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tower_사본" sheetId="1" r:id="rId4"/>
    <sheet state="visible" name="시트27" sheetId="2" r:id="rId5"/>
    <sheet state="visible" name="메뉴 헬스체크" sheetId="3" r:id="rId6"/>
    <sheet state="visible" name="guide" sheetId="4" r:id="rId7"/>
    <sheet state="visible" name="manual_action" sheetId="5" r:id="rId8"/>
    <sheet state="visible" name="control_tower" sheetId="6" r:id="rId9"/>
    <sheet state="visible" name="allocation" sheetId="7" r:id="rId10"/>
    <sheet state="visible" name="allocation_new" sheetId="8" r:id="rId11"/>
    <sheet state="visible" name="event_raw" sheetId="9" r:id="rId12"/>
    <sheet state="visible" name="order_raw" sheetId="10" r:id="rId13"/>
    <sheet state="visible" name="메뉴 헬스체크_lunch" sheetId="11" r:id="rId14"/>
    <sheet state="visible" name="메뉴 헬스체크_dinner" sheetId="12" r:id="rId15"/>
    <sheet state="visible" name="acc_performance" sheetId="13" r:id="rId16"/>
    <sheet state="hidden" name="event_raw_backfill" sheetId="14" r:id="rId17"/>
  </sheets>
  <definedNames>
    <definedName hidden="1" localSheetId="4" name="_xlnm._FilterDatabase">manual_action!$A$1:$M$1663</definedName>
    <definedName hidden="1" localSheetId="8" name="_xlnm._FilterDatabase">event_raw!$A$1:$O$4911</definedName>
  </definedNames>
  <calcPr/>
</workbook>
</file>

<file path=xl/sharedStrings.xml><?xml version="1.0" encoding="utf-8"?>
<sst xmlns="http://schemas.openxmlformats.org/spreadsheetml/2006/main" count="97295" uniqueCount="15669">
  <si>
    <t>날짜</t>
  </si>
  <si>
    <t>피크</t>
  </si>
  <si>
    <t>lunch</t>
  </si>
  <si>
    <t>controller</t>
  </si>
  <si>
    <t>행정동 수</t>
  </si>
  <si>
    <t>notice method</t>
  </si>
  <si>
    <t>push</t>
  </si>
  <si>
    <t>CONTROL 영역</t>
  </si>
  <si>
    <t>배차를 위한 REAL TIME INVENTORY / ALARM</t>
  </si>
  <si>
    <t>아삭참치김밥 + 바삭치킨커틀릿</t>
  </si>
  <si>
    <t>매장 남은 오더 수</t>
  </si>
  <si>
    <t>매장 남은 완료 수</t>
  </si>
  <si>
    <t>미배차</t>
  </si>
  <si>
    <t>픽업 수</t>
  </si>
  <si>
    <t>배차 CAPA</t>
  </si>
  <si>
    <t>LOCATON</t>
  </si>
  <si>
    <t>콜사</t>
  </si>
  <si>
    <t>TRUNK CAPA</t>
  </si>
  <si>
    <t>라이더</t>
  </si>
  <si>
    <t>LOCATION P0</t>
  </si>
  <si>
    <t>LOCATION P1</t>
  </si>
  <si>
    <t>라이더1</t>
  </si>
  <si>
    <t>정우</t>
  </si>
  <si>
    <t>신림</t>
  </si>
  <si>
    <t>라이더2</t>
  </si>
  <si>
    <t>3,4</t>
  </si>
  <si>
    <t>주안</t>
  </si>
  <si>
    <t>보라매</t>
  </si>
  <si>
    <t>라이더3</t>
  </si>
  <si>
    <t>다록이</t>
  </si>
  <si>
    <t>서원</t>
  </si>
  <si>
    <t>라이더4</t>
  </si>
  <si>
    <t>1,2</t>
  </si>
  <si>
    <t>라이더5</t>
  </si>
  <si>
    <t>라이더6</t>
  </si>
  <si>
    <t>라이더7</t>
  </si>
  <si>
    <t>라이더8</t>
  </si>
  <si>
    <t>라이더9</t>
  </si>
  <si>
    <t>라이더10</t>
  </si>
  <si>
    <t>배달완료</t>
  </si>
  <si>
    <t>폐기</t>
  </si>
  <si>
    <t>정합성</t>
  </si>
  <si>
    <t>ACTION 필요 여부</t>
  </si>
  <si>
    <t>배차 필요</t>
  </si>
  <si>
    <t>매장 주문 필요 여부</t>
  </si>
  <si>
    <t>종료 30분 전부터 매장 주문 중지, 재고 소진시 종료</t>
  </si>
  <si>
    <t>푸시 필요 여부</t>
  </si>
  <si>
    <t>바로 도착 일시정지 필요 여부</t>
  </si>
  <si>
    <t>첫 픽업 이후 확인</t>
  </si>
  <si>
    <t>REAL TIME PERFORMANCE</t>
  </si>
  <si>
    <t>PEAK ORDER COUNT</t>
  </si>
  <si>
    <t>피크 대비 주문수 비율 (20%)</t>
  </si>
  <si>
    <t xml:space="preserve">전체 PB 주문수 대비 비율 </t>
  </si>
  <si>
    <t>전체 주문수 대비 비율</t>
  </si>
  <si>
    <t>OPH</t>
  </si>
  <si>
    <t>BC</t>
  </si>
  <si>
    <t>배너</t>
  </si>
  <si>
    <t>푸시</t>
  </si>
  <si>
    <t>랜딩</t>
  </si>
  <si>
    <t>%</t>
  </si>
  <si>
    <t>DPH</t>
  </si>
  <si>
    <t>평균 배송시간</t>
  </si>
  <si>
    <t>MIN 배송시간</t>
  </si>
  <si>
    <t>MAX 배송시간</t>
  </si>
  <si>
    <t>배송 지연율</t>
  </si>
  <si>
    <t>배송만족도</t>
  </si>
  <si>
    <t>acc_performance</t>
  </si>
  <si>
    <t>date</t>
  </si>
  <si>
    <t>peak</t>
  </si>
  <si>
    <t>헬스체크</t>
  </si>
  <si>
    <t>store_id</t>
  </si>
  <si>
    <t>menu_id</t>
  </si>
  <si>
    <t>store_name</t>
  </si>
  <si>
    <t>menu_name</t>
  </si>
  <si>
    <t>필요수량</t>
  </si>
  <si>
    <t>준비수량</t>
  </si>
  <si>
    <t>메뉴별 OPH</t>
  </si>
  <si>
    <t>동별 OPH</t>
  </si>
  <si>
    <t>dinner</t>
  </si>
  <si>
    <t>완료</t>
  </si>
  <si>
    <t>두잇 에브리데이</t>
  </si>
  <si>
    <t>시간당 50</t>
  </si>
  <si>
    <t>아이스 아메리카노</t>
  </si>
  <si>
    <t>맥시칸식 샐러드 보울</t>
  </si>
  <si>
    <t>수요 예측</t>
  </si>
  <si>
    <t>DRI</t>
  </si>
  <si>
    <t>바로도착 총괄</t>
  </si>
  <si>
    <t>박태홍</t>
  </si>
  <si>
    <t>오윤석</t>
  </si>
  <si>
    <t>김경희</t>
  </si>
  <si>
    <t>allocation</t>
  </si>
  <si>
    <t>김소은</t>
  </si>
  <si>
    <t>controller backup</t>
  </si>
  <si>
    <t>서의찬</t>
  </si>
  <si>
    <t>rider backup</t>
  </si>
  <si>
    <t>시간별 해야 할 일</t>
  </si>
  <si>
    <t>메뉴얼</t>
  </si>
  <si>
    <t>위치</t>
  </si>
  <si>
    <t>lunch
(11:00~13:00)</t>
  </si>
  <si>
    <t>dinner
(17:30~19:30)</t>
  </si>
  <si>
    <t>라이더/가게 헬스체크</t>
  </si>
  <si>
    <t>슬랙에 [날짜 mm/dd] 바로도착 [lunch/dinner] 스레드 만들고 행정동, 시간 댓글</t>
  </si>
  <si>
    <t>team_barodochak 채널</t>
  </si>
  <si>
    <t>오픈 시간 설정</t>
  </si>
  <si>
    <t>https://www.notion.so/grateful-wound-0ef/1cf917f25d698003b461f5255df85cb1</t>
  </si>
  <si>
    <t>target-delivery-time-range</t>
  </si>
  <si>
    <t>라이더 디스코드 참여</t>
  </si>
  <si>
    <t>매장에 최초 주문</t>
  </si>
  <si>
    <t>라이더 매장 픽업 완료</t>
  </si>
  <si>
    <t>라이더 제 위치 확인</t>
  </si>
  <si>
    <t>픽업 종료 (시간 종료 전까지 재고 소진시 바로 시간 종료)</t>
  </si>
  <si>
    <t>시간 종료</t>
  </si>
  <si>
    <t>폐기 수량 확인</t>
  </si>
  <si>
    <t>time</t>
  </si>
  <si>
    <t>object</t>
  </si>
  <si>
    <t>action</t>
  </si>
  <si>
    <t>menu</t>
  </si>
  <si>
    <t>행정구</t>
  </si>
  <si>
    <t>inventory</t>
  </si>
  <si>
    <t>object_fixed</t>
  </si>
  <si>
    <t>menu_fixed</t>
  </si>
  <si>
    <t>action_fixed</t>
  </si>
  <si>
    <t>datetime</t>
  </si>
  <si>
    <t>매장</t>
  </si>
  <si>
    <t>매장주문</t>
  </si>
  <si>
    <t>매장준비완료</t>
  </si>
  <si>
    <t>픽업완료</t>
  </si>
  <si>
    <t>개발</t>
  </si>
  <si>
    <t>서원동, 신림동, 보라매동</t>
  </si>
  <si>
    <t>서원동</t>
  </si>
  <si>
    <t>max</t>
  </si>
  <si>
    <t>보라매동</t>
  </si>
  <si>
    <t>신림동</t>
  </si>
  <si>
    <t>11:02</t>
  </si>
  <si>
    <t/>
  </si>
  <si>
    <t>11:03</t>
  </si>
  <si>
    <t>11:06</t>
  </si>
  <si>
    <t>11:19</t>
  </si>
  <si>
    <t>11:20</t>
  </si>
  <si>
    <t>11:22</t>
  </si>
  <si>
    <t>11:43</t>
  </si>
  <si>
    <t>11:47</t>
  </si>
  <si>
    <t>11:57</t>
  </si>
  <si>
    <t>17:31</t>
  </si>
  <si>
    <t>2025-04-14T17:31:50.054821</t>
  </si>
  <si>
    <t>2025-04-14T17:31:51.464478</t>
  </si>
  <si>
    <t>17:39</t>
  </si>
  <si>
    <t>라이더 (rider_id = 24834)</t>
  </si>
  <si>
    <t>2025-04-14T17:39:50.618721</t>
  </si>
  <si>
    <t>2025-04-14T17:39:50.623230</t>
  </si>
  <si>
    <t>17:48</t>
  </si>
  <si>
    <t xml:space="preserve">지중해식 샐러드 보울 </t>
  </si>
  <si>
    <t>2025-04-14T17:48:19.600846</t>
  </si>
  <si>
    <t>2025-04-14T17:48:27.994135</t>
  </si>
  <si>
    <t>17:49</t>
  </si>
  <si>
    <t>2025-04-14T17:49:46.487021</t>
  </si>
  <si>
    <t>17:51</t>
  </si>
  <si>
    <t>2025-04-14T17:51:25.066229</t>
  </si>
  <si>
    <t>2025-04-14T17:51:28.816848</t>
  </si>
  <si>
    <t>2025-04-14T17:51:43.239747</t>
  </si>
  <si>
    <t>17:52</t>
  </si>
  <si>
    <t>2025-04-14T17:52:19.449363</t>
  </si>
  <si>
    <t>18:08</t>
  </si>
  <si>
    <t>라이더 (rider_id = 24379)</t>
  </si>
  <si>
    <t>2025-04-14T18:08:35.529645</t>
  </si>
  <si>
    <t>지중해식 샐러드 보울</t>
  </si>
  <si>
    <t>2025-04-14T18:08:45.529645</t>
  </si>
  <si>
    <t>X</t>
  </si>
  <si>
    <t>2025-04-14T18:08:50.618721</t>
  </si>
  <si>
    <t>라이더 (rider_id = 23599)</t>
  </si>
  <si>
    <t>2025-04-14T18:08:54.525786</t>
  </si>
  <si>
    <t>18:09</t>
  </si>
  <si>
    <t>라이더 (rider_id = 23600)</t>
  </si>
  <si>
    <t>2025-04-14T18:09:14.284445</t>
  </si>
  <si>
    <t>18:13</t>
  </si>
  <si>
    <t>라이더 (rider_id = 23598)</t>
  </si>
  <si>
    <t>2025-04-14T18:13:46.823208</t>
  </si>
  <si>
    <t>18:26</t>
  </si>
  <si>
    <t>청룡동</t>
  </si>
  <si>
    <t>2025-04-14T18:26:30.660059</t>
  </si>
  <si>
    <t>18:28</t>
  </si>
  <si>
    <t>2025-04-14T18:28:04.493513</t>
  </si>
  <si>
    <t>18:46</t>
  </si>
  <si>
    <t>2025-04-14T18:46:18.605730</t>
  </si>
  <si>
    <t>2025-04-14T18:46:22.181441</t>
  </si>
  <si>
    <t>18:47</t>
  </si>
  <si>
    <t>2025-04-14T18:47:35.080451</t>
  </si>
  <si>
    <t>2025-04-14T18:47:36.782074</t>
  </si>
  <si>
    <t>18:50</t>
  </si>
  <si>
    <t>2025-04-14T18:50:45.938092</t>
  </si>
  <si>
    <t>2025-04-14T18:50:48.092312</t>
  </si>
  <si>
    <t>2025-04-14T18:50:53.839059</t>
  </si>
  <si>
    <t>2025-04-14T18:50:55.313072</t>
  </si>
  <si>
    <t>18:51</t>
  </si>
  <si>
    <t>2025-04-14T18:51:08.016920</t>
  </si>
  <si>
    <t>2025-04-14T18:51:09.273611</t>
  </si>
  <si>
    <t>2025-04-14T18:51:10.843866</t>
  </si>
  <si>
    <t>2025-04-14T18:51:12.266590</t>
  </si>
  <si>
    <t>18:52</t>
  </si>
  <si>
    <t>2025-04-14T18:52:11.612562</t>
  </si>
  <si>
    <t>2025-04-14T18:52:13.541129</t>
  </si>
  <si>
    <t>18:53</t>
  </si>
  <si>
    <t>2025-04-14T18:53:36.033714</t>
  </si>
  <si>
    <t>18:54</t>
  </si>
  <si>
    <t>2025-04-14T18:54:32.057543</t>
  </si>
  <si>
    <t>18:57</t>
  </si>
  <si>
    <t>2025-04-14T18:57:07.163444</t>
  </si>
  <si>
    <t>2025-04-14T18:57:10.901236</t>
  </si>
  <si>
    <t>2025-04-14T18:57:24.000326</t>
  </si>
  <si>
    <t>2025-04-14T18:57:25.657784</t>
  </si>
  <si>
    <t>2025-04-14T18:57:32.361720</t>
  </si>
  <si>
    <t>19:02</t>
  </si>
  <si>
    <t>2025-04-14T19:02:41.992318</t>
  </si>
  <si>
    <t>2025-04-14T19:02:41.997819</t>
  </si>
  <si>
    <t>19:03</t>
  </si>
  <si>
    <t>2025-04-14T19:03:35.529645</t>
  </si>
  <si>
    <t>2025-04-14T19:03:45.529645</t>
  </si>
  <si>
    <t>2025-04-14T19:03:50.618721</t>
  </si>
  <si>
    <t>2025-04-14T19:03:54.525786</t>
  </si>
  <si>
    <t>2025-04-14T19:03:14.284445</t>
  </si>
  <si>
    <t>2025-04-14T19:03:46.823208</t>
  </si>
  <si>
    <t>19:05</t>
  </si>
  <si>
    <t>2025-04-14T19:05:10.699086</t>
  </si>
  <si>
    <t>2025-04-14T19:05:14.357237</t>
  </si>
  <si>
    <t>2025-04-14T19:05:43.076433</t>
  </si>
  <si>
    <t>2025-04-14T19:05:44.348177</t>
  </si>
  <si>
    <t>2025-04-14T19:05:46.018840</t>
  </si>
  <si>
    <t>2025-04-14T19:05:47.008937</t>
  </si>
  <si>
    <t>2025-04-14T19:05:49.028289</t>
  </si>
  <si>
    <t>19:13</t>
  </si>
  <si>
    <t>2025-04-14T19:13:54.820270</t>
  </si>
  <si>
    <t>2025-04-14T19:13:56.016721</t>
  </si>
  <si>
    <t>19:26</t>
  </si>
  <si>
    <t>2025-04-14T19:26:53.504521</t>
  </si>
  <si>
    <t>19:27</t>
  </si>
  <si>
    <t>2025-04-14T19:27:02.084286</t>
  </si>
  <si>
    <t>19:32</t>
  </si>
  <si>
    <t>2025-04-14T19:32:22.999781</t>
  </si>
  <si>
    <t>19:34</t>
  </si>
  <si>
    <t>2025-04-14T19:34:16.205753</t>
  </si>
  <si>
    <t>19:35</t>
  </si>
  <si>
    <t>2025-04-14T19:35:41.992318</t>
  </si>
  <si>
    <t>19:36</t>
  </si>
  <si>
    <t>2025-04-14T19:35:41.992319</t>
  </si>
  <si>
    <t>19:37</t>
  </si>
  <si>
    <t>2025-04-14T19:35:41.992320</t>
  </si>
  <si>
    <t>19:38</t>
  </si>
  <si>
    <t>2025-04-14T19:35:41.992321</t>
  </si>
  <si>
    <t>19:39</t>
  </si>
  <si>
    <t>2025-04-14T19:35:41.992322</t>
  </si>
  <si>
    <t>19:40</t>
  </si>
  <si>
    <t>2025-04-14T19:35:41.992323</t>
  </si>
  <si>
    <t>19:41</t>
  </si>
  <si>
    <t>2025-04-14T19:35:41.992324</t>
  </si>
  <si>
    <t>19:42</t>
  </si>
  <si>
    <t>2025-04-14T19:35:41.992325</t>
  </si>
  <si>
    <t>19:43</t>
  </si>
  <si>
    <t>2025-04-14T19:35:41.992326</t>
  </si>
  <si>
    <t>10:40</t>
  </si>
  <si>
    <t>2025-04-15T10:40:34.214925</t>
  </si>
  <si>
    <t>2025-04-15T10:40:36.493526</t>
  </si>
  <si>
    <t>2025-04-15T10:40:37.952674</t>
  </si>
  <si>
    <t>2025-04-15T10:40:39.679672</t>
  </si>
  <si>
    <t>2025-04-15T10:40:42.837875</t>
  </si>
  <si>
    <t>2025-04-15T10:40:44.794426</t>
  </si>
  <si>
    <t>10:41</t>
  </si>
  <si>
    <t>2025-04-15T10:41:01.449638</t>
  </si>
  <si>
    <t>2025-04-15T10:41:07.929697</t>
  </si>
  <si>
    <t>2025-04-15T10:41:09.318841</t>
  </si>
  <si>
    <t>2025-04-15T10:41:10.615258</t>
  </si>
  <si>
    <t>2025-04-15T10:41:11.703274</t>
  </si>
  <si>
    <t>2025-04-15T10:41:13.229565</t>
  </si>
  <si>
    <t>2025-04-15T10:41:14.460099</t>
  </si>
  <si>
    <t>2025-04-15T10:41:15.547379</t>
  </si>
  <si>
    <t>10:51</t>
  </si>
  <si>
    <t>2025-04-15T10:51:38.516506</t>
  </si>
  <si>
    <t>2025-04-15T10:51:39.391303</t>
  </si>
  <si>
    <t>2025-04-15T10:51:39.746170</t>
  </si>
  <si>
    <t>2025-04-15T10:51:40.186623</t>
  </si>
  <si>
    <t>2025-04-15T10:51:40.543480</t>
  </si>
  <si>
    <t>2025-04-15T10:51:40.863294</t>
  </si>
  <si>
    <t>2025-04-15T10:51:41.157839</t>
  </si>
  <si>
    <t>2025-04-15T10:51:41.451512</t>
  </si>
  <si>
    <t>2025-04-15T10:51:41.794309</t>
  </si>
  <si>
    <t>2025-04-15T10:51:42.124980</t>
  </si>
  <si>
    <t>2025-04-15T10:51:42.239561</t>
  </si>
  <si>
    <t>2025-04-15T10:51:42.391358</t>
  </si>
  <si>
    <t>2025-04-15T10:51:43.844910</t>
  </si>
  <si>
    <t>2025-04-15T10:51:45.064956</t>
  </si>
  <si>
    <t>2025-04-15T10:51:46.030713</t>
  </si>
  <si>
    <t>10:53</t>
  </si>
  <si>
    <t>2025-04-15T10:53:16.871088</t>
  </si>
  <si>
    <t>2025-04-15T10:53:16.875743</t>
  </si>
  <si>
    <t>2025-04-15T10:53:16.864959</t>
  </si>
  <si>
    <t>2025-04-15T10:53:16.865597</t>
  </si>
  <si>
    <t>라이더 (rider_id = 24776)</t>
  </si>
  <si>
    <t>2025-04-15T10:53:37.863185</t>
  </si>
  <si>
    <t>라이더 (rider_id = 20700)</t>
  </si>
  <si>
    <t>2025-04-15T10:53:49.947209</t>
  </si>
  <si>
    <t>2025-04-15T10:53:49.940395</t>
  </si>
  <si>
    <t>10:54</t>
  </si>
  <si>
    <t>2025-04-15T10:54:06.663182</t>
  </si>
  <si>
    <t>10:56</t>
  </si>
  <si>
    <t>라이더 (rider_id = 25657)</t>
  </si>
  <si>
    <t>2025-04-15T10:56:22.236047</t>
  </si>
  <si>
    <t>2025-04-15T10:56:22.241614</t>
  </si>
  <si>
    <t>10:58</t>
  </si>
  <si>
    <t>2025-04-15T10:58:02.347426</t>
  </si>
  <si>
    <t>2025-04-15T10:58:02.353826</t>
  </si>
  <si>
    <t>2025-04-15T10:58:07.720038</t>
  </si>
  <si>
    <t>2025-04-15T10:58:07.726227</t>
  </si>
  <si>
    <t>2025-04-15T10:58:22.241614</t>
  </si>
  <si>
    <t>2025-04-15T10:58:54.983585</t>
  </si>
  <si>
    <t>2025-04-15T10:58:59.263471</t>
  </si>
  <si>
    <t>10:59</t>
  </si>
  <si>
    <t>2025-04-15T10:59:02.846115</t>
  </si>
  <si>
    <t>2025-04-15T10:59:04.173850</t>
  </si>
  <si>
    <t>2025-04-15T10:59:49.796962</t>
  </si>
  <si>
    <t>2025-04-15T10:59:50.631013</t>
  </si>
  <si>
    <t>2025-04-15T10:59:51.980261</t>
  </si>
  <si>
    <t>2025-04-15T10:59:52.570131</t>
  </si>
  <si>
    <t>11:00</t>
  </si>
  <si>
    <t>라이더 (rider_id = 24616)</t>
  </si>
  <si>
    <t>2025-04-15T11:00:04.064911</t>
  </si>
  <si>
    <t>2025-04-15T11:00:11.103216</t>
  </si>
  <si>
    <t>11:08</t>
  </si>
  <si>
    <t>라이더 (rider_id = 25782)</t>
  </si>
  <si>
    <t>2025-04-15T11:08:50.585779</t>
  </si>
  <si>
    <t>2025-04-15T11:08:50.591167</t>
  </si>
  <si>
    <t>11:28</t>
  </si>
  <si>
    <t>2025-04-15T11:28:59.525618</t>
  </si>
  <si>
    <t>11:29</t>
  </si>
  <si>
    <t>2025-04-15T11:29:01.844601</t>
  </si>
  <si>
    <t>2025-04-15T11:29:05.243353</t>
  </si>
  <si>
    <t>2025-04-15T11:29:06.491209</t>
  </si>
  <si>
    <t>11:30</t>
  </si>
  <si>
    <t>2025-04-15T11:30:08.970903</t>
  </si>
  <si>
    <t>2025-04-15T11:30:11.425150</t>
  </si>
  <si>
    <t>2025-04-15T11:30:13.044142</t>
  </si>
  <si>
    <t>2025-04-15T11:30:14.561383</t>
  </si>
  <si>
    <t>11:31</t>
  </si>
  <si>
    <t>2025-04-15T11:31:07.720038</t>
  </si>
  <si>
    <t>2025-04-15T11:31:22.241614</t>
  </si>
  <si>
    <t>11:32</t>
  </si>
  <si>
    <t>2025-04-15T11:32:52.799980</t>
  </si>
  <si>
    <t>2025-04-15T11:32:55.646015</t>
  </si>
  <si>
    <t>11:33</t>
  </si>
  <si>
    <t>2025-04-15T11:33:26.149012</t>
  </si>
  <si>
    <t>2025-04-15T11:33:27.961191</t>
  </si>
  <si>
    <t>11:34</t>
  </si>
  <si>
    <t>2025-04-15T11:34:07.720038</t>
  </si>
  <si>
    <t>11:39</t>
  </si>
  <si>
    <t>2025-04-15T11:39:17.459396</t>
  </si>
  <si>
    <t>2025-04-15T11:39:27.972467</t>
  </si>
  <si>
    <t>11:40</t>
  </si>
  <si>
    <t>2025-04-15T11:40:51.845063</t>
  </si>
  <si>
    <t>2025-04-15T11:40:52.941528</t>
  </si>
  <si>
    <t>11:45</t>
  </si>
  <si>
    <t>2025-04-15T11:45:45.679396</t>
  </si>
  <si>
    <t>2025-04-15T11:47:23.619788</t>
  </si>
  <si>
    <t>11:48</t>
  </si>
  <si>
    <t>2025-04-15T11:48:22.241614</t>
  </si>
  <si>
    <t>11:49</t>
  </si>
  <si>
    <t>2025-04-15T11:49:07.720038</t>
  </si>
  <si>
    <t>11:50</t>
  </si>
  <si>
    <t>2025-04-15T11:50:11.103216</t>
  </si>
  <si>
    <t>11:55</t>
  </si>
  <si>
    <t>2025-04-15T11:55:15.003377</t>
  </si>
  <si>
    <t>2025-04-15T11:57:51.143664</t>
  </si>
  <si>
    <t>2025-04-15T11:57:55.270727</t>
  </si>
  <si>
    <t>12:00</t>
  </si>
  <si>
    <t>2025-04-15T12:00:54.086914</t>
  </si>
  <si>
    <t>12:01</t>
  </si>
  <si>
    <t>2025-04-15T12:01:14.616257</t>
  </si>
  <si>
    <t>2025-04-15T12:01:51.286978</t>
  </si>
  <si>
    <t>12:03</t>
  </si>
  <si>
    <t>2025-04-15T12:03:44.422484</t>
  </si>
  <si>
    <t>2025-04-15T12:03:54.909244</t>
  </si>
  <si>
    <t>12:04</t>
  </si>
  <si>
    <t>2025-04-15T12:04:31.076744</t>
  </si>
  <si>
    <t>12:05</t>
  </si>
  <si>
    <t>2025-04-15T12:05:37.291986</t>
  </si>
  <si>
    <t>12:07</t>
  </si>
  <si>
    <t>2025-04-15T12:07:08.498697</t>
  </si>
  <si>
    <t>12:08</t>
  </si>
  <si>
    <t>2025-04-15T12:08:31.310285</t>
  </si>
  <si>
    <t>12:10</t>
  </si>
  <si>
    <t>2025-04-15T12:10:14.390248</t>
  </si>
  <si>
    <t>2025-04-15T12:10:28.968690</t>
  </si>
  <si>
    <t>12:14</t>
  </si>
  <si>
    <t>2025-04-15T12:14:38.637585</t>
  </si>
  <si>
    <t>12:15</t>
  </si>
  <si>
    <t>2025-04-15T12:15:22.241614</t>
  </si>
  <si>
    <t>2025-04-15T12:15:22.241615</t>
  </si>
  <si>
    <t>2025-04-15T12:15:22.241616</t>
  </si>
  <si>
    <t>2025-04-15T12:15:22.241617</t>
  </si>
  <si>
    <t>2025-04-15T12:15:22.241618</t>
  </si>
  <si>
    <t>2025-04-15T12:15:22.241619</t>
  </si>
  <si>
    <t>2025-04-15T12:15:22.241620</t>
  </si>
  <si>
    <t>12:16</t>
  </si>
  <si>
    <t>2025-04-15T12:16:17.771654</t>
  </si>
  <si>
    <t>행운동</t>
  </si>
  <si>
    <t>2025-04-15T12:16:24.167334</t>
  </si>
  <si>
    <t>인헌동</t>
  </si>
  <si>
    <t>2025-04-15T12:16:31.999455</t>
  </si>
  <si>
    <t>12:20</t>
  </si>
  <si>
    <t>2025-04-15T12:20:41.954184</t>
  </si>
  <si>
    <t>12:21</t>
  </si>
  <si>
    <t>2025-04-15T12:21:02.566409</t>
  </si>
  <si>
    <t>2025-04-15T12:21:26.184832</t>
  </si>
  <si>
    <t>12:22</t>
  </si>
  <si>
    <t>2025-04-15T12:22:53.625697</t>
  </si>
  <si>
    <t>12:23</t>
  </si>
  <si>
    <t>2025-04-15T12:23:46.608169</t>
  </si>
  <si>
    <t>12:31</t>
  </si>
  <si>
    <t>2025-04-15T12:31:08.363947</t>
  </si>
  <si>
    <t>2025-04-15T12:31:35.705017</t>
  </si>
  <si>
    <t>12:50</t>
  </si>
  <si>
    <t>2025-04-15T12:50:01.785306</t>
  </si>
  <si>
    <t>2025-04-15T12:50:21.592404</t>
  </si>
  <si>
    <t>12:59</t>
  </si>
  <si>
    <t>2025-04-15T12:59:05.295346</t>
  </si>
  <si>
    <t>2025-04-15T12:59:17.978370</t>
  </si>
  <si>
    <t>13:05</t>
  </si>
  <si>
    <t>2025-04-15T13:05:11.301008</t>
  </si>
  <si>
    <t>2025-04-15T13:05:16.190055</t>
  </si>
  <si>
    <t>2025-04-15T13:05:35.404297</t>
  </si>
  <si>
    <t>2025-04-15T13:05:36.712230</t>
  </si>
  <si>
    <t>2025-04-15T13:05:22.241614</t>
  </si>
  <si>
    <t>2025-04-15T13:05:22.241615</t>
  </si>
  <si>
    <t>2025-04-15T13:05:22.241616</t>
  </si>
  <si>
    <t>2025-04-15T13:05:22.241617</t>
  </si>
  <si>
    <t>2025-04-15T13:05:22.241618</t>
  </si>
  <si>
    <t>2025-04-15T13:05:22.241619</t>
  </si>
  <si>
    <t>2025-04-15T13:05:22.241620</t>
  </si>
  <si>
    <t>2025-04-15T13:05:22.241621</t>
  </si>
  <si>
    <t>2025-04-15T13:05:22.241622</t>
  </si>
  <si>
    <t>17:08</t>
  </si>
  <si>
    <t>[두잇 119] 귀한보쌈 도시락</t>
  </si>
  <si>
    <t>2025-04-15T17:08:10.147842</t>
  </si>
  <si>
    <t>2025-04-15T17:08:13.039708</t>
  </si>
  <si>
    <t>2025-04-15T17:08:14.755212</t>
  </si>
  <si>
    <t>2025-04-15T17:08:16.514494</t>
  </si>
  <si>
    <t>2025-04-15T17:08:18.082648</t>
  </si>
  <si>
    <t>2025-04-15T17:08:19.215795</t>
  </si>
  <si>
    <t>2025-04-15T17:08:20.547348</t>
  </si>
  <si>
    <t>2025-04-15T17:08:21.942571</t>
  </si>
  <si>
    <t>[두잇 119] 귀한 불족 도시락</t>
  </si>
  <si>
    <t>2025-04-15T17:08:28.497068</t>
  </si>
  <si>
    <t>2025-04-15T17:08:30.805473</t>
  </si>
  <si>
    <t>2025-04-15T17:08:32.056468</t>
  </si>
  <si>
    <t>2025-04-15T17:08:33.552662</t>
  </si>
  <si>
    <t>2025-04-15T17:08:35.098699</t>
  </si>
  <si>
    <t>2025-04-15T17:08:36.603821</t>
  </si>
  <si>
    <t>2025-04-15T17:08:37.884327</t>
  </si>
  <si>
    <t>2025-04-15T17:08:39.221705</t>
  </si>
  <si>
    <t>17:43</t>
  </si>
  <si>
    <t>2025-04-15T17:43:04.944497</t>
  </si>
  <si>
    <t>2025-04-15T17:43:07.944346</t>
  </si>
  <si>
    <t>2025-04-15T17:43:08.545380</t>
  </si>
  <si>
    <t>2025-04-15T17:43:09.098553</t>
  </si>
  <si>
    <t>2025-04-15T17:43:09.560015</t>
  </si>
  <si>
    <t>2025-04-15T17:43:09.892219</t>
  </si>
  <si>
    <t>2025-04-15T17:43:10.145499</t>
  </si>
  <si>
    <t>2025-04-15T17:43:10.394133</t>
  </si>
  <si>
    <t>2025-04-15T17:43:10.872540</t>
  </si>
  <si>
    <t>2025-04-15T17:43:11.258831</t>
  </si>
  <si>
    <t>2025-04-15T17:43:11.589599</t>
  </si>
  <si>
    <t>2025-04-15T17:43:11.866661</t>
  </si>
  <si>
    <t>2025-04-15T17:43:12.130305</t>
  </si>
  <si>
    <t>2025-04-15T17:43:12.375662</t>
  </si>
  <si>
    <t>2025-04-15T17:43:12.623302</t>
  </si>
  <si>
    <t>2025-04-15T17:43:12.855777</t>
  </si>
  <si>
    <t>2025-04-15T17:49:14.583037</t>
  </si>
  <si>
    <t>2025-04-15T17:49:14.579805</t>
  </si>
  <si>
    <t>2025-04-15T17:49:50.944179</t>
  </si>
  <si>
    <t>2025-04-15T17:49:52.320118</t>
  </si>
  <si>
    <t>2025-04-15T17:49:58.546748</t>
  </si>
  <si>
    <t>2025-04-15T17:49:59.747746</t>
  </si>
  <si>
    <t>17:50</t>
  </si>
  <si>
    <t>2025-04-15T17:50:05.026554</t>
  </si>
  <si>
    <t>2025-04-15T17:50:42.940639</t>
  </si>
  <si>
    <t>2025-04-15T17:50:42.937636</t>
  </si>
  <si>
    <t>2025-04-15T17:50:43.564815</t>
  </si>
  <si>
    <t>2025-04-15T17:50:43.568917</t>
  </si>
  <si>
    <t>라이더 (rider_id = 24345)</t>
  </si>
  <si>
    <t>2025-04-15T17:52:25.916696</t>
  </si>
  <si>
    <t>2025-04-15T17:52:25.921252</t>
  </si>
  <si>
    <t>17:54</t>
  </si>
  <si>
    <t>2025-04-15T17:54:07.728305</t>
  </si>
  <si>
    <t>2025-04-15T17:54:07.733798</t>
  </si>
  <si>
    <t>2025-04-15T17:54:37.663128</t>
  </si>
  <si>
    <t>2025-04-15T17:54:43.423540</t>
  </si>
  <si>
    <t>2025-04-15T17:54:55.233075</t>
  </si>
  <si>
    <t>2025-04-15T17:54:55.755169</t>
  </si>
  <si>
    <t>2025-04-15T17:54:56.688864</t>
  </si>
  <si>
    <t>2025-04-15T17:54:56.151787</t>
  </si>
  <si>
    <t>17:55</t>
  </si>
  <si>
    <t>라이더 (rider_id = 23901)</t>
  </si>
  <si>
    <t>2025-04-15T17:55:53.828171</t>
  </si>
  <si>
    <t>2025-04-15T17:55:53.824393</t>
  </si>
  <si>
    <t>17:57</t>
  </si>
  <si>
    <t>2025-04-15T17:57:52.708714</t>
  </si>
  <si>
    <t>2025-04-15T17:57:52.702634</t>
  </si>
  <si>
    <t>18:01</t>
  </si>
  <si>
    <t>라이더 (rider_id = 25575)</t>
  </si>
  <si>
    <t>2025-04-15T18:01:09.147697</t>
  </si>
  <si>
    <t>2025-04-15T18:01:09.143979</t>
  </si>
  <si>
    <t>18:12</t>
  </si>
  <si>
    <t>2025-04-15T18:12:40.585396</t>
  </si>
  <si>
    <t>2025-04-15T18:12:52.475347</t>
  </si>
  <si>
    <t>2025-04-15T18:13:00.474242</t>
  </si>
  <si>
    <t>2025-04-15T18:13:08.940397</t>
  </si>
  <si>
    <t>낙성대동</t>
  </si>
  <si>
    <t>2025-04-15T18:13:16.229986</t>
  </si>
  <si>
    <t>2025-04-15T18:13:24.716719</t>
  </si>
  <si>
    <t>2025-04-15T18:13:32.209300</t>
  </si>
  <si>
    <t>은천동</t>
  </si>
  <si>
    <t>2025-04-15T18:13:38.953539</t>
  </si>
  <si>
    <t>18:20</t>
  </si>
  <si>
    <t>2025-04-15T18:20:44.907005</t>
  </si>
  <si>
    <t>2025-04-15T18:20:44.911683</t>
  </si>
  <si>
    <t>18:24</t>
  </si>
  <si>
    <t>라이더 (rider_id = 26230)</t>
  </si>
  <si>
    <t>2025-04-15T18:24:46.767487</t>
  </si>
  <si>
    <t>2025-04-15T18:24:46.763518</t>
  </si>
  <si>
    <t>18:30</t>
  </si>
  <si>
    <t>2025-04-15T18:30:45.976157</t>
  </si>
  <si>
    <t>2025-04-15T18:30:53.193685</t>
  </si>
  <si>
    <t>2025-04-15T18:30:58.465236</t>
  </si>
  <si>
    <t>18:31</t>
  </si>
  <si>
    <t>2025-04-15T18:31:22.448832</t>
  </si>
  <si>
    <t>2025-04-15T18:31:27.540239</t>
  </si>
  <si>
    <t>2025-04-15T18:31:35.043373</t>
  </si>
  <si>
    <t>2025-04-15T18:31:43.899185</t>
  </si>
  <si>
    <t>18:36</t>
  </si>
  <si>
    <t>2025-04-15T18:36:18.203678</t>
  </si>
  <si>
    <t>18:45</t>
  </si>
  <si>
    <t>2025-04-15T18:45:04.871184</t>
  </si>
  <si>
    <t>2025-04-15T18:45:10.775855</t>
  </si>
  <si>
    <t>2025-04-15T18:45:15.181081</t>
  </si>
  <si>
    <t>2025-04-15T18:45:21.007195</t>
  </si>
  <si>
    <t>2025-04-15T18:45:25.285906</t>
  </si>
  <si>
    <t>2025-04-15T18:45:30.042289</t>
  </si>
  <si>
    <t>2025-04-15T18:45:35.228047</t>
  </si>
  <si>
    <t>2025-04-15T18:45:39.604983</t>
  </si>
  <si>
    <t>18:48</t>
  </si>
  <si>
    <t>2025-04-15T18:48:32.357957</t>
  </si>
  <si>
    <t>2025-04-15T18:48:40.772411</t>
  </si>
  <si>
    <t>2025-04-15T18:48:45.104118</t>
  </si>
  <si>
    <t>2025-04-15T18:48:50.414154</t>
  </si>
  <si>
    <t>2025-04-15T18:48:55.859541</t>
  </si>
  <si>
    <t>18:49</t>
  </si>
  <si>
    <t>2025-04-15T18:49:01.252191</t>
  </si>
  <si>
    <t>2025-04-15T18:49:06.325392</t>
  </si>
  <si>
    <t>2025-04-15T18:49:11.362847</t>
  </si>
  <si>
    <t>신사동</t>
  </si>
  <si>
    <t>2025-04-15T18:49:29.986613</t>
  </si>
  <si>
    <t>신원동</t>
  </si>
  <si>
    <t>2025-04-15T18:49:34.935982</t>
  </si>
  <si>
    <t>미성동</t>
  </si>
  <si>
    <t>2025-04-15T18:49:38.712310</t>
  </si>
  <si>
    <t>18:56</t>
  </si>
  <si>
    <t>2025-04-15T18:56:32.816371</t>
  </si>
  <si>
    <t>19:18</t>
  </si>
  <si>
    <t>2025-04-15T19:18:46.918219</t>
  </si>
  <si>
    <t>2025-04-15T19:18:46.895971</t>
  </si>
  <si>
    <t>19:20</t>
  </si>
  <si>
    <t>2025-04-15T19:20:55.546104</t>
  </si>
  <si>
    <t>2025-04-15T19:20:56.821443</t>
  </si>
  <si>
    <t>19:25</t>
  </si>
  <si>
    <t>2025-04-15T19:25:03.829329</t>
  </si>
  <si>
    <t>2025-04-15T19:25:24.802420</t>
  </si>
  <si>
    <t>2025-04-15T19:25:27.385892</t>
  </si>
  <si>
    <t>2025-04-15T19:25:28.789448</t>
  </si>
  <si>
    <t>19:44</t>
  </si>
  <si>
    <t>2025-04-15T19:44:15.995260</t>
  </si>
  <si>
    <t>19:47</t>
  </si>
  <si>
    <t>2025-04-15T19:47:54.998770</t>
  </si>
  <si>
    <t>19:50</t>
  </si>
  <si>
    <t>2025-04-15T19:50:26.753842</t>
  </si>
  <si>
    <t>19:53</t>
  </si>
  <si>
    <t>2025-04-15T19:53:18.430675</t>
  </si>
  <si>
    <t>20:47</t>
  </si>
  <si>
    <t>2025-04-15T20:47:41.204612</t>
  </si>
  <si>
    <t>2025-04-15T20:47:41.196755</t>
  </si>
  <si>
    <t>20:48</t>
  </si>
  <si>
    <t>2025-04-15T20:48:21.027627</t>
  </si>
  <si>
    <t>2025-04-15T20:48:21.032529</t>
  </si>
  <si>
    <t>2025-04-15T20:48:21.037912</t>
  </si>
  <si>
    <t>2025-04-15T20:48:21.020264</t>
  </si>
  <si>
    <t>20:50</t>
  </si>
  <si>
    <t>2025-04-15T20:50:19.122842</t>
  </si>
  <si>
    <t>2025-04-15T20:50:19.128378</t>
  </si>
  <si>
    <t>2025-04-15T20:50:19.133174</t>
  </si>
  <si>
    <t>10:42</t>
  </si>
  <si>
    <t>2025-04-16T10:42:00.948837</t>
  </si>
  <si>
    <t>2025-04-16T10:42:12.301511</t>
  </si>
  <si>
    <t>2025-04-16T10:42:14.104201</t>
  </si>
  <si>
    <t>2025-04-16T10:42:15.379400</t>
  </si>
  <si>
    <t>2025-04-16T10:42:16.566227</t>
  </si>
  <si>
    <t>2025-04-16T10:42:18.017175</t>
  </si>
  <si>
    <t>2025-04-16T10:42:19.102198</t>
  </si>
  <si>
    <t>2025-04-16T10:42:24.755158</t>
  </si>
  <si>
    <t>2025-04-16T10:42:25.899795</t>
  </si>
  <si>
    <t>2025-04-16T10:42:27.066860</t>
  </si>
  <si>
    <t>2025-04-16T10:42:28.136108</t>
  </si>
  <si>
    <t>2025-04-16T10:42:29.357821</t>
  </si>
  <si>
    <t>2025-04-16T10:42:30.461355</t>
  </si>
  <si>
    <t>2025-04-16T10:42:32.075614</t>
  </si>
  <si>
    <t>10:45</t>
  </si>
  <si>
    <t>2025-04-16T10:45:06.288812</t>
  </si>
  <si>
    <t>2025-04-16T10:45:07.083543</t>
  </si>
  <si>
    <t>2025-04-16T10:45:07.514144</t>
  </si>
  <si>
    <t>2025-04-16T10:45:07.879945</t>
  </si>
  <si>
    <t>2025-04-16T10:45:08.926133</t>
  </si>
  <si>
    <t>2025-04-16T10:45:10.000705</t>
  </si>
  <si>
    <t>2025-04-16T10:45:10.723437</t>
  </si>
  <si>
    <t>2025-04-16T10:53:14.565086</t>
  </si>
  <si>
    <t>10:57</t>
  </si>
  <si>
    <t>2025-04-16T10:57:42.675084</t>
  </si>
  <si>
    <t>2025-04-16T10:57:44.602440</t>
  </si>
  <si>
    <t>2025-04-16T10:57:46.490021</t>
  </si>
  <si>
    <t>2025-04-16T10:57:51.752481</t>
  </si>
  <si>
    <t>2025-04-16T10:57:53.278387</t>
  </si>
  <si>
    <t>2025-04-16T10:57:54.349560</t>
  </si>
  <si>
    <t>2025-04-16T10:58:41.764521</t>
  </si>
  <si>
    <t>2025-04-16T10:58:41.770143</t>
  </si>
  <si>
    <t>11:01</t>
  </si>
  <si>
    <t>2025-04-16T11:01:04.783596</t>
  </si>
  <si>
    <t>2025-04-16T11:01:04.776876</t>
  </si>
  <si>
    <t>2025-04-16T11:01:10.790112</t>
  </si>
  <si>
    <t>2025-04-16T11:01:10.798049</t>
  </si>
  <si>
    <t>11:04</t>
  </si>
  <si>
    <t>2025-04-16T11:04:07.986307</t>
  </si>
  <si>
    <t>2025-04-16T11:04:09.031197</t>
  </si>
  <si>
    <t>2025-04-16T11:04:09.924599</t>
  </si>
  <si>
    <t>11:07</t>
  </si>
  <si>
    <t>라이더 (rider_id = 25443)</t>
  </si>
  <si>
    <t>2025-04-16T11:07:14.027259</t>
  </si>
  <si>
    <t>2025-04-16T11:07:14.024727</t>
  </si>
  <si>
    <t>라이더 (rider_id = 25680)</t>
  </si>
  <si>
    <t>2025-04-16T11:07:16.033602</t>
  </si>
  <si>
    <t>2025-04-16T11:07:16.038345</t>
  </si>
  <si>
    <t>2025-04-16T11:08:08.429528</t>
  </si>
  <si>
    <t>2025-04-16T11:08:08.422982</t>
  </si>
  <si>
    <t>2025-04-16T11:08:56.225009</t>
  </si>
  <si>
    <t>2025-04-16T11:08:56.231435</t>
  </si>
  <si>
    <t>11:10</t>
  </si>
  <si>
    <t>2025-04-16T11:10:29.650216</t>
  </si>
  <si>
    <t>2025-04-16T11:10:29.647098</t>
  </si>
  <si>
    <t>11:17</t>
  </si>
  <si>
    <t>2025-04-16T11:17:49.134817</t>
  </si>
  <si>
    <t>2025-04-16T11:17:49.133231</t>
  </si>
  <si>
    <t>11:18</t>
  </si>
  <si>
    <t>2025-04-16T11:18:17.285610</t>
  </si>
  <si>
    <t>2025-04-16T11:18:28.739231</t>
  </si>
  <si>
    <t>11:21</t>
  </si>
  <si>
    <t>2025-04-16T11:21:39.830079</t>
  </si>
  <si>
    <t>2025-04-16T11:21:39.825337</t>
  </si>
  <si>
    <t>11:24</t>
  </si>
  <si>
    <t>2025-04-16T11:24:06.981069</t>
  </si>
  <si>
    <t>11:36</t>
  </si>
  <si>
    <t>2025-04-16T11:36:36.718125</t>
  </si>
  <si>
    <t>2025-04-16T11:36:38.280532</t>
  </si>
  <si>
    <t>2025-04-16T11:36:40.187204</t>
  </si>
  <si>
    <t>2025-04-16T11:36:41.787319</t>
  </si>
  <si>
    <t>2025-04-16T11:36:46.295721</t>
  </si>
  <si>
    <t>2025-04-16T11:36:47.582176</t>
  </si>
  <si>
    <t>2025-04-16T11:36:48.740247</t>
  </si>
  <si>
    <t>2025-04-16T11:36:49.874519</t>
  </si>
  <si>
    <t>11:37</t>
  </si>
  <si>
    <t>2025-04-16T11:37:26.031348</t>
  </si>
  <si>
    <t>11:42</t>
  </si>
  <si>
    <t>2025-04-16T11:42:41.749464</t>
  </si>
  <si>
    <t>2025-04-16T11:42:42.274892</t>
  </si>
  <si>
    <t>2025-04-16T11:42:44.154443</t>
  </si>
  <si>
    <t>11:46</t>
  </si>
  <si>
    <t>2025-04-16T11:46:50.181533</t>
  </si>
  <si>
    <t>2025-04-16T11:46:51.282190</t>
  </si>
  <si>
    <t>2025-04-16T11:46:52.112734</t>
  </si>
  <si>
    <t>2025-04-16T11:46:52.782644</t>
  </si>
  <si>
    <t>2025-04-16T11:49:54.102169</t>
  </si>
  <si>
    <t>11:59</t>
  </si>
  <si>
    <t>2025-04-16T11:59:51.546758</t>
  </si>
  <si>
    <t>2025-04-16T12:00:22.242587</t>
  </si>
  <si>
    <t>2025-04-16T12:03:26.709527</t>
  </si>
  <si>
    <t>2025-04-16T12:07:29.033582</t>
  </si>
  <si>
    <t>2025-04-16T12:08:20.875287</t>
  </si>
  <si>
    <t>12:09</t>
  </si>
  <si>
    <t>2025-04-16T12:09:51.743697</t>
  </si>
  <si>
    <t>2025-04-16T12:10:25.158150</t>
  </si>
  <si>
    <t>2025-04-16T12:10:25.164279</t>
  </si>
  <si>
    <t>12:12</t>
  </si>
  <si>
    <t>2025-04-16T12:12:51.777333</t>
  </si>
  <si>
    <t>12:13</t>
  </si>
  <si>
    <t>2025-04-16T12:13:40.374504</t>
  </si>
  <si>
    <t>2025-04-16T12:20:23.577359</t>
  </si>
  <si>
    <t>12:26</t>
  </si>
  <si>
    <t>2025-04-16T12:26:52.008682</t>
  </si>
  <si>
    <t>12:27</t>
  </si>
  <si>
    <t>2025-04-16T12:27:52.064689</t>
  </si>
  <si>
    <t>12:32</t>
  </si>
  <si>
    <t>2025-04-16T12:32:07.064012</t>
  </si>
  <si>
    <t>2025-04-16T12:32:10.118530</t>
  </si>
  <si>
    <t>12:35</t>
  </si>
  <si>
    <t>2025-04-16T12:35:49.687545</t>
  </si>
  <si>
    <t>2025-04-16T12:35:59.342704</t>
  </si>
  <si>
    <t>12:36</t>
  </si>
  <si>
    <t>2025-04-16T12:36:07.002847</t>
  </si>
  <si>
    <t>2025-04-16T12:36:13.270931</t>
  </si>
  <si>
    <t>2025-04-16T12:36:23.749290</t>
  </si>
  <si>
    <t>2025-04-16T12:36:30.703079</t>
  </si>
  <si>
    <t>2025-04-16T12:36:37.396741</t>
  </si>
  <si>
    <t>2025-04-16T12:36:44.428472</t>
  </si>
  <si>
    <t>2025-04-16T12:36:52.198912</t>
  </si>
  <si>
    <t>2025-04-16T12:36:52.279223</t>
  </si>
  <si>
    <t>2025-04-16T12:36:52.304743</t>
  </si>
  <si>
    <t>2025-04-16T12:36:52.252610</t>
  </si>
  <si>
    <t>2025-04-16T12:36:52.253468</t>
  </si>
  <si>
    <t>2025-04-16T12:36:59.888589</t>
  </si>
  <si>
    <t>2025-04-16T12:36:59.882260</t>
  </si>
  <si>
    <t>대학동</t>
  </si>
  <si>
    <t>2025-04-16T12:36:59.924344</t>
  </si>
  <si>
    <t>12:37</t>
  </si>
  <si>
    <t>서림동</t>
  </si>
  <si>
    <t>2025-04-16T12:37:06.912245</t>
  </si>
  <si>
    <t>2025-04-16T12:37:13.897454</t>
  </si>
  <si>
    <t>2025-04-16T12:37:59.168544</t>
  </si>
  <si>
    <t>12:38</t>
  </si>
  <si>
    <t>2025-04-16T12:38:37.189201</t>
  </si>
  <si>
    <t>2025-04-16T12:38:38.826449</t>
  </si>
  <si>
    <t>12:40</t>
  </si>
  <si>
    <t>2025-04-16T12:40:05.614973</t>
  </si>
  <si>
    <t>12:43</t>
  </si>
  <si>
    <t>2025-04-16T12:43:11.625636</t>
  </si>
  <si>
    <t>12:46</t>
  </si>
  <si>
    <t>2025-04-16T12:46:04.894803</t>
  </si>
  <si>
    <t>2025-04-16T12:46:04.888376</t>
  </si>
  <si>
    <t>2025-04-16T12:46:04.900496</t>
  </si>
  <si>
    <t>12:47</t>
  </si>
  <si>
    <t>2025-04-16T12:47:05.976167</t>
  </si>
  <si>
    <t>12:58</t>
  </si>
  <si>
    <t>2025-04-16T12:58:16.417676</t>
  </si>
  <si>
    <t>2025-04-16T12:58:16.422031</t>
  </si>
  <si>
    <t>17:03</t>
  </si>
  <si>
    <t>2025-04-16T17:03:40.495938</t>
  </si>
  <si>
    <t>2025-04-16T17:03:42.454567</t>
  </si>
  <si>
    <t>2025-04-16T17:03:43.911166</t>
  </si>
  <si>
    <t>2025-04-16T17:03:45.264692</t>
  </si>
  <si>
    <t>2025-04-16T17:03:46.715052</t>
  </si>
  <si>
    <t>17:04</t>
  </si>
  <si>
    <t>2025-04-16T17:04:37.517860</t>
  </si>
  <si>
    <t>2025-04-16T17:04:38.858845</t>
  </si>
  <si>
    <t>2025-04-16T17:04:40.127650</t>
  </si>
  <si>
    <t>2025-04-16T17:04:41.256486</t>
  </si>
  <si>
    <t>2025-04-16T17:04:42.425428</t>
  </si>
  <si>
    <t>2025-04-16T17:04:52.918305</t>
  </si>
  <si>
    <t>2025-04-16T17:04:54.305563</t>
  </si>
  <si>
    <t>2025-04-16T17:04:55.466350</t>
  </si>
  <si>
    <t>2025-04-16T17:04:56.546253</t>
  </si>
  <si>
    <t>2025-04-16T17:04:57.533170</t>
  </si>
  <si>
    <t>2025-04-16T17:04:58.607341</t>
  </si>
  <si>
    <t>2025-04-16T17:04:59.624043</t>
  </si>
  <si>
    <t>17:05</t>
  </si>
  <si>
    <t>2025-04-16T17:05:00.846923</t>
  </si>
  <si>
    <t>2025-04-16T17:05:01.826815</t>
  </si>
  <si>
    <t>2025-04-16T17:05:02.968666</t>
  </si>
  <si>
    <t>17:23</t>
  </si>
  <si>
    <t>2025-04-16T17:23:07.156930</t>
  </si>
  <si>
    <t>2025-04-16T17:23:07.404732</t>
  </si>
  <si>
    <t>2025-04-16T17:23:07.618306</t>
  </si>
  <si>
    <t>2025-04-16T17:23:07.849490</t>
  </si>
  <si>
    <t>2025-04-16T17:23:08.087597</t>
  </si>
  <si>
    <t>2025-04-16T17:23:16.976564</t>
  </si>
  <si>
    <t>2025-04-16T17:23:17.741941</t>
  </si>
  <si>
    <t>2025-04-16T17:23:18.342625</t>
  </si>
  <si>
    <t>18:04</t>
  </si>
  <si>
    <t>2025-04-16T18:04:59.083854</t>
  </si>
  <si>
    <t>2025-04-16T18:04:59.082550</t>
  </si>
  <si>
    <t>18:05</t>
  </si>
  <si>
    <t>2025-04-16T18:05:22.132992</t>
  </si>
  <si>
    <t>2025-04-16T18:05:22.135793</t>
  </si>
  <si>
    <t>18:06</t>
  </si>
  <si>
    <t>2025-04-16T18:06:03.421644</t>
  </si>
  <si>
    <t>2025-04-16T18:06:03.417306</t>
  </si>
  <si>
    <t>2025-04-16T18:06:23.112381</t>
  </si>
  <si>
    <t>2025-04-16T18:06:23.116076</t>
  </si>
  <si>
    <t>2025-04-16T18:08:54.840023</t>
  </si>
  <si>
    <t>2025-04-16T18:08:54.835277</t>
  </si>
  <si>
    <t>2025-04-16T18:09:19.308845</t>
  </si>
  <si>
    <t>2025-04-16T18:09:19.314115</t>
  </si>
  <si>
    <t>18:11</t>
  </si>
  <si>
    <t>라이더 (rider_id = 26322)</t>
  </si>
  <si>
    <t>2025-04-16T18:11:44.359846</t>
  </si>
  <si>
    <t>2025-04-16T18:11:44.353155</t>
  </si>
  <si>
    <t>2025-04-16T18:24:09.765459</t>
  </si>
  <si>
    <t>2025-04-16T18:24:09.772583</t>
  </si>
  <si>
    <t>18:29</t>
  </si>
  <si>
    <t>라이더 (rider_id = 26358)</t>
  </si>
  <si>
    <t>2025-04-16T18:29:46.255323</t>
  </si>
  <si>
    <t>2025-04-16T18:29:46.260597</t>
  </si>
  <si>
    <t>18:32</t>
  </si>
  <si>
    <t>2025-04-16T18:32:03.582251</t>
  </si>
  <si>
    <t>2025-04-16T18:32:17.527227</t>
  </si>
  <si>
    <t>18:34</t>
  </si>
  <si>
    <t>2025-04-16T18:34:58.324776</t>
  </si>
  <si>
    <t>18:35</t>
  </si>
  <si>
    <t>2025-04-16T18:35:06.078731</t>
  </si>
  <si>
    <t>2025-04-16T18:35:17.641565</t>
  </si>
  <si>
    <t>2025-04-16T18:35:23.154120</t>
  </si>
  <si>
    <t>2025-04-16T18:35:28.645259</t>
  </si>
  <si>
    <t>2025-04-16T18:35:49.070761</t>
  </si>
  <si>
    <t>2025-04-16T18:35:58.709081</t>
  </si>
  <si>
    <t>2025-04-16T18:36:08.792111</t>
  </si>
  <si>
    <t>2025-04-16T18:36:13.282178</t>
  </si>
  <si>
    <t>2025-04-16T18:36:18.693765</t>
  </si>
  <si>
    <t>18:37</t>
  </si>
  <si>
    <t>2025-04-16T18:37:13.877225</t>
  </si>
  <si>
    <t>2025-04-16T18:37:13.870292</t>
  </si>
  <si>
    <t>2025-04-16T18:47:10.517851</t>
  </si>
  <si>
    <t>2025-04-16T18:47:22.180365</t>
  </si>
  <si>
    <t>2025-04-16T18:47:27.345953</t>
  </si>
  <si>
    <t>2025-04-16T18:47:34.063109</t>
  </si>
  <si>
    <t>2025-04-16T18:47:40.568004</t>
  </si>
  <si>
    <t>2025-04-16T18:47:47.807808</t>
  </si>
  <si>
    <t>2025-04-16T18:47:56.250139</t>
  </si>
  <si>
    <t>2025-04-16T18:48:01.364861</t>
  </si>
  <si>
    <t>2025-04-16T18:48:11.632361</t>
  </si>
  <si>
    <t>2025-04-16T18:48:22.327307</t>
  </si>
  <si>
    <t>중앙동</t>
  </si>
  <si>
    <t>2025-04-16T18:48:28.093307</t>
  </si>
  <si>
    <t>성현동</t>
  </si>
  <si>
    <t>2025-04-16T18:48:35.126045</t>
  </si>
  <si>
    <t>2025-04-16T18:54:28.772023</t>
  </si>
  <si>
    <t>2025-04-16T18:54:35.545977</t>
  </si>
  <si>
    <t>2025-04-16T18:54:42.796063</t>
  </si>
  <si>
    <t>2025-04-16T18:54:48.596367</t>
  </si>
  <si>
    <t>2025-04-16T18:54:55.706154</t>
  </si>
  <si>
    <t>18:55</t>
  </si>
  <si>
    <t>2025-04-16T18:55:03.894457</t>
  </si>
  <si>
    <t>2025-04-16T18:55:10.540591</t>
  </si>
  <si>
    <t>2025-04-16T18:55:18.199122</t>
  </si>
  <si>
    <t>2025-04-16T18:55:24.301462</t>
  </si>
  <si>
    <t>2025-04-16T18:55:31.457654</t>
  </si>
  <si>
    <t>2025-04-16T18:55:40.414055</t>
  </si>
  <si>
    <t>2025-04-16T18:55:47.076589</t>
  </si>
  <si>
    <t>19:04</t>
  </si>
  <si>
    <t>2025-04-16T19:04:51.048085</t>
  </si>
  <si>
    <t>2025-04-16T19:04:51.014019</t>
  </si>
  <si>
    <t>2025-04-16T19:04:51.069615</t>
  </si>
  <si>
    <t>2025-04-16T19:04:51.091481</t>
  </si>
  <si>
    <t>2025-04-16T19:05:28.838676</t>
  </si>
  <si>
    <t>2025-04-16T19:05:28.992534</t>
  </si>
  <si>
    <t>2025-04-16T19:05:29.214685</t>
  </si>
  <si>
    <t>2025-04-16T19:05:29.929743</t>
  </si>
  <si>
    <t>2025-04-16T19:05:51.008056</t>
  </si>
  <si>
    <t>2025-04-16T19:05:51.032296</t>
  </si>
  <si>
    <t>19:06</t>
  </si>
  <si>
    <t>2025-04-16T19:06:15.103319</t>
  </si>
  <si>
    <t>2025-04-16T19:06:15.757501</t>
  </si>
  <si>
    <t>19:10</t>
  </si>
  <si>
    <t>2025-04-16T19:10:51.120900</t>
  </si>
  <si>
    <t>19:15</t>
  </si>
  <si>
    <t>2025-04-16T19:15:24.991145</t>
  </si>
  <si>
    <t>2025-04-16T19:15:26.524683</t>
  </si>
  <si>
    <t>2025-04-16T19:15:31.729761</t>
  </si>
  <si>
    <t>2025-04-16T19:15:33.111236</t>
  </si>
  <si>
    <t>19:17</t>
  </si>
  <si>
    <t>2025-04-16T19:17:12.989787</t>
  </si>
  <si>
    <t>2025-04-16T19:17:16.234219</t>
  </si>
  <si>
    <t>2025-04-16T19:17:24.628593</t>
  </si>
  <si>
    <t>19:19</t>
  </si>
  <si>
    <t>2025-04-16T19:19:11.191823</t>
  </si>
  <si>
    <t>2025-04-16T19:25:58.792079</t>
  </si>
  <si>
    <t>19:30</t>
  </si>
  <si>
    <t>2025-04-16T19:30:25.017382</t>
  </si>
  <si>
    <t>2025-04-16T19:38:26.956640</t>
  </si>
  <si>
    <t>2025-04-16T19:38:30.975314</t>
  </si>
  <si>
    <t>2025-04-16T19:39:00.958742</t>
  </si>
  <si>
    <t>2025-04-16T19:39:00.959005</t>
  </si>
  <si>
    <t>2025-04-16T19:39:48.467901</t>
  </si>
  <si>
    <t>2025-04-16T19:39:48.461938</t>
  </si>
  <si>
    <t>2025-04-16T19:39:53.123883</t>
  </si>
  <si>
    <t>2025-04-16T19:39:53.118315</t>
  </si>
  <si>
    <t>2025-04-16T19:40:29.297451</t>
  </si>
  <si>
    <t>2025-04-16T19:40:35.485155</t>
  </si>
  <si>
    <t>2025-04-16T19:41:53.724690</t>
  </si>
  <si>
    <t>2025-04-16T19:42:23.896704</t>
  </si>
  <si>
    <t>2025-04-16T19:42:23.888054</t>
  </si>
  <si>
    <t>2025-04-16T19:42:24.022370</t>
  </si>
  <si>
    <t>2025-04-16T19:42:24.029604</t>
  </si>
  <si>
    <t>19:48</t>
  </si>
  <si>
    <t>2025-04-16T19:48:54.148120</t>
  </si>
  <si>
    <t>2025-04-16T19:48:54.130604</t>
  </si>
  <si>
    <t>2025-04-16T19:50:20.877770</t>
  </si>
  <si>
    <t>2025-04-16T19:50:20.871790</t>
  </si>
  <si>
    <t>19:52</t>
  </si>
  <si>
    <t>2025-04-16T19:52:54.206801</t>
  </si>
  <si>
    <t>2025-04-16T19:52:54.213837</t>
  </si>
  <si>
    <t>19:54</t>
  </si>
  <si>
    <t>2025-04-16T19:54:44.694838</t>
  </si>
  <si>
    <t>2025-04-16T19:54:44.690630</t>
  </si>
  <si>
    <t>19:55</t>
  </si>
  <si>
    <t>2025-04-16T19:55:57.080557</t>
  </si>
  <si>
    <t>2025-04-16T19:55:57.086119</t>
  </si>
  <si>
    <t>20:05</t>
  </si>
  <si>
    <t>2025-04-16T20:05:52.848831</t>
  </si>
  <si>
    <t>2025-04-16T20:05:53.495601</t>
  </si>
  <si>
    <t>20:40</t>
  </si>
  <si>
    <t>2025-04-16T20:40:51.191679</t>
  </si>
  <si>
    <t>2025-04-16T20:40:51.973907</t>
  </si>
  <si>
    <t>2025-04-16T20:40:52.679732</t>
  </si>
  <si>
    <t>2025-04-16T20:40:53.397429</t>
  </si>
  <si>
    <t>2025-04-16T20:40:54.153685</t>
  </si>
  <si>
    <t>2025-04-16T20:40:54.852714</t>
  </si>
  <si>
    <t>2025-04-16T20:40:55.540946</t>
  </si>
  <si>
    <t>21:06</t>
  </si>
  <si>
    <t>2025-04-16T21:06:51.335251</t>
  </si>
  <si>
    <t>2025-04-16T21:06:52.220536</t>
  </si>
  <si>
    <t>2025-04-16T21:06:52.917820</t>
  </si>
  <si>
    <t>2025-04-16T21:06:54.008973</t>
  </si>
  <si>
    <t>2025-04-16T21:06:54.717514</t>
  </si>
  <si>
    <t>2025-04-16T21:06:55.409416</t>
  </si>
  <si>
    <t>2025-04-16T21:06:56.133941</t>
  </si>
  <si>
    <t>2025-04-16T21:06:56.811300</t>
  </si>
  <si>
    <t>2025-04-16T21:06:57.472841</t>
  </si>
  <si>
    <t>2025-04-16T21:06:58.228130</t>
  </si>
  <si>
    <t>2025-04-16T21:06:58.962047</t>
  </si>
  <si>
    <t>2025-04-16T21:06:59.642223</t>
  </si>
  <si>
    <t>10:46</t>
  </si>
  <si>
    <t>2025-04-17T10:46:07.998921</t>
  </si>
  <si>
    <t>2025-04-17T10:46:09.378581</t>
  </si>
  <si>
    <t>2025-04-17T10:46:10.645793</t>
  </si>
  <si>
    <t>2025-04-17T10:46:11.855212</t>
  </si>
  <si>
    <t>2025-04-17T10:46:13.036341</t>
  </si>
  <si>
    <t>2025-04-17T10:46:14.401611</t>
  </si>
  <si>
    <t>2025-04-17T10:46:15.610623</t>
  </si>
  <si>
    <t>2025-04-17T10:46:21.663565</t>
  </si>
  <si>
    <t>2025-04-17T10:46:22.924961</t>
  </si>
  <si>
    <t>2025-04-17T10:46:24.670944</t>
  </si>
  <si>
    <t>2025-04-17T10:46:25.688513</t>
  </si>
  <si>
    <t>2025-04-17T10:46:26.842396</t>
  </si>
  <si>
    <t>2025-04-17T10:46:27.920037</t>
  </si>
  <si>
    <t>2025-04-17T10:46:28.893597</t>
  </si>
  <si>
    <t>멕시칸식 샐러드 보울</t>
  </si>
  <si>
    <t>2025-04-17T10:53:01.481449</t>
  </si>
  <si>
    <t>2025-04-17T10:53:01.525956</t>
  </si>
  <si>
    <t>2025-04-17T10:53:01.502296</t>
  </si>
  <si>
    <t>2025-04-17T10:54:42.815748</t>
  </si>
  <si>
    <t>2025-04-17T10:54:44.219049</t>
  </si>
  <si>
    <t>2025-04-17T10:54:45.570182</t>
  </si>
  <si>
    <t>2025-04-17T10:54:46.859622</t>
  </si>
  <si>
    <t>2025-04-17T10:58:30.481876</t>
  </si>
  <si>
    <t>2025-04-17T10:58:32.287254</t>
  </si>
  <si>
    <t>2025-04-17T10:58:35.820681</t>
  </si>
  <si>
    <t>2025-04-17T10:58:37.105197</t>
  </si>
  <si>
    <t>2025-04-17T10:58:41.601808</t>
  </si>
  <si>
    <t>2025-04-17T10:58:42.755615</t>
  </si>
  <si>
    <t>2025-04-17T10:58:43.878476</t>
  </si>
  <si>
    <t>2025-04-17T10:58:45.005256</t>
  </si>
  <si>
    <t>2025-04-17T10:58:49.604487</t>
  </si>
  <si>
    <t>2025-04-17T10:58:50.624192</t>
  </si>
  <si>
    <t>2025-04-17T10:58:51.636355</t>
  </si>
  <si>
    <t>2025-04-17T10:58:52.621761</t>
  </si>
  <si>
    <t>2025-04-17T11:02:31.230253</t>
  </si>
  <si>
    <t>2025-04-17T11:02:31.231316</t>
  </si>
  <si>
    <t>2025-04-17T11:02:31.237387</t>
  </si>
  <si>
    <t>2025-04-17T11:02:50.222308</t>
  </si>
  <si>
    <t>2025-04-17T11:02:50.203094</t>
  </si>
  <si>
    <t>2025-04-17T11:02:50.212265</t>
  </si>
  <si>
    <t>2025-04-17T11:02:50.217125</t>
  </si>
  <si>
    <t>2025-04-17T11:02:50.207486</t>
  </si>
  <si>
    <t>2025-04-17T11:02:50.226678</t>
  </si>
  <si>
    <t>11:05</t>
  </si>
  <si>
    <t>2025-04-17T11:05:46.497943</t>
  </si>
  <si>
    <t>2025-04-17T11:05:46.493931</t>
  </si>
  <si>
    <t>2025-04-17T11:05:46.503105</t>
  </si>
  <si>
    <t>2025-04-17T11:06:00.699642</t>
  </si>
  <si>
    <t>2025-04-17T11:06:00.720818</t>
  </si>
  <si>
    <t>2025-04-17T11:06:00.724758</t>
  </si>
  <si>
    <t>2025-04-17T11:06:24.300311</t>
  </si>
  <si>
    <t>2025-04-17T11:06:24.296123</t>
  </si>
  <si>
    <t>2025-04-17T11:06:24.306074</t>
  </si>
  <si>
    <t>2025-04-17T11:06:37.389943</t>
  </si>
  <si>
    <t>2025-04-17T11:06:37.395503</t>
  </si>
  <si>
    <t>2025-04-17T11:06:37.401116</t>
  </si>
  <si>
    <t>2025-04-17T11:06:50.987252</t>
  </si>
  <si>
    <t>2025-04-17T11:06:50.978859</t>
  </si>
  <si>
    <t>2025-04-17T11:06:50.989923</t>
  </si>
  <si>
    <t>2025-04-17T11:07:34.692938</t>
  </si>
  <si>
    <t>2025-04-17T11:07:34.697568</t>
  </si>
  <si>
    <t>2025-04-17T11:07:34.702571</t>
  </si>
  <si>
    <t>11:09</t>
  </si>
  <si>
    <t>2025-04-17T11:09:42.278664</t>
  </si>
  <si>
    <t>2025-04-17T11:09:42.270511</t>
  </si>
  <si>
    <t>2025-04-17T11:09:42.273670</t>
  </si>
  <si>
    <t>11:16</t>
  </si>
  <si>
    <t>2025-04-17T11:16:53.546296</t>
  </si>
  <si>
    <t>2025-04-17T11:16:57.626162</t>
  </si>
  <si>
    <t>2025-04-17T11:17:06.027304</t>
  </si>
  <si>
    <t>2025-04-17T11:18:51.549035</t>
  </si>
  <si>
    <t>2025-04-17T11:18:52.636583</t>
  </si>
  <si>
    <t>2025-04-17T11:18:53.551526</t>
  </si>
  <si>
    <t>2025-04-17T11:18:54.643568</t>
  </si>
  <si>
    <t>2025-04-17T11:18:57.784527</t>
  </si>
  <si>
    <t>2025-04-17T11:18:58.833863</t>
  </si>
  <si>
    <t>2025-04-17T11:22:17.258346</t>
  </si>
  <si>
    <t>2025-04-17T11:22:18.705093</t>
  </si>
  <si>
    <t>2025-04-17T11:22:25.643578</t>
  </si>
  <si>
    <t>2025-04-17T11:22:26.539949</t>
  </si>
  <si>
    <t>2025-04-17T11:22:43.114189</t>
  </si>
  <si>
    <t>2025-04-17T11:22:44.884435</t>
  </si>
  <si>
    <t>2025-04-17T11:33:01.698739</t>
  </si>
  <si>
    <t>2025-04-17T11:33:01.773025</t>
  </si>
  <si>
    <t>2025-04-17T11:33:01.799317</t>
  </si>
  <si>
    <t>2025-04-17T11:34:02.727354</t>
  </si>
  <si>
    <t>2025-04-17T11:34:03.496866</t>
  </si>
  <si>
    <t>2025-04-17T11:34:05.067488</t>
  </si>
  <si>
    <t>2025-04-17T11:34:07.251084</t>
  </si>
  <si>
    <t>2025-04-17T11:34:09.178150</t>
  </si>
  <si>
    <t>2025-04-17T11:43:54.601341</t>
  </si>
  <si>
    <t>11:44</t>
  </si>
  <si>
    <t>2025-04-17T11:44:17.352777</t>
  </si>
  <si>
    <t>2025-04-17T11:46:04.947814</t>
  </si>
  <si>
    <t>2025-04-17T11:46:51.801430</t>
  </si>
  <si>
    <t>2025-04-17T11:47:02.152342</t>
  </si>
  <si>
    <t>2025-04-17T11:47:21.601794</t>
  </si>
  <si>
    <t>2025-04-17T11:47:24.025881</t>
  </si>
  <si>
    <t>2025-04-17T11:47:25.280041</t>
  </si>
  <si>
    <t>2025-04-17T11:47:28.350836</t>
  </si>
  <si>
    <t>2025-04-17T11:47:44.321871</t>
  </si>
  <si>
    <t>2025-04-17T11:47:46.640908</t>
  </si>
  <si>
    <t>2025-04-17T11:47:58.665587</t>
  </si>
  <si>
    <t>2025-04-17T11:47:58.654835</t>
  </si>
  <si>
    <t>2025-04-17T11:47:58.660210</t>
  </si>
  <si>
    <t>2025-04-17T11:48:24.646948</t>
  </si>
  <si>
    <t>2025-04-17T11:48:25.959022</t>
  </si>
  <si>
    <t>2025-04-17T11:48:27.782670</t>
  </si>
  <si>
    <t>2025-04-17T11:48:46.636841</t>
  </si>
  <si>
    <t>2025-04-17T11:48:47.331492</t>
  </si>
  <si>
    <t>2025-04-17T11:48:48.048994</t>
  </si>
  <si>
    <t>2025-04-17T11:50:16.745038</t>
  </si>
  <si>
    <t>11:54</t>
  </si>
  <si>
    <t>2025-04-17T11:54:13.049128</t>
  </si>
  <si>
    <t>2025-04-17T11:54:41.783152</t>
  </si>
  <si>
    <t>라이더 (rider_id = 20806)</t>
  </si>
  <si>
    <t>2025-04-17T11:59:46.054132</t>
  </si>
  <si>
    <t>2025-04-17T11:59:46.050249</t>
  </si>
  <si>
    <t>2025-04-17T11:59:46.046563</t>
  </si>
  <si>
    <t>2025-04-17T12:03:00.572099</t>
  </si>
  <si>
    <t>2025-04-17T12:03:00.469239</t>
  </si>
  <si>
    <t>2025-04-17T12:03:00.540957</t>
  </si>
  <si>
    <t>2025-04-17T12:03:14.228414</t>
  </si>
  <si>
    <t>2025-04-17T12:03:15.568982</t>
  </si>
  <si>
    <t>2025-04-17T12:03:16.789699</t>
  </si>
  <si>
    <t>2025-04-17T12:04:58.542277</t>
  </si>
  <si>
    <t>2025-04-17T12:04:59.444207</t>
  </si>
  <si>
    <t>2025-04-17T12:05:00.078306</t>
  </si>
  <si>
    <t>2025-04-17T12:05:00.772414</t>
  </si>
  <si>
    <t>2025-04-17T12:05:01.564688</t>
  </si>
  <si>
    <t>2025-04-17T12:05:02.303157</t>
  </si>
  <si>
    <t>2025-04-17T12:05:02.969167</t>
  </si>
  <si>
    <t>2025-04-17T12:05:03.732031</t>
  </si>
  <si>
    <t>2025-04-17T12:05:04.450863</t>
  </si>
  <si>
    <t>2025-04-17T12:05:53.331478</t>
  </si>
  <si>
    <t>2025-04-17T12:05:53.333794</t>
  </si>
  <si>
    <t>2025-04-17T12:05:53.336945</t>
  </si>
  <si>
    <t>2025-04-17T12:05:58.066650</t>
  </si>
  <si>
    <t>2025-04-17T12:05:58.955907</t>
  </si>
  <si>
    <t>2025-04-17T12:05:59.637084</t>
  </si>
  <si>
    <t>12:06</t>
  </si>
  <si>
    <t>2025-04-17T12:06:00.306659</t>
  </si>
  <si>
    <t>2025-04-17T12:06:58.118205</t>
  </si>
  <si>
    <t>2025-04-17T12:07:21.135528</t>
  </si>
  <si>
    <t>2025-04-17T12:09:05.971766</t>
  </si>
  <si>
    <t>2025-04-17T12:09:06.472898</t>
  </si>
  <si>
    <t>2025-04-17T12:09:06.488980</t>
  </si>
  <si>
    <t>2025-04-17T12:09:58.425463</t>
  </si>
  <si>
    <t>2025-04-17T12:09:58.508336</t>
  </si>
  <si>
    <t>2025-04-17T12:10:28.895404</t>
  </si>
  <si>
    <t>2025-04-17T12:10:28.905688</t>
  </si>
  <si>
    <t>2025-04-17T12:10:28.900837</t>
  </si>
  <si>
    <t>2025-04-17T12:10:32.584064</t>
  </si>
  <si>
    <t>2025-04-17T12:10:33.739934</t>
  </si>
  <si>
    <t>라이더 (rider_id = 26137)</t>
  </si>
  <si>
    <t>2025-04-17T12:12:41.417652</t>
  </si>
  <si>
    <t>2025-04-17T12:12:41.706027</t>
  </si>
  <si>
    <t>2025-04-17T12:12:51.155140</t>
  </si>
  <si>
    <t>2025-04-17T12:12:52.858849</t>
  </si>
  <si>
    <t>2025-04-17T12:12:54.108886</t>
  </si>
  <si>
    <t>2025-04-17T12:12:58.714309</t>
  </si>
  <si>
    <t>2025-04-17T12:12:58.773574</t>
  </si>
  <si>
    <t>2025-04-17T12:14:31.782634</t>
  </si>
  <si>
    <t>2025-04-17T12:14:32.839846</t>
  </si>
  <si>
    <t>2025-04-17T12:16:11.791433</t>
  </si>
  <si>
    <t>2025-04-17T12:16:13.562732</t>
  </si>
  <si>
    <t>2025-04-17T12:16:28.562689</t>
  </si>
  <si>
    <t>2025-04-17T12:16:29.650926</t>
  </si>
  <si>
    <t>2025-04-17T12:16:37.081788</t>
  </si>
  <si>
    <t>2025-04-17T12:16:38.244939</t>
  </si>
  <si>
    <t>2025-04-17T12:16:39.326057</t>
  </si>
  <si>
    <t>2025-04-17T12:16:58.846619</t>
  </si>
  <si>
    <t>2025-04-17T12:16:59.700098</t>
  </si>
  <si>
    <t>12:17</t>
  </si>
  <si>
    <t>2025-04-17T12:17:00.399146</t>
  </si>
  <si>
    <t>2025-04-17T12:17:01.046458</t>
  </si>
  <si>
    <t>2025-04-17T12:17:01.752961</t>
  </si>
  <si>
    <t>2025-04-17T12:17:02.462513</t>
  </si>
  <si>
    <t>2025-04-17T12:17:03.110924</t>
  </si>
  <si>
    <t>2025-04-17T12:17:03.804752</t>
  </si>
  <si>
    <t>2025-04-17T12:17:04.464692</t>
  </si>
  <si>
    <t>2025-04-17T12:17:05.150326</t>
  </si>
  <si>
    <t>2025-04-17T12:17:05.798446</t>
  </si>
  <si>
    <t>2025-04-17T12:17:06.817671</t>
  </si>
  <si>
    <t>2025-04-17T12:17:07.526760</t>
  </si>
  <si>
    <t>2025-04-17T12:17:08.179142</t>
  </si>
  <si>
    <t>2025-04-17T12:17:08.843059</t>
  </si>
  <si>
    <t>2025-04-17T12:17:09.509955</t>
  </si>
  <si>
    <t>2025-04-17T12:17:10.193661</t>
  </si>
  <si>
    <t>2025-04-17T12:17:58.983916</t>
  </si>
  <si>
    <t>12:18</t>
  </si>
  <si>
    <t>2025-04-17T12:18:09.886430</t>
  </si>
  <si>
    <t>12:19</t>
  </si>
  <si>
    <t>2025-04-17T12:19:44.460256</t>
  </si>
  <si>
    <t>2025-04-17T12:19:46.332392</t>
  </si>
  <si>
    <t>2025-04-17T12:19:47.467540</t>
  </si>
  <si>
    <t>2025-04-17T12:19:57.459923</t>
  </si>
  <si>
    <t>2025-04-17T12:19:58.617894</t>
  </si>
  <si>
    <t>2025-04-17T12:19:59.956160</t>
  </si>
  <si>
    <t>2025-04-17T12:22:18.518040</t>
  </si>
  <si>
    <t>2025-04-17T12:22:18.516795</t>
  </si>
  <si>
    <t>2025-04-17T12:22:18.506644</t>
  </si>
  <si>
    <t>2025-04-17T12:23:07.936365</t>
  </si>
  <si>
    <t>2025-04-17T12:23:07.931246</t>
  </si>
  <si>
    <t>2025-04-17T12:23:07.941209</t>
  </si>
  <si>
    <t>12:24</t>
  </si>
  <si>
    <t>2025-04-17T12:24:59.152633</t>
  </si>
  <si>
    <t>2025-04-17T12:24:59.126873</t>
  </si>
  <si>
    <t>12:25</t>
  </si>
  <si>
    <t>2025-04-17T12:25:34.346254</t>
  </si>
  <si>
    <t>2025-04-17T12:25:35.610100</t>
  </si>
  <si>
    <t>2025-04-17T12:25:54.682351</t>
  </si>
  <si>
    <t>2025-04-17T12:26:02.943499</t>
  </si>
  <si>
    <t>2025-04-17T12:26:02.937984</t>
  </si>
  <si>
    <t>2025-04-17T12:26:02.945409</t>
  </si>
  <si>
    <t>2025-04-17T12:26:12.403565</t>
  </si>
  <si>
    <t>12:30</t>
  </si>
  <si>
    <t>2025-04-17T12:30:44.661758</t>
  </si>
  <si>
    <t>2025-04-17T12:30:44.671911</t>
  </si>
  <si>
    <t>2025-04-17T12:30:44.667650</t>
  </si>
  <si>
    <t>2025-04-17T12:31:28.463113</t>
  </si>
  <si>
    <t>2025-04-17T12:31:28.467015</t>
  </si>
  <si>
    <t>2025-04-17T12:31:28.472379</t>
  </si>
  <si>
    <t>2025-04-17T12:32:26.453142</t>
  </si>
  <si>
    <t>2025-04-17T12:32:26.447381</t>
  </si>
  <si>
    <t>2025-04-17T12:32:26.442483</t>
  </si>
  <si>
    <t>12:42</t>
  </si>
  <si>
    <t>2025-04-17T12:42:59.200008</t>
  </si>
  <si>
    <t>2025-04-17T12:42:59.286426</t>
  </si>
  <si>
    <t>2025-04-17T12:42:59.309312</t>
  </si>
  <si>
    <t>2025-04-17T12:43:52.672591</t>
  </si>
  <si>
    <t>2025-04-17T12:43:56.996767</t>
  </si>
  <si>
    <t>12:44</t>
  </si>
  <si>
    <t>2025-04-17T12:44:05.497813</t>
  </si>
  <si>
    <t>2025-04-17T12:46:36.588679</t>
  </si>
  <si>
    <t>2025-04-17T12:46:38.218930</t>
  </si>
  <si>
    <t>2025-04-17T12:46:59.178788</t>
  </si>
  <si>
    <t>2025-04-17T12:47:59.309414</t>
  </si>
  <si>
    <t>2025-04-17T12:50:03.212427</t>
  </si>
  <si>
    <t>12:56</t>
  </si>
  <si>
    <t>2025-04-17T12:56:48.400764</t>
  </si>
  <si>
    <t>2025-04-17T12:56:48.391359</t>
  </si>
  <si>
    <t>2025-04-17T12:56:48.396072</t>
  </si>
  <si>
    <t>13:02</t>
  </si>
  <si>
    <t>2025-04-17T13:02:27.438991</t>
  </si>
  <si>
    <t>2025-04-17T13:02:27.445309</t>
  </si>
  <si>
    <t>2025-04-17T13:02:27.449185</t>
  </si>
  <si>
    <t>17:32</t>
  </si>
  <si>
    <t>2025-04-17T17:32:53.093181</t>
  </si>
  <si>
    <t>17:33</t>
  </si>
  <si>
    <t>2025-04-17T17:33:14.973732</t>
  </si>
  <si>
    <t>2025-04-17T17:33:16.334147</t>
  </si>
  <si>
    <t>2025-04-17T17:33:17.748950</t>
  </si>
  <si>
    <t>2025-04-17T17:33:18.938344</t>
  </si>
  <si>
    <t>2025-04-17T17:33:20.124974</t>
  </si>
  <si>
    <t>2025-04-17T17:33:21.275387</t>
  </si>
  <si>
    <t>2025-04-17T17:33:22.448196</t>
  </si>
  <si>
    <t>2025-04-17T17:33:23.670104</t>
  </si>
  <si>
    <t>2025-04-17T17:33:25.077524</t>
  </si>
  <si>
    <t>2025-04-17T17:33:26.653370</t>
  </si>
  <si>
    <t>2025-04-17T17:33:28.021336</t>
  </si>
  <si>
    <t>2025-04-17T17:33:40.570033</t>
  </si>
  <si>
    <t>2025-04-17T17:33:42.098949</t>
  </si>
  <si>
    <t>2025-04-17T17:33:43.467825</t>
  </si>
  <si>
    <t>2025-04-17T17:33:44.514096</t>
  </si>
  <si>
    <t>2025-04-17T17:33:45.609602</t>
  </si>
  <si>
    <t>2025-04-17T17:33:46.725548</t>
  </si>
  <si>
    <t>2025-04-17T17:33:47.920917</t>
  </si>
  <si>
    <t>2025-04-17T17:33:49.165364</t>
  </si>
  <si>
    <t>2025-04-17T17:33:50.401874</t>
  </si>
  <si>
    <t>2025-04-17T17:33:51.548401</t>
  </si>
  <si>
    <t>2025-04-17T17:33:52.753122</t>
  </si>
  <si>
    <t>2025-04-17T17:33:53.945063</t>
  </si>
  <si>
    <t>17:34</t>
  </si>
  <si>
    <t>2025-04-17T17:34:06.409631</t>
  </si>
  <si>
    <t>2025-04-17T17:34:08.073143</t>
  </si>
  <si>
    <t>2025-04-17T17:34:09.568082</t>
  </si>
  <si>
    <t>2025-04-17T17:34:10.738282</t>
  </si>
  <si>
    <t>2025-04-17T17:34:11.895882</t>
  </si>
  <si>
    <t>2025-04-17T17:34:13.100720</t>
  </si>
  <si>
    <t>2025-04-17T17:34:14.271493</t>
  </si>
  <si>
    <t>2025-04-17T17:34:15.381525</t>
  </si>
  <si>
    <t>2025-04-17T17:34:16.584557</t>
  </si>
  <si>
    <t>2025-04-17T17:34:17.874722</t>
  </si>
  <si>
    <t>2025-04-17T17:34:19.172573</t>
  </si>
  <si>
    <t>2025-04-17T17:34:20.389037</t>
  </si>
  <si>
    <t>17:47</t>
  </si>
  <si>
    <t>2025-04-17T17:47:32.907355</t>
  </si>
  <si>
    <t>2025-04-17T17:47:45.464652</t>
  </si>
  <si>
    <t>2025-04-17T17:48:21.063250</t>
  </si>
  <si>
    <t>2025-04-17T17:49:02.286550</t>
  </si>
  <si>
    <t>2025-04-17T17:49:02.292791</t>
  </si>
  <si>
    <t>2025-04-17T17:49:02.287822</t>
  </si>
  <si>
    <t>2025-04-17T17:51:44.534984</t>
  </si>
  <si>
    <t>2025-04-17T17:51:44.532035</t>
  </si>
  <si>
    <t>2025-04-17T17:51:44.525065</t>
  </si>
  <si>
    <t>2025-04-17T17:57:39.703490</t>
  </si>
  <si>
    <t>2025-04-17T17:57:39.698580</t>
  </si>
  <si>
    <t>2025-04-17T17:57:39.709012</t>
  </si>
  <si>
    <t>18:00</t>
  </si>
  <si>
    <t>2025-04-17T18:00:26.876203</t>
  </si>
  <si>
    <t>2025-04-17T18:00:26.866343</t>
  </si>
  <si>
    <t>2025-04-17T18:00:26.871029</t>
  </si>
  <si>
    <t>라이더 (rider_id = 24661)</t>
  </si>
  <si>
    <t>2025-04-17T18:05:34.432134</t>
  </si>
  <si>
    <t>2025-04-17T18:05:34.427607</t>
  </si>
  <si>
    <t>2025-04-17T18:05:34.436613</t>
  </si>
  <si>
    <t>2025-04-17T18:08:33.524868</t>
  </si>
  <si>
    <t>2025-04-17T18:08:33.536395</t>
  </si>
  <si>
    <t>2025-04-17T18:08:33.530823</t>
  </si>
  <si>
    <t>2025-04-17T18:09:09.751671</t>
  </si>
  <si>
    <t>2025-04-17T18:09:09.762239</t>
  </si>
  <si>
    <t>2025-04-17T18:09:09.757021</t>
  </si>
  <si>
    <t>2025-04-17T18:13:27.457916</t>
  </si>
  <si>
    <t>2025-04-17T18:13:27.467386</t>
  </si>
  <si>
    <t>2025-04-17T18:13:27.463485</t>
  </si>
  <si>
    <t>2025-04-17T18:13:27.723447</t>
  </si>
  <si>
    <t>2025-04-17T18:13:27.726096</t>
  </si>
  <si>
    <t>2025-04-17T18:13:27.731477</t>
  </si>
  <si>
    <t>2025-04-17T18:13:39.309973</t>
  </si>
  <si>
    <t>2025-04-17T18:13:39.299790</t>
  </si>
  <si>
    <t>2025-04-17T18:13:39.306924</t>
  </si>
  <si>
    <t>18:16</t>
  </si>
  <si>
    <t>2025-04-17T18:16:45.281752</t>
  </si>
  <si>
    <t>2025-04-17T18:16:45.277162</t>
  </si>
  <si>
    <t>2025-04-17T18:16:45.273046</t>
  </si>
  <si>
    <t>18:23</t>
  </si>
  <si>
    <t>2025-04-17T18:23:29.789939</t>
  </si>
  <si>
    <t>2025-04-17T18:23:29.795364</t>
  </si>
  <si>
    <t>2025-04-17T18:23:29.786061</t>
  </si>
  <si>
    <t>2025-04-17T18:24:56.587318</t>
  </si>
  <si>
    <t>2025-04-17T18:24:56.592852</t>
  </si>
  <si>
    <t>2025-04-17T18:24:56.597199</t>
  </si>
  <si>
    <t>2025-04-17T18:37:09.832358</t>
  </si>
  <si>
    <t>18:42</t>
  </si>
  <si>
    <t>2025-04-17T18:42:36.100309</t>
  </si>
  <si>
    <t>2025-04-17T18:48:23.637340</t>
  </si>
  <si>
    <t>2025-04-17T18:49:09.888559</t>
  </si>
  <si>
    <t>2025-04-17T18:49:10.728112</t>
  </si>
  <si>
    <t>2025-04-17T18:49:11.447873</t>
  </si>
  <si>
    <t>2025-04-17T18:50:10.000574</t>
  </si>
  <si>
    <t>2025-04-17T18:50:10.029446</t>
  </si>
  <si>
    <t>2025-04-17T18:50:10.064116</t>
  </si>
  <si>
    <t>2025-04-17T18:50:10.140302</t>
  </si>
  <si>
    <t>2025-04-17T18:53:10.424827</t>
  </si>
  <si>
    <t>2025-04-17T18:55:10.549596</t>
  </si>
  <si>
    <t>2025-04-17T18:56:10.721444</t>
  </si>
  <si>
    <t>2025-04-17T18:56:27.295622</t>
  </si>
  <si>
    <t>2025-04-17T18:56:41.612563</t>
  </si>
  <si>
    <t>2025-04-17T18:56:42.348501</t>
  </si>
  <si>
    <t>2025-04-17T18:56:43.362665</t>
  </si>
  <si>
    <t>2025-04-17T18:57:10.786400</t>
  </si>
  <si>
    <t>19:00</t>
  </si>
  <si>
    <t>2025-04-17T19:00:11.140966</t>
  </si>
  <si>
    <t>19:01</t>
  </si>
  <si>
    <t>2025-04-17T19:01:23.296212</t>
  </si>
  <si>
    <t>2025-04-17T19:02:11.244255</t>
  </si>
  <si>
    <t>2025-04-17T19:02:12.162725</t>
  </si>
  <si>
    <t>2025-04-17T19:02:13.090634</t>
  </si>
  <si>
    <t>2025-04-17T19:02:13.848375</t>
  </si>
  <si>
    <t>2025-04-17T19:02:14.726129</t>
  </si>
  <si>
    <t>2025-04-17T19:02:16.974008</t>
  </si>
  <si>
    <t>2025-04-17T19:02:17.908732</t>
  </si>
  <si>
    <t>2025-04-17T19:02:18.640810</t>
  </si>
  <si>
    <t>2025-04-17T19:02:19.521915</t>
  </si>
  <si>
    <t>2025-04-17T19:05:16.584005</t>
  </si>
  <si>
    <t>2025-04-17T19:05:16.589461</t>
  </si>
  <si>
    <t>2025-04-17T19:06:11.483091</t>
  </si>
  <si>
    <t>2025-04-17T19:06:15.804052</t>
  </si>
  <si>
    <t>2025-04-17T19:06:28.898039</t>
  </si>
  <si>
    <t>2025-04-17T19:06:45.564906</t>
  </si>
  <si>
    <t>19:09</t>
  </si>
  <si>
    <t>2025-04-17T19:09:11.580075</t>
  </si>
  <si>
    <t>2025-04-17T19:09:11.604109</t>
  </si>
  <si>
    <t>2025-04-17T19:10:28.216273</t>
  </si>
  <si>
    <t>2025-04-17T19:10:45.203775</t>
  </si>
  <si>
    <t>2025-04-17T19:13:11.817477</t>
  </si>
  <si>
    <t>19:14</t>
  </si>
  <si>
    <t>2025-04-17T19:14:20.007360</t>
  </si>
  <si>
    <t>2025-04-17T19:14:20.016945</t>
  </si>
  <si>
    <t>2025-04-17T19:14:20.011151</t>
  </si>
  <si>
    <t>2025-04-17T19:15:11.911926</t>
  </si>
  <si>
    <t>19:16</t>
  </si>
  <si>
    <t>2025-04-17T19:16:34.053559</t>
  </si>
  <si>
    <t>2025-04-17T19:16:34.102589</t>
  </si>
  <si>
    <t>2025-04-17T19:17:12.041323</t>
  </si>
  <si>
    <t>2025-04-17T19:18:57.572319</t>
  </si>
  <si>
    <t>2025-04-17T19:18:57.578268</t>
  </si>
  <si>
    <t>2025-04-17T19:18:57.569837</t>
  </si>
  <si>
    <t>19:21</t>
  </si>
  <si>
    <t>2025-04-17T19:21:08.922930</t>
  </si>
  <si>
    <t>2025-04-17T19:21:08.928062</t>
  </si>
  <si>
    <t>19:23</t>
  </si>
  <si>
    <t>2025-04-17T19:23:12.352633</t>
  </si>
  <si>
    <t>19:24</t>
  </si>
  <si>
    <t>2025-04-17T19:24:04.177684</t>
  </si>
  <si>
    <t>2025-04-17T19:25:12.312733</t>
  </si>
  <si>
    <t>2025-04-17T19:25:13.180103</t>
  </si>
  <si>
    <t>2025-04-17T19:25:15.015530</t>
  </si>
  <si>
    <t>2025-04-17T19:25:15.977852</t>
  </si>
  <si>
    <t>2025-04-17T19:25:16.741060</t>
  </si>
  <si>
    <t>2025-04-17T19:25:17.905603</t>
  </si>
  <si>
    <t>2025-04-17T19:25:18.630346</t>
  </si>
  <si>
    <t>2025-04-17T19:25:19.370860</t>
  </si>
  <si>
    <t>2025-04-17T19:25:20.087172</t>
  </si>
  <si>
    <t>2025-04-17T19:25:20.790713</t>
  </si>
  <si>
    <t>2025-04-17T19:25:21.487153</t>
  </si>
  <si>
    <t>2025-04-17T19:25:22.220958</t>
  </si>
  <si>
    <t>2025-04-17T19:25:23.036236</t>
  </si>
  <si>
    <t>2025-04-17T19:25:23.801056</t>
  </si>
  <si>
    <t>2025-04-17T19:25:24.621284</t>
  </si>
  <si>
    <t>2025-04-17T19:25:26.215109</t>
  </si>
  <si>
    <t>2025-04-17T19:25:27.012796</t>
  </si>
  <si>
    <t>2025-04-17T19:25:27.832680</t>
  </si>
  <si>
    <t>2025-04-17T19:25:28.577564</t>
  </si>
  <si>
    <t>2025-04-17T19:25:29.351962</t>
  </si>
  <si>
    <t>2025-04-17T19:25:30.134522</t>
  </si>
  <si>
    <t>2025-04-17T19:25:30.854625</t>
  </si>
  <si>
    <t>2025-04-17T19:25:32.342665</t>
  </si>
  <si>
    <t>2025-04-17T19:25:33.031987</t>
  </si>
  <si>
    <t>2025-04-17T19:25:33.787880</t>
  </si>
  <si>
    <t>2025-04-17T19:25:35.209600</t>
  </si>
  <si>
    <t>2025-04-17T19:25:36.051930</t>
  </si>
  <si>
    <t>2025-04-17T19:27:12.425888</t>
  </si>
  <si>
    <t>2025-04-17T19:27:22.806240</t>
  </si>
  <si>
    <t>2025-04-17T19:27:22.810943</t>
  </si>
  <si>
    <t>19:29</t>
  </si>
  <si>
    <t>2025-04-17T19:29:50.385146</t>
  </si>
  <si>
    <t>2025-04-17T19:29:50.391083</t>
  </si>
  <si>
    <t>2025-04-17T19:35:34.580418</t>
  </si>
  <si>
    <t>10:10</t>
  </si>
  <si>
    <t>2025-04-18T10:10:06.416367</t>
  </si>
  <si>
    <t>2025-04-18T10:10:09.018682</t>
  </si>
  <si>
    <t>2025-04-18T10:10:10.481189</t>
  </si>
  <si>
    <t>2025-04-18T10:10:11.730681</t>
  </si>
  <si>
    <t>2025-04-18T10:10:12.925390</t>
  </si>
  <si>
    <t>2025-04-18T10:10:14.082775</t>
  </si>
  <si>
    <t>2025-04-18T10:10:15.141408</t>
  </si>
  <si>
    <t>2025-04-18T10:10:17.472002</t>
  </si>
  <si>
    <t>2025-04-18T10:10:18.602126</t>
  </si>
  <si>
    <t>2025-04-18T10:10:20.967438</t>
  </si>
  <si>
    <t>2025-04-18T10:10:23.517563</t>
  </si>
  <si>
    <t>2025-04-18T10:10:54.097175</t>
  </si>
  <si>
    <t>2025-04-18T10:10:57.092991</t>
  </si>
  <si>
    <t>10:11</t>
  </si>
  <si>
    <t>2025-04-18T10:11:02.911125</t>
  </si>
  <si>
    <t>2025-04-18T10:11:14.018076</t>
  </si>
  <si>
    <t>2025-04-18T10:11:15.066854</t>
  </si>
  <si>
    <t>2025-04-18T10:11:17.386018</t>
  </si>
  <si>
    <t>2025-04-18T10:11:18.474416</t>
  </si>
  <si>
    <t>2025-04-18T10:11:19.531476</t>
  </si>
  <si>
    <t>2025-04-18T10:11:20.630293</t>
  </si>
  <si>
    <t>2025-04-18T10:11:22.016791</t>
  </si>
  <si>
    <t>2025-04-18T10:11:23.306208</t>
  </si>
  <si>
    <t>2025-04-18T10:11:24.522962</t>
  </si>
  <si>
    <t>2025-04-18T10:11:25.716741</t>
  </si>
  <si>
    <t>2025-04-18T10:11:26.935580</t>
  </si>
  <si>
    <t>2025-04-18T10:11:28.084878</t>
  </si>
  <si>
    <t>2025-04-18T10:11:29.294254</t>
  </si>
  <si>
    <t>10:13</t>
  </si>
  <si>
    <t>2025-04-18T10:13:07.590713</t>
  </si>
  <si>
    <t>2025-04-18T10:46:41.740554</t>
  </si>
  <si>
    <t>2025-04-18T10:46:42.472335</t>
  </si>
  <si>
    <t>2025-04-18T10:46:43.006471</t>
  </si>
  <si>
    <t>2025-04-18T10:46:43.523623</t>
  </si>
  <si>
    <t>2025-04-18T10:46:43.691833</t>
  </si>
  <si>
    <t>2025-04-18T10:46:43.902898</t>
  </si>
  <si>
    <t>2025-04-18T10:46:44.080354</t>
  </si>
  <si>
    <t>2025-04-18T10:46:44.282915</t>
  </si>
  <si>
    <t>2025-04-18T10:46:44.482462</t>
  </si>
  <si>
    <t>2025-04-18T10:46:44.950961</t>
  </si>
  <si>
    <t>2025-04-18T10:46:44.793248</t>
  </si>
  <si>
    <t>2025-04-18T10:46:45.151059</t>
  </si>
  <si>
    <t>2025-04-18T10:46:45.309396</t>
  </si>
  <si>
    <t>2025-04-18T10:46:45.499070</t>
  </si>
  <si>
    <t>2025-04-18T10:46:45.654044</t>
  </si>
  <si>
    <t>2025-04-18T10:46:45.866338</t>
  </si>
  <si>
    <t>2025-04-18T10:46:46.007437</t>
  </si>
  <si>
    <t>2025-04-18T10:46:46.390898</t>
  </si>
  <si>
    <t>2025-04-18T10:46:46.746137</t>
  </si>
  <si>
    <t>2025-04-18T10:46:46.920679</t>
  </si>
  <si>
    <t>2025-04-18T10:46:49.069562</t>
  </si>
  <si>
    <t>2025-04-18T10:46:50.570525</t>
  </si>
  <si>
    <t>2025-04-18T10:46:55.883252</t>
  </si>
  <si>
    <t>2025-04-18T10:46:56.040709</t>
  </si>
  <si>
    <t>2025-04-18T10:46:56.397572</t>
  </si>
  <si>
    <t>2025-04-18T10:46:56.554680</t>
  </si>
  <si>
    <t>2025-04-18T10:46:56.730748</t>
  </si>
  <si>
    <t>2025-04-18T10:46:56.895069</t>
  </si>
  <si>
    <t>2025-04-18T10:46:57.069946</t>
  </si>
  <si>
    <t>2025-04-18T10:46:57.392380</t>
  </si>
  <si>
    <t>2025-04-18T10:46:57.222577</t>
  </si>
  <si>
    <t>2025-04-18T10:46:57.576998</t>
  </si>
  <si>
    <t>2025-04-18T10:46:57.736105</t>
  </si>
  <si>
    <t>2025-04-18T10:46:57.899992</t>
  </si>
  <si>
    <t>2025-04-18T10:46:58.074607</t>
  </si>
  <si>
    <t>2025-04-18T10:46:58.414243</t>
  </si>
  <si>
    <t>2025-04-18T10:46:58.224086</t>
  </si>
  <si>
    <t>2025-04-18T10:46:58.555781</t>
  </si>
  <si>
    <t>2025-04-18T10:46:58.737844</t>
  </si>
  <si>
    <t>2025-04-18T10:46:58.892381</t>
  </si>
  <si>
    <t>2025-04-18T10:46:59.222631</t>
  </si>
  <si>
    <t>2025-04-18T10:46:59.069256</t>
  </si>
  <si>
    <t>2025-04-18T10:46:59.414842</t>
  </si>
  <si>
    <t>2025-04-18T10:46:59.762816</t>
  </si>
  <si>
    <t>2025-04-18T10:46:59.922896</t>
  </si>
  <si>
    <t>10:47</t>
  </si>
  <si>
    <t>2025-04-18T10:47:01.400917</t>
  </si>
  <si>
    <t>2025-04-18T10:47:03.205884</t>
  </si>
  <si>
    <t>2025-04-18T10:47:04.439372</t>
  </si>
  <si>
    <t>2025-04-18T10:56:27.996893</t>
  </si>
  <si>
    <t>2025-04-18T10:56:28.001008</t>
  </si>
  <si>
    <t>2025-04-18T10:56:49.157798</t>
  </si>
  <si>
    <t>2025-04-18T10:56:49.162755</t>
  </si>
  <si>
    <t>2025-04-18T10:57:38.555570</t>
  </si>
  <si>
    <t>2025-04-18T10:57:38.549446</t>
  </si>
  <si>
    <t>2025-04-18T10:57:38.566265</t>
  </si>
  <si>
    <t>2025-04-18T10:57:38.560001</t>
  </si>
  <si>
    <t>2025-04-18T10:59:57.002068</t>
  </si>
  <si>
    <t>2025-04-18T10:59:56.991676</t>
  </si>
  <si>
    <t>2025-04-18T10:59:56.997284</t>
  </si>
  <si>
    <t>2025-04-18T10:59:56.986755</t>
  </si>
  <si>
    <t>2025-04-18T11:00:14.629681</t>
  </si>
  <si>
    <t>2025-04-18T11:00:14.621854</t>
  </si>
  <si>
    <t>2025-04-18T11:00:24.696698</t>
  </si>
  <si>
    <t>2025-04-18T11:00:24.686589</t>
  </si>
  <si>
    <t>2025-04-18T11:01:39.731728</t>
  </si>
  <si>
    <t>2025-04-18T11:01:39.726692</t>
  </si>
  <si>
    <t>2025-04-18T11:01:52.845068</t>
  </si>
  <si>
    <t>2025-04-18T11:01:52.849304</t>
  </si>
  <si>
    <t>2025-04-18T11:03:43.082520</t>
  </si>
  <si>
    <t>2025-04-18T11:03:43.086686</t>
  </si>
  <si>
    <t>2025-04-18T11:04:55.172326</t>
  </si>
  <si>
    <t>2025-04-18T11:04:55.176570</t>
  </si>
  <si>
    <t>2025-04-18T11:05:42.895096</t>
  </si>
  <si>
    <t>2025-04-18T11:05:42.900131</t>
  </si>
  <si>
    <t>2025-04-18T11:22:46.579240</t>
  </si>
  <si>
    <t>2025-04-18T11:22:46.583896</t>
  </si>
  <si>
    <t>2025-04-18T11:37:24.739391</t>
  </si>
  <si>
    <t>2025-04-18T11:37:48.050039</t>
  </si>
  <si>
    <t>2025-04-18T11:49:48.286840</t>
  </si>
  <si>
    <t>2025-04-18T11:57:52.124312</t>
  </si>
  <si>
    <t>2025-04-18T11:57:52.943864</t>
  </si>
  <si>
    <t>2025-04-18T11:57:53.661184</t>
  </si>
  <si>
    <t>2025-04-18T11:57:54.522931</t>
  </si>
  <si>
    <t>2025-04-18T11:57:56.353802</t>
  </si>
  <si>
    <t>2025-04-18T11:57:57.131421</t>
  </si>
  <si>
    <t>2025-04-18T11:57:57.902383</t>
  </si>
  <si>
    <t>2025-04-18T11:57:58.659711</t>
  </si>
  <si>
    <t>2025-04-18T11:59:52.302967</t>
  </si>
  <si>
    <t>2025-04-18T12:00:52.393983</t>
  </si>
  <si>
    <t>2025-04-18T12:00:52.420464</t>
  </si>
  <si>
    <t>2025-04-18T12:00:56.050579</t>
  </si>
  <si>
    <t>2025-04-18T12:01:40.311042</t>
  </si>
  <si>
    <t>2025-04-18T12:01:41.655469</t>
  </si>
  <si>
    <t>2025-04-18T12:01:46.693248</t>
  </si>
  <si>
    <t>2025-04-18T12:01:48.316003</t>
  </si>
  <si>
    <t>2025-04-18T12:01:52.463525</t>
  </si>
  <si>
    <t>2025-04-18T12:01:53.326899</t>
  </si>
  <si>
    <t>2025-04-18T12:01:54.214580</t>
  </si>
  <si>
    <t>2025-04-18T12:01:55.091581</t>
  </si>
  <si>
    <t>2025-04-18T12:01:55.833866</t>
  </si>
  <si>
    <t>2025-04-18T12:01:56.554398</t>
  </si>
  <si>
    <t>2025-04-18T12:01:57.346977</t>
  </si>
  <si>
    <t>2025-04-18T12:01:58.097425</t>
  </si>
  <si>
    <t>2025-04-18T12:01:58.820075</t>
  </si>
  <si>
    <t>2025-04-18T12:01:59.589704</t>
  </si>
  <si>
    <t>12:02</t>
  </si>
  <si>
    <t>2025-04-18T12:02:00.403860</t>
  </si>
  <si>
    <t>2025-04-18T12:02:01.169481</t>
  </si>
  <si>
    <t>2025-04-18T12:02:06.303736</t>
  </si>
  <si>
    <t>2025-04-18T12:02:09.298523</t>
  </si>
  <si>
    <t>2025-04-18T12:02:12.423910</t>
  </si>
  <si>
    <t>2025-04-18T12:02:18.484456</t>
  </si>
  <si>
    <t>2025-04-18T12:02:19.519156</t>
  </si>
  <si>
    <t>2025-04-18T12:02:21.272867</t>
  </si>
  <si>
    <t>2025-04-18T12:03:25.605448</t>
  </si>
  <si>
    <t>2025-04-18T12:04:52.480451</t>
  </si>
  <si>
    <t>2025-04-18T12:04:53.357476</t>
  </si>
  <si>
    <t>2025-04-18T12:04:54.153517</t>
  </si>
  <si>
    <t>2025-04-18T12:04:54.905534</t>
  </si>
  <si>
    <t>2025-04-18T12:05:52.523026</t>
  </si>
  <si>
    <t>2025-04-18T12:05:52.572472</t>
  </si>
  <si>
    <t>2025-04-18T12:05:52.595666</t>
  </si>
  <si>
    <t>2025-04-18T12:05:52.548797</t>
  </si>
  <si>
    <t>2025-04-18T12:06:12.084177</t>
  </si>
  <si>
    <t>2025-04-18T12:06:13.242813</t>
  </si>
  <si>
    <t>2025-04-18T12:08:29.359976</t>
  </si>
  <si>
    <t>2025-04-18T12:08:29.354339</t>
  </si>
  <si>
    <t>2025-04-18T12:09:44.940513</t>
  </si>
  <si>
    <t>2025-04-18T12:10:11.198557</t>
  </si>
  <si>
    <t>2025-04-18T12:10:11.194256</t>
  </si>
  <si>
    <t>2025-04-18T12:10:52.655231</t>
  </si>
  <si>
    <t>12:11</t>
  </si>
  <si>
    <t>2025-04-18T12:11:52.678640</t>
  </si>
  <si>
    <t>2025-04-18T12:12:22.869260</t>
  </si>
  <si>
    <t>2025-04-18T12:12:24.665460</t>
  </si>
  <si>
    <t>2025-04-18T12:12:25.679759</t>
  </si>
  <si>
    <t>2025-04-18T12:12:25.934373</t>
  </si>
  <si>
    <t>2025-04-18T12:12:26.178586</t>
  </si>
  <si>
    <t>2025-04-18T12:12:52.680911</t>
  </si>
  <si>
    <t>2025-04-18T12:13:52.690624</t>
  </si>
  <si>
    <t>2025-04-18T12:13:54.279449</t>
  </si>
  <si>
    <t>2025-04-18T12:14:20.491751</t>
  </si>
  <si>
    <t>2025-04-18T12:14:21.819267</t>
  </si>
  <si>
    <t>2025-04-18T12:15:01.776857</t>
  </si>
  <si>
    <t>2025-04-18T12:15:16.393172</t>
  </si>
  <si>
    <t>2025-04-18T12:15:31.002463</t>
  </si>
  <si>
    <t>2025-04-18T12:16:10.314531</t>
  </si>
  <si>
    <t>2025-04-18T12:19:52.065029</t>
  </si>
  <si>
    <t>2025-04-18T12:20:27.275032</t>
  </si>
  <si>
    <t>2025-04-18T12:20:42.896914</t>
  </si>
  <si>
    <t>2025-04-18T12:22:52.788169</t>
  </si>
  <si>
    <t>2025-04-18T12:24:31.922124</t>
  </si>
  <si>
    <t>2025-04-18T12:24:33.149435</t>
  </si>
  <si>
    <t>2025-04-18T12:24:37.154023</t>
  </si>
  <si>
    <t>2025-04-18T12:24:39.348370</t>
  </si>
  <si>
    <t>2025-04-18T12:25:30.490626</t>
  </si>
  <si>
    <t>2025-04-18T12:27:52.800405</t>
  </si>
  <si>
    <t>2025-04-18T12:27:56.266714</t>
  </si>
  <si>
    <t>2025-04-18T12:27:56.273185</t>
  </si>
  <si>
    <t>12:28</t>
  </si>
  <si>
    <t>2025-04-18T12:28:17.119705</t>
  </si>
  <si>
    <t>2025-04-18T12:28:18.207671</t>
  </si>
  <si>
    <t>2025-04-18T12:28:18.820591</t>
  </si>
  <si>
    <t>2025-04-18T12:28:21.490375</t>
  </si>
  <si>
    <t>2025-04-18T12:28:22.046783</t>
  </si>
  <si>
    <t>2025-04-18T12:28:25.333682</t>
  </si>
  <si>
    <t>2025-04-18T12:28:32.397017</t>
  </si>
  <si>
    <t>2025-04-18T12:28:34.082327</t>
  </si>
  <si>
    <t>12:29</t>
  </si>
  <si>
    <t>2025-04-18T12:29:45.170030</t>
  </si>
  <si>
    <t>2025-04-18T12:29:45.176702</t>
  </si>
  <si>
    <t>2025-04-18T12:30:12.113132</t>
  </si>
  <si>
    <t>2025-04-18T12:30:14.796745</t>
  </si>
  <si>
    <t>2025-04-18T12:30:21.339933</t>
  </si>
  <si>
    <t>2025-04-18T12:30:24.131499</t>
  </si>
  <si>
    <t>2025-04-18T12:30:44.638964</t>
  </si>
  <si>
    <t>2025-04-18T12:30:46.441990</t>
  </si>
  <si>
    <t>2025-04-18T12:35:19.758232</t>
  </si>
  <si>
    <t>2025-04-18T12:37:30.678295</t>
  </si>
  <si>
    <t>2025-04-18T12:38:48.756911</t>
  </si>
  <si>
    <t>2025-04-18T12:42:27.013087</t>
  </si>
  <si>
    <t>2025-04-18T12:42:27.009806</t>
  </si>
  <si>
    <t>2025-04-18T12:42:31.564484</t>
  </si>
  <si>
    <t>12:48</t>
  </si>
  <si>
    <t>2025-04-18T12:48:02.113436</t>
  </si>
  <si>
    <t>12:51</t>
  </si>
  <si>
    <t>2025-04-18T12:51:52.885238</t>
  </si>
  <si>
    <t>13:01</t>
  </si>
  <si>
    <t>2025-04-18T13:01:06.970131</t>
  </si>
  <si>
    <t>17:25</t>
  </si>
  <si>
    <t>2025-04-21T17:25:09.970131</t>
  </si>
  <si>
    <t>17:46</t>
  </si>
  <si>
    <t>2025-04-21T17:46:09.970131</t>
  </si>
  <si>
    <t>2025-04-21T17:48:06.970131</t>
  </si>
  <si>
    <t>18:41</t>
  </si>
  <si>
    <t>2025-04-21T18:41:09.970131</t>
  </si>
  <si>
    <t>2025-04-21T18:48:09.970131</t>
  </si>
  <si>
    <t>2025-04-21T18:49:09.970131</t>
  </si>
  <si>
    <t>2025-04-21T18:56:09.970131</t>
  </si>
  <si>
    <t>2025-04-21T18:57:09.970131</t>
  </si>
  <si>
    <t>2025-04-21T18:57:10.970131</t>
  </si>
  <si>
    <t>18:58</t>
  </si>
  <si>
    <t>2025-04-21T18:58:09.970131</t>
  </si>
  <si>
    <t>2025-04-21T19:03:09.970131</t>
  </si>
  <si>
    <t>19:07</t>
  </si>
  <si>
    <t>2025-04-21T19:07:09.970131</t>
  </si>
  <si>
    <t>19:08</t>
  </si>
  <si>
    <t>2025-04-21T19:08:09.970131</t>
  </si>
  <si>
    <t>2025-04-21T19:13:09.970131</t>
  </si>
  <si>
    <t>2025-04-21T19:13:40.970131</t>
  </si>
  <si>
    <t>2025-04-21T19:32:09.970131</t>
  </si>
  <si>
    <t>19:33</t>
  </si>
  <si>
    <t>2025-04-21T19:33:09.970131</t>
  </si>
  <si>
    <t>20:00</t>
  </si>
  <si>
    <t>2025-04-21T20:00:09.970131</t>
  </si>
  <si>
    <t>09:28</t>
  </si>
  <si>
    <t>2025-04-22T09:28:16.615066</t>
  </si>
  <si>
    <t>2025-04-22T09:28:26.585167</t>
  </si>
  <si>
    <t>10:43</t>
  </si>
  <si>
    <t>2025-04-22T10:43:17.918181</t>
  </si>
  <si>
    <t>2025-04-22T10:43:20.487844</t>
  </si>
  <si>
    <t>2025-04-22T10:43:22.637182</t>
  </si>
  <si>
    <t>2025-04-22T10:43:24.617103</t>
  </si>
  <si>
    <t>2025-04-22T10:43:27.341611</t>
  </si>
  <si>
    <t>2025-04-22T10:43:29.379911</t>
  </si>
  <si>
    <t>2025-04-22T10:43:31.394967</t>
  </si>
  <si>
    <t>2025-04-22T10:54:44.202094</t>
  </si>
  <si>
    <t>2025-04-22T10:59:15.917724</t>
  </si>
  <si>
    <t>라이더 (rider_id = 25936)</t>
  </si>
  <si>
    <t>2025-04-22T11:03:19.872097</t>
  </si>
  <si>
    <t>2025-04-22T11:03:55.963269</t>
  </si>
  <si>
    <t>2025-04-22T11:05:29.078317</t>
  </si>
  <si>
    <t>라이더 (rider_id = 25220)</t>
  </si>
  <si>
    <t>2025-04-22T11:06:52.558606</t>
  </si>
  <si>
    <t>라이더 (rider_id = 25739)</t>
  </si>
  <si>
    <t>2025-04-22T11:07:33.540016</t>
  </si>
  <si>
    <t>2025-04-22T11:08:45.982216</t>
  </si>
  <si>
    <t>2025-04-22T11:17:21.001886</t>
  </si>
  <si>
    <t>2025-04-22T11:17:28.412482</t>
  </si>
  <si>
    <t>11:53</t>
  </si>
  <si>
    <t>2025-04-22T11:53:31.057084</t>
  </si>
  <si>
    <t>2025-04-22T11:53:53.017567</t>
  </si>
  <si>
    <t>2025-04-22T11:55:11.142830</t>
  </si>
  <si>
    <t>2025-04-22T11:55:58.638141</t>
  </si>
  <si>
    <t>11:56</t>
  </si>
  <si>
    <t>2025-04-22T11:56:44.795032</t>
  </si>
  <si>
    <t>2025-04-22T11:57:17.588569</t>
  </si>
  <si>
    <t>2025-04-22T12:03:04.324332</t>
  </si>
  <si>
    <t>2025-04-22T12:03:30.461865</t>
  </si>
  <si>
    <t>2025-04-22T12:03:45.821985</t>
  </si>
  <si>
    <t>2025-04-22T12:03:51.751048</t>
  </si>
  <si>
    <t>2025-04-22T12:03:58.627800</t>
  </si>
  <si>
    <t>2025-04-22T12:05:01.437045</t>
  </si>
  <si>
    <t>2025-04-22T12:06:38.383793</t>
  </si>
  <si>
    <t>2025-04-22T12:06:44.259432</t>
  </si>
  <si>
    <t>2025-04-22T12:06:45.785649</t>
  </si>
  <si>
    <t>2025-04-22T12:06:48.580273</t>
  </si>
  <si>
    <t>2025-04-22T12:07:00.370810</t>
  </si>
  <si>
    <t>2025-04-22T12:08:22.964446</t>
  </si>
  <si>
    <t>2025-04-22T12:09:18.053365</t>
  </si>
  <si>
    <t>2025-04-22T12:09:25.519507</t>
  </si>
  <si>
    <t>2025-04-22T12:10:05.529980</t>
  </si>
  <si>
    <t>2025-04-22T12:10:11.465524</t>
  </si>
  <si>
    <t>2025-04-22T12:10:17.808598</t>
  </si>
  <si>
    <t>2025-04-22T12:14:04.553703</t>
  </si>
  <si>
    <t>2025-04-22T12:15:25.758543</t>
  </si>
  <si>
    <t>2025-04-22T12:18:56.331158</t>
  </si>
  <si>
    <t>13:04</t>
  </si>
  <si>
    <t>2025-04-22T13:04:08.505114</t>
  </si>
  <si>
    <t>13:19</t>
  </si>
  <si>
    <t>2025-04-22T13:19:08.178076</t>
  </si>
  <si>
    <t>2025-04-22T13:19:09.746783</t>
  </si>
  <si>
    <t>2025-04-22T13:19:11.544521</t>
  </si>
  <si>
    <t>2025-04-22T13:19:12.343490</t>
  </si>
  <si>
    <t>2025-04-22T13:19:13.090808</t>
  </si>
  <si>
    <t>2025-04-22T13:19:13.796415</t>
  </si>
  <si>
    <t>다록</t>
  </si>
  <si>
    <t>윤범</t>
  </si>
  <si>
    <t>메뉴 수</t>
  </si>
  <si>
    <t>라이더번호</t>
  </si>
  <si>
    <t>rider1_name</t>
  </si>
  <si>
    <t>rider1_id</t>
  </si>
  <si>
    <t>전화번호</t>
  </si>
  <si>
    <t>rider2_name</t>
  </si>
  <si>
    <t>rider2_id</t>
  </si>
  <si>
    <t>rider3_name</t>
  </si>
  <si>
    <t>rider3_id</t>
  </si>
  <si>
    <t>rider4</t>
  </si>
  <si>
    <t>이름</t>
  </si>
  <si>
    <t>아이디</t>
  </si>
  <si>
    <t>박주안</t>
  </si>
  <si>
    <t>정다록</t>
  </si>
  <si>
    <t>안정우</t>
  </si>
  <si>
    <t>김윤범</t>
  </si>
  <si>
    <t>전나리</t>
  </si>
  <si>
    <t>조현호</t>
  </si>
  <si>
    <t>고형석</t>
  </si>
  <si>
    <t>김영수</t>
  </si>
  <si>
    <t>전우성</t>
  </si>
  <si>
    <t>최영욱</t>
  </si>
  <si>
    <t>김성규</t>
  </si>
  <si>
    <t>김대현지사장</t>
  </si>
  <si>
    <t>정재욱</t>
  </si>
  <si>
    <t>손예환</t>
  </si>
  <si>
    <t>배경원</t>
  </si>
  <si>
    <t>김태균</t>
  </si>
  <si>
    <t>김도균</t>
  </si>
  <si>
    <t>권태성</t>
  </si>
  <si>
    <t>허준영</t>
  </si>
  <si>
    <t>안태형</t>
  </si>
  <si>
    <t>강혁재</t>
  </si>
  <si>
    <t>노용성</t>
  </si>
  <si>
    <t>김성수</t>
  </si>
  <si>
    <t>박정윤</t>
  </si>
  <si>
    <t>라이더11</t>
  </si>
  <si>
    <t>정주현</t>
  </si>
  <si>
    <t>type</t>
  </si>
  <si>
    <t>name</t>
  </si>
  <si>
    <t>id</t>
  </si>
  <si>
    <t>phone_number</t>
  </si>
  <si>
    <t>team_order_id</t>
  </si>
  <si>
    <t>event_type</t>
  </si>
  <si>
    <t>order_id</t>
  </si>
  <si>
    <t>order_uid</t>
  </si>
  <si>
    <t>order_hname</t>
  </si>
  <si>
    <t>rider_id</t>
  </si>
  <si>
    <t>rider_name</t>
  </si>
  <si>
    <t>menu_counts</t>
  </si>
  <si>
    <t>datetime_simple</t>
  </si>
  <si>
    <t>VALUE</t>
  </si>
  <si>
    <t>2025-04-08T11:10:58.425742</t>
  </si>
  <si>
    <t>26217390</t>
  </si>
  <si>
    <t>주문 접수</t>
  </si>
  <si>
    <t>39000471</t>
  </si>
  <si>
    <t>267Y</t>
  </si>
  <si>
    <t>미정</t>
  </si>
  <si>
    <t>7755891</t>
  </si>
  <si>
    <t>1</t>
  </si>
  <si>
    <t>2025-04-08T11:11:09.850575</t>
  </si>
  <si>
    <t>배차 완료</t>
  </si>
  <si>
    <t>01090697450(안정우)</t>
  </si>
  <si>
    <t>2025-04-08T11:12:39.156691</t>
  </si>
  <si>
    <t>배달 완료</t>
  </si>
  <si>
    <t>23598</t>
  </si>
  <si>
    <t>2025-04-08T11:18:59.036591</t>
  </si>
  <si>
    <t>26217832</t>
  </si>
  <si>
    <t>39000890</t>
  </si>
  <si>
    <t>497H</t>
  </si>
  <si>
    <t>2025-04-08T11:19:15.225146</t>
  </si>
  <si>
    <t>01074030969(김윤범)</t>
  </si>
  <si>
    <t>2025-04-08T11:19:30.175693</t>
  </si>
  <si>
    <t>26217845</t>
  </si>
  <si>
    <t>39000902</t>
  </si>
  <si>
    <t>545Q</t>
  </si>
  <si>
    <t>2025-04-08T11:19:43.664297</t>
  </si>
  <si>
    <t>2025-04-08T11:21:14.139770</t>
  </si>
  <si>
    <t>23600</t>
  </si>
  <si>
    <t>2025-04-08T11:22:16.035717</t>
  </si>
  <si>
    <t>2025-04-08T11:22:51.151442</t>
  </si>
  <si>
    <t>26217983</t>
  </si>
  <si>
    <t>39001078</t>
  </si>
  <si>
    <t>795E</t>
  </si>
  <si>
    <t>7743457</t>
  </si>
  <si>
    <t>2025-04-08T11:23:07.367290</t>
  </si>
  <si>
    <t>2025-04-08T11:23:35.728243</t>
  </si>
  <si>
    <t>26218006</t>
  </si>
  <si>
    <t>39001112</t>
  </si>
  <si>
    <t>646Y</t>
  </si>
  <si>
    <t>2025-04-08T11:23:48.068691</t>
  </si>
  <si>
    <t>2025-04-08T11:27:11.792690</t>
  </si>
  <si>
    <t>2025-04-08T11:28:24.548625</t>
  </si>
  <si>
    <t>2025-04-08T11:28:49.067303</t>
  </si>
  <si>
    <t>26218246</t>
  </si>
  <si>
    <t>39001402</t>
  </si>
  <si>
    <t>774H</t>
  </si>
  <si>
    <t>2025-04-08T11:28:51.989988</t>
  </si>
  <si>
    <t>26218237</t>
  </si>
  <si>
    <t>39001397</t>
  </si>
  <si>
    <t>832T</t>
  </si>
  <si>
    <t>2025-04-08T11:29:08.514713</t>
  </si>
  <si>
    <t>2025-04-08T11:29:21.040781</t>
  </si>
  <si>
    <t>2025-04-08T11:29:39.559071</t>
  </si>
  <si>
    <t>26218267</t>
  </si>
  <si>
    <t>39001434</t>
  </si>
  <si>
    <t>459U</t>
  </si>
  <si>
    <t>2025-04-08T11:29:58.641144</t>
  </si>
  <si>
    <t>01027253851(정다록)</t>
  </si>
  <si>
    <t>2025-04-08T11:30:08.369138</t>
  </si>
  <si>
    <t>2025-04-08T11:30:17.786095</t>
  </si>
  <si>
    <t>26218313</t>
  </si>
  <si>
    <t>39001474</t>
  </si>
  <si>
    <t>787L</t>
  </si>
  <si>
    <t>2025-04-08T11:30:31.267925</t>
  </si>
  <si>
    <t>2025-04-08T11:31:59.535990</t>
  </si>
  <si>
    <t>26218374</t>
  </si>
  <si>
    <t>39001554</t>
  </si>
  <si>
    <t>639C</t>
  </si>
  <si>
    <t>2025-04-08T11:33:04.133355</t>
  </si>
  <si>
    <t>2025-04-08T11:33:27.472759</t>
  </si>
  <si>
    <t>24379</t>
  </si>
  <si>
    <t>2025-04-08T11:35:10.890008</t>
  </si>
  <si>
    <t>26218473</t>
  </si>
  <si>
    <t>39001681</t>
  </si>
  <si>
    <t>386Q</t>
  </si>
  <si>
    <t>2025-04-08T11:36:01.319188</t>
  </si>
  <si>
    <t>2025-04-08T11:36:19.180456</t>
  </si>
  <si>
    <t>2025-04-08T11:36:48.359012</t>
  </si>
  <si>
    <t>2025-04-08T11:38:56.826261</t>
  </si>
  <si>
    <t>2025-04-08T11:40:11.742656</t>
  </si>
  <si>
    <t>26218701</t>
  </si>
  <si>
    <t>39001935</t>
  </si>
  <si>
    <t>484P</t>
  </si>
  <si>
    <t>2025-04-08T11:40:29.181054</t>
  </si>
  <si>
    <t>2025-04-08T11:42:36.013871</t>
  </si>
  <si>
    <t>2025-04-08T11:43:00.034147</t>
  </si>
  <si>
    <t>26218800</t>
  </si>
  <si>
    <t>39002021</t>
  </si>
  <si>
    <t>362A</t>
  </si>
  <si>
    <t>2</t>
  </si>
  <si>
    <t>2025-04-08T11:44:26.707563</t>
  </si>
  <si>
    <t>2025-04-08T11:45:00.147234</t>
  </si>
  <si>
    <t>26218863</t>
  </si>
  <si>
    <t>39002100</t>
  </si>
  <si>
    <t>685C</t>
  </si>
  <si>
    <t>2025-04-08T11:45:17.357165</t>
  </si>
  <si>
    <t>2025-04-08T11:45:33.074082</t>
  </si>
  <si>
    <t>26218877</t>
  </si>
  <si>
    <t>39002120</t>
  </si>
  <si>
    <t>435T</t>
  </si>
  <si>
    <t>2025-04-08T11:45:47.620749</t>
  </si>
  <si>
    <t>2025-04-08T11:46:19.526691</t>
  </si>
  <si>
    <t>2025-04-08T11:46:29.253987</t>
  </si>
  <si>
    <t>2025-04-08T11:47:12.124364</t>
  </si>
  <si>
    <t>2025-04-08T11:48:28.955442</t>
  </si>
  <si>
    <t>26219003</t>
  </si>
  <si>
    <t>39002258</t>
  </si>
  <si>
    <t>263U</t>
  </si>
  <si>
    <t>2025-04-08T11:48:41.689510</t>
  </si>
  <si>
    <t>2025-04-08T11:48:47.807908</t>
  </si>
  <si>
    <t>26219007</t>
  </si>
  <si>
    <t>39002265</t>
  </si>
  <si>
    <t>697P</t>
  </si>
  <si>
    <t>2025-04-08T11:49:03.391274</t>
  </si>
  <si>
    <t>2025-04-08T11:50:48.700121</t>
  </si>
  <si>
    <t>2025-04-08T11:51:43.577191</t>
  </si>
  <si>
    <t>26219086</t>
  </si>
  <si>
    <t>39002394</t>
  </si>
  <si>
    <t>545R</t>
  </si>
  <si>
    <t>2025-04-08T11:51:52.839873</t>
  </si>
  <si>
    <t>2025-04-08T11:52:39.597490</t>
  </si>
  <si>
    <t>26219151</t>
  </si>
  <si>
    <t>39002444</t>
  </si>
  <si>
    <t>678A</t>
  </si>
  <si>
    <t>2025-04-08T11:52:45.888312</t>
  </si>
  <si>
    <t>26219157</t>
  </si>
  <si>
    <t>39002447</t>
  </si>
  <si>
    <t>589H</t>
  </si>
  <si>
    <t>2025-04-08T11:52:52.711730</t>
  </si>
  <si>
    <t>2025-04-08T11:52:56.772403</t>
  </si>
  <si>
    <t>2025-04-08T11:53:12.010165</t>
  </si>
  <si>
    <t>26219165</t>
  </si>
  <si>
    <t>39002457</t>
  </si>
  <si>
    <t>347V</t>
  </si>
  <si>
    <t>2025-04-08T11:53:13.589748</t>
  </si>
  <si>
    <t>2025-04-08T11:53:57.739097</t>
  </si>
  <si>
    <t>2025-04-08T11:54:11.672126</t>
  </si>
  <si>
    <t>2025-04-08T11:55:50.498542</t>
  </si>
  <si>
    <t>2025-04-08T11:56:22.590708</t>
  </si>
  <si>
    <t>26219289</t>
  </si>
  <si>
    <t>39002594</t>
  </si>
  <si>
    <t>354V</t>
  </si>
  <si>
    <t>2025-04-08T11:56:23.308643</t>
  </si>
  <si>
    <t>2025-04-08T11:56:34.961732</t>
  </si>
  <si>
    <t>2025-04-08T11:57:10.169498</t>
  </si>
  <si>
    <t>2025-04-08T11:57:47.083513</t>
  </si>
  <si>
    <t>26219317</t>
  </si>
  <si>
    <t>39002633</t>
  </si>
  <si>
    <t>829A</t>
  </si>
  <si>
    <t>2025-04-08T11:58:08.305919</t>
  </si>
  <si>
    <t>2025-04-08T11:59:21.135406</t>
  </si>
  <si>
    <t>2025-04-08T11:59:21.899090</t>
  </si>
  <si>
    <t>2025-04-08T11:59:39.830921</t>
  </si>
  <si>
    <t>26219374</t>
  </si>
  <si>
    <t>39002710</t>
  </si>
  <si>
    <t>768H</t>
  </si>
  <si>
    <t>2025-04-08T12:00:06.929857</t>
  </si>
  <si>
    <t>2025-04-08T12:00:07.745166</t>
  </si>
  <si>
    <t>2025-04-08T12:02:27.502323</t>
  </si>
  <si>
    <t>2025-04-08T12:02:38.068298</t>
  </si>
  <si>
    <t>2025-04-08T12:04:12.782734</t>
  </si>
  <si>
    <t>26219515</t>
  </si>
  <si>
    <t>39002840</t>
  </si>
  <si>
    <t>928W</t>
  </si>
  <si>
    <t>2025-04-08T12:04:36.151485</t>
  </si>
  <si>
    <t>2025-04-08T12:05:29.937534</t>
  </si>
  <si>
    <t>26219618</t>
  </si>
  <si>
    <t>39002930</t>
  </si>
  <si>
    <t>446F</t>
  </si>
  <si>
    <t>2025-04-08T12:05:48.032129</t>
  </si>
  <si>
    <t>2025-04-08T12:07:58.523916</t>
  </si>
  <si>
    <t>2025-04-08T12:09:29.077646</t>
  </si>
  <si>
    <t>2025-04-08T12:10:42.094562</t>
  </si>
  <si>
    <t>2025-04-08T12:11:46.456597</t>
  </si>
  <si>
    <t>26219829</t>
  </si>
  <si>
    <t>39003156</t>
  </si>
  <si>
    <t>649U</t>
  </si>
  <si>
    <t>2025-04-08T12:12:00.858505</t>
  </si>
  <si>
    <t>2025-04-08T12:13:40.899487</t>
  </si>
  <si>
    <t>2025-04-08T12:17:33.128400</t>
  </si>
  <si>
    <t>26220049</t>
  </si>
  <si>
    <t>39003389</t>
  </si>
  <si>
    <t>873A</t>
  </si>
  <si>
    <t>2025-04-08T12:17:52.496757</t>
  </si>
  <si>
    <t>2025-04-08T12:19:14.122594</t>
  </si>
  <si>
    <t>26220113</t>
  </si>
  <si>
    <t>39003458</t>
  </si>
  <si>
    <t>536C</t>
  </si>
  <si>
    <t>2025-04-08T12:19:52.041285</t>
  </si>
  <si>
    <t>2025-04-08T12:19:55.691675</t>
  </si>
  <si>
    <t>26220124</t>
  </si>
  <si>
    <t>39003464</t>
  </si>
  <si>
    <t>994A</t>
  </si>
  <si>
    <t>2025-04-08T12:20:02.079716</t>
  </si>
  <si>
    <t>2025-04-08T12:20:45.550810</t>
  </si>
  <si>
    <t>26220171</t>
  </si>
  <si>
    <t>39003510</t>
  </si>
  <si>
    <t>563V</t>
  </si>
  <si>
    <t>2025-04-08T12:21:17.250044</t>
  </si>
  <si>
    <t>2025-04-08T12:22:02.624107</t>
  </si>
  <si>
    <t>2025-04-08T12:26:52.511404</t>
  </si>
  <si>
    <t>2025-04-08T12:33:01.598960</t>
  </si>
  <si>
    <t>2025-04-08T12:35:55.258325</t>
  </si>
  <si>
    <t>26220632</t>
  </si>
  <si>
    <t>39004046</t>
  </si>
  <si>
    <t>958R</t>
  </si>
  <si>
    <t>2025-04-08T12:37:18.964870</t>
  </si>
  <si>
    <t>2025-04-08T12:39:57.264499</t>
  </si>
  <si>
    <t>2025-04-08T12:53:12.203408</t>
  </si>
  <si>
    <t>426E</t>
  </si>
  <si>
    <t>01039390503(고고로지사장)</t>
  </si>
  <si>
    <t>2025-04-08T18:04:43.630443</t>
  </si>
  <si>
    <t>26230930</t>
  </si>
  <si>
    <t>39016355</t>
  </si>
  <si>
    <t>727Y</t>
  </si>
  <si>
    <t>2025-04-08T18:04:58.930498</t>
  </si>
  <si>
    <t>2025-04-08T18:10:56.134983</t>
  </si>
  <si>
    <t>2025-04-08T18:11:36.493633</t>
  </si>
  <si>
    <t>26231250</t>
  </si>
  <si>
    <t>39016855</t>
  </si>
  <si>
    <t>573A</t>
  </si>
  <si>
    <t>2025-04-08T18:12:05.819623</t>
  </si>
  <si>
    <t>01020284529(박주안)</t>
  </si>
  <si>
    <t>2025-04-08T18:12:27.902767</t>
  </si>
  <si>
    <t>26231307</t>
  </si>
  <si>
    <t>39016908</t>
  </si>
  <si>
    <t>535L</t>
  </si>
  <si>
    <t>2025-04-08T18:12:36.822533</t>
  </si>
  <si>
    <t>26231309</t>
  </si>
  <si>
    <t>39016914</t>
  </si>
  <si>
    <t>537P</t>
  </si>
  <si>
    <t>2025-04-08T18:12:55.745266</t>
  </si>
  <si>
    <t>2025-04-08T18:13:03.067615</t>
  </si>
  <si>
    <t>26231323</t>
  </si>
  <si>
    <t>39016926</t>
  </si>
  <si>
    <t>252Q</t>
  </si>
  <si>
    <t>2025-04-08T18:13:04.153056</t>
  </si>
  <si>
    <t>2025-04-08T18:13:09.281830</t>
  </si>
  <si>
    <t>2025-04-08T18:13:29.441482</t>
  </si>
  <si>
    <t>2025-04-08T18:15:11.183776</t>
  </si>
  <si>
    <t>23599</t>
  </si>
  <si>
    <t>2025-04-08T18:15:15.824361</t>
  </si>
  <si>
    <t>26231439</t>
  </si>
  <si>
    <t>39017072</t>
  </si>
  <si>
    <t>584F</t>
  </si>
  <si>
    <t>2025-04-08T18:15:45.061358</t>
  </si>
  <si>
    <t>2025-04-08T18:15:45.950096</t>
  </si>
  <si>
    <t>2025-04-08T18:16:09.091982</t>
  </si>
  <si>
    <t>2025-04-08T18:17:14.680181</t>
  </si>
  <si>
    <t>2025-04-08T18:18:05.060839</t>
  </si>
  <si>
    <t>2025-04-08T18:19:40.829850</t>
  </si>
  <si>
    <t>26231625</t>
  </si>
  <si>
    <t>39017295</t>
  </si>
  <si>
    <t>239A</t>
  </si>
  <si>
    <t>2025-04-08T18:20:03.564874</t>
  </si>
  <si>
    <t>26231645</t>
  </si>
  <si>
    <t>39017322</t>
  </si>
  <si>
    <t>295P</t>
  </si>
  <si>
    <t>2025-04-08T18:20:18.758954</t>
  </si>
  <si>
    <t>2025-04-08T18:20:23.472885</t>
  </si>
  <si>
    <t>2025-04-08T18:20:42.344623</t>
  </si>
  <si>
    <t>2025-04-08T18:22:36.967595</t>
  </si>
  <si>
    <t>2025-04-08T18:24:17.816164</t>
  </si>
  <si>
    <t>2025-04-08T18:24:44.151073</t>
  </si>
  <si>
    <t>26231910</t>
  </si>
  <si>
    <t>39017577</t>
  </si>
  <si>
    <t>372A</t>
  </si>
  <si>
    <t>2025-04-08T18:25:07.142399</t>
  </si>
  <si>
    <t>2025-04-08T18:27:57.555226</t>
  </si>
  <si>
    <t>26232070</t>
  </si>
  <si>
    <t>39017770</t>
  </si>
  <si>
    <t>779F</t>
  </si>
  <si>
    <t>2025-04-08T18:28:14.665018</t>
  </si>
  <si>
    <t>2025-04-08T18:28:59.320631</t>
  </si>
  <si>
    <t>26232141</t>
  </si>
  <si>
    <t>39017828</t>
  </si>
  <si>
    <t>927F</t>
  </si>
  <si>
    <t>2025-04-08T18:29:07.973358</t>
  </si>
  <si>
    <t>26232144</t>
  </si>
  <si>
    <t>39017836</t>
  </si>
  <si>
    <t>973Q</t>
  </si>
  <si>
    <t>2025-04-08T18:29:27.011255</t>
  </si>
  <si>
    <t>26232158</t>
  </si>
  <si>
    <t>39017850</t>
  </si>
  <si>
    <t>654H</t>
  </si>
  <si>
    <t>2025-04-08T18:29:58.915258</t>
  </si>
  <si>
    <t>2025-04-08T18:30:06.066792</t>
  </si>
  <si>
    <t>2025-04-08T18:30:10.565871</t>
  </si>
  <si>
    <t>2025-04-08T18:30:12.220244</t>
  </si>
  <si>
    <t>2025-04-08T18:31:24.833283</t>
  </si>
  <si>
    <t>2025-04-08T18:31:49.763525</t>
  </si>
  <si>
    <t>26232285</t>
  </si>
  <si>
    <t>39017997</t>
  </si>
  <si>
    <t>232T</t>
  </si>
  <si>
    <t>2025-04-08T18:33:33.214777</t>
  </si>
  <si>
    <t>2025-04-08T18:33:41.942636</t>
  </si>
  <si>
    <t>2025-04-08T18:34:30.229325</t>
  </si>
  <si>
    <t>26232406</t>
  </si>
  <si>
    <t>39018116</t>
  </si>
  <si>
    <t>374K</t>
  </si>
  <si>
    <t>2025-04-08T18:34:51.052853</t>
  </si>
  <si>
    <t>2025-04-08T18:35:11.209808</t>
  </si>
  <si>
    <t>2025-04-08T18:35:27.261459</t>
  </si>
  <si>
    <t>26232496</t>
  </si>
  <si>
    <t>39018200</t>
  </si>
  <si>
    <t>932A</t>
  </si>
  <si>
    <t>2025-04-08T18:36:02.958730</t>
  </si>
  <si>
    <t>2025-04-08T18:36:34.167256</t>
  </si>
  <si>
    <t>2025-04-08T18:36:51.804764</t>
  </si>
  <si>
    <t>26232552</t>
  </si>
  <si>
    <t>39018291</t>
  </si>
  <si>
    <t>563Q</t>
  </si>
  <si>
    <t>2025-04-08T18:37:28.152319</t>
  </si>
  <si>
    <t>2025-04-08T18:38:07.739004</t>
  </si>
  <si>
    <t>26232613</t>
  </si>
  <si>
    <t>39018382</t>
  </si>
  <si>
    <t>377R</t>
  </si>
  <si>
    <t>2025-04-08T18:38:26.118127</t>
  </si>
  <si>
    <t>2025-04-08T18:38:35.527938</t>
  </si>
  <si>
    <t>2025-04-08T18:38:36.690072</t>
  </si>
  <si>
    <t>2025-04-08T18:39:09.941908</t>
  </si>
  <si>
    <t>26232676</t>
  </si>
  <si>
    <t>39018453</t>
  </si>
  <si>
    <t>726W</t>
  </si>
  <si>
    <t>2025-04-08T18:39:36.006388</t>
  </si>
  <si>
    <t>2025-04-08T18:41:31.167941</t>
  </si>
  <si>
    <t>2025-04-08T18:41:52.627004</t>
  </si>
  <si>
    <t>2025-04-08T18:42:59.169061</t>
  </si>
  <si>
    <t>2025-04-08T18:46:19.236716</t>
  </si>
  <si>
    <t>2025-04-08T18:48:34.229964</t>
  </si>
  <si>
    <t>26233162</t>
  </si>
  <si>
    <t>39019343</t>
  </si>
  <si>
    <t>576R</t>
  </si>
  <si>
    <t>2025-04-08T18:48:58.623648</t>
  </si>
  <si>
    <t>2025-04-08T18:49:22.157350</t>
  </si>
  <si>
    <t>26233190</t>
  </si>
  <si>
    <t>39019386</t>
  </si>
  <si>
    <t>635C</t>
  </si>
  <si>
    <t>2025-04-08T18:49:36.893601</t>
  </si>
  <si>
    <t>26233227</t>
  </si>
  <si>
    <t>39019427</t>
  </si>
  <si>
    <t>348R</t>
  </si>
  <si>
    <t>2025-04-08T18:49:55.000840</t>
  </si>
  <si>
    <t>2025-04-08T18:50:03.083994</t>
  </si>
  <si>
    <t>2025-04-08T18:51:24.197454</t>
  </si>
  <si>
    <t>2025-04-08T18:53:22.510918</t>
  </si>
  <si>
    <t>2025-04-08T18:53:43.764004</t>
  </si>
  <si>
    <t>26233429</t>
  </si>
  <si>
    <t>39019733</t>
  </si>
  <si>
    <t>689L</t>
  </si>
  <si>
    <t>2025-04-08T18:54:19.949985</t>
  </si>
  <si>
    <t>2025-04-08T18:58:38.489810</t>
  </si>
  <si>
    <t>26233675</t>
  </si>
  <si>
    <t>39019998</t>
  </si>
  <si>
    <t>527T</t>
  </si>
  <si>
    <t>2025-04-08T18:59:07.770083</t>
  </si>
  <si>
    <t>26233695</t>
  </si>
  <si>
    <t>39020010</t>
  </si>
  <si>
    <t>499F</t>
  </si>
  <si>
    <t>2025-04-08T18:59:13.253279</t>
  </si>
  <si>
    <t>2025-04-08T18:59:37.441880</t>
  </si>
  <si>
    <t>2025-04-08T19:00:26.311955</t>
  </si>
  <si>
    <t>2025-04-08T19:00:59.430989</t>
  </si>
  <si>
    <t>26233806</t>
  </si>
  <si>
    <t>39020183</t>
  </si>
  <si>
    <t>432Q</t>
  </si>
  <si>
    <t>2025-04-08T19:01:02.618368</t>
  </si>
  <si>
    <t>26233792</t>
  </si>
  <si>
    <t>39020173</t>
  </si>
  <si>
    <t>867E</t>
  </si>
  <si>
    <t>2025-04-08T19:01:41.273671</t>
  </si>
  <si>
    <t>2025-04-08T19:01:42.232094</t>
  </si>
  <si>
    <t>2025-04-08T19:02:00.802006</t>
  </si>
  <si>
    <t>2025-04-08T19:02:09.142188</t>
  </si>
  <si>
    <t>2025-04-08T19:05:32.203572</t>
  </si>
  <si>
    <t>2025-04-08T19:06:46.876466</t>
  </si>
  <si>
    <t>26234116</t>
  </si>
  <si>
    <t>39020468</t>
  </si>
  <si>
    <t>926W</t>
  </si>
  <si>
    <t>2025-04-08T19:08:36.625048</t>
  </si>
  <si>
    <t>2025-04-08T19:08:42.167036</t>
  </si>
  <si>
    <t>2025-04-08T19:09:52.018894</t>
  </si>
  <si>
    <t>26234270</t>
  </si>
  <si>
    <t>39020638</t>
  </si>
  <si>
    <t>584V</t>
  </si>
  <si>
    <t>2025-04-08T19:10:32.512002</t>
  </si>
  <si>
    <t>2025-04-08T19:10:32.629627</t>
  </si>
  <si>
    <t>2025-04-08T19:11:18.658501</t>
  </si>
  <si>
    <t>26234345</t>
  </si>
  <si>
    <t>39020760</t>
  </si>
  <si>
    <t>352H</t>
  </si>
  <si>
    <t>2025-04-08T19:11:30.475560</t>
  </si>
  <si>
    <t>2025-04-08T19:12:30.231147</t>
  </si>
  <si>
    <t>26234444</t>
  </si>
  <si>
    <t>39020874</t>
  </si>
  <si>
    <t>368Q</t>
  </si>
  <si>
    <t>2025-04-08T19:13:58.601935</t>
  </si>
  <si>
    <t>2025-04-08T19:14:20.712098</t>
  </si>
  <si>
    <t>2025-04-08T19:15:49.984430</t>
  </si>
  <si>
    <t>2025-04-08T19:17:03.974122</t>
  </si>
  <si>
    <t>2025-04-08T19:19:05.332310</t>
  </si>
  <si>
    <t>26234721</t>
  </si>
  <si>
    <t>39021303</t>
  </si>
  <si>
    <t>639Y</t>
  </si>
  <si>
    <t>2025-04-08T19:19:27.632048</t>
  </si>
  <si>
    <t>26234732</t>
  </si>
  <si>
    <t>39021311</t>
  </si>
  <si>
    <t>452V</t>
  </si>
  <si>
    <t>2025-04-08T19:19:35.167897</t>
  </si>
  <si>
    <t>2025-04-08T19:19:49.741747</t>
  </si>
  <si>
    <t>2025-04-08T19:20:28.044456</t>
  </si>
  <si>
    <t>2025-04-08T19:22:47.744373</t>
  </si>
  <si>
    <t>26234878</t>
  </si>
  <si>
    <t>39021580</t>
  </si>
  <si>
    <t>365Y</t>
  </si>
  <si>
    <t>2025-04-08T19:23:00.703966</t>
  </si>
  <si>
    <t>2025-04-08T19:26:47.948811</t>
  </si>
  <si>
    <t>2025-04-08T19:26:52.063834</t>
  </si>
  <si>
    <t>2025-04-08T19:28:39.470656</t>
  </si>
  <si>
    <t>2025-04-08T19:32:34.784207</t>
  </si>
  <si>
    <t>26235364</t>
  </si>
  <si>
    <t>39022104</t>
  </si>
  <si>
    <t>985V</t>
  </si>
  <si>
    <t>2025-04-08T19:32:58.842680</t>
  </si>
  <si>
    <t>2025-04-08T19:33:59.958752</t>
  </si>
  <si>
    <t>26235449</t>
  </si>
  <si>
    <t>39022262</t>
  </si>
  <si>
    <t>339R</t>
  </si>
  <si>
    <t>2025-04-08T19:34:12.417087</t>
  </si>
  <si>
    <t>2025-04-08T19:35:48.915718</t>
  </si>
  <si>
    <t>26235491</t>
  </si>
  <si>
    <t>39022300</t>
  </si>
  <si>
    <t>664Y</t>
  </si>
  <si>
    <t>2025-04-08T19:37:18.562376</t>
  </si>
  <si>
    <t>26235582</t>
  </si>
  <si>
    <t>39022401</t>
  </si>
  <si>
    <t>826Y</t>
  </si>
  <si>
    <t>2025-04-08T19:37:44.515324</t>
  </si>
  <si>
    <t>2025-04-08T19:37:54.112752</t>
  </si>
  <si>
    <t>2025-04-08T19:37:58.668736</t>
  </si>
  <si>
    <t>2025-04-08T19:37:59.647886</t>
  </si>
  <si>
    <t>26235649</t>
  </si>
  <si>
    <t>39022457</t>
  </si>
  <si>
    <t>759A</t>
  </si>
  <si>
    <t>2025-04-08T19:38:51.709389</t>
  </si>
  <si>
    <t>2025-04-08T19:38:58.882444</t>
  </si>
  <si>
    <t>2025-04-08T19:40:12.208232</t>
  </si>
  <si>
    <t>26235755</t>
  </si>
  <si>
    <t>39022604</t>
  </si>
  <si>
    <t>779R</t>
  </si>
  <si>
    <t>2025-04-08T19:40:53.834121</t>
  </si>
  <si>
    <t>26235779</t>
  </si>
  <si>
    <t>39022688</t>
  </si>
  <si>
    <t>296C</t>
  </si>
  <si>
    <t>2025-04-08T19:41:05.633181</t>
  </si>
  <si>
    <t>2025-04-08T19:41:13.698992</t>
  </si>
  <si>
    <t>2025-04-08T19:43:18.692636</t>
  </si>
  <si>
    <t>2025-04-08T19:43:50.929959</t>
  </si>
  <si>
    <t>2025-04-08T19:44:20.764991</t>
  </si>
  <si>
    <t>26235966</t>
  </si>
  <si>
    <t>39022907</t>
  </si>
  <si>
    <t>627E</t>
  </si>
  <si>
    <t>2025-04-08T19:44:26.791882</t>
  </si>
  <si>
    <t>26235976</t>
  </si>
  <si>
    <t>39022912</t>
  </si>
  <si>
    <t>239K</t>
  </si>
  <si>
    <t>2025-04-08T19:45:05.615044</t>
  </si>
  <si>
    <t>2025-04-08T19:45:46.861625</t>
  </si>
  <si>
    <t>2025-04-08T19:45:57.495672</t>
  </si>
  <si>
    <t>26236070</t>
  </si>
  <si>
    <t>39023007</t>
  </si>
  <si>
    <t>253U</t>
  </si>
  <si>
    <t>2025-04-08T19:46:31.257765</t>
  </si>
  <si>
    <t>2025-04-08T19:47:03.477622</t>
  </si>
  <si>
    <t>2025-04-08T19:47:17.353979</t>
  </si>
  <si>
    <t>26236111</t>
  </si>
  <si>
    <t>39023059</t>
  </si>
  <si>
    <t>522V</t>
  </si>
  <si>
    <t>2025-04-08T19:47:48.970116</t>
  </si>
  <si>
    <t>26236159</t>
  </si>
  <si>
    <t>39023104</t>
  </si>
  <si>
    <t>689W</t>
  </si>
  <si>
    <t>2025-04-08T19:48:25.315903</t>
  </si>
  <si>
    <t>2025-04-08T19:48:33.701673</t>
  </si>
  <si>
    <t>2025-04-08T19:48:39.727837</t>
  </si>
  <si>
    <t>2025-04-08T19:49:24.074436</t>
  </si>
  <si>
    <t>2025-04-08T19:49:43.787625</t>
  </si>
  <si>
    <t>26236253</t>
  </si>
  <si>
    <t>39023217</t>
  </si>
  <si>
    <t>965L</t>
  </si>
  <si>
    <t>2025-04-08T19:49:53.839434</t>
  </si>
  <si>
    <t>26236257</t>
  </si>
  <si>
    <t>39023226</t>
  </si>
  <si>
    <t>948T</t>
  </si>
  <si>
    <t>2025-04-08T19:50:24.982623</t>
  </si>
  <si>
    <t>2025-04-08T19:50:41.866539</t>
  </si>
  <si>
    <t>2025-04-08T19:53:36.360194</t>
  </si>
  <si>
    <t>2025-04-08T19:54:20.222238</t>
  </si>
  <si>
    <t>2025-04-08T19:56:07.029652</t>
  </si>
  <si>
    <t>2025-04-08T19:58:35.686197</t>
  </si>
  <si>
    <t>2025-04-08T19:58:50.222677</t>
  </si>
  <si>
    <t>2025-04-08T20:00:45.028885</t>
  </si>
  <si>
    <t>2025-04-08T20:04:48.521116</t>
  </si>
  <si>
    <t>2025-04-09T11:01:01.153296</t>
  </si>
  <si>
    <t>26245298</t>
  </si>
  <si>
    <t>39051949</t>
  </si>
  <si>
    <t>926L</t>
  </si>
  <si>
    <t>2025-04-09T11:01:16.595634</t>
  </si>
  <si>
    <t>2025-04-09T11:01:46.559661</t>
  </si>
  <si>
    <t>26245514</t>
  </si>
  <si>
    <t>39052180</t>
  </si>
  <si>
    <t>232H</t>
  </si>
  <si>
    <t>2025-04-09T11:02:01.316619</t>
  </si>
  <si>
    <t>26245524</t>
  </si>
  <si>
    <t>39052196</t>
  </si>
  <si>
    <t>823L</t>
  </si>
  <si>
    <t>2025-04-09T11:02:11.363543</t>
  </si>
  <si>
    <t>26245533</t>
  </si>
  <si>
    <t>39052209</t>
  </si>
  <si>
    <t>2025-04-09T11:02:20.488421</t>
  </si>
  <si>
    <t>2025-04-09T11:02:33.028464</t>
  </si>
  <si>
    <t>2025-04-09T11:02:48.334279</t>
  </si>
  <si>
    <t>26245552</t>
  </si>
  <si>
    <t>39052242</t>
  </si>
  <si>
    <t>327W</t>
  </si>
  <si>
    <t>2025-04-09T11:02:53.986936</t>
  </si>
  <si>
    <t>2025-04-09T11:03:12.558325</t>
  </si>
  <si>
    <t>26245560</t>
  </si>
  <si>
    <t>39052260</t>
  </si>
  <si>
    <t>633C</t>
  </si>
  <si>
    <t>2025-04-09T11:03:15.335944</t>
  </si>
  <si>
    <t>26245562</t>
  </si>
  <si>
    <t>39052264</t>
  </si>
  <si>
    <t>949F</t>
  </si>
  <si>
    <t>2025-04-09T11:03:16.415160</t>
  </si>
  <si>
    <t>2025-04-09T11:03:36.679660</t>
  </si>
  <si>
    <t>26245573</t>
  </si>
  <si>
    <t>39052290</t>
  </si>
  <si>
    <t>558U</t>
  </si>
  <si>
    <t>2025-04-09T11:03:41.140686</t>
  </si>
  <si>
    <t>2025-04-09T11:04:01.670116</t>
  </si>
  <si>
    <t>2025-04-09T11:04:14.644491</t>
  </si>
  <si>
    <t>2025-04-09T11:04:47.363190</t>
  </si>
  <si>
    <t>26245634</t>
  </si>
  <si>
    <t>39052365</t>
  </si>
  <si>
    <t>587T</t>
  </si>
  <si>
    <t>2025-04-09T11:04:56.150299</t>
  </si>
  <si>
    <t>2025-04-09T11:05:30.091745</t>
  </si>
  <si>
    <t>2025-04-09T11:05:39.993430</t>
  </si>
  <si>
    <t>26245666</t>
  </si>
  <si>
    <t>39052421</t>
  </si>
  <si>
    <t>736U</t>
  </si>
  <si>
    <t>2025-04-09T11:05:50.600119</t>
  </si>
  <si>
    <t>2025-04-09T11:05:55.011465</t>
  </si>
  <si>
    <t>2025-04-09T11:06:37.062135</t>
  </si>
  <si>
    <t>26245714</t>
  </si>
  <si>
    <t>39052527</t>
  </si>
  <si>
    <t>335E</t>
  </si>
  <si>
    <t>2025-04-09T11:07:42.350882</t>
  </si>
  <si>
    <t>2025-04-09T11:07:42.629439</t>
  </si>
  <si>
    <t>26245754</t>
  </si>
  <si>
    <t>39052576</t>
  </si>
  <si>
    <t>2025-04-09T11:07:49.181862</t>
  </si>
  <si>
    <t>2025-04-09T11:07:53.456131</t>
  </si>
  <si>
    <t>2025-04-09T11:08:19.365277</t>
  </si>
  <si>
    <t>2025-04-09T11:10:42.710193</t>
  </si>
  <si>
    <t>2025-04-09T11:11:32.649190</t>
  </si>
  <si>
    <t>2025-04-09T11:13:27.087643</t>
  </si>
  <si>
    <t>2025-04-09T11:14:16.221484</t>
  </si>
  <si>
    <t>26246103</t>
  </si>
  <si>
    <t>39052939</t>
  </si>
  <si>
    <t>539Q</t>
  </si>
  <si>
    <t>2025-04-09T11:14:25.526544</t>
  </si>
  <si>
    <t>26246109</t>
  </si>
  <si>
    <t>39052942</t>
  </si>
  <si>
    <t>878E</t>
  </si>
  <si>
    <t>2025-04-09T11:14:39.832174</t>
  </si>
  <si>
    <t>2025-04-09T11:14:40.528962</t>
  </si>
  <si>
    <t>2025-04-09T11:14:41.044972</t>
  </si>
  <si>
    <t>2025-04-09T11:14:48.429298</t>
  </si>
  <si>
    <t>2025-04-09T11:15:44.162789</t>
  </si>
  <si>
    <t>26246164</t>
  </si>
  <si>
    <t>39052989</t>
  </si>
  <si>
    <t>963U</t>
  </si>
  <si>
    <t>2025-04-09T11:15:51.323442</t>
  </si>
  <si>
    <t>26246198</t>
  </si>
  <si>
    <t>39053024</t>
  </si>
  <si>
    <t>665R</t>
  </si>
  <si>
    <t>2025-04-09T11:16:01.916559</t>
  </si>
  <si>
    <t>2025-04-09T11:16:15.759977</t>
  </si>
  <si>
    <t>2025-04-09T11:16:19.636614</t>
  </si>
  <si>
    <t>26246207</t>
  </si>
  <si>
    <t>39053047</t>
  </si>
  <si>
    <t>838K</t>
  </si>
  <si>
    <t>2025-04-09T11:17:41.618692</t>
  </si>
  <si>
    <t>2025-04-09T11:18:47.976989</t>
  </si>
  <si>
    <t>26246285</t>
  </si>
  <si>
    <t>39053171</t>
  </si>
  <si>
    <t>493W</t>
  </si>
  <si>
    <t>2025-04-09T11:19:04.985305</t>
  </si>
  <si>
    <t>2025-04-09T11:19:07.434061</t>
  </si>
  <si>
    <t>2025-04-09T11:19:08.076692</t>
  </si>
  <si>
    <t>26246297</t>
  </si>
  <si>
    <t>39053179</t>
  </si>
  <si>
    <t>862H</t>
  </si>
  <si>
    <t>2025-04-09T11:19:21.261919</t>
  </si>
  <si>
    <t>26246306</t>
  </si>
  <si>
    <t>39053183</t>
  </si>
  <si>
    <t>637Q</t>
  </si>
  <si>
    <t>2025-04-09T11:19:22.408507</t>
  </si>
  <si>
    <t>2025-04-09T11:20:21.422643</t>
  </si>
  <si>
    <t>26246352</t>
  </si>
  <si>
    <t>39053232</t>
  </si>
  <si>
    <t>582F</t>
  </si>
  <si>
    <t>2025-04-09T11:20:51.421931</t>
  </si>
  <si>
    <t>2025-04-09T11:22:15.720767</t>
  </si>
  <si>
    <t>2025-04-09T11:22:50.513724</t>
  </si>
  <si>
    <t>26246418</t>
  </si>
  <si>
    <t>39053338</t>
  </si>
  <si>
    <t>287K</t>
  </si>
  <si>
    <t>2025-04-09T11:23:31.193666</t>
  </si>
  <si>
    <t>2025-04-09T11:24:49.476598</t>
  </si>
  <si>
    <t>26246525</t>
  </si>
  <si>
    <t>39053459</t>
  </si>
  <si>
    <t>556K</t>
  </si>
  <si>
    <t>2025-04-09T11:25:17.853701</t>
  </si>
  <si>
    <t>2025-04-09T11:25:36.129538</t>
  </si>
  <si>
    <t>26246534</t>
  </si>
  <si>
    <t>39053466</t>
  </si>
  <si>
    <t>878A</t>
  </si>
  <si>
    <t>2025-04-09T11:25:55.664566</t>
  </si>
  <si>
    <t>2025-04-09T11:26:30.692142</t>
  </si>
  <si>
    <t>2025-04-09T11:26:38.791694</t>
  </si>
  <si>
    <t>2025-04-09T11:26:59.850237</t>
  </si>
  <si>
    <t>2025-04-09T11:27:11.034999</t>
  </si>
  <si>
    <t>2025-04-09T11:27:39.692118</t>
  </si>
  <si>
    <t>2025-04-09T11:27:44.242335</t>
  </si>
  <si>
    <t>2025-04-09T11:28:16.804035</t>
  </si>
  <si>
    <t>2025-04-09T11:28:38.844311</t>
  </si>
  <si>
    <t>2025-04-09T11:30:21.495106</t>
  </si>
  <si>
    <t>2025-04-09T11:30:48.648813</t>
  </si>
  <si>
    <t>2025-04-09T11:31:06.778857</t>
  </si>
  <si>
    <t>2025-04-09T11:33:26.431859</t>
  </si>
  <si>
    <t>2025-04-09T11:34:33.883153</t>
  </si>
  <si>
    <t>2025-04-09T11:36:07.131314</t>
  </si>
  <si>
    <t>2025-04-09T11:38:42.394381</t>
  </si>
  <si>
    <t>26247059</t>
  </si>
  <si>
    <t>39054072</t>
  </si>
  <si>
    <t>336A</t>
  </si>
  <si>
    <t>2025-04-09T11:38:57.047329</t>
  </si>
  <si>
    <t>26247066</t>
  </si>
  <si>
    <t>39054078</t>
  </si>
  <si>
    <t>532R</t>
  </si>
  <si>
    <t>2025-04-09T11:39:35.967504</t>
  </si>
  <si>
    <t>2025-04-09T11:39:45.955733</t>
  </si>
  <si>
    <t>2025-04-09T11:41:23.461256</t>
  </si>
  <si>
    <t>26247144</t>
  </si>
  <si>
    <t>39054172</t>
  </si>
  <si>
    <t>549T</t>
  </si>
  <si>
    <t>2025-04-09T11:41:35.320641</t>
  </si>
  <si>
    <t>2025-04-09T11:41:38.204780</t>
  </si>
  <si>
    <t>26247152</t>
  </si>
  <si>
    <t>39054182</t>
  </si>
  <si>
    <t>474W</t>
  </si>
  <si>
    <t>2025-04-09T11:42:07.971677</t>
  </si>
  <si>
    <t>2025-04-09T11:43:01.599614</t>
  </si>
  <si>
    <t>26247224</t>
  </si>
  <si>
    <t>39054281</t>
  </si>
  <si>
    <t>297L</t>
  </si>
  <si>
    <t>2025-04-09T11:43:12.715741</t>
  </si>
  <si>
    <t>26247226</t>
  </si>
  <si>
    <t>39054288</t>
  </si>
  <si>
    <t>292V</t>
  </si>
  <si>
    <t>2025-04-09T11:43:33.297774</t>
  </si>
  <si>
    <t>2025-04-09T11:43:39.135264</t>
  </si>
  <si>
    <t>2025-04-09T11:43:49.579840</t>
  </si>
  <si>
    <t>2025-04-09T11:44:17.296954</t>
  </si>
  <si>
    <t>26247246</t>
  </si>
  <si>
    <t>39054307</t>
  </si>
  <si>
    <t>588V</t>
  </si>
  <si>
    <t>2025-04-09T11:44:28.202038</t>
  </si>
  <si>
    <t>2025-04-09T11:47:01.044490</t>
  </si>
  <si>
    <t>2025-04-09T11:47:30.763422</t>
  </si>
  <si>
    <t>2025-04-09T11:47:42.516818</t>
  </si>
  <si>
    <t>26247377</t>
  </si>
  <si>
    <t>39054451</t>
  </si>
  <si>
    <t>343F</t>
  </si>
  <si>
    <t>2025-04-09T11:47:58.821536</t>
  </si>
  <si>
    <t>2025-04-09T11:49:06.988490</t>
  </si>
  <si>
    <t>2025-04-09T11:51:39.715178</t>
  </si>
  <si>
    <t>2025-04-09T11:51:50.295684</t>
  </si>
  <si>
    <t>2025-04-09T11:54:02.282805</t>
  </si>
  <si>
    <t>2025-04-09T11:55:51.236702</t>
  </si>
  <si>
    <t>26247701</t>
  </si>
  <si>
    <t>39054832</t>
  </si>
  <si>
    <t>554C</t>
  </si>
  <si>
    <t>2025-04-09T11:56:25.957183</t>
  </si>
  <si>
    <t>2025-04-09T11:57:12.126245</t>
  </si>
  <si>
    <t>2025-04-09T11:57:45.697110</t>
  </si>
  <si>
    <t>2025-04-09T11:58:19.756816</t>
  </si>
  <si>
    <t>26247784</t>
  </si>
  <si>
    <t>39054912</t>
  </si>
  <si>
    <t>824Q</t>
  </si>
  <si>
    <t>2025-04-09T11:58:35.277379</t>
  </si>
  <si>
    <t>2025-04-09T12:00:02.156775</t>
  </si>
  <si>
    <t>26247860</t>
  </si>
  <si>
    <t>39054998</t>
  </si>
  <si>
    <t>435E</t>
  </si>
  <si>
    <t>2025-04-09T12:00:16.732514</t>
  </si>
  <si>
    <t>2025-04-09T12:01:25.033892</t>
  </si>
  <si>
    <t>2025-04-09T12:01:42.742988</t>
  </si>
  <si>
    <t>26247940</t>
  </si>
  <si>
    <t>39055069</t>
  </si>
  <si>
    <t>252E</t>
  </si>
  <si>
    <t>2025-04-09T12:01:57.051756</t>
  </si>
  <si>
    <t>2025-04-09T12:02:03.951024</t>
  </si>
  <si>
    <t>26247952</t>
  </si>
  <si>
    <t>39055075</t>
  </si>
  <si>
    <t>566K</t>
  </si>
  <si>
    <t>2025-04-09T12:02:22.962611</t>
  </si>
  <si>
    <t>2025-04-09T12:02:53.842862</t>
  </si>
  <si>
    <t>26247972</t>
  </si>
  <si>
    <t>39055106</t>
  </si>
  <si>
    <t>499V</t>
  </si>
  <si>
    <t>2025-04-09T12:03:07.844144</t>
  </si>
  <si>
    <t>2025-04-09T12:04:54.007717</t>
  </si>
  <si>
    <t>2025-04-09T12:05:17.669641</t>
  </si>
  <si>
    <t>2025-04-09T12:06:42.805615</t>
  </si>
  <si>
    <t>2025-04-09T12:09:12.228370</t>
  </si>
  <si>
    <t>26248104</t>
  </si>
  <si>
    <t>39055258</t>
  </si>
  <si>
    <t>695L</t>
  </si>
  <si>
    <t>2025-04-09T12:09:15.621554</t>
  </si>
  <si>
    <t>26248217</t>
  </si>
  <si>
    <t>39055415</t>
  </si>
  <si>
    <t>845V</t>
  </si>
  <si>
    <t>2025-04-09T12:09:24.856917</t>
  </si>
  <si>
    <t>26248221</t>
  </si>
  <si>
    <t>39055420</t>
  </si>
  <si>
    <t>555E</t>
  </si>
  <si>
    <t>2025-04-09T12:09:32.567965</t>
  </si>
  <si>
    <t>26248223</t>
  </si>
  <si>
    <t>39055428</t>
  </si>
  <si>
    <t>657W</t>
  </si>
  <si>
    <t>2025-04-09T12:09:35.032257</t>
  </si>
  <si>
    <t>2025-04-09T12:10:00.539126</t>
  </si>
  <si>
    <t>2025-04-09T12:10:25.433773</t>
  </si>
  <si>
    <t>2025-04-09T12:10:36.451691</t>
  </si>
  <si>
    <t>2025-04-09T12:10:55.842527</t>
  </si>
  <si>
    <t>2025-04-09T12:11:57.740090</t>
  </si>
  <si>
    <t>2025-04-09T12:13:36.452699</t>
  </si>
  <si>
    <t>2025-04-09T12:14:21.879733</t>
  </si>
  <si>
    <t>26248431</t>
  </si>
  <si>
    <t>39055610</t>
  </si>
  <si>
    <t>748K</t>
  </si>
  <si>
    <t>2025-04-09T12:14:40.850877</t>
  </si>
  <si>
    <t>2025-04-09T12:14:46.654458</t>
  </si>
  <si>
    <t>2025-04-09T12:16:12.666096</t>
  </si>
  <si>
    <t>26248508</t>
  </si>
  <si>
    <t>39055691</t>
  </si>
  <si>
    <t>583H</t>
  </si>
  <si>
    <t>2025-04-09T12:16:43.668958</t>
  </si>
  <si>
    <t>26248524</t>
  </si>
  <si>
    <t>39055718</t>
  </si>
  <si>
    <t>544K</t>
  </si>
  <si>
    <t>2025-04-09T12:17:24.293425</t>
  </si>
  <si>
    <t>2025-04-09T12:17:25.928946</t>
  </si>
  <si>
    <t>26248569</t>
  </si>
  <si>
    <t>39055763</t>
  </si>
  <si>
    <t>263K</t>
  </si>
  <si>
    <t>2025-04-09T12:17:31.658912</t>
  </si>
  <si>
    <t>2025-04-09T12:17:38.412796</t>
  </si>
  <si>
    <t>2025-04-09T12:17:51.457633</t>
  </si>
  <si>
    <t>2025-04-09T12:18:51.066555</t>
  </si>
  <si>
    <t>26248590</t>
  </si>
  <si>
    <t>39055815</t>
  </si>
  <si>
    <t>456T</t>
  </si>
  <si>
    <t>2025-04-09T12:18:51.985582</t>
  </si>
  <si>
    <t>2025-04-09T12:18:59.515024</t>
  </si>
  <si>
    <t>2025-04-09T12:19:04.124100</t>
  </si>
  <si>
    <t>2025-04-09T12:19:09.989806</t>
  </si>
  <si>
    <t>26248594</t>
  </si>
  <si>
    <t>39055824</t>
  </si>
  <si>
    <t>455Q</t>
  </si>
  <si>
    <t>2025-04-09T12:19:35.752223</t>
  </si>
  <si>
    <t>2025-04-09T12:20:39.800085</t>
  </si>
  <si>
    <t>2025-04-09T12:20:40.432071</t>
  </si>
  <si>
    <t>2025-04-09T12:21:02.027679</t>
  </si>
  <si>
    <t>2025-04-09T12:21:42.780197</t>
  </si>
  <si>
    <t>2025-04-09T12:22:16.169230</t>
  </si>
  <si>
    <t>26248722</t>
  </si>
  <si>
    <t>39055956</t>
  </si>
  <si>
    <t>2025-04-09T12:23:08.071072</t>
  </si>
  <si>
    <t>26248733</t>
  </si>
  <si>
    <t>39055985</t>
  </si>
  <si>
    <t>355F</t>
  </si>
  <si>
    <t>2025-04-09T12:23:20.498173</t>
  </si>
  <si>
    <t>2025-04-09T12:23:37.220334</t>
  </si>
  <si>
    <t>2025-04-09T12:25:05.857134</t>
  </si>
  <si>
    <t>2025-04-09T12:25:50.676389</t>
  </si>
  <si>
    <t>26248850</t>
  </si>
  <si>
    <t>39056101</t>
  </si>
  <si>
    <t>297C</t>
  </si>
  <si>
    <t>2025-04-09T12:26:04.862562</t>
  </si>
  <si>
    <t>2025-04-09T12:26:09.385399</t>
  </si>
  <si>
    <t>2025-04-09T12:26:11.412155</t>
  </si>
  <si>
    <t>2025-04-09T12:29:44.138300</t>
  </si>
  <si>
    <t>2025-04-09T12:30:41.639466</t>
  </si>
  <si>
    <t>26248995</t>
  </si>
  <si>
    <t>39056277</t>
  </si>
  <si>
    <t>944F</t>
  </si>
  <si>
    <t>2025-04-09T12:31:19.856396</t>
  </si>
  <si>
    <t>2025-04-09T12:32:45.690800</t>
  </si>
  <si>
    <t>2025-04-09T12:37:11.930677</t>
  </si>
  <si>
    <t>2025-04-09T12:40:13.718432</t>
  </si>
  <si>
    <t>26249320</t>
  </si>
  <si>
    <t>39056644</t>
  </si>
  <si>
    <t>962C</t>
  </si>
  <si>
    <t>2025-04-09T12:41:29.879500</t>
  </si>
  <si>
    <t>26249336</t>
  </si>
  <si>
    <t>39056668</t>
  </si>
  <si>
    <t>479F</t>
  </si>
  <si>
    <t>2025-04-09T12:41:32.083382</t>
  </si>
  <si>
    <t>2025-04-09T12:42:26.372318</t>
  </si>
  <si>
    <t>2025-04-09T12:46:21.709262</t>
  </si>
  <si>
    <t>2025-04-09T12:49:14.909930</t>
  </si>
  <si>
    <t>2025-04-09T17:40:13.021345</t>
  </si>
  <si>
    <t>26258664</t>
  </si>
  <si>
    <t>39067997</t>
  </si>
  <si>
    <t>275Q</t>
  </si>
  <si>
    <t>2025-04-09T17:40:24.878402</t>
  </si>
  <si>
    <t>2025-04-09T17:40:40.902238</t>
  </si>
  <si>
    <t>26258709</t>
  </si>
  <si>
    <t>39068038</t>
  </si>
  <si>
    <t>234Y</t>
  </si>
  <si>
    <t>2025-04-09T17:41:27.379751</t>
  </si>
  <si>
    <t>2025-04-09T17:43:33.871940</t>
  </si>
  <si>
    <t>26258806</t>
  </si>
  <si>
    <t>39068150</t>
  </si>
  <si>
    <t>337P</t>
  </si>
  <si>
    <t>2025-04-09T17:43:47.688663</t>
  </si>
  <si>
    <t>2025-04-09T17:43:48.427796</t>
  </si>
  <si>
    <t>2025-04-09T17:44:46.579969</t>
  </si>
  <si>
    <t>2025-04-09T17:46:07.155741</t>
  </si>
  <si>
    <t>2025-04-09T17:53:25.793686</t>
  </si>
  <si>
    <t>26259232</t>
  </si>
  <si>
    <t>39068716</t>
  </si>
  <si>
    <t>267C</t>
  </si>
  <si>
    <t>2025-04-09T17:53:30.572877</t>
  </si>
  <si>
    <t>26259236</t>
  </si>
  <si>
    <t>39068719</t>
  </si>
  <si>
    <t>994U</t>
  </si>
  <si>
    <t>2025-04-09T17:54:19.540196</t>
  </si>
  <si>
    <t>26259254</t>
  </si>
  <si>
    <t>39068739</t>
  </si>
  <si>
    <t>893U</t>
  </si>
  <si>
    <t>2025-04-09T17:55:06.863831</t>
  </si>
  <si>
    <t>2025-04-09T17:55:23.466725</t>
  </si>
  <si>
    <t>2025-04-09T17:57:47.568574</t>
  </si>
  <si>
    <t>2025-04-09T17:58:47.891989</t>
  </si>
  <si>
    <t>26259500</t>
  </si>
  <si>
    <t>39068993</t>
  </si>
  <si>
    <t>382E</t>
  </si>
  <si>
    <t>2025-04-09T17:59:04.151134</t>
  </si>
  <si>
    <t>2025-04-09T17:59:44.168800</t>
  </si>
  <si>
    <t>26259527</t>
  </si>
  <si>
    <t>39069024</t>
  </si>
  <si>
    <t>576P</t>
  </si>
  <si>
    <t>2025-04-09T18:00:05.652541</t>
  </si>
  <si>
    <t>2025-04-09T18:00:10.661646</t>
  </si>
  <si>
    <t>2025-04-09T18:00:24.100118</t>
  </si>
  <si>
    <t>26259554</t>
  </si>
  <si>
    <t>39069058</t>
  </si>
  <si>
    <t>735K</t>
  </si>
  <si>
    <t>2025-04-09T18:00:26.810742</t>
  </si>
  <si>
    <t>2025-04-09T18:00:37.491800</t>
  </si>
  <si>
    <t>2025-04-09T18:01:09.096808</t>
  </si>
  <si>
    <t>26259604</t>
  </si>
  <si>
    <t>39069113</t>
  </si>
  <si>
    <t>563H</t>
  </si>
  <si>
    <t>2025-04-09T18:01:20.939996</t>
  </si>
  <si>
    <t>26259612</t>
  </si>
  <si>
    <t>39069117</t>
  </si>
  <si>
    <t>473A</t>
  </si>
  <si>
    <t>2025-04-09T18:01:21.742139</t>
  </si>
  <si>
    <t>2025-04-09T18:01:42.630718</t>
  </si>
  <si>
    <t>26259622</t>
  </si>
  <si>
    <t>39069131</t>
  </si>
  <si>
    <t>525Q</t>
  </si>
  <si>
    <t>2025-04-09T18:02:18.270542</t>
  </si>
  <si>
    <t>2025-04-09T18:02:19.694912</t>
  </si>
  <si>
    <t>2025-04-09T18:02:34.052294</t>
  </si>
  <si>
    <t>2025-04-09T18:04:05.626588</t>
  </si>
  <si>
    <t>2025-04-09T18:04:19.911378</t>
  </si>
  <si>
    <t>2025-04-09T18:06:13.661528</t>
  </si>
  <si>
    <t>2025-04-09T18:09:50.699432</t>
  </si>
  <si>
    <t>2025-04-09T18:10:13.496799</t>
  </si>
  <si>
    <t>26260022</t>
  </si>
  <si>
    <t>39070853</t>
  </si>
  <si>
    <t>723P</t>
  </si>
  <si>
    <t>2025-04-09T18:10:41.127182</t>
  </si>
  <si>
    <t>2025-04-09T18:10:52.799801</t>
  </si>
  <si>
    <t>26260070</t>
  </si>
  <si>
    <t>39070910</t>
  </si>
  <si>
    <t>723K</t>
  </si>
  <si>
    <t>2025-04-09T18:11:07.339003</t>
  </si>
  <si>
    <t>2025-04-09T18:11:08.984029</t>
  </si>
  <si>
    <t>26260083</t>
  </si>
  <si>
    <t>39070923</t>
  </si>
  <si>
    <t>258P</t>
  </si>
  <si>
    <t>2025-04-09T18:11:33.682748</t>
  </si>
  <si>
    <t>2025-04-09T18:12:35.505807</t>
  </si>
  <si>
    <t>2025-04-09T18:13:37.206708</t>
  </si>
  <si>
    <t>2025-04-09T18:15:14.851393</t>
  </si>
  <si>
    <t>26260297</t>
  </si>
  <si>
    <t>39071147</t>
  </si>
  <si>
    <t>558Q</t>
  </si>
  <si>
    <t>2025-04-09T18:15:14.889133</t>
  </si>
  <si>
    <t>2025-04-09T18:15:31.908967</t>
  </si>
  <si>
    <t>2025-04-09T18:15:50.288271</t>
  </si>
  <si>
    <t>26260318</t>
  </si>
  <si>
    <t>39071178</t>
  </si>
  <si>
    <t>684W</t>
  </si>
  <si>
    <t>2025-04-09T18:16:05.108234</t>
  </si>
  <si>
    <t>2025-04-09T18:19:36.632566</t>
  </si>
  <si>
    <t>26260519</t>
  </si>
  <si>
    <t>39071405</t>
  </si>
  <si>
    <t>2025-04-09T18:20:16.549172</t>
  </si>
  <si>
    <t>2025-04-09T18:20:35.734018</t>
  </si>
  <si>
    <t>2025-04-09T18:22:05.650614</t>
  </si>
  <si>
    <t>26260647</t>
  </si>
  <si>
    <t>39071565</t>
  </si>
  <si>
    <t>532W</t>
  </si>
  <si>
    <t>2025-04-09T18:22:18.498124</t>
  </si>
  <si>
    <t>2025-04-09T18:23:44.178606</t>
  </si>
  <si>
    <t>26260741</t>
  </si>
  <si>
    <t>39071672</t>
  </si>
  <si>
    <t>673U</t>
  </si>
  <si>
    <t>2025-04-09T18:24:01.904835</t>
  </si>
  <si>
    <t>2025-04-09T18:24:03.067769</t>
  </si>
  <si>
    <t>2025-04-09T18:24:53.250</t>
  </si>
  <si>
    <t>2025-04-09T18:26:05.938864</t>
  </si>
  <si>
    <t>26260844</t>
  </si>
  <si>
    <t>39071789</t>
  </si>
  <si>
    <t>582T</t>
  </si>
  <si>
    <t>2025-04-09T18:26:21.362835</t>
  </si>
  <si>
    <t>2025-04-09T18:27:21.838726</t>
  </si>
  <si>
    <t>26260897</t>
  </si>
  <si>
    <t>39071843</t>
  </si>
  <si>
    <t>642E</t>
  </si>
  <si>
    <t>2025-04-09T18:28:03.148204</t>
  </si>
  <si>
    <t>2025-04-09T18:29:08.192065</t>
  </si>
  <si>
    <t>2025-04-09T18:29:49.842085</t>
  </si>
  <si>
    <t>26261040</t>
  </si>
  <si>
    <t>39072011</t>
  </si>
  <si>
    <t>924Q</t>
  </si>
  <si>
    <t>2025-04-09T18:30:59.522878</t>
  </si>
  <si>
    <t>2025-04-09T18:32:30.898119</t>
  </si>
  <si>
    <t>2025-04-09T18:32:42.366049</t>
  </si>
  <si>
    <t>2025-04-09T18:35:33.161900</t>
  </si>
  <si>
    <t>2025-04-09T18:38:33.634771</t>
  </si>
  <si>
    <t>2025-04-09T18:39:05.831132</t>
  </si>
  <si>
    <t>26261539</t>
  </si>
  <si>
    <t>39072612</t>
  </si>
  <si>
    <t>524R</t>
  </si>
  <si>
    <t>2025-04-09T18:39:58.182610</t>
  </si>
  <si>
    <t>2025-04-09T18:43:02.690925</t>
  </si>
  <si>
    <t>2025-04-09T18:43:50.942530</t>
  </si>
  <si>
    <t>26261772</t>
  </si>
  <si>
    <t>39072907</t>
  </si>
  <si>
    <t>693T</t>
  </si>
  <si>
    <t>2025-04-09T18:44:15.677810</t>
  </si>
  <si>
    <t>2025-04-09T18:47:56.413685</t>
  </si>
  <si>
    <t>2025-04-09T18:54:22.729497</t>
  </si>
  <si>
    <t>26262311</t>
  </si>
  <si>
    <t>39073613</t>
  </si>
  <si>
    <t>622T</t>
  </si>
  <si>
    <t>2025-04-09T18:54:43.986920</t>
  </si>
  <si>
    <t>2025-04-09T18:59:17.628559</t>
  </si>
  <si>
    <t>2025-04-09T18:59:25.972792</t>
  </si>
  <si>
    <t>26262620</t>
  </si>
  <si>
    <t>39073891</t>
  </si>
  <si>
    <t>978A</t>
  </si>
  <si>
    <t>2025-04-09T18:59:43.068397</t>
  </si>
  <si>
    <t>2025-04-09T19:00:31.868108</t>
  </si>
  <si>
    <t>26262655</t>
  </si>
  <si>
    <t>39073959</t>
  </si>
  <si>
    <t>366K</t>
  </si>
  <si>
    <t>2025-04-09T19:00:46.297819</t>
  </si>
  <si>
    <t>2025-04-09T19:02:10.021970</t>
  </si>
  <si>
    <t>2025-04-09T19:03:56.339494</t>
  </si>
  <si>
    <t>26262857</t>
  </si>
  <si>
    <t>39074171</t>
  </si>
  <si>
    <t>858C</t>
  </si>
  <si>
    <t>2025-04-09T19:04:15.689909</t>
  </si>
  <si>
    <t>26262868</t>
  </si>
  <si>
    <t>39074197</t>
  </si>
  <si>
    <t>358E</t>
  </si>
  <si>
    <t>2025-04-09T19:04:19.886244</t>
  </si>
  <si>
    <t>2025-04-09T19:04:29.978352</t>
  </si>
  <si>
    <t>2025-04-09T19:04:32.197482</t>
  </si>
  <si>
    <t>26262886</t>
  </si>
  <si>
    <t>39074210</t>
  </si>
  <si>
    <t>997Q</t>
  </si>
  <si>
    <t>2025-04-09T19:04:43.070058</t>
  </si>
  <si>
    <t>2025-04-09T19:06:15.753105</t>
  </si>
  <si>
    <t>2025-04-09T19:08:15.960878</t>
  </si>
  <si>
    <t>2025-04-09T19:09:05.575853</t>
  </si>
  <si>
    <t>2025-04-09T19:12:20.152064</t>
  </si>
  <si>
    <t>26263281</t>
  </si>
  <si>
    <t>39074840</t>
  </si>
  <si>
    <t>829C</t>
  </si>
  <si>
    <t>2025-04-09T19:12:35.144376</t>
  </si>
  <si>
    <t>2025-04-09T19:14:18.567335</t>
  </si>
  <si>
    <t>2025-04-09T19:14:57.653982</t>
  </si>
  <si>
    <t>26263448</t>
  </si>
  <si>
    <t>39075053</t>
  </si>
  <si>
    <t>683A</t>
  </si>
  <si>
    <t>2025-04-09T19:15:03.329956</t>
  </si>
  <si>
    <t>2025-04-09T19:15:33.998706</t>
  </si>
  <si>
    <t>2025-04-09T19:15:43.828458</t>
  </si>
  <si>
    <t>26263487</t>
  </si>
  <si>
    <t>39075106</t>
  </si>
  <si>
    <t>284U</t>
  </si>
  <si>
    <t>2025-04-09T19:16:12.818578</t>
  </si>
  <si>
    <t>2025-04-09T19:17:17.741944</t>
  </si>
  <si>
    <t>26263567</t>
  </si>
  <si>
    <t>39075190</t>
  </si>
  <si>
    <t>664K</t>
  </si>
  <si>
    <t>2025-04-09T19:17:36.752661</t>
  </si>
  <si>
    <t>26263583</t>
  </si>
  <si>
    <t>39075203</t>
  </si>
  <si>
    <t>957T</t>
  </si>
  <si>
    <t>2025-04-09T19:17:42.444375</t>
  </si>
  <si>
    <t>2025-04-09T19:18:39.081485</t>
  </si>
  <si>
    <t>2025-04-09T19:19:30.351314</t>
  </si>
  <si>
    <t>2025-04-09T19:23:04.490261</t>
  </si>
  <si>
    <t>2025-04-09T19:31:16.879468</t>
  </si>
  <si>
    <t>2025-04-09T19:36:23.766185</t>
  </si>
  <si>
    <t>2025-04-10T11:01:26.154467</t>
  </si>
  <si>
    <t>26274284</t>
  </si>
  <si>
    <t>39105366</t>
  </si>
  <si>
    <t>485F</t>
  </si>
  <si>
    <t>2025-04-10T11:02:05.788206</t>
  </si>
  <si>
    <t>2025-04-10T11:02:23.163460</t>
  </si>
  <si>
    <t>26274349</t>
  </si>
  <si>
    <t>39105457</t>
  </si>
  <si>
    <t>994H</t>
  </si>
  <si>
    <t>2025-04-10T11:02:40.015182</t>
  </si>
  <si>
    <t>2025-04-10T11:03:50.093037</t>
  </si>
  <si>
    <t>2025-04-10T11:05:52.582737</t>
  </si>
  <si>
    <t>26274554</t>
  </si>
  <si>
    <t>39105737</t>
  </si>
  <si>
    <t>339L</t>
  </si>
  <si>
    <t>2025-04-10T11:06:14.112543</t>
  </si>
  <si>
    <t>2025-04-10T11:06:18.252425</t>
  </si>
  <si>
    <t>26274567</t>
  </si>
  <si>
    <t>39105756</t>
  </si>
  <si>
    <t>827R</t>
  </si>
  <si>
    <t>2025-04-10T11:06:33.766515</t>
  </si>
  <si>
    <t>2025-04-10T11:06:34.241600</t>
  </si>
  <si>
    <t>2025-04-10T11:09:07.200001</t>
  </si>
  <si>
    <t>26274648</t>
  </si>
  <si>
    <t>39105921</t>
  </si>
  <si>
    <t>969R</t>
  </si>
  <si>
    <t>2025-04-10T11:09:28.006630</t>
  </si>
  <si>
    <t>2025-04-10T11:09:28.026038</t>
  </si>
  <si>
    <t>2025-04-10T11:09:34.418668</t>
  </si>
  <si>
    <t>26274665</t>
  </si>
  <si>
    <t>39105936</t>
  </si>
  <si>
    <t>442Y</t>
  </si>
  <si>
    <t>2025-04-10T11:09:58.277870</t>
  </si>
  <si>
    <t>2025-04-10T11:11:21.631537</t>
  </si>
  <si>
    <t>26274782</t>
  </si>
  <si>
    <t>39106029</t>
  </si>
  <si>
    <t>922V</t>
  </si>
  <si>
    <t>2025-04-10T11:11:27.833083</t>
  </si>
  <si>
    <t>26274785</t>
  </si>
  <si>
    <t>39106033</t>
  </si>
  <si>
    <t>743R</t>
  </si>
  <si>
    <t>2025-04-10T11:11:32.463356</t>
  </si>
  <si>
    <t>2025-04-10T11:11:57.140746</t>
  </si>
  <si>
    <t>2025-04-10T11:12:38.044375</t>
  </si>
  <si>
    <t>2025-04-10T11:13:04.023766</t>
  </si>
  <si>
    <t>26274873</t>
  </si>
  <si>
    <t>39106124</t>
  </si>
  <si>
    <t>892K</t>
  </si>
  <si>
    <t>2025-04-10T11:13:12.251477</t>
  </si>
  <si>
    <t>2025-04-10T11:13:49.046918</t>
  </si>
  <si>
    <t>2025-04-10T11:13:53.557984</t>
  </si>
  <si>
    <t>2025-04-10T11:14:41.036971</t>
  </si>
  <si>
    <t>26274959</t>
  </si>
  <si>
    <t>39106244</t>
  </si>
  <si>
    <t>286E</t>
  </si>
  <si>
    <t>2025-04-10T11:14:53.511566</t>
  </si>
  <si>
    <t>2025-04-10T11:15:58.925453</t>
  </si>
  <si>
    <t>26275024</t>
  </si>
  <si>
    <t>39106335</t>
  </si>
  <si>
    <t>328K</t>
  </si>
  <si>
    <t>2025-04-10T11:16:18.857216</t>
  </si>
  <si>
    <t>26275046</t>
  </si>
  <si>
    <t>39106367</t>
  </si>
  <si>
    <t>287P</t>
  </si>
  <si>
    <t>2025-04-10T11:16:23.731840</t>
  </si>
  <si>
    <t>2025-04-10T11:17:02.496305</t>
  </si>
  <si>
    <t>2025-04-10T11:17:17.155270</t>
  </si>
  <si>
    <t>2025-04-10T11:17:38.210683</t>
  </si>
  <si>
    <t>26275099</t>
  </si>
  <si>
    <t>39106410</t>
  </si>
  <si>
    <t>835F</t>
  </si>
  <si>
    <t>2025-04-10T11:17:50.882329</t>
  </si>
  <si>
    <t>2025-04-10T11:18:32.144504</t>
  </si>
  <si>
    <t>2025-04-10T11:18:52.310860</t>
  </si>
  <si>
    <t>2025-04-10T11:20:10.421532</t>
  </si>
  <si>
    <t>2025-04-10T11:20:14.470237</t>
  </si>
  <si>
    <t>2025-04-10T11:21:26.990013</t>
  </si>
  <si>
    <t>26275228</t>
  </si>
  <si>
    <t>39106590</t>
  </si>
  <si>
    <t>378F</t>
  </si>
  <si>
    <t>2025-04-10T11:21:53.907263</t>
  </si>
  <si>
    <t>2025-04-10T11:22:41.076381</t>
  </si>
  <si>
    <t>2025-04-10T11:23:07.767790</t>
  </si>
  <si>
    <t>2025-04-10T11:23:34.746379</t>
  </si>
  <si>
    <t>26275330</t>
  </si>
  <si>
    <t>39106726</t>
  </si>
  <si>
    <t>366C</t>
  </si>
  <si>
    <t>2025-04-10T11:23:53.085987</t>
  </si>
  <si>
    <t>2025-04-10T11:25:23.800128</t>
  </si>
  <si>
    <t>2025-04-10T11:27:20.886264</t>
  </si>
  <si>
    <t>26275485</t>
  </si>
  <si>
    <t>39106910</t>
  </si>
  <si>
    <t>473C</t>
  </si>
  <si>
    <t>2025-04-10T11:27:44.306395</t>
  </si>
  <si>
    <t>2025-04-10T11:30:44.198276</t>
  </si>
  <si>
    <t>2025-04-10T11:31:39.948243</t>
  </si>
  <si>
    <t>26275643</t>
  </si>
  <si>
    <t>39107073</t>
  </si>
  <si>
    <t>232R</t>
  </si>
  <si>
    <t>2025-04-10T11:31:58.891523</t>
  </si>
  <si>
    <t>26275679</t>
  </si>
  <si>
    <t>39107113</t>
  </si>
  <si>
    <t>923C</t>
  </si>
  <si>
    <t>2025-04-10T11:32:19.875106</t>
  </si>
  <si>
    <t>2025-04-10T11:32:38.479081</t>
  </si>
  <si>
    <t>2025-04-10T11:34:00.541474</t>
  </si>
  <si>
    <t>2025-04-10T11:34:41.899904</t>
  </si>
  <si>
    <t>2025-04-10T11:36:59.329254</t>
  </si>
  <si>
    <t>2025-04-10T11:40:39.556885</t>
  </si>
  <si>
    <t>26276038</t>
  </si>
  <si>
    <t>39107506</t>
  </si>
  <si>
    <t>752Q</t>
  </si>
  <si>
    <t>2025-04-10T11:41:31.412674</t>
  </si>
  <si>
    <t>2025-04-10T11:43:38.154801</t>
  </si>
  <si>
    <t>2025-04-10T11:46:45.111800</t>
  </si>
  <si>
    <t>26276294</t>
  </si>
  <si>
    <t>39107772</t>
  </si>
  <si>
    <t>394A</t>
  </si>
  <si>
    <t>2025-04-10T11:47:30.328769</t>
  </si>
  <si>
    <t>2025-04-10T11:48:54.978717</t>
  </si>
  <si>
    <t>26276389</t>
  </si>
  <si>
    <t>39107859</t>
  </si>
  <si>
    <t>984V</t>
  </si>
  <si>
    <t>2025-04-10T11:49:11.698645</t>
  </si>
  <si>
    <t>2025-04-10T11:49:17.690106</t>
  </si>
  <si>
    <t>2025-04-10T11:52:06.505548</t>
  </si>
  <si>
    <t>2025-04-10T11:55:30.015146</t>
  </si>
  <si>
    <t>26276635</t>
  </si>
  <si>
    <t>39108162</t>
  </si>
  <si>
    <t>453U</t>
  </si>
  <si>
    <t>2025-04-10T11:57:03.895389</t>
  </si>
  <si>
    <t>2025-04-10T11:58:28.182388</t>
  </si>
  <si>
    <t>26276754</t>
  </si>
  <si>
    <t>39108296</t>
  </si>
  <si>
    <t>489Y</t>
  </si>
  <si>
    <t>2025-04-10T11:58:50.973578</t>
  </si>
  <si>
    <t>2025-04-10T11:58:52.538685</t>
  </si>
  <si>
    <t>2025-04-10T11:59:53.526021</t>
  </si>
  <si>
    <t>26276814</t>
  </si>
  <si>
    <t>39108357</t>
  </si>
  <si>
    <t>444A</t>
  </si>
  <si>
    <t>2025-04-10T12:00:03.983464</t>
  </si>
  <si>
    <t>2025-04-10T12:00:18.973094</t>
  </si>
  <si>
    <t>26276824</t>
  </si>
  <si>
    <t>39108368</t>
  </si>
  <si>
    <t>944H</t>
  </si>
  <si>
    <t>2025-04-10T12:00:46.774975</t>
  </si>
  <si>
    <t>2025-04-10T12:01:56.913826</t>
  </si>
  <si>
    <t>26276882</t>
  </si>
  <si>
    <t>39108432</t>
  </si>
  <si>
    <t>322K</t>
  </si>
  <si>
    <t>2025-04-10T12:02:05.944493</t>
  </si>
  <si>
    <t>2025-04-10T12:02:08.397942</t>
  </si>
  <si>
    <t>2025-04-10T12:02:08.629355</t>
  </si>
  <si>
    <t>26276890</t>
  </si>
  <si>
    <t>39108445</t>
  </si>
  <si>
    <t>369R</t>
  </si>
  <si>
    <t>2025-04-10T12:02:44.643975</t>
  </si>
  <si>
    <t>2025-04-10T12:02:51.688222</t>
  </si>
  <si>
    <t>2025-04-10T12:03:25.676090</t>
  </si>
  <si>
    <t>26276936</t>
  </si>
  <si>
    <t>39108485</t>
  </si>
  <si>
    <t>455R</t>
  </si>
  <si>
    <t>2025-04-10T12:03:40.857737</t>
  </si>
  <si>
    <t>2025-04-10T12:04:04.262590</t>
  </si>
  <si>
    <t>2025-04-10T12:05:25.859401</t>
  </si>
  <si>
    <t>2025-04-10T12:05:48.811726</t>
  </si>
  <si>
    <t>26277013</t>
  </si>
  <si>
    <t>39108588</t>
  </si>
  <si>
    <t>879V</t>
  </si>
  <si>
    <t>2025-04-10T12:06:10.684473</t>
  </si>
  <si>
    <t>2025-04-10T12:07:53.525763</t>
  </si>
  <si>
    <t>2025-04-10T12:08:47.168983</t>
  </si>
  <si>
    <t>2025-04-10T12:10:56.821378</t>
  </si>
  <si>
    <t>2025-04-10T12:11:00.405867</t>
  </si>
  <si>
    <t>26277231</t>
  </si>
  <si>
    <t>39108838</t>
  </si>
  <si>
    <t>356W</t>
  </si>
  <si>
    <t>2025-04-10T12:11:45.182942</t>
  </si>
  <si>
    <t>2025-04-10T12:14:12.750059</t>
  </si>
  <si>
    <t>26277377</t>
  </si>
  <si>
    <t>39108976</t>
  </si>
  <si>
    <t>845R</t>
  </si>
  <si>
    <t>2025-04-10T12:14:19.319946</t>
  </si>
  <si>
    <t>2025-04-10T12:16:12.607259</t>
  </si>
  <si>
    <t>2025-04-10T12:16:51.462604</t>
  </si>
  <si>
    <t>26277476</t>
  </si>
  <si>
    <t>39109065</t>
  </si>
  <si>
    <t>389W</t>
  </si>
  <si>
    <t>2025-04-10T12:17:02.470530</t>
  </si>
  <si>
    <t>2025-04-10T12:17:25.831297</t>
  </si>
  <si>
    <t>26277491</t>
  </si>
  <si>
    <t>39109087</t>
  </si>
  <si>
    <t>746C</t>
  </si>
  <si>
    <t>2025-04-10T12:17:31.447240</t>
  </si>
  <si>
    <t>26277495</t>
  </si>
  <si>
    <t>39109091</t>
  </si>
  <si>
    <t>946P</t>
  </si>
  <si>
    <t>2025-04-10T12:18:07.346427</t>
  </si>
  <si>
    <t>2025-04-10T12:18:50.830929</t>
  </si>
  <si>
    <t>26277544</t>
  </si>
  <si>
    <t>39109164</t>
  </si>
  <si>
    <t>756K</t>
  </si>
  <si>
    <t>2025-04-10T12:19:05.843964</t>
  </si>
  <si>
    <t>2025-04-10T12:19:42.595194</t>
  </si>
  <si>
    <t>2025-04-10T12:20:50.601920</t>
  </si>
  <si>
    <t>2025-04-10T12:21:39.011873</t>
  </si>
  <si>
    <t>26277613</t>
  </si>
  <si>
    <t>39109227</t>
  </si>
  <si>
    <t>944K</t>
  </si>
  <si>
    <t>2025-04-10T12:22:01.627094</t>
  </si>
  <si>
    <t>2025-04-10T12:22:31.821783</t>
  </si>
  <si>
    <t>2025-04-10T12:23:45.893715</t>
  </si>
  <si>
    <t>2025-04-10T12:23:51.438393</t>
  </si>
  <si>
    <t>2025-04-10T12:25:56.909970</t>
  </si>
  <si>
    <t>2025-04-10T12:26:51.314105</t>
  </si>
  <si>
    <t>26277817</t>
  </si>
  <si>
    <t>39109462</t>
  </si>
  <si>
    <t>828R</t>
  </si>
  <si>
    <t>2025-04-10T12:27:31.421941</t>
  </si>
  <si>
    <t>2025-04-10T12:27:31.465227</t>
  </si>
  <si>
    <t>2025-04-10T12:28:01.400738</t>
  </si>
  <si>
    <t>26277872</t>
  </si>
  <si>
    <t>39109512</t>
  </si>
  <si>
    <t>964A</t>
  </si>
  <si>
    <t>2025-04-10T12:28:23.853799</t>
  </si>
  <si>
    <t>2025-04-10T12:28:27.079388</t>
  </si>
  <si>
    <t>26277885</t>
  </si>
  <si>
    <t>39109517</t>
  </si>
  <si>
    <t>556Y</t>
  </si>
  <si>
    <t>2025-04-10T12:28:57.011162</t>
  </si>
  <si>
    <t>26277895</t>
  </si>
  <si>
    <t>39109535</t>
  </si>
  <si>
    <t>633K</t>
  </si>
  <si>
    <t>2025-04-10T12:29:00.630550</t>
  </si>
  <si>
    <t>2025-04-10T12:29:19.764713</t>
  </si>
  <si>
    <t>2025-04-10T12:30:10.668494</t>
  </si>
  <si>
    <t>2025-04-10T12:31:21.949106</t>
  </si>
  <si>
    <t>26277965</t>
  </si>
  <si>
    <t>39109624</t>
  </si>
  <si>
    <t>664H</t>
  </si>
  <si>
    <t>2025-04-10T12:31:44.957769</t>
  </si>
  <si>
    <t>2025-04-10T12:33:05.546541</t>
  </si>
  <si>
    <t>2025-04-10T12:35:21.043036</t>
  </si>
  <si>
    <t>2025-04-10T12:37:22.361452</t>
  </si>
  <si>
    <t>2025-04-10T12:40:25.962359</t>
  </si>
  <si>
    <t>26278282</t>
  </si>
  <si>
    <t>39109950</t>
  </si>
  <si>
    <t>625K</t>
  </si>
  <si>
    <t>2025-04-10T12:40:36.817933</t>
  </si>
  <si>
    <t>2025-04-10T12:40:41.797785</t>
  </si>
  <si>
    <t>2025-04-10T12:42:34.003840</t>
  </si>
  <si>
    <t>2025-04-10T12:43:06.688388</t>
  </si>
  <si>
    <t>26278358</t>
  </si>
  <si>
    <t>39110035</t>
  </si>
  <si>
    <t>832Y</t>
  </si>
  <si>
    <t>2025-04-10T12:43:07.332950</t>
  </si>
  <si>
    <t>2025-04-10T12:43:26.087720</t>
  </si>
  <si>
    <t>2025-04-10T12:46:10.360205</t>
  </si>
  <si>
    <t>2025-04-10T12:46:11.126485</t>
  </si>
  <si>
    <t>2025-04-10T12:48:22.802494</t>
  </si>
  <si>
    <t>26278562</t>
  </si>
  <si>
    <t>39110234</t>
  </si>
  <si>
    <t>786Q</t>
  </si>
  <si>
    <t>2025-04-10T12:48:45.470577</t>
  </si>
  <si>
    <t>26278570</t>
  </si>
  <si>
    <t>39110244</t>
  </si>
  <si>
    <t>633W</t>
  </si>
  <si>
    <t>2025-04-10T12:49:03.732165</t>
  </si>
  <si>
    <t>2025-04-10T12:49:04.559151</t>
  </si>
  <si>
    <t>2025-04-10T12:51:23.611399</t>
  </si>
  <si>
    <t>2025-04-10T12:52:17.982482</t>
  </si>
  <si>
    <t>2025-04-10T12:55:33.420892</t>
  </si>
  <si>
    <t>26278791</t>
  </si>
  <si>
    <t>39110471</t>
  </si>
  <si>
    <t>956W</t>
  </si>
  <si>
    <t>2025-04-10T12:56:19.774929</t>
  </si>
  <si>
    <t>2025-04-10T12:57:50.887964</t>
  </si>
  <si>
    <t>26278891</t>
  </si>
  <si>
    <t>39110550</t>
  </si>
  <si>
    <t>829R</t>
  </si>
  <si>
    <t>2025-04-10T12:58:14.377967</t>
  </si>
  <si>
    <t>2025-04-10T12:58:54.238030</t>
  </si>
  <si>
    <t>26278933</t>
  </si>
  <si>
    <t>39110620</t>
  </si>
  <si>
    <t>259H</t>
  </si>
  <si>
    <t>2025-04-10T12:59:05.586892</t>
  </si>
  <si>
    <t>2025-04-10T13:02:02.868295</t>
  </si>
  <si>
    <t>2025-04-10T13:02:55.857934</t>
  </si>
  <si>
    <t>2025-04-10T13:03:57.385704</t>
  </si>
  <si>
    <t>2025-04-10T18:00:17.868920</t>
  </si>
  <si>
    <t>26288467</t>
  </si>
  <si>
    <t>39122313</t>
  </si>
  <si>
    <t>886K</t>
  </si>
  <si>
    <t>2025-04-10T18:00:35.460437</t>
  </si>
  <si>
    <t>26288473</t>
  </si>
  <si>
    <t>39122321</t>
  </si>
  <si>
    <t>367T</t>
  </si>
  <si>
    <t>2025-04-10T18:00:59.105316</t>
  </si>
  <si>
    <t>26288485</t>
  </si>
  <si>
    <t>39122342</t>
  </si>
  <si>
    <t>578P</t>
  </si>
  <si>
    <t>2025-04-10T18:01:16.791955</t>
  </si>
  <si>
    <t>2025-04-10T18:01:25.248989</t>
  </si>
  <si>
    <t>26288524</t>
  </si>
  <si>
    <t>39122383</t>
  </si>
  <si>
    <t>362V</t>
  </si>
  <si>
    <t>2025-04-10T18:01:37.452695</t>
  </si>
  <si>
    <t>2025-04-10T18:01:50.547034</t>
  </si>
  <si>
    <t>2025-04-10T18:02:04.146576</t>
  </si>
  <si>
    <t>2025-04-10T18:04:56.038878</t>
  </si>
  <si>
    <t>2025-04-10T18:05:07.629478</t>
  </si>
  <si>
    <t>2025-04-10T18:07:08.077875</t>
  </si>
  <si>
    <t>2025-04-10T18:07:10.599312</t>
  </si>
  <si>
    <t>2025-04-10T18:07:52.713845</t>
  </si>
  <si>
    <t>26288787</t>
  </si>
  <si>
    <t>39122742</t>
  </si>
  <si>
    <t>262C</t>
  </si>
  <si>
    <t>2025-04-10T18:08:15.595375</t>
  </si>
  <si>
    <t>2025-04-10T18:08:17.389346</t>
  </si>
  <si>
    <t>26288800</t>
  </si>
  <si>
    <t>39122753</t>
  </si>
  <si>
    <t>459Y</t>
  </si>
  <si>
    <t>2025-04-10T18:08:25.656719</t>
  </si>
  <si>
    <t>2025-04-10T18:08:26.015432</t>
  </si>
  <si>
    <t>26288802</t>
  </si>
  <si>
    <t>39122760</t>
  </si>
  <si>
    <t>548T</t>
  </si>
  <si>
    <t>2025-04-10T18:08:37.752779</t>
  </si>
  <si>
    <t>2025-04-10T18:10:23.733619</t>
  </si>
  <si>
    <t>2025-04-10T18:13:03.847745</t>
  </si>
  <si>
    <t>2025-04-10T18:14:05.092259</t>
  </si>
  <si>
    <t>2025-04-10T18:25:53.190662</t>
  </si>
  <si>
    <t>26289648</t>
  </si>
  <si>
    <t>39123647</t>
  </si>
  <si>
    <t>482R</t>
  </si>
  <si>
    <t>2025-04-10T18:26:09.440843</t>
  </si>
  <si>
    <t>2025-04-10T18:29:24.918459</t>
  </si>
  <si>
    <t>2025-04-10T18:34:40.224308</t>
  </si>
  <si>
    <t>26290051</t>
  </si>
  <si>
    <t>39124184</t>
  </si>
  <si>
    <t>562C</t>
  </si>
  <si>
    <t>2025-04-10T18:34:52.485380</t>
  </si>
  <si>
    <t>2025-04-10T18:35:59.460993</t>
  </si>
  <si>
    <t>26290136</t>
  </si>
  <si>
    <t>39124265</t>
  </si>
  <si>
    <t>996Y</t>
  </si>
  <si>
    <t>2025-04-10T18:36:19.779232</t>
  </si>
  <si>
    <t>26290145</t>
  </si>
  <si>
    <t>39124280</t>
  </si>
  <si>
    <t>743V</t>
  </si>
  <si>
    <t>2025-04-10T18:36:41.525168</t>
  </si>
  <si>
    <t>2025-04-10T18:36:42.482938</t>
  </si>
  <si>
    <t>2025-04-10T18:37:04.214705</t>
  </si>
  <si>
    <t>26290165</t>
  </si>
  <si>
    <t>39124322</t>
  </si>
  <si>
    <t>996L</t>
  </si>
  <si>
    <t>2025-04-10T18:37:05.818994</t>
  </si>
  <si>
    <t>26290166</t>
  </si>
  <si>
    <t>39124323</t>
  </si>
  <si>
    <t>594H</t>
  </si>
  <si>
    <t>2025-04-10T18:37:16.604313</t>
  </si>
  <si>
    <t>2025-04-10T18:37:26.689625</t>
  </si>
  <si>
    <t>2025-04-10T18:37:41.429929</t>
  </si>
  <si>
    <t>2025-04-10T18:38:12.504761</t>
  </si>
  <si>
    <t>26290252</t>
  </si>
  <si>
    <t>39124405</t>
  </si>
  <si>
    <t>245V</t>
  </si>
  <si>
    <t>2025-04-10T18:38:39.249682</t>
  </si>
  <si>
    <t>2025-04-10T18:38:50.353219</t>
  </si>
  <si>
    <t>2025-04-10T18:41:28.868307</t>
  </si>
  <si>
    <t>2025-04-10T18:41:43.215848</t>
  </si>
  <si>
    <t>2025-04-10T18:43:09.477741</t>
  </si>
  <si>
    <t>2025-04-10T18:44:55.275668</t>
  </si>
  <si>
    <t>2025-04-10T18:51:57.797943</t>
  </si>
  <si>
    <t>26290959</t>
  </si>
  <si>
    <t>39125273</t>
  </si>
  <si>
    <t>568H</t>
  </si>
  <si>
    <t>2025-04-10T18:52:21.513176</t>
  </si>
  <si>
    <t>26290974</t>
  </si>
  <si>
    <t>39125293</t>
  </si>
  <si>
    <t>685P</t>
  </si>
  <si>
    <t>2025-04-10T18:52:27.164350</t>
  </si>
  <si>
    <t>2025-04-10T18:52:38.759686</t>
  </si>
  <si>
    <t>2025-04-10T18:54:30.482433</t>
  </si>
  <si>
    <t>26291074</t>
  </si>
  <si>
    <t>39125413</t>
  </si>
  <si>
    <t>526Q</t>
  </si>
  <si>
    <t>2025-04-10T18:54:52.811482</t>
  </si>
  <si>
    <t>2025-04-10T18:55:40.498204</t>
  </si>
  <si>
    <t>2025-04-10T18:57:16.257313</t>
  </si>
  <si>
    <t>26291175</t>
  </si>
  <si>
    <t>39125541</t>
  </si>
  <si>
    <t>569L</t>
  </si>
  <si>
    <t>2025-04-10T18:57:43.709665</t>
  </si>
  <si>
    <t>2025-04-10T18:57:46.720917</t>
  </si>
  <si>
    <t>2025-04-10T18:59:25.676921</t>
  </si>
  <si>
    <t>26291247</t>
  </si>
  <si>
    <t>39125601</t>
  </si>
  <si>
    <t>749Q</t>
  </si>
  <si>
    <t>2025-04-10T18:59:37.453207</t>
  </si>
  <si>
    <t>26291339</t>
  </si>
  <si>
    <t>39125701</t>
  </si>
  <si>
    <t>2025-04-10T19:00:23.841299</t>
  </si>
  <si>
    <t>2025-04-10T19:00:24.604047</t>
  </si>
  <si>
    <t>2025-04-10T19:00:53.206323</t>
  </si>
  <si>
    <t>2025-04-10T19:03:46.526037</t>
  </si>
  <si>
    <t>2025-04-10T19:06:45.559207</t>
  </si>
  <si>
    <t>2025-04-10T19:10:33.626740</t>
  </si>
  <si>
    <t>26291912</t>
  </si>
  <si>
    <t>39126455</t>
  </si>
  <si>
    <t>765R</t>
  </si>
  <si>
    <t>2025-04-10T19:11:03.134436</t>
  </si>
  <si>
    <t>2025-04-10T19:11:03.857824</t>
  </si>
  <si>
    <t>2025-04-10T19:14:04.919934</t>
  </si>
  <si>
    <t>26292077</t>
  </si>
  <si>
    <t>39126658</t>
  </si>
  <si>
    <t>386F</t>
  </si>
  <si>
    <t>2025-04-10T19:14:32.057950</t>
  </si>
  <si>
    <t>2025-04-10T19:16:57.670378</t>
  </si>
  <si>
    <t>2025-04-10T19:18:43.725762</t>
  </si>
  <si>
    <t>26292287</t>
  </si>
  <si>
    <t>39126931</t>
  </si>
  <si>
    <t>762L</t>
  </si>
  <si>
    <t>2025-04-10T19:19:15.771674</t>
  </si>
  <si>
    <t>2025-04-10T19:19:57.959207</t>
  </si>
  <si>
    <t>2025-04-10T19:23:38.048233</t>
  </si>
  <si>
    <t>26292548</t>
  </si>
  <si>
    <t>39127273</t>
  </si>
  <si>
    <t>224L</t>
  </si>
  <si>
    <t>2025-04-10T19:24:11.106112</t>
  </si>
  <si>
    <t>2025-04-10T19:24:34.016590</t>
  </si>
  <si>
    <t>2025-04-10T19:27:01.643106</t>
  </si>
  <si>
    <t>2025-04-10T19:28:45.694764</t>
  </si>
  <si>
    <t>26292773</t>
  </si>
  <si>
    <t>39127521</t>
  </si>
  <si>
    <t>673L</t>
  </si>
  <si>
    <t>2025-04-10T19:28:57.837949</t>
  </si>
  <si>
    <t>2025-04-10T19:29:15.698373</t>
  </si>
  <si>
    <t>26292798</t>
  </si>
  <si>
    <t>39127552</t>
  </si>
  <si>
    <t>872Y</t>
  </si>
  <si>
    <t>2025-04-10T19:29:26.257530</t>
  </si>
  <si>
    <t>2025-04-10T19:31:30.035158</t>
  </si>
  <si>
    <t>2025-04-10T19:32:46.004809</t>
  </si>
  <si>
    <t>26292967</t>
  </si>
  <si>
    <t>39127817</t>
  </si>
  <si>
    <t>628P</t>
  </si>
  <si>
    <t>2025-04-10T19:32:58.179834</t>
  </si>
  <si>
    <t>2025-04-10T19:34:25.370018</t>
  </si>
  <si>
    <t>2025-04-10T19:35:14.837253</t>
  </si>
  <si>
    <t>26293067</t>
  </si>
  <si>
    <t>39127905</t>
  </si>
  <si>
    <t>829Y</t>
  </si>
  <si>
    <t>2025-04-10T19:35:53.591465</t>
  </si>
  <si>
    <t>2025-04-10T19:38:40.057855</t>
  </si>
  <si>
    <t>2025-04-10T19:38:49.608086</t>
  </si>
  <si>
    <t>26293255</t>
  </si>
  <si>
    <t>39128165</t>
  </si>
  <si>
    <t>275V</t>
  </si>
  <si>
    <t>2025-04-10T19:39:02.024019</t>
  </si>
  <si>
    <t>2025-04-10T19:41:09.528025</t>
  </si>
  <si>
    <t>26293359</t>
  </si>
  <si>
    <t>39128361</t>
  </si>
  <si>
    <t>665E</t>
  </si>
  <si>
    <t>2025-04-10T19:41:26.638605</t>
  </si>
  <si>
    <t>2025-04-10T19:41:27.112528</t>
  </si>
  <si>
    <t>2025-04-10T19:44:39.230078</t>
  </si>
  <si>
    <t>26293536</t>
  </si>
  <si>
    <t>39128662</t>
  </si>
  <si>
    <t>787U</t>
  </si>
  <si>
    <t>2025-04-10T19:44:57.777024</t>
  </si>
  <si>
    <t>2025-04-10T19:45:03.284318</t>
  </si>
  <si>
    <t>2025-04-10T19:46:31.493579</t>
  </si>
  <si>
    <t>26293654</t>
  </si>
  <si>
    <t>39128866</t>
  </si>
  <si>
    <t>326T</t>
  </si>
  <si>
    <t>2025-04-10T19:46:43.021904</t>
  </si>
  <si>
    <t>2025-04-10T19:47:34.495012</t>
  </si>
  <si>
    <t>2025-04-10T19:48:14.821644</t>
  </si>
  <si>
    <t>26293727</t>
  </si>
  <si>
    <t>39128952</t>
  </si>
  <si>
    <t>863A</t>
  </si>
  <si>
    <t>2025-04-10T19:48:27.848705</t>
  </si>
  <si>
    <t>2025-04-10T19:50:10.282943</t>
  </si>
  <si>
    <t>2025-04-10T19:53:29.135615</t>
  </si>
  <si>
    <t>2025-04-10T19:53:50.821278</t>
  </si>
  <si>
    <t>26293997</t>
  </si>
  <si>
    <t>39129528</t>
  </si>
  <si>
    <t>895K</t>
  </si>
  <si>
    <t>2025-04-10T19:54:06.143858</t>
  </si>
  <si>
    <t>2025-04-10T19:54:06.650301</t>
  </si>
  <si>
    <t>2025-04-10T19:58:31.442960</t>
  </si>
  <si>
    <t>2025-04-10T19:59:18.797282</t>
  </si>
  <si>
    <t>26294279</t>
  </si>
  <si>
    <t>39129922</t>
  </si>
  <si>
    <t>678F</t>
  </si>
  <si>
    <t>2025-04-10T20:05:06.882113</t>
  </si>
  <si>
    <t>2025-04-10T20:09:38.024796</t>
  </si>
  <si>
    <t>2025-04-11T11:00:32.630352</t>
  </si>
  <si>
    <t>26303172</t>
  </si>
  <si>
    <t>39158268</t>
  </si>
  <si>
    <t>268R</t>
  </si>
  <si>
    <t>2025-04-11T11:00:37.290500</t>
  </si>
  <si>
    <t>26303175</t>
  </si>
  <si>
    <t>39158270</t>
  </si>
  <si>
    <t>574V</t>
  </si>
  <si>
    <t>2025-04-11T11:00:38.849358</t>
  </si>
  <si>
    <t>26303177</t>
  </si>
  <si>
    <t>39158271</t>
  </si>
  <si>
    <t>933T</t>
  </si>
  <si>
    <t>2025-04-11T11:00:42.465772</t>
  </si>
  <si>
    <t>26303184</t>
  </si>
  <si>
    <t>39158275</t>
  </si>
  <si>
    <t>742H</t>
  </si>
  <si>
    <t>2025-04-11T11:00:42.590214</t>
  </si>
  <si>
    <t>26303185</t>
  </si>
  <si>
    <t>39158276</t>
  </si>
  <si>
    <t>856A</t>
  </si>
  <si>
    <t>2025-04-11T11:00:55.222768</t>
  </si>
  <si>
    <t>26303220</t>
  </si>
  <si>
    <t>39158311</t>
  </si>
  <si>
    <t>766U</t>
  </si>
  <si>
    <t>2025-04-11T11:01:02.211597</t>
  </si>
  <si>
    <t>2025-04-11T11:01:06.610925</t>
  </si>
  <si>
    <t>26303233</t>
  </si>
  <si>
    <t>39158323</t>
  </si>
  <si>
    <t>524K</t>
  </si>
  <si>
    <t>2025-04-11T11:01:09.746147</t>
  </si>
  <si>
    <t>2025-04-11T11:01:29.899517</t>
  </si>
  <si>
    <t>2025-04-11T11:01:42.007347</t>
  </si>
  <si>
    <t>2025-04-11T11:01:48.553642</t>
  </si>
  <si>
    <t>2025-04-11T11:02:13.413441</t>
  </si>
  <si>
    <t>2025-04-11T11:02:26.344915</t>
  </si>
  <si>
    <t>2025-04-11T11:03:00.214905</t>
  </si>
  <si>
    <t>26303409</t>
  </si>
  <si>
    <t>39158559</t>
  </si>
  <si>
    <t>386E</t>
  </si>
  <si>
    <t>2025-04-11T11:03:24.177072</t>
  </si>
  <si>
    <t>2025-04-11T11:04:15.499639</t>
  </si>
  <si>
    <t>2025-04-11T11:04:40.059448</t>
  </si>
  <si>
    <t>26303494</t>
  </si>
  <si>
    <t>39158719</t>
  </si>
  <si>
    <t>387V</t>
  </si>
  <si>
    <t>2025-04-11T11:04:55.505798</t>
  </si>
  <si>
    <t>26303497</t>
  </si>
  <si>
    <t>39158730</t>
  </si>
  <si>
    <t>322F</t>
  </si>
  <si>
    <t>2025-04-11T11:05:01.331708</t>
  </si>
  <si>
    <t>2025-04-11T11:05:03.271661</t>
  </si>
  <si>
    <t>26303509</t>
  </si>
  <si>
    <t>39158750</t>
  </si>
  <si>
    <t>362C</t>
  </si>
  <si>
    <t>2025-04-11T11:05:12.357543</t>
  </si>
  <si>
    <t>2025-04-11T11:05:22.687819</t>
  </si>
  <si>
    <t>26303511</t>
  </si>
  <si>
    <t>39158757</t>
  </si>
  <si>
    <t>997Y</t>
  </si>
  <si>
    <t>2025-04-11T11:06:10.524939</t>
  </si>
  <si>
    <t>26303536</t>
  </si>
  <si>
    <t>39158807</t>
  </si>
  <si>
    <t>767Y</t>
  </si>
  <si>
    <t>2025-04-11T11:06:16.238364</t>
  </si>
  <si>
    <t>2025-04-11T11:06:56.084666</t>
  </si>
  <si>
    <t>2025-04-11T11:07:08.829627</t>
  </si>
  <si>
    <t>26303587</t>
  </si>
  <si>
    <t>39158869</t>
  </si>
  <si>
    <t>999P</t>
  </si>
  <si>
    <t>2025-04-11T11:07:22.690541</t>
  </si>
  <si>
    <t>26303591</t>
  </si>
  <si>
    <t>39158880</t>
  </si>
  <si>
    <t>345L</t>
  </si>
  <si>
    <t>2025-04-11T11:07:30.838901</t>
  </si>
  <si>
    <t>2025-04-11T11:08:09.232213</t>
  </si>
  <si>
    <t>26303612</t>
  </si>
  <si>
    <t>39158916</t>
  </si>
  <si>
    <t>955W</t>
  </si>
  <si>
    <t>2025-04-11T11:08:30.300581</t>
  </si>
  <si>
    <t>2025-04-11T11:08:31.190718</t>
  </si>
  <si>
    <t>2025-04-11T11:08:31.786940</t>
  </si>
  <si>
    <t>2025-04-11T11:09:06.392727</t>
  </si>
  <si>
    <t>26303639</t>
  </si>
  <si>
    <t>39158951</t>
  </si>
  <si>
    <t>455U</t>
  </si>
  <si>
    <t>2025-04-11T11:09:11.061139</t>
  </si>
  <si>
    <t>2025-04-11T11:09:11.553135</t>
  </si>
  <si>
    <t>2025-04-11T11:09:19.942493</t>
  </si>
  <si>
    <t>26303667</t>
  </si>
  <si>
    <t>39158984</t>
  </si>
  <si>
    <t>867K</t>
  </si>
  <si>
    <t>2025-04-11T11:09:31.158352</t>
  </si>
  <si>
    <t>2025-04-11T11:09:35.993836</t>
  </si>
  <si>
    <t>26303671</t>
  </si>
  <si>
    <t>39158995</t>
  </si>
  <si>
    <t>568E</t>
  </si>
  <si>
    <t>2025-04-11T11:09:40.739934</t>
  </si>
  <si>
    <t>2025-04-11T11:09:56.816916</t>
  </si>
  <si>
    <t>26303683</t>
  </si>
  <si>
    <t>39159006</t>
  </si>
  <si>
    <t>256C</t>
  </si>
  <si>
    <t>2025-04-11T11:10:39.089571</t>
  </si>
  <si>
    <t>2025-04-11T11:11:00.886754</t>
  </si>
  <si>
    <t>2025-04-11T11:12:09.537359</t>
  </si>
  <si>
    <t>2025-04-11T11:12:10.406790</t>
  </si>
  <si>
    <t>2025-04-11T11:13:36.150415</t>
  </si>
  <si>
    <t>2025-04-11T11:13:43.189445</t>
  </si>
  <si>
    <t>2025-04-11T11:13:49.738033</t>
  </si>
  <si>
    <t>2025-04-11T11:13:58.292777</t>
  </si>
  <si>
    <t>2025-04-11T11:14:04.826606</t>
  </si>
  <si>
    <t>2025-04-11T11:14:19.051947</t>
  </si>
  <si>
    <t>26303930</t>
  </si>
  <si>
    <t>39159236</t>
  </si>
  <si>
    <t>754H</t>
  </si>
  <si>
    <t>2025-04-11T11:14:21.403548</t>
  </si>
  <si>
    <t>2025-04-11T11:14:48.622464</t>
  </si>
  <si>
    <t>2025-04-11T11:15:48.560572</t>
  </si>
  <si>
    <t>2025-04-11T11:17:02.450794</t>
  </si>
  <si>
    <t>26304070</t>
  </si>
  <si>
    <t>39159385</t>
  </si>
  <si>
    <t>493Y</t>
  </si>
  <si>
    <t>2025-04-11T11:17:23.241964</t>
  </si>
  <si>
    <t>2025-04-11T11:18:30.310769</t>
  </si>
  <si>
    <t>2025-04-11T11:19:27.654914</t>
  </si>
  <si>
    <t>26304160</t>
  </si>
  <si>
    <t>39159497</t>
  </si>
  <si>
    <t>434L</t>
  </si>
  <si>
    <t>2025-04-11T11:21:44.195268</t>
  </si>
  <si>
    <t>2025-04-11T11:21:44.339707</t>
  </si>
  <si>
    <t>2025-04-11T11:21:54.742626</t>
  </si>
  <si>
    <t>2025-04-11T11:23:23.031618</t>
  </si>
  <si>
    <t>26304324</t>
  </si>
  <si>
    <t>39159723</t>
  </si>
  <si>
    <t>276H</t>
  </si>
  <si>
    <t>2025-04-11T11:24:11.746064</t>
  </si>
  <si>
    <t>2025-04-11T11:24:35.396893</t>
  </si>
  <si>
    <t>2025-04-11T11:24:41.932123</t>
  </si>
  <si>
    <t>2025-04-11T11:25:35.862696</t>
  </si>
  <si>
    <t>26304450</t>
  </si>
  <si>
    <t>39159847</t>
  </si>
  <si>
    <t>528E</t>
  </si>
  <si>
    <t>2025-04-11T11:26:00.036978</t>
  </si>
  <si>
    <t>2025-04-11T11:26:19.664056</t>
  </si>
  <si>
    <t>26304467</t>
  </si>
  <si>
    <t>39159863</t>
  </si>
  <si>
    <t>688C</t>
  </si>
  <si>
    <t>2025-04-11T11:26:26.501542</t>
  </si>
  <si>
    <t>26304497</t>
  </si>
  <si>
    <t>39159865</t>
  </si>
  <si>
    <t>378L</t>
  </si>
  <si>
    <t>2025-04-11T11:26:46.464630</t>
  </si>
  <si>
    <t>2025-04-11T11:27:00.979238</t>
  </si>
  <si>
    <t>2025-04-11T11:28:10.031189</t>
  </si>
  <si>
    <t>2025-04-11T11:28:27.605372</t>
  </si>
  <si>
    <t>2025-04-11T11:28:35.166412</t>
  </si>
  <si>
    <t>26304542</t>
  </si>
  <si>
    <t>39159947</t>
  </si>
  <si>
    <t>492Q</t>
  </si>
  <si>
    <t>2025-04-11T11:29:14.521462</t>
  </si>
  <si>
    <t>2025-04-11T11:29:17.320394</t>
  </si>
  <si>
    <t>26304593</t>
  </si>
  <si>
    <t>39160005</t>
  </si>
  <si>
    <t>776F</t>
  </si>
  <si>
    <t>2025-04-11T11:30:15.377691</t>
  </si>
  <si>
    <t>2025-04-11T11:30:36.578422</t>
  </si>
  <si>
    <t>2025-04-11T11:31:17.953942</t>
  </si>
  <si>
    <t>2025-04-11T11:31:20.403737</t>
  </si>
  <si>
    <t>2025-04-11T11:32:15.592388</t>
  </si>
  <si>
    <t>26304707</t>
  </si>
  <si>
    <t>39160150</t>
  </si>
  <si>
    <t>544P</t>
  </si>
  <si>
    <t>2025-04-11T11:32:30.663952</t>
  </si>
  <si>
    <t>2025-04-11T11:32:33.468158</t>
  </si>
  <si>
    <t>26304710</t>
  </si>
  <si>
    <t>39160157</t>
  </si>
  <si>
    <t>988T</t>
  </si>
  <si>
    <t>2025-04-11T11:32:47.123891</t>
  </si>
  <si>
    <t>26304764</t>
  </si>
  <si>
    <t>39160205</t>
  </si>
  <si>
    <t>926Q</t>
  </si>
  <si>
    <t>2025-04-11T11:32:47.559502</t>
  </si>
  <si>
    <t>2025-04-11T11:33:25.415905</t>
  </si>
  <si>
    <t>2025-04-11T11:33:30.878328</t>
  </si>
  <si>
    <t>2025-04-11T11:34:16.291292</t>
  </si>
  <si>
    <t>2025-04-11T11:35:04.230551</t>
  </si>
  <si>
    <t>26304858</t>
  </si>
  <si>
    <t>39160298</t>
  </si>
  <si>
    <t>2025-04-11T11:35:59.477323</t>
  </si>
  <si>
    <t>2025-04-11T11:36:11.578628</t>
  </si>
  <si>
    <t>2025-04-11T11:36:22.856244</t>
  </si>
  <si>
    <t>26304905</t>
  </si>
  <si>
    <t>39160347</t>
  </si>
  <si>
    <t>366L</t>
  </si>
  <si>
    <t>2025-04-11T11:37:49.338955</t>
  </si>
  <si>
    <t>2025-04-11T11:38:04.918173</t>
  </si>
  <si>
    <t>2025-04-11T11:38:10.928853</t>
  </si>
  <si>
    <t>2025-04-11T11:38:32.107827</t>
  </si>
  <si>
    <t>2025-04-11T11:39:01.099080</t>
  </si>
  <si>
    <t>26305017</t>
  </si>
  <si>
    <t>39160474</t>
  </si>
  <si>
    <t>935V</t>
  </si>
  <si>
    <t>2025-04-11T11:39:28.499524</t>
  </si>
  <si>
    <t>2025-04-11T11:40:05.818744</t>
  </si>
  <si>
    <t>2025-04-11T11:41:10.290127</t>
  </si>
  <si>
    <t>2025-04-11T11:41:16.809428</t>
  </si>
  <si>
    <t>26305089</t>
  </si>
  <si>
    <t>39160577</t>
  </si>
  <si>
    <t>628W</t>
  </si>
  <si>
    <t>2025-04-11T11:42:47.488606</t>
  </si>
  <si>
    <t>2025-04-11T11:43:24.724502</t>
  </si>
  <si>
    <t>2025-04-11T11:44:39.030267</t>
  </si>
  <si>
    <t>26305254</t>
  </si>
  <si>
    <t>39160747</t>
  </si>
  <si>
    <t>568R</t>
  </si>
  <si>
    <t>2025-04-11T11:45:51.352594</t>
  </si>
  <si>
    <t>2025-04-11T11:46:09.990755</t>
  </si>
  <si>
    <t>2025-04-11T11:46:12.256498</t>
  </si>
  <si>
    <t>26305285</t>
  </si>
  <si>
    <t>39160796</t>
  </si>
  <si>
    <t>426P</t>
  </si>
  <si>
    <t>2025-04-11T11:46:19.029345</t>
  </si>
  <si>
    <t>2025-04-11T11:46:52.309128</t>
  </si>
  <si>
    <t>2025-04-11T11:48:55.204421</t>
  </si>
  <si>
    <t>2025-04-11T11:49:32.063981</t>
  </si>
  <si>
    <t>2025-04-11T11:52:13.264796</t>
  </si>
  <si>
    <t>2025-04-11T11:54:14.741662</t>
  </si>
  <si>
    <t>2025-04-11T11:56:03.953892</t>
  </si>
  <si>
    <t>26305707</t>
  </si>
  <si>
    <t>39161263</t>
  </si>
  <si>
    <t>847F</t>
  </si>
  <si>
    <t>2025-04-11T11:56:07.429288</t>
  </si>
  <si>
    <t>2025-04-11T11:56:49.025577</t>
  </si>
  <si>
    <t>26305761</t>
  </si>
  <si>
    <t>39161321</t>
  </si>
  <si>
    <t>779Y</t>
  </si>
  <si>
    <t>2025-04-11T11:56:57.409031</t>
  </si>
  <si>
    <t>26305769</t>
  </si>
  <si>
    <t>39161326</t>
  </si>
  <si>
    <t>443R</t>
  </si>
  <si>
    <t>2025-04-11T11:57:07.354392</t>
  </si>
  <si>
    <t>2025-04-11T11:57:08.573796</t>
  </si>
  <si>
    <t>2025-04-11T11:57:26.987437</t>
  </si>
  <si>
    <t>2025-04-11T11:58:58.338406</t>
  </si>
  <si>
    <t>2025-04-11T12:00:14.557081</t>
  </si>
  <si>
    <t>26305878</t>
  </si>
  <si>
    <t>39161450</t>
  </si>
  <si>
    <t>254R</t>
  </si>
  <si>
    <t>2025-04-11T12:00:39.418411</t>
  </si>
  <si>
    <t>2025-04-11T12:01:19.210900</t>
  </si>
  <si>
    <t>2025-04-11T12:01:25.747769</t>
  </si>
  <si>
    <t>2025-04-11T12:03:12.574164</t>
  </si>
  <si>
    <t>26306021</t>
  </si>
  <si>
    <t>39161615</t>
  </si>
  <si>
    <t>972E</t>
  </si>
  <si>
    <t>2025-04-11T12:03:29.093104</t>
  </si>
  <si>
    <t>26306027</t>
  </si>
  <si>
    <t>39161619</t>
  </si>
  <si>
    <t>764P</t>
  </si>
  <si>
    <t>2025-04-11T12:03:48.685505</t>
  </si>
  <si>
    <t>2025-04-11T12:04:02.362156</t>
  </si>
  <si>
    <t>2025-04-11T12:04:26.316734</t>
  </si>
  <si>
    <t>26306056</t>
  </si>
  <si>
    <t>39161655</t>
  </si>
  <si>
    <t>864Y</t>
  </si>
  <si>
    <t>2025-04-11T12:04:27.031863</t>
  </si>
  <si>
    <t>2025-04-11T12:05:23.916564</t>
  </si>
  <si>
    <t>2025-04-11T12:05:27.860113</t>
  </si>
  <si>
    <t>2025-04-11T12:06:13.361122</t>
  </si>
  <si>
    <t>2025-04-11T12:06:14.312541</t>
  </si>
  <si>
    <t>2025-04-11T12:06:47.165309</t>
  </si>
  <si>
    <t>26306173</t>
  </si>
  <si>
    <t>39161802</t>
  </si>
  <si>
    <t>636V</t>
  </si>
  <si>
    <t>2025-04-11T12:07:28.034064</t>
  </si>
  <si>
    <t>26306192</t>
  </si>
  <si>
    <t>39161818</t>
  </si>
  <si>
    <t>943Q</t>
  </si>
  <si>
    <t>2025-04-11T12:07:42.017386</t>
  </si>
  <si>
    <t>2025-04-11T12:07:57.084697</t>
  </si>
  <si>
    <t>2025-04-11T12:08:26.646500</t>
  </si>
  <si>
    <t>26306233</t>
  </si>
  <si>
    <t>39161854</t>
  </si>
  <si>
    <t>355L</t>
  </si>
  <si>
    <t>2025-04-11T12:08:50.395246</t>
  </si>
  <si>
    <t>2025-04-11T12:08:54.808147</t>
  </si>
  <si>
    <t>26306261</t>
  </si>
  <si>
    <t>39161894</t>
  </si>
  <si>
    <t>998T</t>
  </si>
  <si>
    <t>2025-04-11T12:09:30.556625</t>
  </si>
  <si>
    <t>2025-04-11T12:09:31.018491</t>
  </si>
  <si>
    <t>2025-04-11T12:10:55.946575</t>
  </si>
  <si>
    <t>2025-04-11T12:11:18.179305</t>
  </si>
  <si>
    <t>26306343</t>
  </si>
  <si>
    <t>39162006</t>
  </si>
  <si>
    <t>687P</t>
  </si>
  <si>
    <t>2025-04-11T12:11:32.795389</t>
  </si>
  <si>
    <t>2025-04-11T12:12:31.128023</t>
  </si>
  <si>
    <t>2025-04-11T12:12:45.226214</t>
  </si>
  <si>
    <t>2025-04-11T12:14:08.929711</t>
  </si>
  <si>
    <t>26306447</t>
  </si>
  <si>
    <t>39162119</t>
  </si>
  <si>
    <t>552T</t>
  </si>
  <si>
    <t>2025-04-11T12:14:09.591223</t>
  </si>
  <si>
    <t>2025-04-11T12:14:22.147387</t>
  </si>
  <si>
    <t>26306454</t>
  </si>
  <si>
    <t>39162135</t>
  </si>
  <si>
    <t>243A</t>
  </si>
  <si>
    <t>2025-04-11T12:14:57.776224</t>
  </si>
  <si>
    <t>2025-04-11T12:15:26.027919</t>
  </si>
  <si>
    <t>2025-04-11T12:15:39.535750</t>
  </si>
  <si>
    <t>2025-04-11T12:16:12.283235</t>
  </si>
  <si>
    <t>2025-04-11T12:17:20.895243</t>
  </si>
  <si>
    <t>2025-04-11T12:17:36.200710</t>
  </si>
  <si>
    <t>26306597</t>
  </si>
  <si>
    <t>39162273</t>
  </si>
  <si>
    <t>875E</t>
  </si>
  <si>
    <t>2025-04-11T12:18:16.141541</t>
  </si>
  <si>
    <t>2025-04-11T12:18:54.433903</t>
  </si>
  <si>
    <t>26306654</t>
  </si>
  <si>
    <t>39162336</t>
  </si>
  <si>
    <t>986A</t>
  </si>
  <si>
    <t>2025-04-11T12:19:24.865513</t>
  </si>
  <si>
    <t>26306671</t>
  </si>
  <si>
    <t>39162355</t>
  </si>
  <si>
    <t>798R</t>
  </si>
  <si>
    <t>2025-04-11T12:19:25.568141</t>
  </si>
  <si>
    <t>2025-04-11T12:20:06.241187</t>
  </si>
  <si>
    <t>26306683</t>
  </si>
  <si>
    <t>39162380</t>
  </si>
  <si>
    <t>325L</t>
  </si>
  <si>
    <t>2025-04-11T12:20:33.671876</t>
  </si>
  <si>
    <t>2025-04-11T12:20:49.283544</t>
  </si>
  <si>
    <t>2025-04-11T12:21:14.131348</t>
  </si>
  <si>
    <t>2025-04-11T12:21:21.467437</t>
  </si>
  <si>
    <t>26306746</t>
  </si>
  <si>
    <t>39162441</t>
  </si>
  <si>
    <t>895T</t>
  </si>
  <si>
    <t>2025-04-11T12:21:31.599565</t>
  </si>
  <si>
    <t>2025-04-11T12:21:42.157760</t>
  </si>
  <si>
    <t>2025-04-11T12:22:07.119568</t>
  </si>
  <si>
    <t>26306759</t>
  </si>
  <si>
    <t>39162459</t>
  </si>
  <si>
    <t>766H</t>
  </si>
  <si>
    <t>2025-04-11T12:22:36.178764</t>
  </si>
  <si>
    <t>2025-04-11T12:24:11.574063</t>
  </si>
  <si>
    <t>2025-04-11T12:24:18.155855</t>
  </si>
  <si>
    <t>2025-04-11T12:24:21.428239</t>
  </si>
  <si>
    <t>26306845</t>
  </si>
  <si>
    <t>39162550</t>
  </si>
  <si>
    <t>326W</t>
  </si>
  <si>
    <t>2025-04-11T12:24:22.048035</t>
  </si>
  <si>
    <t>2025-04-11T12:24:51.934721</t>
  </si>
  <si>
    <t>2025-04-11T12:25:20.041566</t>
  </si>
  <si>
    <t>2025-04-11T12:25:27.377487</t>
  </si>
  <si>
    <t>2025-04-11T12:25:47.107199</t>
  </si>
  <si>
    <t>26306897</t>
  </si>
  <si>
    <t>39162614</t>
  </si>
  <si>
    <t>753C</t>
  </si>
  <si>
    <t>2025-04-11T12:25:56.676198</t>
  </si>
  <si>
    <t>26306898</t>
  </si>
  <si>
    <t>39162615</t>
  </si>
  <si>
    <t>457E</t>
  </si>
  <si>
    <t>2025-04-11T12:26:20.749698</t>
  </si>
  <si>
    <t>2025-04-11T12:26:24.816753</t>
  </si>
  <si>
    <t>2025-04-11T12:28:39.972436</t>
  </si>
  <si>
    <t>2025-04-11T12:28:47.894840</t>
  </si>
  <si>
    <t>2025-04-11T12:28:48.536507</t>
  </si>
  <si>
    <t>2025-04-11T12:30:46.644624</t>
  </si>
  <si>
    <t>26307098</t>
  </si>
  <si>
    <t>39162813</t>
  </si>
  <si>
    <t>565W</t>
  </si>
  <si>
    <t>2025-04-11T12:32:11.632741</t>
  </si>
  <si>
    <t>2025-04-11T12:33:35.229186</t>
  </si>
  <si>
    <t>26307189</t>
  </si>
  <si>
    <t>39162894</t>
  </si>
  <si>
    <t>534A</t>
  </si>
  <si>
    <t>2025-04-11T12:33:55.702760</t>
  </si>
  <si>
    <t>2025-04-11T12:33:56.571804</t>
  </si>
  <si>
    <t>2025-04-11T12:34:03.498101</t>
  </si>
  <si>
    <t>2025-04-11T12:34:07.003984</t>
  </si>
  <si>
    <t>2025-04-11T12:36:27.752949</t>
  </si>
  <si>
    <t>2025-04-11T12:36:51.796140</t>
  </si>
  <si>
    <t>26307305</t>
  </si>
  <si>
    <t>39163041</t>
  </si>
  <si>
    <t>946R</t>
  </si>
  <si>
    <t>2025-04-11T12:36:52.945231</t>
  </si>
  <si>
    <t>2025-04-11T12:36:53.457860</t>
  </si>
  <si>
    <t>2025-04-11T12:37:15.598347</t>
  </si>
  <si>
    <t>2025-04-11T12:38:46.965665</t>
  </si>
  <si>
    <t>26307377</t>
  </si>
  <si>
    <t>39163114</t>
  </si>
  <si>
    <t>734V</t>
  </si>
  <si>
    <t>2025-04-11T12:39:14.480841</t>
  </si>
  <si>
    <t>2025-04-11T12:39:18.029831</t>
  </si>
  <si>
    <t>2025-04-11T12:39:22.108637</t>
  </si>
  <si>
    <t>2025-04-11T12:43:18.827626</t>
  </si>
  <si>
    <t>2025-04-11T12:45:38.345560</t>
  </si>
  <si>
    <t>2025-04-11T12:46:34.846255</t>
  </si>
  <si>
    <t>26307644</t>
  </si>
  <si>
    <t>39163390</t>
  </si>
  <si>
    <t>929E</t>
  </si>
  <si>
    <t>2025-04-11T12:49:43.705371</t>
  </si>
  <si>
    <t>2025-04-11T12:50:37.608759</t>
  </si>
  <si>
    <t>26307794</t>
  </si>
  <si>
    <t>39163557</t>
  </si>
  <si>
    <t>968V</t>
  </si>
  <si>
    <t>2025-04-11T12:51:12.515692</t>
  </si>
  <si>
    <t>26307808</t>
  </si>
  <si>
    <t>39163575</t>
  </si>
  <si>
    <t>789C</t>
  </si>
  <si>
    <t>2025-04-11T12:51:24.062429</t>
  </si>
  <si>
    <t>26307815</t>
  </si>
  <si>
    <t>39163597</t>
  </si>
  <si>
    <t>854F</t>
  </si>
  <si>
    <t>2025-04-11T12:51:25.338042</t>
  </si>
  <si>
    <t>2025-04-11T12:51:26.191529</t>
  </si>
  <si>
    <t>2025-04-11T12:51:37.925555</t>
  </si>
  <si>
    <t>2025-04-11T12:55:18.064132</t>
  </si>
  <si>
    <t>2025-04-11T12:57:06.928686</t>
  </si>
  <si>
    <t>26308004</t>
  </si>
  <si>
    <t>39163846</t>
  </si>
  <si>
    <t>645K</t>
  </si>
  <si>
    <t>2025-04-11T12:57:09.354801</t>
  </si>
  <si>
    <t>2025-04-11T12:57:43.579178</t>
  </si>
  <si>
    <t>2025-04-11T12:58:57.131642</t>
  </si>
  <si>
    <t>2025-04-11T13:03:35.062683</t>
  </si>
  <si>
    <t>2025-04-11T13:04:02.662641</t>
  </si>
  <si>
    <t>2025-04-11T18:11:38.446183</t>
  </si>
  <si>
    <t>26318346</t>
  </si>
  <si>
    <t>39176205</t>
  </si>
  <si>
    <t>836K</t>
  </si>
  <si>
    <t>2025-04-11T18:12:18.889834</t>
  </si>
  <si>
    <t>26318373</t>
  </si>
  <si>
    <t>39176223</t>
  </si>
  <si>
    <t>837K</t>
  </si>
  <si>
    <t>2025-04-11T18:12:18.937837</t>
  </si>
  <si>
    <t>2025-04-11T18:12:36.566935</t>
  </si>
  <si>
    <t>2025-04-11T18:14:22.040082</t>
  </si>
  <si>
    <t>26318457</t>
  </si>
  <si>
    <t>39176307</t>
  </si>
  <si>
    <t>474A</t>
  </si>
  <si>
    <t>2025-04-11T18:14:37.496287</t>
  </si>
  <si>
    <t>2025-04-11T18:14:46.135152</t>
  </si>
  <si>
    <t>2025-04-11T18:14:58.213658</t>
  </si>
  <si>
    <t>26318485</t>
  </si>
  <si>
    <t>39176368</t>
  </si>
  <si>
    <t>925E</t>
  </si>
  <si>
    <t>2025-04-11T18:15:28.849302</t>
  </si>
  <si>
    <t>2025-04-11T18:19:11.652092</t>
  </si>
  <si>
    <t>26318725</t>
  </si>
  <si>
    <t>39176639</t>
  </si>
  <si>
    <t>635U</t>
  </si>
  <si>
    <t>2025-04-11T18:19:23.707364</t>
  </si>
  <si>
    <t>26318734</t>
  </si>
  <si>
    <t>39176647</t>
  </si>
  <si>
    <t>952E</t>
  </si>
  <si>
    <t>2025-04-11T18:19:37.315428</t>
  </si>
  <si>
    <t>2025-04-11T18:20:04.322627</t>
  </si>
  <si>
    <t>2025-04-11T18:20:09.902247</t>
  </si>
  <si>
    <t>2025-04-11T18:22:37.020242</t>
  </si>
  <si>
    <t>2025-04-11T18:23:06.734853</t>
  </si>
  <si>
    <t>2025-04-11T18:23:18.785128</t>
  </si>
  <si>
    <t>2025-04-11T18:29:54.113972</t>
  </si>
  <si>
    <t>26319239</t>
  </si>
  <si>
    <t>39177166</t>
  </si>
  <si>
    <t>992Q</t>
  </si>
  <si>
    <t>2025-04-11T18:30:07.206161</t>
  </si>
  <si>
    <t>2025-04-11T18:30:30.876936</t>
  </si>
  <si>
    <t>26319261</t>
  </si>
  <si>
    <t>39177189</t>
  </si>
  <si>
    <t>648C</t>
  </si>
  <si>
    <t>2025-04-11T18:30:31.589999</t>
  </si>
  <si>
    <t>2025-04-11T18:30:50.167744</t>
  </si>
  <si>
    <t>2025-04-11T18:32:00.501694</t>
  </si>
  <si>
    <t>2025-04-11T18:35:14.138900</t>
  </si>
  <si>
    <t>2025-04-11T18:35:14.865391</t>
  </si>
  <si>
    <t>2025-04-11T18:43:49.405780</t>
  </si>
  <si>
    <t>26319939</t>
  </si>
  <si>
    <t>39177907</t>
  </si>
  <si>
    <t>595A</t>
  </si>
  <si>
    <t>2025-04-11T18:44:27.469723</t>
  </si>
  <si>
    <t>2025-04-11T18:47:09.674448</t>
  </si>
  <si>
    <t>2025-04-11T18:50:45.736286</t>
  </si>
  <si>
    <t>26320257</t>
  </si>
  <si>
    <t>39178344</t>
  </si>
  <si>
    <t>757Y</t>
  </si>
  <si>
    <t>2025-04-11T18:51:08.364483</t>
  </si>
  <si>
    <t>2025-04-11T18:52:03.553594</t>
  </si>
  <si>
    <t>26320310</t>
  </si>
  <si>
    <t>39178425</t>
  </si>
  <si>
    <t>989A</t>
  </si>
  <si>
    <t>2025-04-11T18:52:27.100283</t>
  </si>
  <si>
    <t>2025-04-11T18:53:58.698071</t>
  </si>
  <si>
    <t>2025-04-11T18:54:35.626139</t>
  </si>
  <si>
    <t>26320454</t>
  </si>
  <si>
    <t>39178564</t>
  </si>
  <si>
    <t>653K</t>
  </si>
  <si>
    <t>2025-04-11T18:55:03.204394</t>
  </si>
  <si>
    <t>26320462</t>
  </si>
  <si>
    <t>39178571</t>
  </si>
  <si>
    <t>636A</t>
  </si>
  <si>
    <t>2025-04-11T18:55:27.054644</t>
  </si>
  <si>
    <t>2025-04-11T18:55:27.871183</t>
  </si>
  <si>
    <t>2025-04-11T18:56:01.073676</t>
  </si>
  <si>
    <t>2025-04-11T18:59:12.999426</t>
  </si>
  <si>
    <t>2025-04-11T19:02:32.222515</t>
  </si>
  <si>
    <t>2025-04-11T19:05:41.425920</t>
  </si>
  <si>
    <t>26321039</t>
  </si>
  <si>
    <t>39179183</t>
  </si>
  <si>
    <t>745A</t>
  </si>
  <si>
    <t>2025-04-11T19:05:56.948599</t>
  </si>
  <si>
    <t>2025-04-11T19:07:28.882872</t>
  </si>
  <si>
    <t>26321152</t>
  </si>
  <si>
    <t>39179299</t>
  </si>
  <si>
    <t>696Q</t>
  </si>
  <si>
    <t>2025-04-11T19:07:31.166992</t>
  </si>
  <si>
    <t>2025-04-11T19:08:18.985385</t>
  </si>
  <si>
    <t>2025-04-11T19:09:34.589708</t>
  </si>
  <si>
    <t>2025-04-11T19:13:52.969802</t>
  </si>
  <si>
    <t>26321441</t>
  </si>
  <si>
    <t>39179713</t>
  </si>
  <si>
    <t>822W</t>
  </si>
  <si>
    <t>2025-04-11T19:14:12.074112</t>
  </si>
  <si>
    <t>2025-04-11T19:16:01.371819</t>
  </si>
  <si>
    <t>2025-04-11T19:18:48.502164</t>
  </si>
  <si>
    <t>26321679</t>
  </si>
  <si>
    <t>39179979</t>
  </si>
  <si>
    <t>2025-04-11T19:19:07.720848</t>
  </si>
  <si>
    <t>2025-04-11T19:21:10.299655</t>
  </si>
  <si>
    <t>2025-04-11T19:27:08.964382</t>
  </si>
  <si>
    <t>26322102</t>
  </si>
  <si>
    <t>39180645</t>
  </si>
  <si>
    <t>443V</t>
  </si>
  <si>
    <t>2025-04-11T19:27:35.542762</t>
  </si>
  <si>
    <t>2025-04-11T19:28:47.437467</t>
  </si>
  <si>
    <t>26322177</t>
  </si>
  <si>
    <t>39180782</t>
  </si>
  <si>
    <t>747L</t>
  </si>
  <si>
    <t>2025-04-11T19:29:52.401451</t>
  </si>
  <si>
    <t>2025-04-11T19:32:09.158350</t>
  </si>
  <si>
    <t>2025-04-11T19:35:16.691435</t>
  </si>
  <si>
    <t>2025-04-11T19:37:15.750228</t>
  </si>
  <si>
    <t>26322586</t>
  </si>
  <si>
    <t>39181297</t>
  </si>
  <si>
    <t>866U</t>
  </si>
  <si>
    <t>2025-04-11T19:37:45.637126</t>
  </si>
  <si>
    <t>2025-04-11T19:39:51.584798</t>
  </si>
  <si>
    <t>2025-04-11T19:44:41.136683</t>
  </si>
  <si>
    <t>26322909</t>
  </si>
  <si>
    <t>39181755</t>
  </si>
  <si>
    <t>935U</t>
  </si>
  <si>
    <t>2025-04-11T19:44:59.413257</t>
  </si>
  <si>
    <t>2025-04-11T19:47:06.470059</t>
  </si>
  <si>
    <t>26323028</t>
  </si>
  <si>
    <t>39181963</t>
  </si>
  <si>
    <t>798Q</t>
  </si>
  <si>
    <t>2025-04-11T19:47:51.733820</t>
  </si>
  <si>
    <t>2025-04-11T19:50:10.297244</t>
  </si>
  <si>
    <t>2025-04-11T19:50:56.151905</t>
  </si>
  <si>
    <t>2025-04-11T19:53:42.686678</t>
  </si>
  <si>
    <t>26323339</t>
  </si>
  <si>
    <t>39182648</t>
  </si>
  <si>
    <t>422U</t>
  </si>
  <si>
    <t>2025-04-11T19:53:59.460209</t>
  </si>
  <si>
    <t>2025-04-11T20:00:34.429610</t>
  </si>
  <si>
    <t>2025-04-12T11:09:29.678808</t>
  </si>
  <si>
    <t>26334383</t>
  </si>
  <si>
    <t>39213984</t>
  </si>
  <si>
    <t>748E</t>
  </si>
  <si>
    <t>2025-04-12T11:09:30.305249</t>
  </si>
  <si>
    <t>26334385</t>
  </si>
  <si>
    <t>39213987</t>
  </si>
  <si>
    <t>843A</t>
  </si>
  <si>
    <t>2025-04-12T11:09:51.909437</t>
  </si>
  <si>
    <t>2025-04-12T11:09:57.401027</t>
  </si>
  <si>
    <t>2025-04-12T11:10:20.771482</t>
  </si>
  <si>
    <t>26334416</t>
  </si>
  <si>
    <t>39214026</t>
  </si>
  <si>
    <t>985L</t>
  </si>
  <si>
    <t>2025-04-12T11:10:21.544736</t>
  </si>
  <si>
    <t>2025-04-12T11:10:48.259828</t>
  </si>
  <si>
    <t>2025-04-12T11:11:06.937259</t>
  </si>
  <si>
    <t>2025-04-12T11:11:16.938152</t>
  </si>
  <si>
    <t>26334470</t>
  </si>
  <si>
    <t>39214075</t>
  </si>
  <si>
    <t>2025-04-12T11:11:18.584742</t>
  </si>
  <si>
    <t>26334491</t>
  </si>
  <si>
    <t>39214094</t>
  </si>
  <si>
    <t>862L</t>
  </si>
  <si>
    <t>2025-04-12T11:11:42.156309</t>
  </si>
  <si>
    <t>2025-04-12T11:11:52.736528</t>
  </si>
  <si>
    <t>2025-04-12T11:12:18.948528</t>
  </si>
  <si>
    <t>2025-04-12T11:14:45.023670</t>
  </si>
  <si>
    <t>2025-04-12T11:16:03.109191</t>
  </si>
  <si>
    <t>2025-04-12T11:16:03.828535</t>
  </si>
  <si>
    <t>2025-04-12T11:16:16.808354</t>
  </si>
  <si>
    <t>2025-04-12T11:32:47.684493</t>
  </si>
  <si>
    <t>26335654</t>
  </si>
  <si>
    <t>39215397</t>
  </si>
  <si>
    <t>995H</t>
  </si>
  <si>
    <t>2025-04-12T11:33:05.030846</t>
  </si>
  <si>
    <t>2025-04-12T11:33:17.450523</t>
  </si>
  <si>
    <t>26335674</t>
  </si>
  <si>
    <t>39215420</t>
  </si>
  <si>
    <t>578Y</t>
  </si>
  <si>
    <t>2025-04-12T11:33:36.420587</t>
  </si>
  <si>
    <t>2025-04-12T11:34:38.552194</t>
  </si>
  <si>
    <t>26335735</t>
  </si>
  <si>
    <t>39215478</t>
  </si>
  <si>
    <t>456W</t>
  </si>
  <si>
    <t>2025-04-12T11:34:58.839812</t>
  </si>
  <si>
    <t>2025-04-12T11:35:27.419033</t>
  </si>
  <si>
    <t>26335802</t>
  </si>
  <si>
    <t>39215555</t>
  </si>
  <si>
    <t>389P</t>
  </si>
  <si>
    <t>2025-04-12T11:35:27.615046</t>
  </si>
  <si>
    <t>2025-04-12T11:35:34.092055</t>
  </si>
  <si>
    <t>2025-04-12T11:36:53.696981</t>
  </si>
  <si>
    <t>2025-04-12T11:38:58.364641</t>
  </si>
  <si>
    <t>2025-04-12T11:39:24.677387</t>
  </si>
  <si>
    <t>2025-04-12T11:41:59.181096</t>
  </si>
  <si>
    <t>26336144</t>
  </si>
  <si>
    <t>39215930</t>
  </si>
  <si>
    <t>539V</t>
  </si>
  <si>
    <t>2025-04-12T11:42:09.989133</t>
  </si>
  <si>
    <t>2025-04-12T11:43:44.395421</t>
  </si>
  <si>
    <t>26336255</t>
  </si>
  <si>
    <t>39216066</t>
  </si>
  <si>
    <t>562T</t>
  </si>
  <si>
    <t>2025-04-12T11:44:13.461989</t>
  </si>
  <si>
    <t>2025-04-12T11:44:15.916750</t>
  </si>
  <si>
    <t>2025-04-12T11:45:34.013155</t>
  </si>
  <si>
    <t>26336338</t>
  </si>
  <si>
    <t>39216176</t>
  </si>
  <si>
    <t>693H</t>
  </si>
  <si>
    <t>2025-04-12T11:46:14.794457</t>
  </si>
  <si>
    <t>2025-04-12T11:46:39.803446</t>
  </si>
  <si>
    <t>26336367</t>
  </si>
  <si>
    <t>39216226</t>
  </si>
  <si>
    <t>249H</t>
  </si>
  <si>
    <t>2025-04-12T11:46:58.184926</t>
  </si>
  <si>
    <t>2025-04-12T11:47:21.741565</t>
  </si>
  <si>
    <t>2025-04-12T11:47:44.845506</t>
  </si>
  <si>
    <t>26336433</t>
  </si>
  <si>
    <t>39216293</t>
  </si>
  <si>
    <t>542P</t>
  </si>
  <si>
    <t>2025-04-12T11:48:03.544011</t>
  </si>
  <si>
    <t>2025-04-12T11:48:24.716742</t>
  </si>
  <si>
    <t>26336460</t>
  </si>
  <si>
    <t>39216339</t>
  </si>
  <si>
    <t>278T</t>
  </si>
  <si>
    <t>2025-04-12T11:48:55.037977</t>
  </si>
  <si>
    <t>2025-04-12T11:49:02.251776</t>
  </si>
  <si>
    <t>26336503</t>
  </si>
  <si>
    <t>39216405</t>
  </si>
  <si>
    <t>892R</t>
  </si>
  <si>
    <t>2025-04-12T11:49:03.986380</t>
  </si>
  <si>
    <t>2025-04-12T11:49:40.547683</t>
  </si>
  <si>
    <t>2025-04-12T11:49:40.848494</t>
  </si>
  <si>
    <t>2025-04-12T11:49:44.851332</t>
  </si>
  <si>
    <t>26336524</t>
  </si>
  <si>
    <t>39216442</t>
  </si>
  <si>
    <t>243H</t>
  </si>
  <si>
    <t>2025-04-12T11:49:51.914435</t>
  </si>
  <si>
    <t>2025-04-12T11:51:03.862928</t>
  </si>
  <si>
    <t>2025-04-12T11:52:10.053946</t>
  </si>
  <si>
    <t>26336661</t>
  </si>
  <si>
    <t>39216569</t>
  </si>
  <si>
    <t>847L</t>
  </si>
  <si>
    <t>2025-04-12T11:52:33.833766</t>
  </si>
  <si>
    <t>26336682</t>
  </si>
  <si>
    <t>39216589</t>
  </si>
  <si>
    <t>437E</t>
  </si>
  <si>
    <t>2025-04-12T11:52:34.000055</t>
  </si>
  <si>
    <t>2025-04-12T11:53:22.354085</t>
  </si>
  <si>
    <t>2025-04-12T11:54:43.037469</t>
  </si>
  <si>
    <t>2025-04-12T11:55:57.172354</t>
  </si>
  <si>
    <t>2025-04-12T11:56:18.641983</t>
  </si>
  <si>
    <t>2025-04-12T11:58:21.638975</t>
  </si>
  <si>
    <t>2025-04-12T11:59:04.448603</t>
  </si>
  <si>
    <t>2025-04-12T12:00:29.977076</t>
  </si>
  <si>
    <t>26337057</t>
  </si>
  <si>
    <t>39217040</t>
  </si>
  <si>
    <t>889Y</t>
  </si>
  <si>
    <t>2025-04-12T12:00:39.021359</t>
  </si>
  <si>
    <t>2025-04-12T12:01:46.978266</t>
  </si>
  <si>
    <t>2025-04-12T12:01:57.039369</t>
  </si>
  <si>
    <t>26337154</t>
  </si>
  <si>
    <t>39217134</t>
  </si>
  <si>
    <t>764K</t>
  </si>
  <si>
    <t>2025-04-12T12:02:13.152858</t>
  </si>
  <si>
    <t>2025-04-12T12:03:31.804133</t>
  </si>
  <si>
    <t>26337249</t>
  </si>
  <si>
    <t>39217239</t>
  </si>
  <si>
    <t>585W</t>
  </si>
  <si>
    <t>2025-04-12T12:03:43.341424</t>
  </si>
  <si>
    <t>2025-04-12T12:04:35.047257</t>
  </si>
  <si>
    <t>26337286</t>
  </si>
  <si>
    <t>39217284</t>
  </si>
  <si>
    <t>739R</t>
  </si>
  <si>
    <t>2025-04-12T12:04:59.906349</t>
  </si>
  <si>
    <t>2025-04-12T12:06:25.675032</t>
  </si>
  <si>
    <t>26337381</t>
  </si>
  <si>
    <t>39217406</t>
  </si>
  <si>
    <t>2025-04-12T12:06:43.714384</t>
  </si>
  <si>
    <t>2025-04-12T12:07:29.666714</t>
  </si>
  <si>
    <t>2025-04-12T12:08:00.749179</t>
  </si>
  <si>
    <t>2025-04-12T12:09:16.898145</t>
  </si>
  <si>
    <t>26337544</t>
  </si>
  <si>
    <t>39217608</t>
  </si>
  <si>
    <t>374E</t>
  </si>
  <si>
    <t>2025-04-12T12:09:57.664499</t>
  </si>
  <si>
    <t>2025-04-12T12:11:50.238696</t>
  </si>
  <si>
    <t>2025-04-12T12:13:03.620096</t>
  </si>
  <si>
    <t>2025-04-12T12:13:04.879154</t>
  </si>
  <si>
    <t>2025-04-12T12:13:14.192588</t>
  </si>
  <si>
    <t>26337753</t>
  </si>
  <si>
    <t>39217831</t>
  </si>
  <si>
    <t>936Q</t>
  </si>
  <si>
    <t>2025-04-12T12:13:33.377752</t>
  </si>
  <si>
    <t>2025-04-12T12:14:17.214239</t>
  </si>
  <si>
    <t>26337800</t>
  </si>
  <si>
    <t>39217889</t>
  </si>
  <si>
    <t>554W</t>
  </si>
  <si>
    <t>2025-04-12T12:14:24.565351</t>
  </si>
  <si>
    <t>26337802</t>
  </si>
  <si>
    <t>39217898</t>
  </si>
  <si>
    <t>627W</t>
  </si>
  <si>
    <t>2025-04-12T12:14:58.435978</t>
  </si>
  <si>
    <t>2025-04-12T12:14:59.565527</t>
  </si>
  <si>
    <t>2025-04-12T12:15:06.496616</t>
  </si>
  <si>
    <t>2025-04-12T12:15:30.873258</t>
  </si>
  <si>
    <t>26337864</t>
  </si>
  <si>
    <t>39217983</t>
  </si>
  <si>
    <t>367Q</t>
  </si>
  <si>
    <t>2025-04-12T12:15:48.766672</t>
  </si>
  <si>
    <t>2025-04-12T12:16:14.956581</t>
  </si>
  <si>
    <t>2025-04-12T12:16:34.941220</t>
  </si>
  <si>
    <t>26337913</t>
  </si>
  <si>
    <t>39218027</t>
  </si>
  <si>
    <t>348Y</t>
  </si>
  <si>
    <t>2025-04-12T12:17:14.438798</t>
  </si>
  <si>
    <t>26337975</t>
  </si>
  <si>
    <t>39218093</t>
  </si>
  <si>
    <t>399Y</t>
  </si>
  <si>
    <t>2025-04-12T12:17:50.461054</t>
  </si>
  <si>
    <t>26337987</t>
  </si>
  <si>
    <t>39218114</t>
  </si>
  <si>
    <t>338C</t>
  </si>
  <si>
    <t>2025-04-12T12:17:58.931312</t>
  </si>
  <si>
    <t>26337996</t>
  </si>
  <si>
    <t>39218129</t>
  </si>
  <si>
    <t>472T</t>
  </si>
  <si>
    <t>2025-04-12T12:18:46.276614</t>
  </si>
  <si>
    <t>26338041</t>
  </si>
  <si>
    <t>39218167</t>
  </si>
  <si>
    <t>999K</t>
  </si>
  <si>
    <t>2025-04-12T12:18:59.717202</t>
  </si>
  <si>
    <t>2025-04-12T12:19:00.134444</t>
  </si>
  <si>
    <t>2025-04-12T12:19:00.787524</t>
  </si>
  <si>
    <t>2025-04-12T12:19:43.047301</t>
  </si>
  <si>
    <t>2025-04-12T12:19:53.584689</t>
  </si>
  <si>
    <t>2025-04-12T12:20:02.648387</t>
  </si>
  <si>
    <t>2025-04-12T12:20:09.400378</t>
  </si>
  <si>
    <t>26338095</t>
  </si>
  <si>
    <t>39218244</t>
  </si>
  <si>
    <t>386R</t>
  </si>
  <si>
    <t>2025-04-12T12:20:24.307117</t>
  </si>
  <si>
    <t>2025-04-12T12:20:31.149821</t>
  </si>
  <si>
    <t>26338124</t>
  </si>
  <si>
    <t>39218279</t>
  </si>
  <si>
    <t>592T</t>
  </si>
  <si>
    <t>2025-04-12T12:20:34.768908</t>
  </si>
  <si>
    <t>26338129</t>
  </si>
  <si>
    <t>39218281</t>
  </si>
  <si>
    <t>853U</t>
  </si>
  <si>
    <t>2025-04-12T12:20:36.902777</t>
  </si>
  <si>
    <t>2025-04-12T12:20:36.981745</t>
  </si>
  <si>
    <t>2025-04-12T12:21:59.487049</t>
  </si>
  <si>
    <t>26338193</t>
  </si>
  <si>
    <t>39218375</t>
  </si>
  <si>
    <t>573E</t>
  </si>
  <si>
    <t>2025-04-12T12:22:47.352010</t>
  </si>
  <si>
    <t>2025-04-12T12:22:48.063795</t>
  </si>
  <si>
    <t>2025-04-12T12:22:53.240428</t>
  </si>
  <si>
    <t>26338257</t>
  </si>
  <si>
    <t>39218424</t>
  </si>
  <si>
    <t>485V</t>
  </si>
  <si>
    <t>2025-04-12T12:23:16.760159</t>
  </si>
  <si>
    <t>2025-04-12T12:23:58.916054</t>
  </si>
  <si>
    <t>2025-04-12T12:24:36.668197</t>
  </si>
  <si>
    <t>2025-04-12T12:24:39.727478</t>
  </si>
  <si>
    <t>2025-04-12T12:25:26.474310</t>
  </si>
  <si>
    <t>26338394</t>
  </si>
  <si>
    <t>39218572</t>
  </si>
  <si>
    <t>333Y</t>
  </si>
  <si>
    <t>2025-04-12T12:25:48.194952</t>
  </si>
  <si>
    <t>26338414</t>
  </si>
  <si>
    <t>39218593</t>
  </si>
  <si>
    <t>476C</t>
  </si>
  <si>
    <t>2025-04-12T12:27:01.712454</t>
  </si>
  <si>
    <t>2025-04-12T12:27:24.353957</t>
  </si>
  <si>
    <t>26338511</t>
  </si>
  <si>
    <t>39218702</t>
  </si>
  <si>
    <t>623F</t>
  </si>
  <si>
    <t>2025-04-12T12:27:25.173802</t>
  </si>
  <si>
    <t>2025-04-12T12:28:07.844971</t>
  </si>
  <si>
    <t>26338523</t>
  </si>
  <si>
    <t>39218728</t>
  </si>
  <si>
    <t>592A</t>
  </si>
  <si>
    <t>2025-04-12T12:28:28.828467</t>
  </si>
  <si>
    <t>2025-04-12T12:28:28.905065</t>
  </si>
  <si>
    <t>2025-04-12T12:28:29.621330</t>
  </si>
  <si>
    <t>2025-04-12T12:28:42.594709</t>
  </si>
  <si>
    <t>2025-04-12T12:28:59.052270</t>
  </si>
  <si>
    <t>2025-04-12T12:30:12.121760</t>
  </si>
  <si>
    <t>2025-04-12T12:30:47.386698</t>
  </si>
  <si>
    <t>2025-04-12T12:30:55.468365</t>
  </si>
  <si>
    <t>2025-04-12T12:31:50.856276</t>
  </si>
  <si>
    <t>26338721</t>
  </si>
  <si>
    <t>39218962</t>
  </si>
  <si>
    <t>2025-04-12T12:31:54.450033</t>
  </si>
  <si>
    <t>26338722</t>
  </si>
  <si>
    <t>39218963</t>
  </si>
  <si>
    <t>623U</t>
  </si>
  <si>
    <t>2025-04-12T12:32:42.671019</t>
  </si>
  <si>
    <t>2025-04-12T12:32:43.729438</t>
  </si>
  <si>
    <t>2025-04-12T12:34:26.652530</t>
  </si>
  <si>
    <t>26338846</t>
  </si>
  <si>
    <t>39219091</t>
  </si>
  <si>
    <t>524C</t>
  </si>
  <si>
    <t>2025-04-12T12:34:35.122139</t>
  </si>
  <si>
    <t>2025-04-12T12:34:53.673790</t>
  </si>
  <si>
    <t>2025-04-12T12:34:54.414383</t>
  </si>
  <si>
    <t>2025-04-12T12:35:32.470274</t>
  </si>
  <si>
    <t>2025-04-12T12:35:40.561767</t>
  </si>
  <si>
    <t>2025-04-12T12:35:41.231387</t>
  </si>
  <si>
    <t>2025-04-12T12:35:46.099825</t>
  </si>
  <si>
    <t>26338934</t>
  </si>
  <si>
    <t>39219186</t>
  </si>
  <si>
    <t>785L</t>
  </si>
  <si>
    <t>2025-04-12T12:36:07.140685</t>
  </si>
  <si>
    <t>2025-04-12T12:36:13.849220</t>
  </si>
  <si>
    <t>2025-04-12T12:37:13.580827</t>
  </si>
  <si>
    <t>26339004</t>
  </si>
  <si>
    <t>39219287</t>
  </si>
  <si>
    <t>863H</t>
  </si>
  <si>
    <t>2025-04-12T12:37:26.743676</t>
  </si>
  <si>
    <t>2025-04-12T12:38:31.552281</t>
  </si>
  <si>
    <t>26339041</t>
  </si>
  <si>
    <t>39219336</t>
  </si>
  <si>
    <t>725U</t>
  </si>
  <si>
    <t>2025-04-12T12:38:37.298665</t>
  </si>
  <si>
    <t>2025-04-12T12:38:39.866160</t>
  </si>
  <si>
    <t>2025-04-12T12:38:45.325288</t>
  </si>
  <si>
    <t>2025-04-12T12:38:57.985855</t>
  </si>
  <si>
    <t>2025-04-12T12:39:49.861636</t>
  </si>
  <si>
    <t>26339111</t>
  </si>
  <si>
    <t>39219415</t>
  </si>
  <si>
    <t>888W</t>
  </si>
  <si>
    <t>2025-04-12T12:40:57.412600</t>
  </si>
  <si>
    <t>2025-04-12T12:41:31.041278</t>
  </si>
  <si>
    <t>2025-04-12T12:41:31.172454</t>
  </si>
  <si>
    <t>2025-04-12T12:41:56.309011</t>
  </si>
  <si>
    <t>2025-04-12T12:43:14.969031</t>
  </si>
  <si>
    <t>26339300</t>
  </si>
  <si>
    <t>39219668</t>
  </si>
  <si>
    <t>777A</t>
  </si>
  <si>
    <t>2025-04-12T12:43:44.495123</t>
  </si>
  <si>
    <t>2025-04-12T12:47:33.069631</t>
  </si>
  <si>
    <t>2025-04-12T12:47:49.394311</t>
  </si>
  <si>
    <t>26339511</t>
  </si>
  <si>
    <t>39220157</t>
  </si>
  <si>
    <t>472R</t>
  </si>
  <si>
    <t>2025-04-12T12:48:02.409291</t>
  </si>
  <si>
    <t>2025-04-12T12:51:54.718895</t>
  </si>
  <si>
    <t>26339693</t>
  </si>
  <si>
    <t>39220384</t>
  </si>
  <si>
    <t>628L</t>
  </si>
  <si>
    <t>2025-04-12T12:52:04.694747</t>
  </si>
  <si>
    <t>2025-04-12T12:52:26.369344</t>
  </si>
  <si>
    <t>2025-04-12T12:53:05.030604</t>
  </si>
  <si>
    <t>26339750</t>
  </si>
  <si>
    <t>39220473</t>
  </si>
  <si>
    <t>974Q</t>
  </si>
  <si>
    <t>2025-04-12T12:53:15.640449</t>
  </si>
  <si>
    <t>26339755</t>
  </si>
  <si>
    <t>39220479</t>
  </si>
  <si>
    <t>679F</t>
  </si>
  <si>
    <t>2025-04-12T12:53:27.016524</t>
  </si>
  <si>
    <t>2025-04-12T12:53:34.467512</t>
  </si>
  <si>
    <t>26339768</t>
  </si>
  <si>
    <t>39220491</t>
  </si>
  <si>
    <t>227T</t>
  </si>
  <si>
    <t>2025-04-12T12:53:36.423622</t>
  </si>
  <si>
    <t>26339770</t>
  </si>
  <si>
    <t>39220493</t>
  </si>
  <si>
    <t>749F</t>
  </si>
  <si>
    <t>2025-04-12T12:53:37.406199</t>
  </si>
  <si>
    <t>2025-04-12T12:54:15.792504</t>
  </si>
  <si>
    <t>2025-04-12T12:54:31.309174</t>
  </si>
  <si>
    <t>2025-04-12T12:55:04.189999</t>
  </si>
  <si>
    <t>2025-04-12T12:55:08.453541</t>
  </si>
  <si>
    <t>26339841</t>
  </si>
  <si>
    <t>39220574</t>
  </si>
  <si>
    <t>282K</t>
  </si>
  <si>
    <t>2025-04-12T12:55:36.276768</t>
  </si>
  <si>
    <t>2025-04-12T12:55:56.934436</t>
  </si>
  <si>
    <t>2025-04-12T12:56:31.402994</t>
  </si>
  <si>
    <t>26339886</t>
  </si>
  <si>
    <t>39220635</t>
  </si>
  <si>
    <t>483Q</t>
  </si>
  <si>
    <t>2025-04-12T12:57:00.540408</t>
  </si>
  <si>
    <t>2025-04-12T12:57:06.087889</t>
  </si>
  <si>
    <t>26339939</t>
  </si>
  <si>
    <t>39220681</t>
  </si>
  <si>
    <t>735H</t>
  </si>
  <si>
    <t>2025-04-12T12:57:06.767501</t>
  </si>
  <si>
    <t>2025-04-12T12:57:29.640859</t>
  </si>
  <si>
    <t>2025-04-12T12:57:31.023114</t>
  </si>
  <si>
    <t>2025-04-12T12:58:27.152865</t>
  </si>
  <si>
    <t>2025-04-12T12:59:54.715316</t>
  </si>
  <si>
    <t>2025-04-12T12:59:55.836747</t>
  </si>
  <si>
    <t>2025-04-12T13:00:01.333932</t>
  </si>
  <si>
    <t>2025-04-12T13:02:17.402402</t>
  </si>
  <si>
    <t>2025-04-12T13:02:18.147685</t>
  </si>
  <si>
    <t>2025-04-12T13:05:00.466973</t>
  </si>
  <si>
    <t>2025-04-12T13:09:05.201033</t>
  </si>
  <si>
    <t>2025-04-12T18:02:21.318639</t>
  </si>
  <si>
    <t>26352278</t>
  </si>
  <si>
    <t>39235580</t>
  </si>
  <si>
    <t>423V</t>
  </si>
  <si>
    <t>2025-04-12T18:02:51.642300</t>
  </si>
  <si>
    <t>2025-04-12T18:05:14.067356</t>
  </si>
  <si>
    <t>26352415</t>
  </si>
  <si>
    <t>39235721</t>
  </si>
  <si>
    <t>772L</t>
  </si>
  <si>
    <t>2025-04-12T18:05:40.668978</t>
  </si>
  <si>
    <t>2025-04-12T18:05:52.470873</t>
  </si>
  <si>
    <t>2025-04-12T18:08:19.158360</t>
  </si>
  <si>
    <t>2025-04-12T18:10:12.280526</t>
  </si>
  <si>
    <t>26352700</t>
  </si>
  <si>
    <t>39236046</t>
  </si>
  <si>
    <t>349T</t>
  </si>
  <si>
    <t>2025-04-12T18:11:06.662904</t>
  </si>
  <si>
    <t>2025-04-12T18:11:52.519311</t>
  </si>
  <si>
    <t>2025-04-12T18:13:17.858794</t>
  </si>
  <si>
    <t>26352844</t>
  </si>
  <si>
    <t>39236204</t>
  </si>
  <si>
    <t>2025-04-12T18:13:54.189834</t>
  </si>
  <si>
    <t>2025-04-12T18:16:00.924025</t>
  </si>
  <si>
    <t>26353018</t>
  </si>
  <si>
    <t>39236375</t>
  </si>
  <si>
    <t>394T</t>
  </si>
  <si>
    <t>2025-04-12T18:17:13.785014</t>
  </si>
  <si>
    <t>2025-04-12T18:19:19.390233</t>
  </si>
  <si>
    <t>26353175</t>
  </si>
  <si>
    <t>39236555</t>
  </si>
  <si>
    <t>287Y</t>
  </si>
  <si>
    <t>2025-04-12T18:20:01.053225</t>
  </si>
  <si>
    <t>2025-04-12T18:20:56.069636</t>
  </si>
  <si>
    <t>26353272</t>
  </si>
  <si>
    <t>39236649</t>
  </si>
  <si>
    <t>667L</t>
  </si>
  <si>
    <t>2025-04-12T18:21:07.999426</t>
  </si>
  <si>
    <t>2025-04-12T18:21:17.039882</t>
  </si>
  <si>
    <t>2025-04-12T18:21:30.219442</t>
  </si>
  <si>
    <t>2025-04-12T18:22:49.547391</t>
  </si>
  <si>
    <t>26353360</t>
  </si>
  <si>
    <t>39236781</t>
  </si>
  <si>
    <t>863T</t>
  </si>
  <si>
    <t>2025-04-12T18:23:35.526352</t>
  </si>
  <si>
    <t>2025-04-12T18:27:03.197679</t>
  </si>
  <si>
    <t>26353577</t>
  </si>
  <si>
    <t>39237024</t>
  </si>
  <si>
    <t>742R</t>
  </si>
  <si>
    <t>2025-04-12T18:27:23.832495</t>
  </si>
  <si>
    <t>26353599</t>
  </si>
  <si>
    <t>39237043</t>
  </si>
  <si>
    <t>998A</t>
  </si>
  <si>
    <t>2025-04-12T18:27:43.305533</t>
  </si>
  <si>
    <t>2025-04-12T18:27:43.323455</t>
  </si>
  <si>
    <t>2025-04-12T18:28:01.431998</t>
  </si>
  <si>
    <t>2025-04-12T18:28:26.907186</t>
  </si>
  <si>
    <t>26353666</t>
  </si>
  <si>
    <t>39237113</t>
  </si>
  <si>
    <t>382Q</t>
  </si>
  <si>
    <t>2025-04-12T18:28:56.331600</t>
  </si>
  <si>
    <t>2025-04-12T18:30:29.287177</t>
  </si>
  <si>
    <t>2025-04-12T18:30:46.188483</t>
  </si>
  <si>
    <t>2025-04-12T18:31:03.758684</t>
  </si>
  <si>
    <t>2025-04-12T18:33:23.681692</t>
  </si>
  <si>
    <t>26353893</t>
  </si>
  <si>
    <t>39237362</t>
  </si>
  <si>
    <t>962W</t>
  </si>
  <si>
    <t>2025-04-12T18:33:46.435544</t>
  </si>
  <si>
    <t>2025-04-12T18:35:11.502714</t>
  </si>
  <si>
    <t>26353990</t>
  </si>
  <si>
    <t>39237480</t>
  </si>
  <si>
    <t>569E</t>
  </si>
  <si>
    <t>2025-04-12T18:35:33.681659</t>
  </si>
  <si>
    <t>2025-04-12T18:37:01.253662</t>
  </si>
  <si>
    <t>2025-04-12T18:37:23.134299</t>
  </si>
  <si>
    <t>2025-04-12T18:38:04.355950</t>
  </si>
  <si>
    <t>26354159</t>
  </si>
  <si>
    <t>39237643</t>
  </si>
  <si>
    <t>689U</t>
  </si>
  <si>
    <t>2025-04-12T18:38:22.878417</t>
  </si>
  <si>
    <t>2025-04-12T18:39:39.122094</t>
  </si>
  <si>
    <t>2025-04-12T18:42:07.566595</t>
  </si>
  <si>
    <t>2025-04-12T18:43:16.579323</t>
  </si>
  <si>
    <t>2025-04-12T18:45:12.801534</t>
  </si>
  <si>
    <t>26354525</t>
  </si>
  <si>
    <t>39238050</t>
  </si>
  <si>
    <t>252Y</t>
  </si>
  <si>
    <t>2025-04-12T18:45:59.133972</t>
  </si>
  <si>
    <t>2025-04-12T18:46:06.969023</t>
  </si>
  <si>
    <t>26354586</t>
  </si>
  <si>
    <t>39238107</t>
  </si>
  <si>
    <t>788C</t>
  </si>
  <si>
    <t>2025-04-12T18:46:20.789341</t>
  </si>
  <si>
    <t>2025-04-12T18:47:03.204185</t>
  </si>
  <si>
    <t>26354620</t>
  </si>
  <si>
    <t>39238142</t>
  </si>
  <si>
    <t>946Q</t>
  </si>
  <si>
    <t>2025-04-12T18:47:23.247777</t>
  </si>
  <si>
    <t>2025-04-12T18:47:27.379430</t>
  </si>
  <si>
    <t>26354635</t>
  </si>
  <si>
    <t>39238149</t>
  </si>
  <si>
    <t>822R</t>
  </si>
  <si>
    <t>2025-04-12T18:47:41.436916</t>
  </si>
  <si>
    <t>2025-04-12T18:50:05.436373</t>
  </si>
  <si>
    <t>2025-04-12T18:50:06.477687</t>
  </si>
  <si>
    <t>2025-04-12T18:50:24.606364</t>
  </si>
  <si>
    <t>2025-04-12T18:50:42.964818</t>
  </si>
  <si>
    <t>26354820</t>
  </si>
  <si>
    <t>39238421</t>
  </si>
  <si>
    <t>829E</t>
  </si>
  <si>
    <t>2025-04-12T18:51:25.414387</t>
  </si>
  <si>
    <t>2025-04-12T18:53:11.588248</t>
  </si>
  <si>
    <t>2025-04-12T18:54:49.719357</t>
  </si>
  <si>
    <t>2025-04-12T18:57:17.254893</t>
  </si>
  <si>
    <t>26355150</t>
  </si>
  <si>
    <t>39238850</t>
  </si>
  <si>
    <t>992C</t>
  </si>
  <si>
    <t>2025-04-12T18:57:41.262172</t>
  </si>
  <si>
    <t>2025-04-12T18:58:54.185104</t>
  </si>
  <si>
    <t>26355231</t>
  </si>
  <si>
    <t>39238956</t>
  </si>
  <si>
    <t>727L</t>
  </si>
  <si>
    <t>2025-04-12T18:59:49.962419</t>
  </si>
  <si>
    <t>2025-04-12T18:59:50.086883</t>
  </si>
  <si>
    <t>2025-04-12T19:00:19.639641</t>
  </si>
  <si>
    <t>26355321</t>
  </si>
  <si>
    <t>39239128</t>
  </si>
  <si>
    <t>778Y</t>
  </si>
  <si>
    <t>2025-04-12T19:01:12.815495</t>
  </si>
  <si>
    <t>2025-04-12T19:02:32.590808</t>
  </si>
  <si>
    <t>2025-04-12T19:06:57.940664</t>
  </si>
  <si>
    <t>2025-04-12T19:07:40.798855</t>
  </si>
  <si>
    <t>26355722</t>
  </si>
  <si>
    <t>39239642</t>
  </si>
  <si>
    <t>733R</t>
  </si>
  <si>
    <t>2025-04-12T19:07:56.723376</t>
  </si>
  <si>
    <t>26355762</t>
  </si>
  <si>
    <t>39239683</t>
  </si>
  <si>
    <t>283K</t>
  </si>
  <si>
    <t>2025-04-12T19:08:06.306690</t>
  </si>
  <si>
    <t>2025-04-12T19:08:18.882480</t>
  </si>
  <si>
    <t>2025-04-12T19:10:54.038357</t>
  </si>
  <si>
    <t>2025-04-12T19:13:12.044574</t>
  </si>
  <si>
    <t>2025-04-12T19:16:35.296025</t>
  </si>
  <si>
    <t>26356185</t>
  </si>
  <si>
    <t>39240278</t>
  </si>
  <si>
    <t>2025-04-12T19:17:03.939839</t>
  </si>
  <si>
    <t>2025-04-12T19:17:37.076732</t>
  </si>
  <si>
    <t>26356210</t>
  </si>
  <si>
    <t>39240291</t>
  </si>
  <si>
    <t>2025-04-12T19:18:04.659723</t>
  </si>
  <si>
    <t>2025-04-12T19:22:23.550354</t>
  </si>
  <si>
    <t>2025-04-12T19:25:04.770275</t>
  </si>
  <si>
    <t>2025-04-12T19:33:44.241032</t>
  </si>
  <si>
    <t>26356913</t>
  </si>
  <si>
    <t>39241196</t>
  </si>
  <si>
    <t>554L</t>
  </si>
  <si>
    <t>2025-04-12T19:34:27.802947</t>
  </si>
  <si>
    <t>2025-04-12T19:37:25.788832</t>
  </si>
  <si>
    <t>26357113</t>
  </si>
  <si>
    <t>39241415</t>
  </si>
  <si>
    <t>422R</t>
  </si>
  <si>
    <t>2025-04-12T19:39:43.514392</t>
  </si>
  <si>
    <t>2025-04-12T19:40:26.827526</t>
  </si>
  <si>
    <t>2025-04-12T19:44:09.465817</t>
  </si>
  <si>
    <t>2025-04-12T19:55:47.237732</t>
  </si>
  <si>
    <t>26358033</t>
  </si>
  <si>
    <t>39242849</t>
  </si>
  <si>
    <t>2025-04-12T19:56:31.811355</t>
  </si>
  <si>
    <t>2025-04-12T19:58:52.769143</t>
  </si>
  <si>
    <t>26358201</t>
  </si>
  <si>
    <t>39243033</t>
  </si>
  <si>
    <t>746A</t>
  </si>
  <si>
    <t>2025-04-12T19:59:17.061163</t>
  </si>
  <si>
    <t>2025-04-12T19:59:43.921320</t>
  </si>
  <si>
    <t>2025-04-12T20:04:58.118610</t>
  </si>
  <si>
    <t>2025-04-13T10:00:15.537564</t>
  </si>
  <si>
    <t>26366957</t>
  </si>
  <si>
    <t>39271101</t>
  </si>
  <si>
    <t>536F</t>
  </si>
  <si>
    <t>2025-04-13T10:00:43.296498</t>
  </si>
  <si>
    <t>26366970</t>
  </si>
  <si>
    <t>39271113</t>
  </si>
  <si>
    <t>565K</t>
  </si>
  <si>
    <t>2025-04-13T10:00:58.569291</t>
  </si>
  <si>
    <t>2025-04-13T10:00:59.317743</t>
  </si>
  <si>
    <t>2025-04-13T10:01:21.259148</t>
  </si>
  <si>
    <t>26366985</t>
  </si>
  <si>
    <t>39271139</t>
  </si>
  <si>
    <t>547T</t>
  </si>
  <si>
    <t>2025-04-13T10:01:21.600618</t>
  </si>
  <si>
    <t>26366984</t>
  </si>
  <si>
    <t>39271138</t>
  </si>
  <si>
    <t>667Q</t>
  </si>
  <si>
    <t>2025-04-13T10:01:29.168995</t>
  </si>
  <si>
    <t>26366988</t>
  </si>
  <si>
    <t>39271143</t>
  </si>
  <si>
    <t>235V</t>
  </si>
  <si>
    <t>2025-04-13T10:01:41.857449</t>
  </si>
  <si>
    <t>2025-04-13T10:01:57.358029</t>
  </si>
  <si>
    <t>26366993</t>
  </si>
  <si>
    <t>39271164</t>
  </si>
  <si>
    <t>2025-04-13T10:02:34.259435</t>
  </si>
  <si>
    <t>2025-04-13T10:02:34.272068</t>
  </si>
  <si>
    <t>2025-04-13T10:02:34.994472</t>
  </si>
  <si>
    <t>2025-04-13T10:02:35.576960</t>
  </si>
  <si>
    <t>2025-04-13T10:03:06.132666</t>
  </si>
  <si>
    <t>26367000</t>
  </si>
  <si>
    <t>39271212</t>
  </si>
  <si>
    <t>853V</t>
  </si>
  <si>
    <t>2025-04-13T10:03:19.970555</t>
  </si>
  <si>
    <t>26367002</t>
  </si>
  <si>
    <t>39271225</t>
  </si>
  <si>
    <t>763L</t>
  </si>
  <si>
    <t>2025-04-13T10:03:37.518965</t>
  </si>
  <si>
    <t>26367007</t>
  </si>
  <si>
    <t>39271237</t>
  </si>
  <si>
    <t>434A</t>
  </si>
  <si>
    <t>2025-04-13T10:03:48.750289</t>
  </si>
  <si>
    <t>26367008</t>
  </si>
  <si>
    <t>39271244</t>
  </si>
  <si>
    <t>738P</t>
  </si>
  <si>
    <t>2025-04-13T10:03:58.418443</t>
  </si>
  <si>
    <t>2025-04-13T10:03:59.921042</t>
  </si>
  <si>
    <t>2025-04-13T10:04:12.016634</t>
  </si>
  <si>
    <t>2025-04-13T10:04:18.057958</t>
  </si>
  <si>
    <t>2025-04-13T10:04:24.099592</t>
  </si>
  <si>
    <t>2025-04-13T10:04:38.497965</t>
  </si>
  <si>
    <t>26367010</t>
  </si>
  <si>
    <t>39271271</t>
  </si>
  <si>
    <t>286C</t>
  </si>
  <si>
    <t>2025-04-13T10:05:00.315488</t>
  </si>
  <si>
    <t>2025-04-13T10:05:30.042876</t>
  </si>
  <si>
    <t>2025-04-13T10:05:58.766423</t>
  </si>
  <si>
    <t>26367022</t>
  </si>
  <si>
    <t>39271307</t>
  </si>
  <si>
    <t>546H</t>
  </si>
  <si>
    <t>2025-04-13T10:06:20.603649</t>
  </si>
  <si>
    <t>26367023</t>
  </si>
  <si>
    <t>39271310</t>
  </si>
  <si>
    <t>277V</t>
  </si>
  <si>
    <t>2025-04-13T10:06:21.425885</t>
  </si>
  <si>
    <t>2025-04-13T10:06:24.361505</t>
  </si>
  <si>
    <t>26367024</t>
  </si>
  <si>
    <t>39271324</t>
  </si>
  <si>
    <t>498E</t>
  </si>
  <si>
    <t>2025-04-13T10:06:45.095182</t>
  </si>
  <si>
    <t>2025-04-13T10:07:10.280886</t>
  </si>
  <si>
    <t>2025-04-13T10:07:11.047446</t>
  </si>
  <si>
    <t>2025-04-13T10:07:55.129817</t>
  </si>
  <si>
    <t>2025-04-13T10:08:11.241051</t>
  </si>
  <si>
    <t>2025-04-13T10:10:42.892576</t>
  </si>
  <si>
    <t>2025-04-13T10:11:03.472892</t>
  </si>
  <si>
    <t>26367089</t>
  </si>
  <si>
    <t>39271424</t>
  </si>
  <si>
    <t>833H</t>
  </si>
  <si>
    <t>2025-04-13T10:11:20.641782</t>
  </si>
  <si>
    <t>2025-04-13T10:11:32.228049</t>
  </si>
  <si>
    <t>2025-04-13T10:11:37.978834</t>
  </si>
  <si>
    <t>26367132</t>
  </si>
  <si>
    <t>39271435</t>
  </si>
  <si>
    <t>833P</t>
  </si>
  <si>
    <t>2025-04-13T10:12:09.015484</t>
  </si>
  <si>
    <t>2025-04-13T10:12:33.603353</t>
  </si>
  <si>
    <t>26367171</t>
  </si>
  <si>
    <t>39271450</t>
  </si>
  <si>
    <t>738V</t>
  </si>
  <si>
    <t>2025-04-13T10:12:38.761761</t>
  </si>
  <si>
    <t>2025-04-13T10:13:50.682582</t>
  </si>
  <si>
    <t>2025-04-13T10:14:18.846343</t>
  </si>
  <si>
    <t>2025-04-13T10:14:38.989193</t>
  </si>
  <si>
    <t>2025-04-13T10:15:55.429151</t>
  </si>
  <si>
    <t>2025-04-13T10:16:00.456325</t>
  </si>
  <si>
    <t>2025-04-13T10:17:31.142514</t>
  </si>
  <si>
    <t>2025-04-13T10:18:06.074762</t>
  </si>
  <si>
    <t>26367229</t>
  </si>
  <si>
    <t>39271547</t>
  </si>
  <si>
    <t>696W</t>
  </si>
  <si>
    <t>2025-04-13T10:18:06.801694</t>
  </si>
  <si>
    <t>2025-04-13T10:18:12.674900</t>
  </si>
  <si>
    <t>26367230</t>
  </si>
  <si>
    <t>39271550</t>
  </si>
  <si>
    <t>229C</t>
  </si>
  <si>
    <t>2025-04-13T10:18:15.078097</t>
  </si>
  <si>
    <t>2025-04-13T10:18:44.153417</t>
  </si>
  <si>
    <t>2025-04-13T10:18:59.300617</t>
  </si>
  <si>
    <t>2025-04-13T10:20:13.846469</t>
  </si>
  <si>
    <t>2025-04-13T10:22:08.701548</t>
  </si>
  <si>
    <t>2025-04-13T10:22:09.452896</t>
  </si>
  <si>
    <t>2025-04-13T10:23:50.377528</t>
  </si>
  <si>
    <t>26367332</t>
  </si>
  <si>
    <t>39271661</t>
  </si>
  <si>
    <t>785Q</t>
  </si>
  <si>
    <t>2025-04-13T10:24:02.537117</t>
  </si>
  <si>
    <t>2025-04-13T10:24:06.543996</t>
  </si>
  <si>
    <t>2025-04-13T10:24:40.589312</t>
  </si>
  <si>
    <t>26367352</t>
  </si>
  <si>
    <t>39271680</t>
  </si>
  <si>
    <t>393U</t>
  </si>
  <si>
    <t>2025-04-13T10:25:04.542470</t>
  </si>
  <si>
    <t>2025-04-13T10:26:15.458073</t>
  </si>
  <si>
    <t>2025-04-13T10:26:45.219316</t>
  </si>
  <si>
    <t>2025-04-13T10:28:14.794026</t>
  </si>
  <si>
    <t>26367385</t>
  </si>
  <si>
    <t>39271730</t>
  </si>
  <si>
    <t>899F</t>
  </si>
  <si>
    <t>2025-04-13T10:29:03.179849</t>
  </si>
  <si>
    <t>2025-04-13T10:29:15.268331</t>
  </si>
  <si>
    <t>2025-04-13T10:29:22.166807</t>
  </si>
  <si>
    <t>26367395</t>
  </si>
  <si>
    <t>39271751</t>
  </si>
  <si>
    <t>236E</t>
  </si>
  <si>
    <t>2025-04-13T10:30:00.018275</t>
  </si>
  <si>
    <t>2025-04-13T10:32:50.995092</t>
  </si>
  <si>
    <t>2025-04-13T10:32:55.851636</t>
  </si>
  <si>
    <t>26367435</t>
  </si>
  <si>
    <t>39271833</t>
  </si>
  <si>
    <t>294T</t>
  </si>
  <si>
    <t>2025-04-13T10:32:58.938569</t>
  </si>
  <si>
    <t>26367437</t>
  </si>
  <si>
    <t>39271836</t>
  </si>
  <si>
    <t>2025-04-13T10:33:45.192127</t>
  </si>
  <si>
    <t>2025-04-13T10:33:54.274362</t>
  </si>
  <si>
    <t>2025-04-13T10:36:43.251443</t>
  </si>
  <si>
    <t>26367480</t>
  </si>
  <si>
    <t>39271891</t>
  </si>
  <si>
    <t>297Q</t>
  </si>
  <si>
    <t>2025-04-13T10:36:55.588948</t>
  </si>
  <si>
    <t>2025-04-13T10:36:57.590250</t>
  </si>
  <si>
    <t>2025-04-13T10:39:21.217086</t>
  </si>
  <si>
    <t>26367507</t>
  </si>
  <si>
    <t>39271932</t>
  </si>
  <si>
    <t>983F</t>
  </si>
  <si>
    <t>2025-04-13T10:40:09.609627</t>
  </si>
  <si>
    <t>2025-04-13T10:41:31.926964</t>
  </si>
  <si>
    <t>2025-04-13T10:42:04.857205</t>
  </si>
  <si>
    <t>2025-04-13T10:43:28.782696</t>
  </si>
  <si>
    <t>26367572</t>
  </si>
  <si>
    <t>39271997</t>
  </si>
  <si>
    <t>648W</t>
  </si>
  <si>
    <t>2025-04-13T10:43:30.702743</t>
  </si>
  <si>
    <t>2025-04-13T10:43:45.604878</t>
  </si>
  <si>
    <t>2025-04-13T10:44:28.220598</t>
  </si>
  <si>
    <t>26367584</t>
  </si>
  <si>
    <t>39272013</t>
  </si>
  <si>
    <t>936P</t>
  </si>
  <si>
    <t>2025-04-13T10:45:01.206341</t>
  </si>
  <si>
    <t>2025-04-13T10:45:32.941052</t>
  </si>
  <si>
    <t>2025-04-13T10:46:51.026115</t>
  </si>
  <si>
    <t>2025-04-13T10:47:53.407904</t>
  </si>
  <si>
    <t>26367626</t>
  </si>
  <si>
    <t>39272068</t>
  </si>
  <si>
    <t>758A</t>
  </si>
  <si>
    <t>2025-04-13T10:48:13.197885</t>
  </si>
  <si>
    <t>2025-04-13T10:48:22.214312</t>
  </si>
  <si>
    <t>2025-04-13T10:49:06.949998</t>
  </si>
  <si>
    <t>26367643</t>
  </si>
  <si>
    <t>39272087</t>
  </si>
  <si>
    <t>496C</t>
  </si>
  <si>
    <t>2025-04-13T10:49:39.769545</t>
  </si>
  <si>
    <t>26367648</t>
  </si>
  <si>
    <t>39272092</t>
  </si>
  <si>
    <t>652R</t>
  </si>
  <si>
    <t>2025-04-13T10:50:04.973315</t>
  </si>
  <si>
    <t>2025-04-13T10:50:31.174815</t>
  </si>
  <si>
    <t>26367658</t>
  </si>
  <si>
    <t>39272109</t>
  </si>
  <si>
    <t>642P</t>
  </si>
  <si>
    <t>2025-04-13T10:50:32.177131</t>
  </si>
  <si>
    <t>2025-04-13T10:51:03.930750</t>
  </si>
  <si>
    <t>2025-04-13T10:51:46.737673</t>
  </si>
  <si>
    <t>2025-04-13T10:52:41.600333</t>
  </si>
  <si>
    <t>26367686</t>
  </si>
  <si>
    <t>39272137</t>
  </si>
  <si>
    <t>393Y</t>
  </si>
  <si>
    <t>2025-04-13T10:52:57.734085</t>
  </si>
  <si>
    <t>2025-04-13T10:53:45.587855</t>
  </si>
  <si>
    <t>2025-04-13T10:56:43.914120</t>
  </si>
  <si>
    <t>2025-04-13T10:57:01.591258</t>
  </si>
  <si>
    <t>26367745</t>
  </si>
  <si>
    <t>39272243</t>
  </si>
  <si>
    <t>244F</t>
  </si>
  <si>
    <t>2025-04-13T10:57:29.228009</t>
  </si>
  <si>
    <t>2025-04-13T10:58:46.564380</t>
  </si>
  <si>
    <t>26367769</t>
  </si>
  <si>
    <t>39272267</t>
  </si>
  <si>
    <t>696R</t>
  </si>
  <si>
    <t>2025-04-13T10:59:03.388792</t>
  </si>
  <si>
    <t>2025-04-13T10:59:49.447251</t>
  </si>
  <si>
    <t>26367785</t>
  </si>
  <si>
    <t>39272284</t>
  </si>
  <si>
    <t>2025-04-13T11:00:22.895006</t>
  </si>
  <si>
    <t>2025-04-13T11:00:38.021920</t>
  </si>
  <si>
    <t>2025-04-13T11:00:45.071104</t>
  </si>
  <si>
    <t>2025-04-13T11:03:25.267620</t>
  </si>
  <si>
    <t>2025-04-13T11:06:09.964882</t>
  </si>
  <si>
    <t>26368159</t>
  </si>
  <si>
    <t>39272687</t>
  </si>
  <si>
    <t>589R</t>
  </si>
  <si>
    <t>2025-04-13T11:06:29.007469</t>
  </si>
  <si>
    <t>2025-04-13T11:08:06.385681</t>
  </si>
  <si>
    <t>2025-04-13T11:08:07.882308</t>
  </si>
  <si>
    <t>2025-04-13T11:09:16.327913</t>
  </si>
  <si>
    <t>2025-04-13T11:09:51.556817</t>
  </si>
  <si>
    <t>26368323</t>
  </si>
  <si>
    <t>39272925</t>
  </si>
  <si>
    <t>379C</t>
  </si>
  <si>
    <t>2025-04-13T11:10:16.193766</t>
  </si>
  <si>
    <t>2025-04-13T11:13:28.087867</t>
  </si>
  <si>
    <t>26368573</t>
  </si>
  <si>
    <t>39273190</t>
  </si>
  <si>
    <t>578U</t>
  </si>
  <si>
    <t>2025-04-13T11:13:42.159529</t>
  </si>
  <si>
    <t>2025-04-13T11:13:56.922321</t>
  </si>
  <si>
    <t>26368606</t>
  </si>
  <si>
    <t>39273227</t>
  </si>
  <si>
    <t>963C</t>
  </si>
  <si>
    <t>2025-04-13T11:14:19.946986</t>
  </si>
  <si>
    <t>2025-04-13T11:15:13.199172</t>
  </si>
  <si>
    <t>26368710</t>
  </si>
  <si>
    <t>39273310</t>
  </si>
  <si>
    <t>629W</t>
  </si>
  <si>
    <t>2025-04-13T11:15:26.402141</t>
  </si>
  <si>
    <t>2025-04-13T11:16:19.737364</t>
  </si>
  <si>
    <t>26368756</t>
  </si>
  <si>
    <t>39273343</t>
  </si>
  <si>
    <t>974R</t>
  </si>
  <si>
    <t>2025-04-13T11:16:30.053320</t>
  </si>
  <si>
    <t>2025-04-13T11:16:38.446505</t>
  </si>
  <si>
    <t>2025-04-13T11:17:27.988548</t>
  </si>
  <si>
    <t>26368855</t>
  </si>
  <si>
    <t>39273465</t>
  </si>
  <si>
    <t>557P</t>
  </si>
  <si>
    <t>2025-04-13T11:18:26.248533</t>
  </si>
  <si>
    <t>2025-04-13T11:18:30.855348</t>
  </si>
  <si>
    <t>2025-04-13T11:19:13.586201</t>
  </si>
  <si>
    <t>26368945</t>
  </si>
  <si>
    <t>39273556</t>
  </si>
  <si>
    <t>988R</t>
  </si>
  <si>
    <t>2025-04-13T11:20:24.649666</t>
  </si>
  <si>
    <t>2025-04-13T11:20:35.496445</t>
  </si>
  <si>
    <t>26369019</t>
  </si>
  <si>
    <t>39273621</t>
  </si>
  <si>
    <t>348V</t>
  </si>
  <si>
    <t>2025-04-13T11:20:56.592120</t>
  </si>
  <si>
    <t>26369048</t>
  </si>
  <si>
    <t>39273671</t>
  </si>
  <si>
    <t>762U</t>
  </si>
  <si>
    <t>2025-04-13T11:21:36.788948</t>
  </si>
  <si>
    <t>26369085</t>
  </si>
  <si>
    <t>39273700</t>
  </si>
  <si>
    <t>2025-04-13T11:22:29.525802</t>
  </si>
  <si>
    <t>2025-04-13T11:22:44.640764</t>
  </si>
  <si>
    <t>2025-04-13T11:22:55.207102</t>
  </si>
  <si>
    <t>2025-04-13T11:23:03.264622</t>
  </si>
  <si>
    <t>2025-04-13T11:23:08.817461</t>
  </si>
  <si>
    <t>26369181</t>
  </si>
  <si>
    <t>39273808</t>
  </si>
  <si>
    <t>727K</t>
  </si>
  <si>
    <t>2025-04-13T11:23:25.351882</t>
  </si>
  <si>
    <t>26369214</t>
  </si>
  <si>
    <t>39273841</t>
  </si>
  <si>
    <t>559L</t>
  </si>
  <si>
    <t>2025-04-13T11:24:48.707958</t>
  </si>
  <si>
    <t>26369287</t>
  </si>
  <si>
    <t>39273923</t>
  </si>
  <si>
    <t>333A</t>
  </si>
  <si>
    <t>2025-04-13T11:24:59.262652</t>
  </si>
  <si>
    <t>2025-04-13T11:24:59.845548</t>
  </si>
  <si>
    <t>2025-04-13T11:25:00.385451</t>
  </si>
  <si>
    <t>2025-04-13T11:25:17.240137</t>
  </si>
  <si>
    <t>2025-04-13T11:25:49.697417</t>
  </si>
  <si>
    <t>26369337</t>
  </si>
  <si>
    <t>39273982</t>
  </si>
  <si>
    <t>388C</t>
  </si>
  <si>
    <t>2025-04-13T11:26:34.428993</t>
  </si>
  <si>
    <t>26369385</t>
  </si>
  <si>
    <t>39274018</t>
  </si>
  <si>
    <t>749P</t>
  </si>
  <si>
    <t>2025-04-13T11:27:02.225095</t>
  </si>
  <si>
    <t>2025-04-13T11:27:16.613129</t>
  </si>
  <si>
    <t>2025-04-13T11:27:44.846120</t>
  </si>
  <si>
    <t>2025-04-13T11:28:12.468729</t>
  </si>
  <si>
    <t>26369457</t>
  </si>
  <si>
    <t>39274100</t>
  </si>
  <si>
    <t>2025-04-13T11:28:16.565233</t>
  </si>
  <si>
    <t>2025-04-13T11:28:22.615920</t>
  </si>
  <si>
    <t>2025-04-13T11:28:45.805019</t>
  </si>
  <si>
    <t>2025-04-13T11:29:21.193704</t>
  </si>
  <si>
    <t>26369543</t>
  </si>
  <si>
    <t>39274225</t>
  </si>
  <si>
    <t>334T</t>
  </si>
  <si>
    <t>2025-04-13T11:29:37.145798</t>
  </si>
  <si>
    <t>26369530</t>
  </si>
  <si>
    <t>39274208</t>
  </si>
  <si>
    <t>746W</t>
  </si>
  <si>
    <t>2025-04-13T11:29:51.737074</t>
  </si>
  <si>
    <t>2025-04-13T11:29:52.037191</t>
  </si>
  <si>
    <t>2025-04-13T11:29:52.781746</t>
  </si>
  <si>
    <t>2025-04-13T11:30:24.475330</t>
  </si>
  <si>
    <t>2025-04-13T11:30:34.398403</t>
  </si>
  <si>
    <t>26369586</t>
  </si>
  <si>
    <t>39274279</t>
  </si>
  <si>
    <t>739F</t>
  </si>
  <si>
    <t>2025-04-13T11:30:42.196965</t>
  </si>
  <si>
    <t>2025-04-13T11:30:57.192684</t>
  </si>
  <si>
    <t>2025-04-13T11:30:57.957622</t>
  </si>
  <si>
    <t>26369634</t>
  </si>
  <si>
    <t>39274329</t>
  </si>
  <si>
    <t>637C</t>
  </si>
  <si>
    <t>2025-04-13T11:31:15.832899</t>
  </si>
  <si>
    <t>2025-04-13T11:31:19.621418</t>
  </si>
  <si>
    <t>26369650</t>
  </si>
  <si>
    <t>39274347</t>
  </si>
  <si>
    <t>432W</t>
  </si>
  <si>
    <t>2025-04-13T11:32:00.655174</t>
  </si>
  <si>
    <t>2025-04-13T11:32:28.688082</t>
  </si>
  <si>
    <t>26369705</t>
  </si>
  <si>
    <t>39274412</t>
  </si>
  <si>
    <t>763P</t>
  </si>
  <si>
    <t>2025-04-13T11:32:28.879836</t>
  </si>
  <si>
    <t>2025-04-13T11:33:12.704144</t>
  </si>
  <si>
    <t>2025-04-13T11:33:12.774707</t>
  </si>
  <si>
    <t>2025-04-13T11:33:13.726630</t>
  </si>
  <si>
    <t>2025-04-13T11:33:26.367282</t>
  </si>
  <si>
    <t>26369777</t>
  </si>
  <si>
    <t>39274507</t>
  </si>
  <si>
    <t>837A</t>
  </si>
  <si>
    <t>2025-04-13T11:33:26.462624</t>
  </si>
  <si>
    <t>26369779</t>
  </si>
  <si>
    <t>39274508</t>
  </si>
  <si>
    <t>679R</t>
  </si>
  <si>
    <t>2025-04-13T11:33:42.563587</t>
  </si>
  <si>
    <t>2025-04-13T11:33:51.467792</t>
  </si>
  <si>
    <t>2025-04-13T11:33:57.702639</t>
  </si>
  <si>
    <t>26369802</t>
  </si>
  <si>
    <t>39274552</t>
  </si>
  <si>
    <t>363F</t>
  </si>
  <si>
    <t>2025-04-13T11:34:15.133112</t>
  </si>
  <si>
    <t>26369813</t>
  </si>
  <si>
    <t>39274568</t>
  </si>
  <si>
    <t>253Y</t>
  </si>
  <si>
    <t>2025-04-13T11:34:24.188109</t>
  </si>
  <si>
    <t>2025-04-13T11:34:24.772657</t>
  </si>
  <si>
    <t>26369827</t>
  </si>
  <si>
    <t>39274575</t>
  </si>
  <si>
    <t>365R</t>
  </si>
  <si>
    <t>2025-04-13T11:34:31.635789</t>
  </si>
  <si>
    <t>26369833</t>
  </si>
  <si>
    <t>39274579</t>
  </si>
  <si>
    <t>553A</t>
  </si>
  <si>
    <t>2025-04-13T11:34:37.793361</t>
  </si>
  <si>
    <t>2025-04-13T11:34:55.229592</t>
  </si>
  <si>
    <t>2025-04-13T11:35:06.909526</t>
  </si>
  <si>
    <t>2025-04-13T11:35:18.167637</t>
  </si>
  <si>
    <t>2025-04-13T11:35:18.258599</t>
  </si>
  <si>
    <t>2025-04-13T11:36:29.739184</t>
  </si>
  <si>
    <t>2025-04-13T11:37:21.063845</t>
  </si>
  <si>
    <t>2025-04-13T11:37:30.580564</t>
  </si>
  <si>
    <t>26369988</t>
  </si>
  <si>
    <t>39274756</t>
  </si>
  <si>
    <t>2025-04-13T11:37:54.768815</t>
  </si>
  <si>
    <t>2025-04-13T11:37:57.298153</t>
  </si>
  <si>
    <t>2025-04-13T11:38:06.118221</t>
  </si>
  <si>
    <t>26370000</t>
  </si>
  <si>
    <t>39274777</t>
  </si>
  <si>
    <t>977E</t>
  </si>
  <si>
    <t>2025-04-13T11:38:06.884010</t>
  </si>
  <si>
    <t>2025-04-13T11:38:13.589977</t>
  </si>
  <si>
    <t>26370008</t>
  </si>
  <si>
    <t>39274786</t>
  </si>
  <si>
    <t>926T</t>
  </si>
  <si>
    <t>2025-04-13T11:38:35.521482</t>
  </si>
  <si>
    <t>26370038</t>
  </si>
  <si>
    <t>39274806</t>
  </si>
  <si>
    <t>846L</t>
  </si>
  <si>
    <t>2025-04-13T11:38:57.633026</t>
  </si>
  <si>
    <t>2025-04-13T11:39:10.357132</t>
  </si>
  <si>
    <t>2025-04-13T11:39:17.864336</t>
  </si>
  <si>
    <t>2025-04-13T11:39:50.714961</t>
  </si>
  <si>
    <t>2025-04-13T11:39:50.861838</t>
  </si>
  <si>
    <t>2025-04-13T11:40:10.405230</t>
  </si>
  <si>
    <t>26370098</t>
  </si>
  <si>
    <t>39274914</t>
  </si>
  <si>
    <t>857F</t>
  </si>
  <si>
    <t>2025-04-13T11:40:37.912556</t>
  </si>
  <si>
    <t>2025-04-13T11:40:38.196745</t>
  </si>
  <si>
    <t>2025-04-13T11:40:38.449385</t>
  </si>
  <si>
    <t>26370133</t>
  </si>
  <si>
    <t>39274930</t>
  </si>
  <si>
    <t>875H</t>
  </si>
  <si>
    <t>2025-04-13T11:40:52.509812</t>
  </si>
  <si>
    <t>2025-04-13T11:41:01.598659</t>
  </si>
  <si>
    <t>2025-04-13T11:41:20.161353</t>
  </si>
  <si>
    <t>26370164</t>
  </si>
  <si>
    <t>39274989</t>
  </si>
  <si>
    <t>567C</t>
  </si>
  <si>
    <t>2025-04-13T11:41:56.502614</t>
  </si>
  <si>
    <t>2025-04-13T11:42:11.667899</t>
  </si>
  <si>
    <t>26370189</t>
  </si>
  <si>
    <t>39275020</t>
  </si>
  <si>
    <t>556P</t>
  </si>
  <si>
    <t>2025-04-13T11:42:28.207856</t>
  </si>
  <si>
    <t>2025-04-13T11:42:31.388970</t>
  </si>
  <si>
    <t>26370208</t>
  </si>
  <si>
    <t>39275042</t>
  </si>
  <si>
    <t>637W</t>
  </si>
  <si>
    <t>2025-04-13T11:42:32.064040</t>
  </si>
  <si>
    <t>2025-04-13T11:42:53.717823</t>
  </si>
  <si>
    <t>26370263</t>
  </si>
  <si>
    <t>39275095</t>
  </si>
  <si>
    <t>593K</t>
  </si>
  <si>
    <t>2025-04-13T11:42:54.423693</t>
  </si>
  <si>
    <t>2025-04-13T11:43:06.510755</t>
  </si>
  <si>
    <t>26370273</t>
  </si>
  <si>
    <t>39275100</t>
  </si>
  <si>
    <t>892F</t>
  </si>
  <si>
    <t>2025-04-13T11:43:46.352372</t>
  </si>
  <si>
    <t>2025-04-13T11:43:47.275787</t>
  </si>
  <si>
    <t>2025-04-13T11:43:47.280392</t>
  </si>
  <si>
    <t>2025-04-13T11:43:48.560308</t>
  </si>
  <si>
    <t>2025-04-13T11:43:48.946376</t>
  </si>
  <si>
    <t>2025-04-13T11:43:49.216916</t>
  </si>
  <si>
    <t>2025-04-13T11:44:16.817051</t>
  </si>
  <si>
    <t>26370317</t>
  </si>
  <si>
    <t>39275160</t>
  </si>
  <si>
    <t>465R</t>
  </si>
  <si>
    <t>2025-04-13T11:44:21.278115</t>
  </si>
  <si>
    <t>26370318</t>
  </si>
  <si>
    <t>39275163</t>
  </si>
  <si>
    <t>647H</t>
  </si>
  <si>
    <t>2025-04-13T11:45:41.108774</t>
  </si>
  <si>
    <t>2025-04-13T11:45:44.146397</t>
  </si>
  <si>
    <t>2025-04-13T11:45:46.667413</t>
  </si>
  <si>
    <t>2025-04-13T11:45:47.652013</t>
  </si>
  <si>
    <t>2025-04-13T11:45:52.785613</t>
  </si>
  <si>
    <t>2025-04-13T11:45:53.518542</t>
  </si>
  <si>
    <t>2025-04-13T11:46:55.216771</t>
  </si>
  <si>
    <t>2025-04-13T11:48:41.285159</t>
  </si>
  <si>
    <t>2025-04-13T11:48:42.510178</t>
  </si>
  <si>
    <t>2025-04-13T11:49:02.081773</t>
  </si>
  <si>
    <t>2025-04-13T11:49:06.583626</t>
  </si>
  <si>
    <t>26370597</t>
  </si>
  <si>
    <t>39275472</t>
  </si>
  <si>
    <t>686P</t>
  </si>
  <si>
    <t>2025-04-13T11:49:10.040661</t>
  </si>
  <si>
    <t>26370600</t>
  </si>
  <si>
    <t>39275476</t>
  </si>
  <si>
    <t>369T</t>
  </si>
  <si>
    <t>2025-04-13T11:49:49.557869</t>
  </si>
  <si>
    <t>26370617</t>
  </si>
  <si>
    <t>39275504</t>
  </si>
  <si>
    <t>927W</t>
  </si>
  <si>
    <t>2025-04-13T11:51:23.089529</t>
  </si>
  <si>
    <t>2025-04-13T11:51:28.257357</t>
  </si>
  <si>
    <t>26370685</t>
  </si>
  <si>
    <t>39275580</t>
  </si>
  <si>
    <t>379Y</t>
  </si>
  <si>
    <t>2025-04-13T11:51:35.187822</t>
  </si>
  <si>
    <t>2025-04-13T11:53:00.276520</t>
  </si>
  <si>
    <t>2025-04-13T11:53:44.148215</t>
  </si>
  <si>
    <t>2025-04-13T11:54:18.555768</t>
  </si>
  <si>
    <t>26370872</t>
  </si>
  <si>
    <t>39275774</t>
  </si>
  <si>
    <t>754T</t>
  </si>
  <si>
    <t>2025-04-13T11:54:21.511281</t>
  </si>
  <si>
    <t>26370878</t>
  </si>
  <si>
    <t>39275777</t>
  </si>
  <si>
    <t>244L</t>
  </si>
  <si>
    <t>2025-04-13T11:54:28.041923</t>
  </si>
  <si>
    <t>26370880</t>
  </si>
  <si>
    <t>39275781</t>
  </si>
  <si>
    <t>354U</t>
  </si>
  <si>
    <t>2025-04-13T11:54:35.573938</t>
  </si>
  <si>
    <t>2025-04-13T11:54:40.018905</t>
  </si>
  <si>
    <t>26370912</t>
  </si>
  <si>
    <t>39275804</t>
  </si>
  <si>
    <t>943E</t>
  </si>
  <si>
    <t>2025-04-13T11:54:43.075235</t>
  </si>
  <si>
    <t>2025-04-13T11:55:17.954476</t>
  </si>
  <si>
    <t>26370935</t>
  </si>
  <si>
    <t>39275881</t>
  </si>
  <si>
    <t>652E</t>
  </si>
  <si>
    <t>2025-04-13T11:55:49.004533</t>
  </si>
  <si>
    <t>2025-04-13T11:56:39.654450</t>
  </si>
  <si>
    <t>26371007</t>
  </si>
  <si>
    <t>39275940</t>
  </si>
  <si>
    <t>373U</t>
  </si>
  <si>
    <t>2025-04-13T11:56:43.915858</t>
  </si>
  <si>
    <t>26371017</t>
  </si>
  <si>
    <t>39275973</t>
  </si>
  <si>
    <t>569P</t>
  </si>
  <si>
    <t>2025-04-13T11:57:14.200747</t>
  </si>
  <si>
    <t>26371038</t>
  </si>
  <si>
    <t>39275989</t>
  </si>
  <si>
    <t>723R</t>
  </si>
  <si>
    <t>2025-04-13T11:57:59.980377</t>
  </si>
  <si>
    <t>2025-04-13T11:59:19.845505</t>
  </si>
  <si>
    <t>26371141</t>
  </si>
  <si>
    <t>39276092</t>
  </si>
  <si>
    <t>963A</t>
  </si>
  <si>
    <t>2025-04-13T12:00:06.930199</t>
  </si>
  <si>
    <t>2025-04-13T12:00:20.932956</t>
  </si>
  <si>
    <t>2025-04-13T12:00:21.608179</t>
  </si>
  <si>
    <t>2025-04-13T12:00:25.979183</t>
  </si>
  <si>
    <t>2025-04-13T12:01:53.475802</t>
  </si>
  <si>
    <t>26371243</t>
  </si>
  <si>
    <t>39276216</t>
  </si>
  <si>
    <t>324E</t>
  </si>
  <si>
    <t>2025-04-13T12:02:08.972283</t>
  </si>
  <si>
    <t>26371255</t>
  </si>
  <si>
    <t>39276222</t>
  </si>
  <si>
    <t>487T</t>
  </si>
  <si>
    <t>2025-04-13T12:02:10.870558</t>
  </si>
  <si>
    <t>2025-04-13T12:02:28.572319</t>
  </si>
  <si>
    <t>26371269</t>
  </si>
  <si>
    <t>39276239</t>
  </si>
  <si>
    <t>2025-04-13T12:02:45.063405</t>
  </si>
  <si>
    <t>2025-04-13T12:02:57.150570</t>
  </si>
  <si>
    <t>2025-04-13T12:03:41.362377</t>
  </si>
  <si>
    <t>26371330</t>
  </si>
  <si>
    <t>39276311</t>
  </si>
  <si>
    <t>564L</t>
  </si>
  <si>
    <t>2025-04-13T12:04:50.965010</t>
  </si>
  <si>
    <t>26371426</t>
  </si>
  <si>
    <t>39276580</t>
  </si>
  <si>
    <t>772U</t>
  </si>
  <si>
    <t>2025-04-13T12:05:54.950832</t>
  </si>
  <si>
    <t>2025-04-13T12:06:11.059216</t>
  </si>
  <si>
    <t>2025-04-13T12:06:47.032511</t>
  </si>
  <si>
    <t>2025-04-13T12:06:47.998186</t>
  </si>
  <si>
    <t>2025-04-13T12:06:59.020360</t>
  </si>
  <si>
    <t>2025-04-13T12:07:05.195397</t>
  </si>
  <si>
    <t>26371539</t>
  </si>
  <si>
    <t>39276726</t>
  </si>
  <si>
    <t>326F</t>
  </si>
  <si>
    <t>2025-04-13T12:07:05.450920</t>
  </si>
  <si>
    <t>2025-04-13T12:07:30.862839</t>
  </si>
  <si>
    <t>26371559</t>
  </si>
  <si>
    <t>39276746</t>
  </si>
  <si>
    <t>673Y</t>
  </si>
  <si>
    <t>2025-04-13T12:08:04.299865</t>
  </si>
  <si>
    <t>26371583</t>
  </si>
  <si>
    <t>39276770</t>
  </si>
  <si>
    <t>245W</t>
  </si>
  <si>
    <t>2025-04-13T12:08:44.677403</t>
  </si>
  <si>
    <t>2025-04-13T12:08:45.609374</t>
  </si>
  <si>
    <t>2025-04-13T12:08:46.609116</t>
  </si>
  <si>
    <t>2025-04-13T12:08:46.626583</t>
  </si>
  <si>
    <t>2025-04-13T12:08:47.259479</t>
  </si>
  <si>
    <t>2025-04-13T12:08:48.559637</t>
  </si>
  <si>
    <t>26371637</t>
  </si>
  <si>
    <t>39276829</t>
  </si>
  <si>
    <t>487P</t>
  </si>
  <si>
    <t>2025-04-13T12:09:39.578958</t>
  </si>
  <si>
    <t>2025-04-13T12:10:21.382753</t>
  </si>
  <si>
    <t>2025-04-13T12:10:22.159373</t>
  </si>
  <si>
    <t>2025-04-13T12:10:33.484257</t>
  </si>
  <si>
    <t>2025-04-13T12:10:33.619042</t>
  </si>
  <si>
    <t>2025-04-13T12:10:34.317250</t>
  </si>
  <si>
    <t>2025-04-13T12:10:34.351190</t>
  </si>
  <si>
    <t>2025-04-13T12:12:16.250572</t>
  </si>
  <si>
    <t>2025-04-13T12:12:22.781271</t>
  </si>
  <si>
    <t>2025-04-13T12:13:18.972103</t>
  </si>
  <si>
    <t>26371887</t>
  </si>
  <si>
    <t>39277098</t>
  </si>
  <si>
    <t>2025-04-13T12:13:33.393268</t>
  </si>
  <si>
    <t>2025-04-13T12:13:57.427555</t>
  </si>
  <si>
    <t>2025-04-13T12:14:08.586675</t>
  </si>
  <si>
    <t>2025-04-13T12:15:49.411367</t>
  </si>
  <si>
    <t>2025-04-13T12:17:28.076460</t>
  </si>
  <si>
    <t>2025-04-13T12:17:39.961153</t>
  </si>
  <si>
    <t>2025-04-13T12:17:57.813177</t>
  </si>
  <si>
    <t>2025-04-13T12:17:58.496607</t>
  </si>
  <si>
    <t>2025-04-13T12:20:34.846762</t>
  </si>
  <si>
    <t>2025-04-13T12:21:16.821599</t>
  </si>
  <si>
    <t>2025-04-13T12:21:52.592191</t>
  </si>
  <si>
    <t>26372330</t>
  </si>
  <si>
    <t>39277627</t>
  </si>
  <si>
    <t>582A</t>
  </si>
  <si>
    <t>2025-04-13T12:22:15.145543</t>
  </si>
  <si>
    <t>2025-04-13T12:22:16.694649</t>
  </si>
  <si>
    <t>26372350</t>
  </si>
  <si>
    <t>39277657</t>
  </si>
  <si>
    <t>736W</t>
  </si>
  <si>
    <t>2025-04-13T12:22:24.405190</t>
  </si>
  <si>
    <t>2025-04-13T12:23:01.384680</t>
  </si>
  <si>
    <t>2025-04-13T12:23:30.983431</t>
  </si>
  <si>
    <t>26372419</t>
  </si>
  <si>
    <t>39277737</t>
  </si>
  <si>
    <t>572L</t>
  </si>
  <si>
    <t>2025-04-13T12:23:44.847004</t>
  </si>
  <si>
    <t>2025-04-13T12:24:57.061462</t>
  </si>
  <si>
    <t>26372498</t>
  </si>
  <si>
    <t>39277830</t>
  </si>
  <si>
    <t>575K</t>
  </si>
  <si>
    <t>2025-04-13T12:25:15.972588</t>
  </si>
  <si>
    <t>2025-04-13T12:25:49.628693</t>
  </si>
  <si>
    <t>2025-04-13T12:26:02.103383</t>
  </si>
  <si>
    <t>26372536</t>
  </si>
  <si>
    <t>39277874</t>
  </si>
  <si>
    <t>728A</t>
  </si>
  <si>
    <t>2025-04-13T12:26:02.330352</t>
  </si>
  <si>
    <t>2025-04-13T12:26:04.872364</t>
  </si>
  <si>
    <t>26372539</t>
  </si>
  <si>
    <t>39277877</t>
  </si>
  <si>
    <t>776K</t>
  </si>
  <si>
    <t>2025-04-13T12:26:15.351530</t>
  </si>
  <si>
    <t>26372540</t>
  </si>
  <si>
    <t>39277889</t>
  </si>
  <si>
    <t>499R</t>
  </si>
  <si>
    <t>2025-04-13T12:26:43.104173</t>
  </si>
  <si>
    <t>2025-04-13T12:26:43.387225</t>
  </si>
  <si>
    <t>2025-04-13T12:26:55.084177</t>
  </si>
  <si>
    <t>2025-04-13T12:27:01.484705</t>
  </si>
  <si>
    <t>2025-04-13T12:27:03.672185</t>
  </si>
  <si>
    <t>2025-04-13T12:27:13.023953</t>
  </si>
  <si>
    <t>26372622</t>
  </si>
  <si>
    <t>39277962</t>
  </si>
  <si>
    <t>847A</t>
  </si>
  <si>
    <t>2025-04-13T12:28:30.139146</t>
  </si>
  <si>
    <t>26372669</t>
  </si>
  <si>
    <t>39278025</t>
  </si>
  <si>
    <t>764R</t>
  </si>
  <si>
    <t>2025-04-13T12:28:30.872911</t>
  </si>
  <si>
    <t>2025-04-13T12:29:29.847791</t>
  </si>
  <si>
    <t>2025-04-13T12:29:54.406397</t>
  </si>
  <si>
    <t>2025-04-13T12:29:56.510342</t>
  </si>
  <si>
    <t>2025-04-13T12:30:01.460375</t>
  </si>
  <si>
    <t>2025-04-13T12:32:12.352873</t>
  </si>
  <si>
    <t>2025-04-13T12:32:31.138102</t>
  </si>
  <si>
    <t>2025-04-13T12:32:37.696548</t>
  </si>
  <si>
    <t>2025-04-13T12:32:38.274004</t>
  </si>
  <si>
    <t>2025-04-13T12:33:05.465488</t>
  </si>
  <si>
    <t>26372924</t>
  </si>
  <si>
    <t>39278330</t>
  </si>
  <si>
    <t>466A</t>
  </si>
  <si>
    <t>2025-04-13T12:33:26.668622</t>
  </si>
  <si>
    <t>26372937</t>
  </si>
  <si>
    <t>39278351</t>
  </si>
  <si>
    <t>245U</t>
  </si>
  <si>
    <t>2025-04-13T12:34:19.351424</t>
  </si>
  <si>
    <t>26372959</t>
  </si>
  <si>
    <t>39278389</t>
  </si>
  <si>
    <t>267T</t>
  </si>
  <si>
    <t>2025-04-13T12:35:15.281747</t>
  </si>
  <si>
    <t>26373016</t>
  </si>
  <si>
    <t>39278463</t>
  </si>
  <si>
    <t>296T</t>
  </si>
  <si>
    <t>2025-04-13T12:35:29.610488</t>
  </si>
  <si>
    <t>26373013</t>
  </si>
  <si>
    <t>39278456</t>
  </si>
  <si>
    <t>343A</t>
  </si>
  <si>
    <t>2025-04-13T12:35:31.010521</t>
  </si>
  <si>
    <t>2025-04-13T12:35:41.905955</t>
  </si>
  <si>
    <t>2025-04-13T12:36:00.051290</t>
  </si>
  <si>
    <t>2025-04-13T12:36:12.137731</t>
  </si>
  <si>
    <t>2025-04-13T12:36:42.876414</t>
  </si>
  <si>
    <t>2025-04-13T12:36:49.959930</t>
  </si>
  <si>
    <t>2025-04-13T12:37:00.850890</t>
  </si>
  <si>
    <t>2025-04-13T12:37:53.054438</t>
  </si>
  <si>
    <t>2025-04-13T12:39:02.703</t>
  </si>
  <si>
    <t>26373182</t>
  </si>
  <si>
    <t>39278674</t>
  </si>
  <si>
    <t>2025-04-13T12:40:09.443776</t>
  </si>
  <si>
    <t>2025-04-13T12:40:09.849222</t>
  </si>
  <si>
    <t>26373241</t>
  </si>
  <si>
    <t>39278754</t>
  </si>
  <si>
    <t>2025-04-13T12:40:19.123550</t>
  </si>
  <si>
    <t>26373257</t>
  </si>
  <si>
    <t>39278770</t>
  </si>
  <si>
    <t>277A</t>
  </si>
  <si>
    <t>2025-04-13T12:40:49.056791</t>
  </si>
  <si>
    <t>2025-04-13T12:41:19.394530</t>
  </si>
  <si>
    <t>26373321</t>
  </si>
  <si>
    <t>39278832</t>
  </si>
  <si>
    <t>286U</t>
  </si>
  <si>
    <t>2025-04-13T12:41:20.142531</t>
  </si>
  <si>
    <t>2025-04-13T12:41:41.646932</t>
  </si>
  <si>
    <t>2025-04-13T12:41:42.333649</t>
  </si>
  <si>
    <t>2025-04-13T12:41:42.403677</t>
  </si>
  <si>
    <t>2025-04-13T12:41:44.102311</t>
  </si>
  <si>
    <t>2025-04-13T12:43:17.768901</t>
  </si>
  <si>
    <t>26373402</t>
  </si>
  <si>
    <t>39278936</t>
  </si>
  <si>
    <t>583R</t>
  </si>
  <si>
    <t>2025-04-13T12:43:50.997935</t>
  </si>
  <si>
    <t>2025-04-13T12:44:15.654523</t>
  </si>
  <si>
    <t>2025-04-13T12:44:45.894549</t>
  </si>
  <si>
    <t>2025-04-13T12:44:46.579908</t>
  </si>
  <si>
    <t>2025-04-13T12:45:07.567395</t>
  </si>
  <si>
    <t>2025-04-13T12:45:15.409023</t>
  </si>
  <si>
    <t>26373501</t>
  </si>
  <si>
    <t>39279046</t>
  </si>
  <si>
    <t>687U</t>
  </si>
  <si>
    <t>2025-04-13T12:46:29.720822</t>
  </si>
  <si>
    <t>2025-04-13T12:47:37.146614</t>
  </si>
  <si>
    <t>2025-04-13T12:48:10.412580</t>
  </si>
  <si>
    <t>2025-04-13T12:49:33.474824</t>
  </si>
  <si>
    <t>2025-04-13T12:49:34.788510</t>
  </si>
  <si>
    <t>26373695</t>
  </si>
  <si>
    <t>39279281</t>
  </si>
  <si>
    <t>274T</t>
  </si>
  <si>
    <t>2025-04-13T12:50:10.472669</t>
  </si>
  <si>
    <t>26373731</t>
  </si>
  <si>
    <t>39279307</t>
  </si>
  <si>
    <t>439Q</t>
  </si>
  <si>
    <t>2025-04-13T12:51:15.839832</t>
  </si>
  <si>
    <t>2025-04-13T12:52:08.179939</t>
  </si>
  <si>
    <t>2025-04-13T12:52:26.756536</t>
  </si>
  <si>
    <t>2025-04-13T12:52:32.260791</t>
  </si>
  <si>
    <t>2025-04-13T12:53:32.768010</t>
  </si>
  <si>
    <t>26373895</t>
  </si>
  <si>
    <t>39279496</t>
  </si>
  <si>
    <t>857K</t>
  </si>
  <si>
    <t>2025-04-13T12:53:46.289785</t>
  </si>
  <si>
    <t>2025-04-13T12:53:53.507390</t>
  </si>
  <si>
    <t>26373908</t>
  </si>
  <si>
    <t>39279507</t>
  </si>
  <si>
    <t>586U</t>
  </si>
  <si>
    <t>2025-04-13T12:54:32.269433</t>
  </si>
  <si>
    <t>2025-04-13T12:55:01.974504</t>
  </si>
  <si>
    <t>2025-04-13T12:55:02.654246</t>
  </si>
  <si>
    <t>2025-04-13T12:55:27.602618</t>
  </si>
  <si>
    <t>2025-04-13T12:55:35.620160</t>
  </si>
  <si>
    <t>2025-04-13T12:59:13.666361</t>
  </si>
  <si>
    <t>26374204</t>
  </si>
  <si>
    <t>39279823</t>
  </si>
  <si>
    <t>452H</t>
  </si>
  <si>
    <t>2025-04-13T12:59:25.321634</t>
  </si>
  <si>
    <t>2025-04-13T12:59:35.875450</t>
  </si>
  <si>
    <t>2025-04-13T13:00:21.894543</t>
  </si>
  <si>
    <t>26374251</t>
  </si>
  <si>
    <t>39279912</t>
  </si>
  <si>
    <t>825W</t>
  </si>
  <si>
    <t>2025-04-13T13:00:39.861494</t>
  </si>
  <si>
    <t>2025-04-13T13:00:46.165969</t>
  </si>
  <si>
    <t>26374284</t>
  </si>
  <si>
    <t>39279929</t>
  </si>
  <si>
    <t>597H</t>
  </si>
  <si>
    <t>2025-04-13T13:01:00.518655</t>
  </si>
  <si>
    <t>2025-04-13T13:01:01.490616</t>
  </si>
  <si>
    <t>26374310</t>
  </si>
  <si>
    <t>39279965</t>
  </si>
  <si>
    <t>389K</t>
  </si>
  <si>
    <t>2025-04-13T13:01:03.269993</t>
  </si>
  <si>
    <t>26374316</t>
  </si>
  <si>
    <t>39279967</t>
  </si>
  <si>
    <t>783W</t>
  </si>
  <si>
    <t>2025-04-13T13:01:40.992287</t>
  </si>
  <si>
    <t>2025-04-13T13:02:07.378481</t>
  </si>
  <si>
    <t>2025-04-13T13:02:07.730281</t>
  </si>
  <si>
    <t>2025-04-13T13:02:37.267418</t>
  </si>
  <si>
    <t>2025-04-13T13:02:48.091360</t>
  </si>
  <si>
    <t>26374403</t>
  </si>
  <si>
    <t>39280031</t>
  </si>
  <si>
    <t>347K</t>
  </si>
  <si>
    <t>2025-04-13T13:03:42.716141</t>
  </si>
  <si>
    <t>2025-04-13T13:05:07.570208</t>
  </si>
  <si>
    <t>2025-04-13T13:05:30.054594</t>
  </si>
  <si>
    <t>26374549</t>
  </si>
  <si>
    <t>39280195</t>
  </si>
  <si>
    <t>837Y</t>
  </si>
  <si>
    <t>2025-04-13T13:05:30.560334</t>
  </si>
  <si>
    <t>2025-04-13T13:05:33.676571</t>
  </si>
  <si>
    <t>2025-04-13T13:06:02.705532</t>
  </si>
  <si>
    <t>2025-04-13T13:06:56.141071</t>
  </si>
  <si>
    <t>2025-04-13T13:07:17.743564</t>
  </si>
  <si>
    <t>26374646</t>
  </si>
  <si>
    <t>39280291</t>
  </si>
  <si>
    <t>227U</t>
  </si>
  <si>
    <t>2025-04-13T13:07:23.233825</t>
  </si>
  <si>
    <t>26374650</t>
  </si>
  <si>
    <t>39280296</t>
  </si>
  <si>
    <t>248A</t>
  </si>
  <si>
    <t>2025-04-13T13:07:38.936226</t>
  </si>
  <si>
    <t>2025-04-13T13:08:03.404137</t>
  </si>
  <si>
    <t>26374665</t>
  </si>
  <si>
    <t>39280323</t>
  </si>
  <si>
    <t>2025-04-13T13:08:11.474645</t>
  </si>
  <si>
    <t>2025-04-13T13:08:29.297600</t>
  </si>
  <si>
    <t>2025-04-13T13:08:54.189687</t>
  </si>
  <si>
    <t>2025-04-13T13:09:29.282865</t>
  </si>
  <si>
    <t>2025-04-13T13:10:47.340159</t>
  </si>
  <si>
    <t>2025-04-13T13:12:20.510635</t>
  </si>
  <si>
    <t>2025-04-13T13:12:50.715027</t>
  </si>
  <si>
    <t>2025-04-13T13:14:49.196439</t>
  </si>
  <si>
    <t>2025-04-13T13:15:05.837996</t>
  </si>
  <si>
    <t>2025-04-13T13:17:42.205344</t>
  </si>
  <si>
    <t>2025-04-13T13:19:01.518256</t>
  </si>
  <si>
    <t>2025-04-13T18:03:53.979135</t>
  </si>
  <si>
    <t>26387722</t>
  </si>
  <si>
    <t>39296038</t>
  </si>
  <si>
    <t>2025-04-13T18:04:22.496295</t>
  </si>
  <si>
    <t>26387743</t>
  </si>
  <si>
    <t>39296064</t>
  </si>
  <si>
    <t>766E</t>
  </si>
  <si>
    <t>2025-04-13T18:04:22.753895</t>
  </si>
  <si>
    <t>26387742</t>
  </si>
  <si>
    <t>39296063</t>
  </si>
  <si>
    <t>756C</t>
  </si>
  <si>
    <t>2025-04-13T18:05:17.565087</t>
  </si>
  <si>
    <t>2025-04-13T18:06:59.709129</t>
  </si>
  <si>
    <t>2025-04-13T18:07:23.932966</t>
  </si>
  <si>
    <t>2025-04-13T18:07:48.953228</t>
  </si>
  <si>
    <t>26387948</t>
  </si>
  <si>
    <t>39296262</t>
  </si>
  <si>
    <t>2025-04-13T18:08:17.353376</t>
  </si>
  <si>
    <t>2025-04-13T18:08:50.391224</t>
  </si>
  <si>
    <t>26387993</t>
  </si>
  <si>
    <t>39296324</t>
  </si>
  <si>
    <t>338Y</t>
  </si>
  <si>
    <t>2025-04-13T18:09:32.932564</t>
  </si>
  <si>
    <t>2025-04-13T18:10:23.830009</t>
  </si>
  <si>
    <t>2025-04-13T18:11:30.368292</t>
  </si>
  <si>
    <t>2025-04-13T18:11:43.158366</t>
  </si>
  <si>
    <t>26388162</t>
  </si>
  <si>
    <t>39296491</t>
  </si>
  <si>
    <t>996U</t>
  </si>
  <si>
    <t>2025-04-13T18:12:03.973490</t>
  </si>
  <si>
    <t>2025-04-13T18:13:22.309343</t>
  </si>
  <si>
    <t>2025-04-13T18:13:38.895552</t>
  </si>
  <si>
    <t>26388278</t>
  </si>
  <si>
    <t>39296617</t>
  </si>
  <si>
    <t>326L</t>
  </si>
  <si>
    <t>2025-04-13T18:14:06.376372</t>
  </si>
  <si>
    <t>2025-04-13T18:14:43.923277</t>
  </si>
  <si>
    <t>2025-04-13T18:15:28.254193</t>
  </si>
  <si>
    <t>2025-04-13T18:15:48.503128</t>
  </si>
  <si>
    <t>26388407</t>
  </si>
  <si>
    <t>39296766</t>
  </si>
  <si>
    <t>596U</t>
  </si>
  <si>
    <t>2025-04-13T18:16:08.599739</t>
  </si>
  <si>
    <t>2025-04-13T18:17:30.184481</t>
  </si>
  <si>
    <t>2025-04-13T18:17:51.322058</t>
  </si>
  <si>
    <t>2025-04-13T18:21:59.797362</t>
  </si>
  <si>
    <t>2025-04-13T18:24:41.362616</t>
  </si>
  <si>
    <t>26388867</t>
  </si>
  <si>
    <t>39297341</t>
  </si>
  <si>
    <t>289Q</t>
  </si>
  <si>
    <t>2025-04-13T18:25:40.863657</t>
  </si>
  <si>
    <t>2025-04-13T18:26:47.148398</t>
  </si>
  <si>
    <t>26389010</t>
  </si>
  <si>
    <t>39297482</t>
  </si>
  <si>
    <t>556C</t>
  </si>
  <si>
    <t>2025-04-13T18:26:58.043307</t>
  </si>
  <si>
    <t>2025-04-13T18:27:43.912446</t>
  </si>
  <si>
    <t>2025-04-13T18:28:43.301877</t>
  </si>
  <si>
    <t>26389108</t>
  </si>
  <si>
    <t>39297618</t>
  </si>
  <si>
    <t>562F</t>
  </si>
  <si>
    <t>2025-04-13T18:29:18.648700</t>
  </si>
  <si>
    <t>2025-04-13T18:29:42.807128</t>
  </si>
  <si>
    <t>26389163</t>
  </si>
  <si>
    <t>39297731</t>
  </si>
  <si>
    <t>873Y</t>
  </si>
  <si>
    <t>2025-04-13T18:31:17.980992</t>
  </si>
  <si>
    <t>26389220</t>
  </si>
  <si>
    <t>39297806</t>
  </si>
  <si>
    <t>748A</t>
  </si>
  <si>
    <t>2025-04-13T18:31:41.023385</t>
  </si>
  <si>
    <t>2025-04-13T18:31:44.290891</t>
  </si>
  <si>
    <t>26389269</t>
  </si>
  <si>
    <t>39297856</t>
  </si>
  <si>
    <t>963K</t>
  </si>
  <si>
    <t>2025-04-13T18:32:03.881483</t>
  </si>
  <si>
    <t>26389279</t>
  </si>
  <si>
    <t>39297874</t>
  </si>
  <si>
    <t>488P</t>
  </si>
  <si>
    <t>2025-04-13T18:32:16.953030</t>
  </si>
  <si>
    <t>2025-04-13T18:32:17.227673</t>
  </si>
  <si>
    <t>2025-04-13T18:32:17.656182</t>
  </si>
  <si>
    <t>2025-04-13T18:32:42.975472</t>
  </si>
  <si>
    <t>2025-04-13T18:32:49.370650</t>
  </si>
  <si>
    <t>26389316</t>
  </si>
  <si>
    <t>39297917</t>
  </si>
  <si>
    <t>534V</t>
  </si>
  <si>
    <t>2025-04-13T18:33:56.037141</t>
  </si>
  <si>
    <t>2025-04-13T18:34:17.873198</t>
  </si>
  <si>
    <t>26389424</t>
  </si>
  <si>
    <t>39298005</t>
  </si>
  <si>
    <t>482C</t>
  </si>
  <si>
    <t>2025-04-13T18:34:51.547834</t>
  </si>
  <si>
    <t>2025-04-13T18:35:26.246194</t>
  </si>
  <si>
    <t>2025-04-13T18:35:33.950821</t>
  </si>
  <si>
    <t>2025-04-13T18:37:41.933822</t>
  </si>
  <si>
    <t>2025-04-13T18:39:00.545925</t>
  </si>
  <si>
    <t>26389688</t>
  </si>
  <si>
    <t>39298333</t>
  </si>
  <si>
    <t>882T</t>
  </si>
  <si>
    <t>2025-04-13T18:39:30.492191</t>
  </si>
  <si>
    <t>2025-04-13T18:39:43.723849</t>
  </si>
  <si>
    <t>2025-04-13T18:42:40.412901</t>
  </si>
  <si>
    <t>2025-04-13T18:43:15.139031</t>
  </si>
  <si>
    <t>2025-04-13T18:45:00.593236</t>
  </si>
  <si>
    <t>2025-04-13T18:48:15.024365</t>
  </si>
  <si>
    <t>26390190</t>
  </si>
  <si>
    <t>39298915</t>
  </si>
  <si>
    <t>859F</t>
  </si>
  <si>
    <t>2025-04-13T18:48:41.567332</t>
  </si>
  <si>
    <t>2025-04-13T18:51:10.929505</t>
  </si>
  <si>
    <t>2025-04-13T18:51:27.862587</t>
  </si>
  <si>
    <t>2025-04-13T18:56:47.535033</t>
  </si>
  <si>
    <t>26390677</t>
  </si>
  <si>
    <t>39299561</t>
  </si>
  <si>
    <t>864L</t>
  </si>
  <si>
    <t>2025-04-13T18:57:18.919452</t>
  </si>
  <si>
    <t>2025-04-13T18:57:58.984523</t>
  </si>
  <si>
    <t>26390785</t>
  </si>
  <si>
    <t>39299665</t>
  </si>
  <si>
    <t>2025-04-13T18:58:50.218618</t>
  </si>
  <si>
    <t>2025-04-13T19:00:18.040759</t>
  </si>
  <si>
    <t>2025-04-13T19:01:32.127787</t>
  </si>
  <si>
    <t>26390946</t>
  </si>
  <si>
    <t>39299942</t>
  </si>
  <si>
    <t>975C</t>
  </si>
  <si>
    <t>2025-04-13T19:04:50.672967</t>
  </si>
  <si>
    <t>2025-04-13T19:05:28.348245</t>
  </si>
  <si>
    <t>2025-04-13T19:10:27.500507</t>
  </si>
  <si>
    <t>2025-04-13T19:13:39.678330</t>
  </si>
  <si>
    <t>26391609</t>
  </si>
  <si>
    <t>39300846</t>
  </si>
  <si>
    <t>2025-04-13T19:14:01.224948</t>
  </si>
  <si>
    <t>2025-04-13T19:16:13.416469</t>
  </si>
  <si>
    <t>2025-04-13T19:16:17.743474</t>
  </si>
  <si>
    <t>26391762</t>
  </si>
  <si>
    <t>39301027</t>
  </si>
  <si>
    <t>795R</t>
  </si>
  <si>
    <t>2025-04-13T19:16:53.066603</t>
  </si>
  <si>
    <t>26391795</t>
  </si>
  <si>
    <t>39301073</t>
  </si>
  <si>
    <t>349K</t>
  </si>
  <si>
    <t>2025-04-13T19:17:44.968412</t>
  </si>
  <si>
    <t>2025-04-13T19:17:50.465836</t>
  </si>
  <si>
    <t>2025-04-13T19:18:09.790364</t>
  </si>
  <si>
    <t>26391877</t>
  </si>
  <si>
    <t>39301198</t>
  </si>
  <si>
    <t>773W</t>
  </si>
  <si>
    <t>2025-04-13T19:19:33.407426</t>
  </si>
  <si>
    <t>2025-04-13T19:20:39.428599</t>
  </si>
  <si>
    <t>2025-04-13T19:21:31.876892</t>
  </si>
  <si>
    <t>26392034</t>
  </si>
  <si>
    <t>39301374</t>
  </si>
  <si>
    <t>222H</t>
  </si>
  <si>
    <t>2025-04-13T19:22:32.095390</t>
  </si>
  <si>
    <t>2025-04-13T19:24:04.279912</t>
  </si>
  <si>
    <t>2025-04-13T19:25:36.495458</t>
  </si>
  <si>
    <t>2025-04-13T19:25:48.845730</t>
  </si>
  <si>
    <t>26392290</t>
  </si>
  <si>
    <t>39301661</t>
  </si>
  <si>
    <t>797R</t>
  </si>
  <si>
    <t>2025-04-13T19:26:34.400448</t>
  </si>
  <si>
    <t>2025-04-13T19:28:31.883019</t>
  </si>
  <si>
    <t>2025-04-13T19:29:47.378945</t>
  </si>
  <si>
    <t>26392503</t>
  </si>
  <si>
    <t>39301891</t>
  </si>
  <si>
    <t>726T</t>
  </si>
  <si>
    <t>2025-04-13T19:29:48.801735</t>
  </si>
  <si>
    <t>26392506</t>
  </si>
  <si>
    <t>39301892</t>
  </si>
  <si>
    <t>754F</t>
  </si>
  <si>
    <t>2025-04-13T19:30:19.313803</t>
  </si>
  <si>
    <t>2025-04-13T19:30:33.715979</t>
  </si>
  <si>
    <t>2025-04-13T19:30:40.948854</t>
  </si>
  <si>
    <t>26392532</t>
  </si>
  <si>
    <t>39301976</t>
  </si>
  <si>
    <t>635T</t>
  </si>
  <si>
    <t>2025-04-13T19:30:56.855047</t>
  </si>
  <si>
    <t>2025-04-13T19:31:37.015623</t>
  </si>
  <si>
    <t>26392592</t>
  </si>
  <si>
    <t>39302064</t>
  </si>
  <si>
    <t>2025-04-13T19:32:33.357178</t>
  </si>
  <si>
    <t>2025-04-13T19:32:47.620482</t>
  </si>
  <si>
    <t>26392639</t>
  </si>
  <si>
    <t>39302134</t>
  </si>
  <si>
    <t>967K</t>
  </si>
  <si>
    <t>2025-04-13T19:34:31.516675</t>
  </si>
  <si>
    <t>2025-04-13T19:34:31.650735</t>
  </si>
  <si>
    <t>2025-04-13T19:34:34.766627</t>
  </si>
  <si>
    <t>2025-04-13T19:35:05.802155</t>
  </si>
  <si>
    <t>2025-04-13T19:35:37.763804</t>
  </si>
  <si>
    <t>26392824</t>
  </si>
  <si>
    <t>39302343</t>
  </si>
  <si>
    <t>585A</t>
  </si>
  <si>
    <t>2025-04-13T19:35:47.364462</t>
  </si>
  <si>
    <t>26392837</t>
  </si>
  <si>
    <t>39302378</t>
  </si>
  <si>
    <t>488T</t>
  </si>
  <si>
    <t>2025-04-13T19:36:45.965263</t>
  </si>
  <si>
    <t>2025-04-13T19:36:50.545983</t>
  </si>
  <si>
    <t>2025-04-13T19:38:44.888260</t>
  </si>
  <si>
    <t>26392984</t>
  </si>
  <si>
    <t>39302553</t>
  </si>
  <si>
    <t>846P</t>
  </si>
  <si>
    <t>2025-04-13T19:39:08.567218</t>
  </si>
  <si>
    <t>2025-04-13T19:40:15.680067</t>
  </si>
  <si>
    <t>26393065</t>
  </si>
  <si>
    <t>39302643</t>
  </si>
  <si>
    <t>598A</t>
  </si>
  <si>
    <t>2025-04-13T19:40:31.801134</t>
  </si>
  <si>
    <t>2025-04-13T19:40:53.380292</t>
  </si>
  <si>
    <t>2025-04-13T19:44:30.577342</t>
  </si>
  <si>
    <t>2025-04-13T19:44:35.038783</t>
  </si>
  <si>
    <t>2025-04-13T19:44:45.770006</t>
  </si>
  <si>
    <t>2025-04-13T19:45:34.690349</t>
  </si>
  <si>
    <t>2025-04-13T19:46:02.488507</t>
  </si>
  <si>
    <t>26393360</t>
  </si>
  <si>
    <t>39303055</t>
  </si>
  <si>
    <t>438A</t>
  </si>
  <si>
    <t>2025-04-13T19:46:31.893204</t>
  </si>
  <si>
    <t>2025-04-13T19:47:45.046543</t>
  </si>
  <si>
    <t>2025-04-13T19:49:23.340014</t>
  </si>
  <si>
    <t>2025-04-13T19:57:40.072373</t>
  </si>
  <si>
    <t>2025-04-13T19:58:04.276738</t>
  </si>
  <si>
    <t>26393975</t>
  </si>
  <si>
    <t>39303926</t>
  </si>
  <si>
    <t>594U</t>
  </si>
  <si>
    <t>2025-04-13T19:58:45.507539</t>
  </si>
  <si>
    <t>26393995</t>
  </si>
  <si>
    <t>39303957</t>
  </si>
  <si>
    <t>242Y</t>
  </si>
  <si>
    <t>2025-04-13T19:59:11.284650</t>
  </si>
  <si>
    <t>26394000</t>
  </si>
  <si>
    <t>39303967</t>
  </si>
  <si>
    <t>383W</t>
  </si>
  <si>
    <t>2025-04-13T19:59:29.831515</t>
  </si>
  <si>
    <t>2025-04-13T19:59:47.551420</t>
  </si>
  <si>
    <t>26394055</t>
  </si>
  <si>
    <t>39304023</t>
  </si>
  <si>
    <t>464K</t>
  </si>
  <si>
    <t>2025-04-13T19:59:56.111466</t>
  </si>
  <si>
    <t>2025-04-13T20:01:22.360</t>
  </si>
  <si>
    <t>2025-04-13T20:01:29.432887</t>
  </si>
  <si>
    <t>2025-04-13T20:04:32.977698</t>
  </si>
  <si>
    <t>2025-04-13T20:07:07.776382</t>
  </si>
  <si>
    <t>2025-04-13T20:08:35.427730</t>
  </si>
  <si>
    <t>2025-04-13T20:17:08.837762</t>
  </si>
  <si>
    <t>2025-04-14T11:01:02.405004</t>
  </si>
  <si>
    <t>26403398</t>
  </si>
  <si>
    <t>39332619</t>
  </si>
  <si>
    <t>644L</t>
  </si>
  <si>
    <t>2025-04-14T11:01:04.532915</t>
  </si>
  <si>
    <t>26403403</t>
  </si>
  <si>
    <t>39332626</t>
  </si>
  <si>
    <t>749H</t>
  </si>
  <si>
    <t>2025-04-14T11:01:24.177750</t>
  </si>
  <si>
    <t>26403450</t>
  </si>
  <si>
    <t>39332681</t>
  </si>
  <si>
    <t>529W</t>
  </si>
  <si>
    <t>2025-04-14T11:01:29.751504</t>
  </si>
  <si>
    <t>26403454</t>
  </si>
  <si>
    <t>39332686</t>
  </si>
  <si>
    <t>483T</t>
  </si>
  <si>
    <t>2025-04-14T11:01:44.352616</t>
  </si>
  <si>
    <t>2025-04-14T11:01:45.228680</t>
  </si>
  <si>
    <t>2025-04-14T11:01:45.825115</t>
  </si>
  <si>
    <t>2025-04-14T11:01:52.855096</t>
  </si>
  <si>
    <t>2025-04-14T11:03:30.321156</t>
  </si>
  <si>
    <t>26403497</t>
  </si>
  <si>
    <t>39332800</t>
  </si>
  <si>
    <t>683F</t>
  </si>
  <si>
    <t>2025-04-14T11:03:33.814028</t>
  </si>
  <si>
    <t>26403534</t>
  </si>
  <si>
    <t>39332845</t>
  </si>
  <si>
    <t>598U</t>
  </si>
  <si>
    <t>2025-04-14T11:03:41.580680</t>
  </si>
  <si>
    <t>2025-04-14T11:03:47.485693</t>
  </si>
  <si>
    <t>2025-04-14T11:04:04.302123</t>
  </si>
  <si>
    <t>26403550</t>
  </si>
  <si>
    <t>39332880</t>
  </si>
  <si>
    <t>662Q</t>
  </si>
  <si>
    <t>2025-04-14T11:04:23.817181</t>
  </si>
  <si>
    <t>26403552</t>
  </si>
  <si>
    <t>39332894</t>
  </si>
  <si>
    <t>696P</t>
  </si>
  <si>
    <t>2025-04-14T11:05:03.185034</t>
  </si>
  <si>
    <t>26403561</t>
  </si>
  <si>
    <t>39332913</t>
  </si>
  <si>
    <t>922U</t>
  </si>
  <si>
    <t>2025-04-14T11:05:04.085025</t>
  </si>
  <si>
    <t>2025-04-14T11:05:04.798098</t>
  </si>
  <si>
    <t>2025-04-14T11:05:21.412397</t>
  </si>
  <si>
    <t>26403579</t>
  </si>
  <si>
    <t>39332951</t>
  </si>
  <si>
    <t>782K</t>
  </si>
  <si>
    <t>2025-04-14T11:05:22.207744</t>
  </si>
  <si>
    <t>2025-04-14T11:05:33.781923</t>
  </si>
  <si>
    <t>2025-04-14T11:06:37.008557</t>
  </si>
  <si>
    <t>2025-04-14T11:06:38.041496</t>
  </si>
  <si>
    <t>2025-04-14T11:06:47.950286</t>
  </si>
  <si>
    <t>26403659</t>
  </si>
  <si>
    <t>39333049</t>
  </si>
  <si>
    <t>927R</t>
  </si>
  <si>
    <t>2025-04-14T11:07:12.051670</t>
  </si>
  <si>
    <t>2025-04-14T11:08:17.198648</t>
  </si>
  <si>
    <t>26403729</t>
  </si>
  <si>
    <t>39333142</t>
  </si>
  <si>
    <t>522E</t>
  </si>
  <si>
    <t>2025-04-14T11:08:27.552210</t>
  </si>
  <si>
    <t>26403734</t>
  </si>
  <si>
    <t>39333152</t>
  </si>
  <si>
    <t>465Y</t>
  </si>
  <si>
    <t>2025-04-14T11:08:37.853688</t>
  </si>
  <si>
    <t>26403738</t>
  </si>
  <si>
    <t>39333158</t>
  </si>
  <si>
    <t>249A</t>
  </si>
  <si>
    <t>2025-04-14T11:08:57.698075</t>
  </si>
  <si>
    <t>2025-04-14T11:09:04.242342</t>
  </si>
  <si>
    <t>2025-04-14T11:09:10.279210</t>
  </si>
  <si>
    <t>2025-04-14T11:09:11.166876</t>
  </si>
  <si>
    <t>26403746</t>
  </si>
  <si>
    <t>39333176</t>
  </si>
  <si>
    <t>838L</t>
  </si>
  <si>
    <t>2025-04-14T11:09:12.804423</t>
  </si>
  <si>
    <t>2025-04-14T11:09:20.348153</t>
  </si>
  <si>
    <t>2025-04-14T11:09:41.997146</t>
  </si>
  <si>
    <t>2025-04-14T11:09:56.099503</t>
  </si>
  <si>
    <t>2025-04-14T11:10:08.010404</t>
  </si>
  <si>
    <t>26403785</t>
  </si>
  <si>
    <t>39333241</t>
  </si>
  <si>
    <t>372E</t>
  </si>
  <si>
    <t>2025-04-14T11:10:32.394927</t>
  </si>
  <si>
    <t>2025-04-14T11:10:52.032339</t>
  </si>
  <si>
    <t>2025-04-14T11:11:20.995432</t>
  </si>
  <si>
    <t>26403850</t>
  </si>
  <si>
    <t>39333309</t>
  </si>
  <si>
    <t>545F</t>
  </si>
  <si>
    <t>2025-04-14T11:11:40.195767</t>
  </si>
  <si>
    <t>26403908</t>
  </si>
  <si>
    <t>39333345</t>
  </si>
  <si>
    <t>2025-04-14T11:11:58.559115</t>
  </si>
  <si>
    <t>26403937</t>
  </si>
  <si>
    <t>39333364</t>
  </si>
  <si>
    <t>867R</t>
  </si>
  <si>
    <t>2025-04-14T11:12:00.423541</t>
  </si>
  <si>
    <t>2025-04-14T11:12:20.016250</t>
  </si>
  <si>
    <t>2025-04-14T11:12:24.554293</t>
  </si>
  <si>
    <t>2025-04-14T11:12:31.099706</t>
  </si>
  <si>
    <t>2025-04-14T11:12:42.671395</t>
  </si>
  <si>
    <t>2025-04-14T11:13:43.177504</t>
  </si>
  <si>
    <t>2025-04-14T11:13:47.216297</t>
  </si>
  <si>
    <t>2025-04-14T11:14:34.096015</t>
  </si>
  <si>
    <t>2025-04-14T11:14:50.189657</t>
  </si>
  <si>
    <t>2025-04-14T11:16:18.269977</t>
  </si>
  <si>
    <t>2025-04-14T11:16:28.268602</t>
  </si>
  <si>
    <t>26404113</t>
  </si>
  <si>
    <t>39333571</t>
  </si>
  <si>
    <t>2025-04-14T11:16:40.280061</t>
  </si>
  <si>
    <t>26404142</t>
  </si>
  <si>
    <t>39333594</t>
  </si>
  <si>
    <t>757V</t>
  </si>
  <si>
    <t>2025-04-14T11:16:52.461517</t>
  </si>
  <si>
    <t>26404139</t>
  </si>
  <si>
    <t>39333589</t>
  </si>
  <si>
    <t>788W</t>
  </si>
  <si>
    <t>2025-04-14T11:16:59.059046</t>
  </si>
  <si>
    <t>2025-04-14T11:18:52.394601</t>
  </si>
  <si>
    <t>2025-04-14T11:19:09.064497</t>
  </si>
  <si>
    <t>2025-04-14T11:19:18.057287</t>
  </si>
  <si>
    <t>2025-04-14T11:19:34.167515</t>
  </si>
  <si>
    <t>2025-04-14T11:20:34.657410</t>
  </si>
  <si>
    <t>2025-04-14T11:20:39.967837</t>
  </si>
  <si>
    <t>26404319</t>
  </si>
  <si>
    <t>39333802</t>
  </si>
  <si>
    <t>365H</t>
  </si>
  <si>
    <t>2025-04-14T11:20:46.219850</t>
  </si>
  <si>
    <t>2025-04-14T11:21:16.902219</t>
  </si>
  <si>
    <t>26404336</t>
  </si>
  <si>
    <t>39333824</t>
  </si>
  <si>
    <t>588W</t>
  </si>
  <si>
    <t>2025-04-14T11:21:36.580165</t>
  </si>
  <si>
    <t>2025-04-14T11:21:43.521417</t>
  </si>
  <si>
    <t>26404379</t>
  </si>
  <si>
    <t>39333871</t>
  </si>
  <si>
    <t>275L</t>
  </si>
  <si>
    <t>2025-04-14T11:22:33.859824</t>
  </si>
  <si>
    <t>2025-04-14T11:22:33.967106</t>
  </si>
  <si>
    <t>2025-04-14T11:22:39.077226</t>
  </si>
  <si>
    <t>2025-04-14T11:24:13.174792</t>
  </si>
  <si>
    <t>26404469</t>
  </si>
  <si>
    <t>39333972</t>
  </si>
  <si>
    <t>346E</t>
  </si>
  <si>
    <t>2025-04-14T11:25:19.240939</t>
  </si>
  <si>
    <t>26404510</t>
  </si>
  <si>
    <t>39334009</t>
  </si>
  <si>
    <t>773T</t>
  </si>
  <si>
    <t>2025-04-14T11:25:21.570295</t>
  </si>
  <si>
    <t>26404514</t>
  </si>
  <si>
    <t>39334013</t>
  </si>
  <si>
    <t>964R</t>
  </si>
  <si>
    <t>2025-04-14T11:25:28.308288</t>
  </si>
  <si>
    <t>2025-04-14T11:25:28.576085</t>
  </si>
  <si>
    <t>2025-04-14T11:25:51.013979</t>
  </si>
  <si>
    <t>2025-04-14T11:26:02.568504</t>
  </si>
  <si>
    <t>2025-04-14T11:26:58.281389</t>
  </si>
  <si>
    <t>2025-04-14T11:28:25.565974</t>
  </si>
  <si>
    <t>26404647</t>
  </si>
  <si>
    <t>39334166</t>
  </si>
  <si>
    <t>679W</t>
  </si>
  <si>
    <t>2025-04-14T11:28:46.945088</t>
  </si>
  <si>
    <t>2025-04-14T11:28:53.889037</t>
  </si>
  <si>
    <t>2025-04-14T11:30:29.066652</t>
  </si>
  <si>
    <t>2025-04-14T11:30:46.685517</t>
  </si>
  <si>
    <t>2025-04-14T11:31:21.461498</t>
  </si>
  <si>
    <t>26404734</t>
  </si>
  <si>
    <t>39334278</t>
  </si>
  <si>
    <t>336U</t>
  </si>
  <si>
    <t>2025-04-14T11:31:51.957659</t>
  </si>
  <si>
    <t>2025-04-14T11:32:14.866857</t>
  </si>
  <si>
    <t>26404779</t>
  </si>
  <si>
    <t>39334329</t>
  </si>
  <si>
    <t>949P</t>
  </si>
  <si>
    <t>2025-04-14T11:32:15.550249</t>
  </si>
  <si>
    <t>2025-04-14T11:32:36.878390</t>
  </si>
  <si>
    <t>2025-04-14T11:34:07.515022</t>
  </si>
  <si>
    <t>2025-04-14T11:34:50.606287</t>
  </si>
  <si>
    <t>26404878</t>
  </si>
  <si>
    <t>39334435</t>
  </si>
  <si>
    <t>696V</t>
  </si>
  <si>
    <t>2025-04-14T11:35:11.399423</t>
  </si>
  <si>
    <t>2025-04-14T11:35:15.463879</t>
  </si>
  <si>
    <t>2025-04-14T11:35:23.014900</t>
  </si>
  <si>
    <t>2025-04-14T11:36:28.389407</t>
  </si>
  <si>
    <t>26404930</t>
  </si>
  <si>
    <t>39334511</t>
  </si>
  <si>
    <t>886L</t>
  </si>
  <si>
    <t>2025-04-14T11:36:54.674595</t>
  </si>
  <si>
    <t>2025-04-14T11:37:14.319577</t>
  </si>
  <si>
    <t>2025-04-14T11:38:05.136417</t>
  </si>
  <si>
    <t>26405008</t>
  </si>
  <si>
    <t>39334598</t>
  </si>
  <si>
    <t>629Q</t>
  </si>
  <si>
    <t>2025-04-14T11:38:10.170928</t>
  </si>
  <si>
    <t>26405000</t>
  </si>
  <si>
    <t>39334588</t>
  </si>
  <si>
    <t>529R</t>
  </si>
  <si>
    <t>2025-04-14T11:38:40.705267</t>
  </si>
  <si>
    <t>26405026</t>
  </si>
  <si>
    <t>39334628</t>
  </si>
  <si>
    <t>754Y</t>
  </si>
  <si>
    <t>2025-04-14T11:38:48.503034</t>
  </si>
  <si>
    <t>2025-04-14T11:38:50.005860</t>
  </si>
  <si>
    <t>2025-04-14T11:39:08.279409</t>
  </si>
  <si>
    <t>2025-04-14T11:39:30.826830</t>
  </si>
  <si>
    <t>2025-04-14T11:39:42.918479</t>
  </si>
  <si>
    <t>2025-04-14T11:39:43.623692</t>
  </si>
  <si>
    <t>2025-04-14T11:40:32.269650</t>
  </si>
  <si>
    <t>2025-04-14T11:42:20.931530</t>
  </si>
  <si>
    <t>2025-04-14T11:42:45.786616</t>
  </si>
  <si>
    <t>2025-04-14T11:44:31.158647</t>
  </si>
  <si>
    <t>26405256</t>
  </si>
  <si>
    <t>39334872</t>
  </si>
  <si>
    <t>557E</t>
  </si>
  <si>
    <t>2025-04-14T11:44:48.238909</t>
  </si>
  <si>
    <t>2025-04-14T11:45:20.908363</t>
  </si>
  <si>
    <t>2025-04-14T11:48:24.930669</t>
  </si>
  <si>
    <t>2025-04-14T11:49:11.117990</t>
  </si>
  <si>
    <t>26405425</t>
  </si>
  <si>
    <t>39335073</t>
  </si>
  <si>
    <t>399E</t>
  </si>
  <si>
    <t>2025-04-14T11:49:23.183773</t>
  </si>
  <si>
    <t>2025-04-14T11:49:24.963007</t>
  </si>
  <si>
    <t>26405428</t>
  </si>
  <si>
    <t>39335075</t>
  </si>
  <si>
    <t>654R</t>
  </si>
  <si>
    <t>2025-04-14T11:50:20.097112</t>
  </si>
  <si>
    <t>2025-04-14T11:50:34.726625</t>
  </si>
  <si>
    <t>26405479</t>
  </si>
  <si>
    <t>39335141</t>
  </si>
  <si>
    <t>276R</t>
  </si>
  <si>
    <t>2025-04-14T11:50:50.350995</t>
  </si>
  <si>
    <t>26405487</t>
  </si>
  <si>
    <t>39335146</t>
  </si>
  <si>
    <t>939A</t>
  </si>
  <si>
    <t>2025-04-14T11:51:00.881124</t>
  </si>
  <si>
    <t>2025-04-14T11:51:32.566310</t>
  </si>
  <si>
    <t>26405498</t>
  </si>
  <si>
    <t>39335161</t>
  </si>
  <si>
    <t>795F</t>
  </si>
  <si>
    <t>2025-04-14T11:52:14.093977</t>
  </si>
  <si>
    <t>2025-04-14T11:52:15.128362</t>
  </si>
  <si>
    <t>2025-04-14T11:52:15.394436</t>
  </si>
  <si>
    <t>2025-04-14T11:52:51.720756</t>
  </si>
  <si>
    <t>26405569</t>
  </si>
  <si>
    <t>39335230</t>
  </si>
  <si>
    <t>455K</t>
  </si>
  <si>
    <t>2025-04-14T11:53:54.827356</t>
  </si>
  <si>
    <t>2025-04-14T11:53:54.971629</t>
  </si>
  <si>
    <t>2025-04-14T11:53:55.921415</t>
  </si>
  <si>
    <t>2025-04-14T11:54:06.839265</t>
  </si>
  <si>
    <t>2025-04-14T11:57:18.778771</t>
  </si>
  <si>
    <t>2025-04-14T12:02:12.446812</t>
  </si>
  <si>
    <t>26405932</t>
  </si>
  <si>
    <t>39335602</t>
  </si>
  <si>
    <t>745V</t>
  </si>
  <si>
    <t>2025-04-14T12:02:38.994131</t>
  </si>
  <si>
    <t>2025-04-14T12:02:57.395472</t>
  </si>
  <si>
    <t>26405940</t>
  </si>
  <si>
    <t>39335620</t>
  </si>
  <si>
    <t>776A</t>
  </si>
  <si>
    <t>2025-04-14T12:03:53.536136</t>
  </si>
  <si>
    <t>2025-04-14T12:05:43.332621</t>
  </si>
  <si>
    <t>2025-04-14T12:06:41.761862</t>
  </si>
  <si>
    <t>2025-04-14T12:07:01.212998</t>
  </si>
  <si>
    <t>26406064</t>
  </si>
  <si>
    <t>39335792</t>
  </si>
  <si>
    <t>285A</t>
  </si>
  <si>
    <t>2025-04-14T12:07:21.021765</t>
  </si>
  <si>
    <t>2025-04-14T12:09:52.259120</t>
  </si>
  <si>
    <t>2025-04-14T12:09:56.651318</t>
  </si>
  <si>
    <t>2025-04-14T12:14:19.127071</t>
  </si>
  <si>
    <t>2025-04-14T12:16:38.332013</t>
  </si>
  <si>
    <t>26406449</t>
  </si>
  <si>
    <t>39336246</t>
  </si>
  <si>
    <t>342Y</t>
  </si>
  <si>
    <t>2025-04-14T12:17:07.033608</t>
  </si>
  <si>
    <t>2025-04-14T12:17:55.136045</t>
  </si>
  <si>
    <t>26406498</t>
  </si>
  <si>
    <t>39336307</t>
  </si>
  <si>
    <t>398F</t>
  </si>
  <si>
    <t>2025-04-14T12:18:42.051604</t>
  </si>
  <si>
    <t>2025-04-14T12:21:57.552151</t>
  </si>
  <si>
    <t>2025-04-14T12:22:10.854686</t>
  </si>
  <si>
    <t>26406633</t>
  </si>
  <si>
    <t>39336487</t>
  </si>
  <si>
    <t>875P</t>
  </si>
  <si>
    <t>2025-04-14T12:23:16.711942</t>
  </si>
  <si>
    <t>26406663</t>
  </si>
  <si>
    <t>39336532</t>
  </si>
  <si>
    <t>842T</t>
  </si>
  <si>
    <t>2025-04-14T12:23:58.486892</t>
  </si>
  <si>
    <t>2025-04-14T12:24:06.461244</t>
  </si>
  <si>
    <t>2025-04-14T12:25:15.314307</t>
  </si>
  <si>
    <t>2025-04-14T12:25:24.797240</t>
  </si>
  <si>
    <t>26406745</t>
  </si>
  <si>
    <t>39336606</t>
  </si>
  <si>
    <t>645P</t>
  </si>
  <si>
    <t>2025-04-14T12:26:31.030252</t>
  </si>
  <si>
    <t>2025-04-14T12:26:50.822097</t>
  </si>
  <si>
    <t>2025-04-14T12:27:21.537069</t>
  </si>
  <si>
    <t>2025-04-14T12:29:27.960060</t>
  </si>
  <si>
    <t>2025-04-14T12:30:29.237307</t>
  </si>
  <si>
    <t>26406940</t>
  </si>
  <si>
    <t>39336826</t>
  </si>
  <si>
    <t>644U</t>
  </si>
  <si>
    <t>2025-04-14T12:30:44.245500</t>
  </si>
  <si>
    <t>26406948</t>
  </si>
  <si>
    <t>39336834</t>
  </si>
  <si>
    <t>223V</t>
  </si>
  <si>
    <t>2025-04-14T12:31:08.582756</t>
  </si>
  <si>
    <t>26406951</t>
  </si>
  <si>
    <t>39336841</t>
  </si>
  <si>
    <t>2025-04-14T12:31:15.935222</t>
  </si>
  <si>
    <t>2025-04-14T12:31:25.704416</t>
  </si>
  <si>
    <t>2025-04-14T12:32:56.931075</t>
  </si>
  <si>
    <t>2025-04-14T12:33:50.931437</t>
  </si>
  <si>
    <t>2025-04-14T12:34:31.587279</t>
  </si>
  <si>
    <t>26407087</t>
  </si>
  <si>
    <t>39336988</t>
  </si>
  <si>
    <t>543L</t>
  </si>
  <si>
    <t>2025-04-14T12:34:35.468685</t>
  </si>
  <si>
    <t>2025-04-14T12:34:45.714056</t>
  </si>
  <si>
    <t>2025-04-14T12:37:05.387786</t>
  </si>
  <si>
    <t>26407163</t>
  </si>
  <si>
    <t>39337074</t>
  </si>
  <si>
    <t>992W</t>
  </si>
  <si>
    <t>2025-04-14T12:37:12.310696</t>
  </si>
  <si>
    <t>2025-04-14T12:37:38.774407</t>
  </si>
  <si>
    <t>26407172</t>
  </si>
  <si>
    <t>39337087</t>
  </si>
  <si>
    <t>356V</t>
  </si>
  <si>
    <t>2025-04-14T12:38:06.233192</t>
  </si>
  <si>
    <t>2025-04-14T12:38:14.764765</t>
  </si>
  <si>
    <t>2025-04-14T12:38:53.570326</t>
  </si>
  <si>
    <t>2025-04-14T12:39:44.470796</t>
  </si>
  <si>
    <t>26407273</t>
  </si>
  <si>
    <t>39337164</t>
  </si>
  <si>
    <t>266V</t>
  </si>
  <si>
    <t>2025-04-14T12:39:53.501316</t>
  </si>
  <si>
    <t>2025-04-14T12:41:59.301110</t>
  </si>
  <si>
    <t>26407362</t>
  </si>
  <si>
    <t>39337296</t>
  </si>
  <si>
    <t>946H</t>
  </si>
  <si>
    <t>2025-04-14T12:42:34.715510</t>
  </si>
  <si>
    <t>2025-04-14T12:42:57.904299</t>
  </si>
  <si>
    <t>2025-04-14T12:43:36.265662</t>
  </si>
  <si>
    <t>2025-04-14T12:44:34.649966</t>
  </si>
  <si>
    <t>2025-04-14T12:44:46.137944</t>
  </si>
  <si>
    <t>26407444</t>
  </si>
  <si>
    <t>39337399</t>
  </si>
  <si>
    <t>552C</t>
  </si>
  <si>
    <t>2025-04-14T12:44:50.737036</t>
  </si>
  <si>
    <t>26407439</t>
  </si>
  <si>
    <t>39337395</t>
  </si>
  <si>
    <t>869A</t>
  </si>
  <si>
    <t>2025-04-14T12:44:59.874604</t>
  </si>
  <si>
    <t>2025-04-14T12:45:09.872251</t>
  </si>
  <si>
    <t>2025-04-14T12:48:45.489722</t>
  </si>
  <si>
    <t>2025-04-14T12:49:58.593997</t>
  </si>
  <si>
    <t>2025-04-14T12:50:02.569574</t>
  </si>
  <si>
    <t>26407623</t>
  </si>
  <si>
    <t>39337588</t>
  </si>
  <si>
    <t>626E</t>
  </si>
  <si>
    <t>2025-04-14T12:50:03.291388</t>
  </si>
  <si>
    <t>2025-04-14T12:50:06.779129</t>
  </si>
  <si>
    <t>2025-04-14T12:50:33.517237</t>
  </si>
  <si>
    <t>2025-04-14T12:51:18.790637</t>
  </si>
  <si>
    <t>2025-04-14T12:51:19.526420</t>
  </si>
  <si>
    <t>2025-04-14T12:53:48.995051</t>
  </si>
  <si>
    <t>26407763</t>
  </si>
  <si>
    <t>39337743</t>
  </si>
  <si>
    <t>628H</t>
  </si>
  <si>
    <t>2025-04-14T12:54:02.869007</t>
  </si>
  <si>
    <t>2025-04-14T12:56:16.352093</t>
  </si>
  <si>
    <t>26407833</t>
  </si>
  <si>
    <t>39337893</t>
  </si>
  <si>
    <t>325A</t>
  </si>
  <si>
    <t>2025-04-14T12:56:45.316452</t>
  </si>
  <si>
    <t>26407850</t>
  </si>
  <si>
    <t>39337904</t>
  </si>
  <si>
    <t>425E</t>
  </si>
  <si>
    <t>2025-04-14T12:57:20.317943</t>
  </si>
  <si>
    <t>2025-04-14T12:58:17.272998</t>
  </si>
  <si>
    <t>2025-04-14T13:01:37.308272</t>
  </si>
  <si>
    <t>2025-04-14T13:01:58.985326</t>
  </si>
  <si>
    <t>2025-04-14T13:02:09.619978</t>
  </si>
  <si>
    <t>2025-04-14T18:10:01.617231</t>
  </si>
  <si>
    <t>26418388</t>
  </si>
  <si>
    <t>39350690</t>
  </si>
  <si>
    <t>933U</t>
  </si>
  <si>
    <t>2025-04-14T18:10:24.977036</t>
  </si>
  <si>
    <t>26418396</t>
  </si>
  <si>
    <t>39350700</t>
  </si>
  <si>
    <t>298C</t>
  </si>
  <si>
    <t>2025-04-14T18:10:48.397135</t>
  </si>
  <si>
    <t>2025-04-14T18:10:49.392682</t>
  </si>
  <si>
    <t>2025-04-14T18:11:40.129466</t>
  </si>
  <si>
    <t>26418466</t>
  </si>
  <si>
    <t>39350793</t>
  </si>
  <si>
    <t>942H</t>
  </si>
  <si>
    <t>7762598</t>
  </si>
  <si>
    <t>2025-04-14T18:12:26.717059</t>
  </si>
  <si>
    <t>26418487</t>
  </si>
  <si>
    <t>39350838</t>
  </si>
  <si>
    <t>235C</t>
  </si>
  <si>
    <t>2025-04-14T18:12:40.728236</t>
  </si>
  <si>
    <t>2025-04-14T18:13:42.618114</t>
  </si>
  <si>
    <t>26418568</t>
  </si>
  <si>
    <t>39350920</t>
  </si>
  <si>
    <t>977T</t>
  </si>
  <si>
    <t>2025-04-14T18:13:51.873667</t>
  </si>
  <si>
    <t>2025-04-14T18:15:36.522688</t>
  </si>
  <si>
    <t>2025-04-14T18:16:15.323778</t>
  </si>
  <si>
    <t>26418692</t>
  </si>
  <si>
    <t>39351036</t>
  </si>
  <si>
    <t>532U</t>
  </si>
  <si>
    <t>2025-04-14T18:16:29.484017</t>
  </si>
  <si>
    <t>26418704</t>
  </si>
  <si>
    <t>39351044</t>
  </si>
  <si>
    <t>446E</t>
  </si>
  <si>
    <t>2025-04-14T18:16:30.925077</t>
  </si>
  <si>
    <t>2025-04-14T18:16:36.464912</t>
  </si>
  <si>
    <t>2025-04-14T18:16:49.594761</t>
  </si>
  <si>
    <t>2025-04-14T18:17:00.696135</t>
  </si>
  <si>
    <t>2025-04-14T18:17:10.175800</t>
  </si>
  <si>
    <t>26418742</t>
  </si>
  <si>
    <t>39351062</t>
  </si>
  <si>
    <t>993V</t>
  </si>
  <si>
    <t>2025-04-14T18:17:18.263604</t>
  </si>
  <si>
    <t>2025-04-14T18:17:20.374799</t>
  </si>
  <si>
    <t>26418758</t>
  </si>
  <si>
    <t>39351098</t>
  </si>
  <si>
    <t>445R</t>
  </si>
  <si>
    <t>2025-04-14T18:17:28.847149</t>
  </si>
  <si>
    <t>2025-04-14T18:19:52.139212</t>
  </si>
  <si>
    <t>26418892</t>
  </si>
  <si>
    <t>39351233</t>
  </si>
  <si>
    <t>2025-04-14T18:20:04.171321</t>
  </si>
  <si>
    <t>2025-04-14T18:20:04.853413</t>
  </si>
  <si>
    <t>2025-04-14T18:20:25.910786</t>
  </si>
  <si>
    <t>2025-04-14T18:21:10.745677</t>
  </si>
  <si>
    <t>2025-04-14T18:22:07.457598</t>
  </si>
  <si>
    <t>26418989</t>
  </si>
  <si>
    <t>39351389</t>
  </si>
  <si>
    <t>942E</t>
  </si>
  <si>
    <t>2025-04-14T18:22:16.521545</t>
  </si>
  <si>
    <t>2025-04-14T18:22:19.019452</t>
  </si>
  <si>
    <t>2025-04-14T18:22:46.232179</t>
  </si>
  <si>
    <t>2025-04-14T18:23:22.536410</t>
  </si>
  <si>
    <t>26419047</t>
  </si>
  <si>
    <t>39351457</t>
  </si>
  <si>
    <t>429W</t>
  </si>
  <si>
    <t>2025-04-14T18:23:33.641702</t>
  </si>
  <si>
    <t>2025-04-14T18:24:21.936148</t>
  </si>
  <si>
    <t>2025-04-14T18:24:44.645302</t>
  </si>
  <si>
    <t>26419097</t>
  </si>
  <si>
    <t>39351518</t>
  </si>
  <si>
    <t>528W</t>
  </si>
  <si>
    <t>2025-04-14T18:24:55.668293</t>
  </si>
  <si>
    <t>2025-04-14T18:25:59.680026</t>
  </si>
  <si>
    <t>2025-04-14T18:27:01.485471</t>
  </si>
  <si>
    <t>26419192</t>
  </si>
  <si>
    <t>39351676</t>
  </si>
  <si>
    <t>237V</t>
  </si>
  <si>
    <t>2025-04-14T18:27:08.625089</t>
  </si>
  <si>
    <t>2025-04-14T18:27:59.564630</t>
  </si>
  <si>
    <t>26419253</t>
  </si>
  <si>
    <t>39351752</t>
  </si>
  <si>
    <t>487Q</t>
  </si>
  <si>
    <t>2025-04-14T18:28:09.354024</t>
  </si>
  <si>
    <t>2025-04-14T18:28:10.380157</t>
  </si>
  <si>
    <t>2025-04-14T18:28:16.123323</t>
  </si>
  <si>
    <t>2025-04-14T18:28:39.867384</t>
  </si>
  <si>
    <t>26419284</t>
  </si>
  <si>
    <t>39351793</t>
  </si>
  <si>
    <t>2025-04-14T18:28:48.864636</t>
  </si>
  <si>
    <t>26419293</t>
  </si>
  <si>
    <t>39351799</t>
  </si>
  <si>
    <t>483R</t>
  </si>
  <si>
    <t>2025-04-14T18:28:56.499581</t>
  </si>
  <si>
    <t>2025-04-14T18:29:10.639795</t>
  </si>
  <si>
    <t>2025-04-14T18:29:25.875027</t>
  </si>
  <si>
    <t>26419277</t>
  </si>
  <si>
    <t>39351782</t>
  </si>
  <si>
    <t>499Q</t>
  </si>
  <si>
    <t>2025-04-14T18:29:28.082005</t>
  </si>
  <si>
    <t>26419357</t>
  </si>
  <si>
    <t>39351862</t>
  </si>
  <si>
    <t>552Y</t>
  </si>
  <si>
    <t>2025-04-14T18:29:35.375383</t>
  </si>
  <si>
    <t>2025-04-14T18:29:36.184816</t>
  </si>
  <si>
    <t>2025-04-14T18:29:45.430781</t>
  </si>
  <si>
    <t>26419369</t>
  </si>
  <si>
    <t>39351878</t>
  </si>
  <si>
    <t>258F</t>
  </si>
  <si>
    <t>2025-04-14T18:29:45.811347</t>
  </si>
  <si>
    <t>26419370</t>
  </si>
  <si>
    <t>39351880</t>
  </si>
  <si>
    <t>585V</t>
  </si>
  <si>
    <t>2025-04-14T18:29:54.502885</t>
  </si>
  <si>
    <t>2025-04-14T18:29:55.438600</t>
  </si>
  <si>
    <t>2025-04-14T18:30:09.414604</t>
  </si>
  <si>
    <t>2025-04-14T18:30:12.284861</t>
  </si>
  <si>
    <t>2025-04-14T18:31:33.466733</t>
  </si>
  <si>
    <t>26419469</t>
  </si>
  <si>
    <t>39352002</t>
  </si>
  <si>
    <t>724C</t>
  </si>
  <si>
    <t>2025-04-14T18:31:38.376593</t>
  </si>
  <si>
    <t>2025-04-14T18:32:00.058204</t>
  </si>
  <si>
    <t>2025-04-14T18:32:54.501024</t>
  </si>
  <si>
    <t>2025-04-14T18:33:23.008240</t>
  </si>
  <si>
    <t>26419566</t>
  </si>
  <si>
    <t>39352108</t>
  </si>
  <si>
    <t>464H</t>
  </si>
  <si>
    <t>2025-04-14T18:33:33.258583</t>
  </si>
  <si>
    <t>2025-04-14T18:33:37.356471</t>
  </si>
  <si>
    <t>2025-04-14T18:34:07.148916</t>
  </si>
  <si>
    <t>26419592</t>
  </si>
  <si>
    <t>39352146</t>
  </si>
  <si>
    <t>848A</t>
  </si>
  <si>
    <t>2025-04-14T18:34:14.043225</t>
  </si>
  <si>
    <t>2025-04-14T18:34:16.301003</t>
  </si>
  <si>
    <t>26419598</t>
  </si>
  <si>
    <t>39352155</t>
  </si>
  <si>
    <t>498A</t>
  </si>
  <si>
    <t>2025-04-14T18:34:25.127405</t>
  </si>
  <si>
    <t>2025-04-14T18:34:34.499374</t>
  </si>
  <si>
    <t>26419614</t>
  </si>
  <si>
    <t>39352169</t>
  </si>
  <si>
    <t>433T</t>
  </si>
  <si>
    <t>2025-04-14T18:34:45.275967</t>
  </si>
  <si>
    <t>2025-04-14T18:34:47.029943</t>
  </si>
  <si>
    <t>26419620</t>
  </si>
  <si>
    <t>39352179</t>
  </si>
  <si>
    <t>978R</t>
  </si>
  <si>
    <t>2025-04-14T18:34:50.715608</t>
  </si>
  <si>
    <t>26419622</t>
  </si>
  <si>
    <t>39352182</t>
  </si>
  <si>
    <t>364V</t>
  </si>
  <si>
    <t>2025-04-14T18:34:58.406431</t>
  </si>
  <si>
    <t>2025-04-14T18:34:59.162561</t>
  </si>
  <si>
    <t>2025-04-14T18:34:59.223732</t>
  </si>
  <si>
    <t>26419625</t>
  </si>
  <si>
    <t>39352188</t>
  </si>
  <si>
    <t>844H</t>
  </si>
  <si>
    <t>2025-04-14T18:35:06.975733</t>
  </si>
  <si>
    <t>2025-04-14T18:35:34.116686</t>
  </si>
  <si>
    <t>26419674</t>
  </si>
  <si>
    <t>39352233</t>
  </si>
  <si>
    <t>856C</t>
  </si>
  <si>
    <t>2025-04-14T18:35:48.809889</t>
  </si>
  <si>
    <t>2025-04-14T18:36:06.484810</t>
  </si>
  <si>
    <t>2025-04-14T18:36:16.476116</t>
  </si>
  <si>
    <t>26419703</t>
  </si>
  <si>
    <t>39352269</t>
  </si>
  <si>
    <t>2025-04-14T18:36:40.072756</t>
  </si>
  <si>
    <t>2025-04-14T18:36:48.074333</t>
  </si>
  <si>
    <t>26419722</t>
  </si>
  <si>
    <t>39352289</t>
  </si>
  <si>
    <t>844A</t>
  </si>
  <si>
    <t>2025-04-14T18:36:49.222721</t>
  </si>
  <si>
    <t>2025-04-14T18:36:58.730386</t>
  </si>
  <si>
    <t>2025-04-14T18:37:00.757524</t>
  </si>
  <si>
    <t>2025-04-14T18:37:01.857668</t>
  </si>
  <si>
    <t>26419729</t>
  </si>
  <si>
    <t>39352297</t>
  </si>
  <si>
    <t>732Y</t>
  </si>
  <si>
    <t>2025-04-14T18:37:09.935697</t>
  </si>
  <si>
    <t>26419734</t>
  </si>
  <si>
    <t>39352304</t>
  </si>
  <si>
    <t>873C</t>
  </si>
  <si>
    <t>2025-04-14T18:37:11.815472</t>
  </si>
  <si>
    <t>2025-04-14T18:37:38.720002</t>
  </si>
  <si>
    <t>26419783</t>
  </si>
  <si>
    <t>39352352</t>
  </si>
  <si>
    <t>949V</t>
  </si>
  <si>
    <t>2025-04-14T18:37:47.299102</t>
  </si>
  <si>
    <t>26419772</t>
  </si>
  <si>
    <t>39352340</t>
  </si>
  <si>
    <t>436V</t>
  </si>
  <si>
    <t>2025-04-14T18:38:06.851468</t>
  </si>
  <si>
    <t>26419789</t>
  </si>
  <si>
    <t>39352353</t>
  </si>
  <si>
    <t>942W</t>
  </si>
  <si>
    <t>2025-04-14T18:38:30.404790</t>
  </si>
  <si>
    <t>2025-04-14T18:38:30.714772</t>
  </si>
  <si>
    <t>2025-04-14T18:38:31.483998</t>
  </si>
  <si>
    <t>2025-04-14T18:38:32.255211</t>
  </si>
  <si>
    <t>2025-04-14T18:38:32.259950</t>
  </si>
  <si>
    <t>2025-04-14T18:38:33.469214</t>
  </si>
  <si>
    <t>2025-04-14T18:38:52.702517</t>
  </si>
  <si>
    <t>2025-04-14T18:39:36.915100</t>
  </si>
  <si>
    <t>2025-04-14T18:39:41.028443</t>
  </si>
  <si>
    <t>2025-04-14T18:39:49.057430</t>
  </si>
  <si>
    <t>26419899</t>
  </si>
  <si>
    <t>39352506</t>
  </si>
  <si>
    <t>2025-04-14T18:39:54.033768</t>
  </si>
  <si>
    <t>2025-04-14T18:39:54.192074</t>
  </si>
  <si>
    <t>26419902</t>
  </si>
  <si>
    <t>39352512</t>
  </si>
  <si>
    <t>833E</t>
  </si>
  <si>
    <t>2025-04-14T18:40:03.626527</t>
  </si>
  <si>
    <t>2025-04-14T18:40:04.477203</t>
  </si>
  <si>
    <t>2025-04-14T18:40:10.065507</t>
  </si>
  <si>
    <t>26419914</t>
  </si>
  <si>
    <t>39352523</t>
  </si>
  <si>
    <t>442Q</t>
  </si>
  <si>
    <t>2025-04-14T18:40:28.316701</t>
  </si>
  <si>
    <t>2025-04-14T18:40:47.943415</t>
  </si>
  <si>
    <t>26419942</t>
  </si>
  <si>
    <t>39352576</t>
  </si>
  <si>
    <t>777V</t>
  </si>
  <si>
    <t>2025-04-14T18:40:50.376909</t>
  </si>
  <si>
    <t>26419915</t>
  </si>
  <si>
    <t>39352524</t>
  </si>
  <si>
    <t>872R</t>
  </si>
  <si>
    <t>2025-04-14T18:41:04.615725</t>
  </si>
  <si>
    <t>2025-04-14T18:41:05.529788</t>
  </si>
  <si>
    <t>2025-04-14T18:41:07.662430</t>
  </si>
  <si>
    <t>2025-04-14T18:41:23.285877</t>
  </si>
  <si>
    <t>2025-04-14T18:42:47.303763</t>
  </si>
  <si>
    <t>26420025</t>
  </si>
  <si>
    <t>39352691</t>
  </si>
  <si>
    <t>2025-04-14T18:42:57.487484</t>
  </si>
  <si>
    <t>2025-04-14T18:43:24.216776</t>
  </si>
  <si>
    <t>2025-04-14T18:43:55.508917</t>
  </si>
  <si>
    <t>26420098</t>
  </si>
  <si>
    <t>39352910</t>
  </si>
  <si>
    <t>2025-04-14T18:44:56.222061</t>
  </si>
  <si>
    <t>2025-04-14T18:45:09.665569</t>
  </si>
  <si>
    <t>2025-04-14T18:45:58.537868</t>
  </si>
  <si>
    <t>2025-04-14T18:46:58.870205</t>
  </si>
  <si>
    <t>26420238</t>
  </si>
  <si>
    <t>39353126</t>
  </si>
  <si>
    <t>875V</t>
  </si>
  <si>
    <t>2025-04-14T18:47:02.843809</t>
  </si>
  <si>
    <t>26420241</t>
  </si>
  <si>
    <t>39353127</t>
  </si>
  <si>
    <t>759Y</t>
  </si>
  <si>
    <t>2025-04-14T18:47:12.054478</t>
  </si>
  <si>
    <t>2025-04-14T18:47:12.918059</t>
  </si>
  <si>
    <t>2025-04-14T18:47:30.232294</t>
  </si>
  <si>
    <t>2025-04-14T18:47:53.220049</t>
  </si>
  <si>
    <t>26420310</t>
  </si>
  <si>
    <t>39353200</t>
  </si>
  <si>
    <t>634P</t>
  </si>
  <si>
    <t>2025-04-14T18:47:58.834072</t>
  </si>
  <si>
    <t>2025-04-14T18:49:01.127335</t>
  </si>
  <si>
    <t>2025-04-14T18:49:31.851504</t>
  </si>
  <si>
    <t>26420407</t>
  </si>
  <si>
    <t>39353313</t>
  </si>
  <si>
    <t>267P</t>
  </si>
  <si>
    <t>2025-04-14T18:49:44.630025</t>
  </si>
  <si>
    <t>2025-04-14T18:49:54.709812</t>
  </si>
  <si>
    <t>26420441</t>
  </si>
  <si>
    <t>39353337</t>
  </si>
  <si>
    <t>572C</t>
  </si>
  <si>
    <t>2025-04-14T18:50:14.003226</t>
  </si>
  <si>
    <t>2025-04-14T18:50:14.428097</t>
  </si>
  <si>
    <t>2025-04-14T18:50:40.785373</t>
  </si>
  <si>
    <t>26420488</t>
  </si>
  <si>
    <t>39353417</t>
  </si>
  <si>
    <t>2025-04-14T18:50:49.794761</t>
  </si>
  <si>
    <t>26420486</t>
  </si>
  <si>
    <t>39353415</t>
  </si>
  <si>
    <t>2025-04-14T18:52:43.084846</t>
  </si>
  <si>
    <t>2025-04-14T18:53:47.202230</t>
  </si>
  <si>
    <t>26420641</t>
  </si>
  <si>
    <t>39353694</t>
  </si>
  <si>
    <t>475U</t>
  </si>
  <si>
    <t>2025-04-14T18:54:05.526832</t>
  </si>
  <si>
    <t>2025-04-14T18:54:07.548822</t>
  </si>
  <si>
    <t>2025-04-14T18:54:48.800070</t>
  </si>
  <si>
    <t>26420675</t>
  </si>
  <si>
    <t>39353726</t>
  </si>
  <si>
    <t>456Y</t>
  </si>
  <si>
    <t>2025-04-14T18:54:59.325524</t>
  </si>
  <si>
    <t>26420685</t>
  </si>
  <si>
    <t>39353734</t>
  </si>
  <si>
    <t>364F</t>
  </si>
  <si>
    <t>2025-04-14T18:55:08.480872</t>
  </si>
  <si>
    <t>2025-04-14T18:55:19.896148</t>
  </si>
  <si>
    <t>26420646</t>
  </si>
  <si>
    <t>39353697</t>
  </si>
  <si>
    <t>368Y</t>
  </si>
  <si>
    <t>2025-04-14T18:55:36.059182</t>
  </si>
  <si>
    <t>26420763</t>
  </si>
  <si>
    <t>39353796</t>
  </si>
  <si>
    <t>2025-04-14T18:55:57.422590</t>
  </si>
  <si>
    <t>26420781</t>
  </si>
  <si>
    <t>39353814</t>
  </si>
  <si>
    <t>769W</t>
  </si>
  <si>
    <t>2025-04-14T18:56:09.008839</t>
  </si>
  <si>
    <t>2025-04-14T18:56:25.353076</t>
  </si>
  <si>
    <t>26420798</t>
  </si>
  <si>
    <t>39353836</t>
  </si>
  <si>
    <t>932Q</t>
  </si>
  <si>
    <t>2025-04-14T18:56:28.620591</t>
  </si>
  <si>
    <t>26420802</t>
  </si>
  <si>
    <t>39353844</t>
  </si>
  <si>
    <t>489T</t>
  </si>
  <si>
    <t>2025-04-14T18:56:45.069471</t>
  </si>
  <si>
    <t>26420824</t>
  </si>
  <si>
    <t>39353866</t>
  </si>
  <si>
    <t>257U</t>
  </si>
  <si>
    <t>2025-04-14T18:56:52.811860</t>
  </si>
  <si>
    <t>26420827</t>
  </si>
  <si>
    <t>39353868</t>
  </si>
  <si>
    <t>959V</t>
  </si>
  <si>
    <t>2025-04-14T18:57:05.346906</t>
  </si>
  <si>
    <t>2025-04-14T18:57:05.513584</t>
  </si>
  <si>
    <t>2025-04-14T18:58:00.378773</t>
  </si>
  <si>
    <t>2025-04-14T18:58:00.826677</t>
  </si>
  <si>
    <t>26420918</t>
  </si>
  <si>
    <t>39353949</t>
  </si>
  <si>
    <t>625T</t>
  </si>
  <si>
    <t>2025-04-14T18:58:34.069846</t>
  </si>
  <si>
    <t>26420942</t>
  </si>
  <si>
    <t>39353990</t>
  </si>
  <si>
    <t>469R</t>
  </si>
  <si>
    <t>2025-04-14T18:59:02.071567</t>
  </si>
  <si>
    <t>2025-04-14T18:59:17.038168</t>
  </si>
  <si>
    <t>26420999</t>
  </si>
  <si>
    <t>39354041</t>
  </si>
  <si>
    <t>595K</t>
  </si>
  <si>
    <t>2025-04-14T19:00:52.799756</t>
  </si>
  <si>
    <t>26421102</t>
  </si>
  <si>
    <t>39354232</t>
  </si>
  <si>
    <t>967W</t>
  </si>
  <si>
    <t>2025-04-14T19:01:12.001974</t>
  </si>
  <si>
    <t>2025-04-14T19:01:20.412130</t>
  </si>
  <si>
    <t>26421154</t>
  </si>
  <si>
    <t>39354297</t>
  </si>
  <si>
    <t>435A</t>
  </si>
  <si>
    <t>2025-04-14T19:01:36.461365</t>
  </si>
  <si>
    <t>2025-04-14T19:01:53.375569</t>
  </si>
  <si>
    <t>26421186</t>
  </si>
  <si>
    <t>39354322</t>
  </si>
  <si>
    <t>2025-04-14T19:02:26.868646</t>
  </si>
  <si>
    <t>26421230</t>
  </si>
  <si>
    <t>39354367</t>
  </si>
  <si>
    <t>2025-04-14T19:02:34.027292</t>
  </si>
  <si>
    <t>26421239</t>
  </si>
  <si>
    <t>39354379</t>
  </si>
  <si>
    <t>255H</t>
  </si>
  <si>
    <t>2025-04-14T19:02:36.101343</t>
  </si>
  <si>
    <t>26421226</t>
  </si>
  <si>
    <t>39354364</t>
  </si>
  <si>
    <t>555L</t>
  </si>
  <si>
    <t>2025-04-14T19:02:39.279151</t>
  </si>
  <si>
    <t>26421247</t>
  </si>
  <si>
    <t>39354385</t>
  </si>
  <si>
    <t>697R</t>
  </si>
  <si>
    <t>2025-04-14T19:02:41.758379</t>
  </si>
  <si>
    <t>2025-04-14T19:02:42.523630</t>
  </si>
  <si>
    <t>2025-04-14T19:02:44.955950</t>
  </si>
  <si>
    <t>2025-04-14T19:02:45.257931</t>
  </si>
  <si>
    <t>26420892</t>
  </si>
  <si>
    <t>39353936</t>
  </si>
  <si>
    <t>469F</t>
  </si>
  <si>
    <t>2025-04-14T19:02:45.725281</t>
  </si>
  <si>
    <t>2025-04-14T19:02:46.375338</t>
  </si>
  <si>
    <t>2025-04-14T19:02:47.783992</t>
  </si>
  <si>
    <t>2025-04-14T19:02:52.713348</t>
  </si>
  <si>
    <t>2025-04-14T19:03:47.542665</t>
  </si>
  <si>
    <t>26421314</t>
  </si>
  <si>
    <t>39354457</t>
  </si>
  <si>
    <t>292L</t>
  </si>
  <si>
    <t>2025-04-14T19:04:21.220905</t>
  </si>
  <si>
    <t>26421340</t>
  </si>
  <si>
    <t>39354489</t>
  </si>
  <si>
    <t>288Q</t>
  </si>
  <si>
    <t>2025-04-14T19:04:45.725725</t>
  </si>
  <si>
    <t>2025-04-14T19:04:46.554943</t>
  </si>
  <si>
    <t>2025-04-14T19:04:47.446716</t>
  </si>
  <si>
    <t>2025-04-14T19:04:53.069467</t>
  </si>
  <si>
    <t>2025-04-14T19:05:22.098637</t>
  </si>
  <si>
    <t>2025-04-14T19:05:34.955452</t>
  </si>
  <si>
    <t>2025-04-14T19:05:35.081844</t>
  </si>
  <si>
    <t>2025-04-14T19:05:54.220767</t>
  </si>
  <si>
    <t>26421431</t>
  </si>
  <si>
    <t>39354599</t>
  </si>
  <si>
    <t>846W</t>
  </si>
  <si>
    <t>2025-04-14T19:05:55.086947</t>
  </si>
  <si>
    <t>2025-04-14T19:05:58.010398</t>
  </si>
  <si>
    <t>26421432</t>
  </si>
  <si>
    <t>39354600</t>
  </si>
  <si>
    <t>357R</t>
  </si>
  <si>
    <t>2025-04-14T19:06:04.176321</t>
  </si>
  <si>
    <t>26421442</t>
  </si>
  <si>
    <t>39354605</t>
  </si>
  <si>
    <t>638E</t>
  </si>
  <si>
    <t>2025-04-14T19:06:10.378475</t>
  </si>
  <si>
    <t>26421452</t>
  </si>
  <si>
    <t>39354618</t>
  </si>
  <si>
    <t>327P</t>
  </si>
  <si>
    <t>2025-04-14T19:06:42.146896</t>
  </si>
  <si>
    <t>26421350</t>
  </si>
  <si>
    <t>39354495</t>
  </si>
  <si>
    <t>734T</t>
  </si>
  <si>
    <t>2025-04-14T19:06:43.099778</t>
  </si>
  <si>
    <t>26421476</t>
  </si>
  <si>
    <t>39354714</t>
  </si>
  <si>
    <t>862E</t>
  </si>
  <si>
    <t>2025-04-14T19:06:43.295986</t>
  </si>
  <si>
    <t>2025-04-14T19:06:43.995795</t>
  </si>
  <si>
    <t>26421478</t>
  </si>
  <si>
    <t>39354715</t>
  </si>
  <si>
    <t>869Y</t>
  </si>
  <si>
    <t>2025-04-14T19:06:46.581161</t>
  </si>
  <si>
    <t>2025-04-14T19:06:54.577465</t>
  </si>
  <si>
    <t>2025-04-14T19:07:14.106901</t>
  </si>
  <si>
    <t>26421509</t>
  </si>
  <si>
    <t>39354735</t>
  </si>
  <si>
    <t>499A</t>
  </si>
  <si>
    <t>2025-04-14T19:07:40.750889</t>
  </si>
  <si>
    <t>26421564</t>
  </si>
  <si>
    <t>39354788</t>
  </si>
  <si>
    <t>674R</t>
  </si>
  <si>
    <t>2025-04-14T19:07:42.277427</t>
  </si>
  <si>
    <t>26421566</t>
  </si>
  <si>
    <t>39354789</t>
  </si>
  <si>
    <t>2025-04-14T19:08:13.179539</t>
  </si>
  <si>
    <t>26421581</t>
  </si>
  <si>
    <t>39354816</t>
  </si>
  <si>
    <t>962K</t>
  </si>
  <si>
    <t>2025-04-14T19:08:37.468692</t>
  </si>
  <si>
    <t>25739</t>
  </si>
  <si>
    <t>01042136398(고형석)</t>
  </si>
  <si>
    <t>2025-04-14T19:09:16.618842</t>
  </si>
  <si>
    <t>2025-04-14T19:10:23.975646</t>
  </si>
  <si>
    <t>26421677</t>
  </si>
  <si>
    <t>39354976</t>
  </si>
  <si>
    <t>477E</t>
  </si>
  <si>
    <t>2025-04-14T19:11:02.492885</t>
  </si>
  <si>
    <t>2025-04-14T19:11:02.695766</t>
  </si>
  <si>
    <t>2025-04-14T19:11:03.317328</t>
  </si>
  <si>
    <t>2025-04-14T19:11:03.579017</t>
  </si>
  <si>
    <t>2025-04-14T19:11:04.348162</t>
  </si>
  <si>
    <t>2025-04-14T19:11:30.352232</t>
  </si>
  <si>
    <t>26421711</t>
  </si>
  <si>
    <t>39355023</t>
  </si>
  <si>
    <t>325W</t>
  </si>
  <si>
    <t>2025-04-14T19:11:48.690015</t>
  </si>
  <si>
    <t>2025-04-14T19:12:51.528642</t>
  </si>
  <si>
    <t>2025-04-14T19:13:08.210807</t>
  </si>
  <si>
    <t>2025-04-14T19:13:10.688393</t>
  </si>
  <si>
    <t>2025-04-14T19:13:12.775423</t>
  </si>
  <si>
    <t>2025-04-14T19:13:13.187715</t>
  </si>
  <si>
    <t>2025-04-14T19:13:29.306335</t>
  </si>
  <si>
    <t>2025-04-14T19:14:07.618017</t>
  </si>
  <si>
    <t>26421897</t>
  </si>
  <si>
    <t>39355288</t>
  </si>
  <si>
    <t>963F</t>
  </si>
  <si>
    <t>2025-04-14T19:14:08.622525</t>
  </si>
  <si>
    <t>2025-04-14T19:14:19.831961</t>
  </si>
  <si>
    <t>26421912</t>
  </si>
  <si>
    <t>39355305</t>
  </si>
  <si>
    <t>326V</t>
  </si>
  <si>
    <t>2025-04-14T19:14:20.593107</t>
  </si>
  <si>
    <t>26421914</t>
  </si>
  <si>
    <t>39355306</t>
  </si>
  <si>
    <t>383K</t>
  </si>
  <si>
    <t>2025-04-14T19:14:34.535625</t>
  </si>
  <si>
    <t>2025-04-14T19:14:39.843810</t>
  </si>
  <si>
    <t>2025-04-14T19:14:41.924698</t>
  </si>
  <si>
    <t>2025-04-14T19:14:44.909818</t>
  </si>
  <si>
    <t>2025-04-14T19:14:47.215139</t>
  </si>
  <si>
    <t>2025-04-14T19:14:48.731908</t>
  </si>
  <si>
    <t>2025-04-14T19:14:49.364821</t>
  </si>
  <si>
    <t>2025-04-14T19:14:50.858897</t>
  </si>
  <si>
    <t>2025-04-14T19:14:51.499679</t>
  </si>
  <si>
    <t>2025-04-14T19:14:52.285812</t>
  </si>
  <si>
    <t>2025-04-14T19:15:06.570288</t>
  </si>
  <si>
    <t>2025-04-14T19:15:17.395331</t>
  </si>
  <si>
    <t>26421974</t>
  </si>
  <si>
    <t>39355361</t>
  </si>
  <si>
    <t>277U</t>
  </si>
  <si>
    <t>2025-04-14T19:15:28.814437</t>
  </si>
  <si>
    <t>2025-04-14T19:15:47.684737</t>
  </si>
  <si>
    <t>26422003</t>
  </si>
  <si>
    <t>39355420</t>
  </si>
  <si>
    <t>559F</t>
  </si>
  <si>
    <t>2025-04-14T19:15:52.474555</t>
  </si>
  <si>
    <t>26421948</t>
  </si>
  <si>
    <t>39355354</t>
  </si>
  <si>
    <t>477W</t>
  </si>
  <si>
    <t>2025-04-14T19:15:53.499544</t>
  </si>
  <si>
    <t>2025-04-14T19:15:58.958850</t>
  </si>
  <si>
    <t>2025-04-14T19:16:05.994378</t>
  </si>
  <si>
    <t>2025-04-14T19:17:13.147303</t>
  </si>
  <si>
    <t>2025-04-14T19:17:16.614447</t>
  </si>
  <si>
    <t>2025-04-14T19:17:55.996487</t>
  </si>
  <si>
    <t>26422106</t>
  </si>
  <si>
    <t>39355540</t>
  </si>
  <si>
    <t>646C</t>
  </si>
  <si>
    <t>2025-04-14T19:18:15.568653</t>
  </si>
  <si>
    <t>2025-04-14T19:18:16.342757</t>
  </si>
  <si>
    <t>2025-04-14T19:18:57.349422</t>
  </si>
  <si>
    <t>2025-04-14T19:19:12.904057</t>
  </si>
  <si>
    <t>26422177</t>
  </si>
  <si>
    <t>39355594</t>
  </si>
  <si>
    <t>725W</t>
  </si>
  <si>
    <t>2025-04-14T19:19:28.074396</t>
  </si>
  <si>
    <t>2025-04-14T19:19:28.882866</t>
  </si>
  <si>
    <t>2025-04-14T19:19:55.774393</t>
  </si>
  <si>
    <t>2025-04-14T19:20:20.644073</t>
  </si>
  <si>
    <t>2025-04-14T19:20:38.956364</t>
  </si>
  <si>
    <t>26422259</t>
  </si>
  <si>
    <t>39355739</t>
  </si>
  <si>
    <t>832L</t>
  </si>
  <si>
    <t>2025-04-14T19:20:49.846668</t>
  </si>
  <si>
    <t>26422269</t>
  </si>
  <si>
    <t>39355745</t>
  </si>
  <si>
    <t>342U</t>
  </si>
  <si>
    <t>2025-04-14T19:20:57.405155</t>
  </si>
  <si>
    <t>26422274</t>
  </si>
  <si>
    <t>39355749</t>
  </si>
  <si>
    <t>539C</t>
  </si>
  <si>
    <t>2025-04-14T19:21:21.200050</t>
  </si>
  <si>
    <t>2025-04-14T19:21:35.926809</t>
  </si>
  <si>
    <t>26422322</t>
  </si>
  <si>
    <t>39355811</t>
  </si>
  <si>
    <t>799E</t>
  </si>
  <si>
    <t>2025-04-14T19:21:48.776148</t>
  </si>
  <si>
    <t>26422333</t>
  </si>
  <si>
    <t>39355818</t>
  </si>
  <si>
    <t>937L</t>
  </si>
  <si>
    <t>2025-04-14T19:22:13.571563</t>
  </si>
  <si>
    <t>2025-04-14T19:22:13.580427</t>
  </si>
  <si>
    <t>2025-04-14T19:22:16.589366</t>
  </si>
  <si>
    <t>2025-04-14T19:22:21.135887</t>
  </si>
  <si>
    <t>2025-04-14T19:22:23.158032</t>
  </si>
  <si>
    <t>2025-04-14T19:22:24.627807</t>
  </si>
  <si>
    <t>26422354</t>
  </si>
  <si>
    <t>39355846</t>
  </si>
  <si>
    <t>859A</t>
  </si>
  <si>
    <t>2025-04-14T19:22:31.812255</t>
  </si>
  <si>
    <t>2025-04-14T19:22:33.911506</t>
  </si>
  <si>
    <t>26422358</t>
  </si>
  <si>
    <t>39355947</t>
  </si>
  <si>
    <t>984H</t>
  </si>
  <si>
    <t>2025-04-14T19:22:34.648985</t>
  </si>
  <si>
    <t>2025-04-14T19:22:56.955268</t>
  </si>
  <si>
    <t>26422380</t>
  </si>
  <si>
    <t>39355967</t>
  </si>
  <si>
    <t>468T</t>
  </si>
  <si>
    <t>2025-04-14T19:23:05.455168</t>
  </si>
  <si>
    <t>26422393</t>
  </si>
  <si>
    <t>39355987</t>
  </si>
  <si>
    <t>358K</t>
  </si>
  <si>
    <t>2025-04-14T19:23:34.825232</t>
  </si>
  <si>
    <t>26422441</t>
  </si>
  <si>
    <t>39356029</t>
  </si>
  <si>
    <t>237P</t>
  </si>
  <si>
    <t>2025-04-14T19:23:49.906959</t>
  </si>
  <si>
    <t>26422456</t>
  </si>
  <si>
    <t>39356046</t>
  </si>
  <si>
    <t>329W</t>
  </si>
  <si>
    <t>2025-04-14T19:24:01.976858</t>
  </si>
  <si>
    <t>26422469</t>
  </si>
  <si>
    <t>39356054</t>
  </si>
  <si>
    <t>689F</t>
  </si>
  <si>
    <t>2025-04-14T19:24:03.550100</t>
  </si>
  <si>
    <t>2025-04-14T19:24:03.588634</t>
  </si>
  <si>
    <t>2025-04-14T19:24:05.897665</t>
  </si>
  <si>
    <t>2025-04-14T19:24:07.819942</t>
  </si>
  <si>
    <t>2025-04-14T19:24:08.476103</t>
  </si>
  <si>
    <t>2025-04-14T19:24:13.378144</t>
  </si>
  <si>
    <t>2025-04-14T19:24:27.144678</t>
  </si>
  <si>
    <t>2025-04-14T19:24:37.182507</t>
  </si>
  <si>
    <t>2025-04-14T19:24:38.173403</t>
  </si>
  <si>
    <t>2025-04-14T19:25:33.966485</t>
  </si>
  <si>
    <t>26422561</t>
  </si>
  <si>
    <t>39356151</t>
  </si>
  <si>
    <t>576T</t>
  </si>
  <si>
    <t>2025-04-14T19:25:50.513128</t>
  </si>
  <si>
    <t>2025-04-14T19:26:27.570065</t>
  </si>
  <si>
    <t>2025-04-14T19:28:37.601914</t>
  </si>
  <si>
    <t>2025-04-14T19:28:46.957525</t>
  </si>
  <si>
    <t>26422707</t>
  </si>
  <si>
    <t>39356297</t>
  </si>
  <si>
    <t>854Q</t>
  </si>
  <si>
    <t>2025-04-14T19:28:51.604595</t>
  </si>
  <si>
    <t>2025-04-14T19:29:19.427559</t>
  </si>
  <si>
    <t>2025-04-14T19:29:47.497182</t>
  </si>
  <si>
    <t>26422774</t>
  </si>
  <si>
    <t>39356401</t>
  </si>
  <si>
    <t>376Q</t>
  </si>
  <si>
    <t>2025-04-14T19:29:53.180785</t>
  </si>
  <si>
    <t>2025-04-14T19:30:19.925590</t>
  </si>
  <si>
    <t>2025-04-14T19:30:28.629919</t>
  </si>
  <si>
    <t>2025-04-14T19:30:29.444333</t>
  </si>
  <si>
    <t>2025-04-14T19:30:30.463793</t>
  </si>
  <si>
    <t>2025-04-14T19:30:34.650488</t>
  </si>
  <si>
    <t>2025-04-14T19:31:04.977892</t>
  </si>
  <si>
    <t>2025-04-14T19:31:06.626434</t>
  </si>
  <si>
    <t>26422818</t>
  </si>
  <si>
    <t>39356523</t>
  </si>
  <si>
    <t>627H</t>
  </si>
  <si>
    <t>2025-04-14T19:31:16.827034</t>
  </si>
  <si>
    <t>2025-04-14T19:31:35.152005</t>
  </si>
  <si>
    <t>26422863</t>
  </si>
  <si>
    <t>39356574</t>
  </si>
  <si>
    <t>339E</t>
  </si>
  <si>
    <t>2025-04-14T19:31:40.448545</t>
  </si>
  <si>
    <t>26422866</t>
  </si>
  <si>
    <t>39356586</t>
  </si>
  <si>
    <t>366V</t>
  </si>
  <si>
    <t>2025-04-14T19:31:46.969683</t>
  </si>
  <si>
    <t>2025-04-14T19:31:55.005758</t>
  </si>
  <si>
    <t>2025-04-14T19:32:28.264654</t>
  </si>
  <si>
    <t>2025-04-14T19:32:32.537496</t>
  </si>
  <si>
    <t>26422891</t>
  </si>
  <si>
    <t>39356616</t>
  </si>
  <si>
    <t>623R</t>
  </si>
  <si>
    <t>2025-04-14T19:32:55.969941</t>
  </si>
  <si>
    <t>2025-04-14T19:32:57.983259</t>
  </si>
  <si>
    <t>26422902</t>
  </si>
  <si>
    <t>39356633</t>
  </si>
  <si>
    <t>954L</t>
  </si>
  <si>
    <t>2025-04-14T19:33:26.689310</t>
  </si>
  <si>
    <t>2025-04-14T19:33:45.021921</t>
  </si>
  <si>
    <t>2025-04-14T19:34:46.770904</t>
  </si>
  <si>
    <t>26422991</t>
  </si>
  <si>
    <t>39356723</t>
  </si>
  <si>
    <t>876K</t>
  </si>
  <si>
    <t>2025-04-14T19:35:27.298682</t>
  </si>
  <si>
    <t>25220</t>
  </si>
  <si>
    <t>010-6256-98(김영수)</t>
  </si>
  <si>
    <t>2025-04-14T19:35:29.614970</t>
  </si>
  <si>
    <t>2025-04-14T19:35:50.764160</t>
  </si>
  <si>
    <t>2025-04-14T19:36:06.648624</t>
  </si>
  <si>
    <t>2025-04-14T19:36:31.196258</t>
  </si>
  <si>
    <t>2025-04-14T19:37:03.457374</t>
  </si>
  <si>
    <t>2025-04-14T19:37:21.164637</t>
  </si>
  <si>
    <t>26423139</t>
  </si>
  <si>
    <t>39356873</t>
  </si>
  <si>
    <t>2025-04-14T19:37:45.845799</t>
  </si>
  <si>
    <t>2025-04-14T19:38:04.507506</t>
  </si>
  <si>
    <t>2025-04-14T19:38:09.288922</t>
  </si>
  <si>
    <t>2025-04-14T19:38:09.333176</t>
  </si>
  <si>
    <t>2025-04-14T19:38:10.125273</t>
  </si>
  <si>
    <t>2025-04-14T19:38:23.686968</t>
  </si>
  <si>
    <t>26423180</t>
  </si>
  <si>
    <t>39356932</t>
  </si>
  <si>
    <t>375L</t>
  </si>
  <si>
    <t>2025-04-14T19:38:30.007784</t>
  </si>
  <si>
    <t>2025-04-14T19:39:32.739005</t>
  </si>
  <si>
    <t>2025-04-14T19:39:39.239753</t>
  </si>
  <si>
    <t>2025-04-14T19:39:55.070712</t>
  </si>
  <si>
    <t>2025-04-14T19:40:29.885887</t>
  </si>
  <si>
    <t>2025-04-14T19:41:39.268427</t>
  </si>
  <si>
    <t>26423294</t>
  </si>
  <si>
    <t>39357164</t>
  </si>
  <si>
    <t>655W</t>
  </si>
  <si>
    <t>2025-04-14T19:43:15.977157</t>
  </si>
  <si>
    <t>2025-04-14T19:44:03.529868</t>
  </si>
  <si>
    <t>2025-04-14T19:45:21.120569</t>
  </si>
  <si>
    <t>2025-04-14T19:46:16.444485</t>
  </si>
  <si>
    <t>26423456</t>
  </si>
  <si>
    <t>39357322</t>
  </si>
  <si>
    <t>2025-04-14T19:46:30.710111</t>
  </si>
  <si>
    <t>2025-04-14T19:47:28.575112</t>
  </si>
  <si>
    <t>2025-04-14T19:48:13.122631</t>
  </si>
  <si>
    <t>26423535</t>
  </si>
  <si>
    <t>39357384</t>
  </si>
  <si>
    <t>672V</t>
  </si>
  <si>
    <t>2025-04-14T19:48:45.673065</t>
  </si>
  <si>
    <t>2025-04-14T19:50:13.271929</t>
  </si>
  <si>
    <t>2025-04-14T19:50:21.846703</t>
  </si>
  <si>
    <t>2025-04-14T19:51:35.409620</t>
  </si>
  <si>
    <t>26423660</t>
  </si>
  <si>
    <t>39357737</t>
  </si>
  <si>
    <t>585F</t>
  </si>
  <si>
    <t>2025-04-14T19:51:36.432133</t>
  </si>
  <si>
    <t>2025-04-14T19:52:00.718868</t>
  </si>
  <si>
    <t>2025-04-14T19:52:29.864470</t>
  </si>
  <si>
    <t>2025-04-14T19:52:41.908352</t>
  </si>
  <si>
    <t>2025-04-14T19:52:45.431996</t>
  </si>
  <si>
    <t>2025-04-14T19:54:14.215928</t>
  </si>
  <si>
    <t>2025-04-14T19:54:27.819235</t>
  </si>
  <si>
    <t>2025-04-14T19:55:21.835908</t>
  </si>
  <si>
    <t>2025-04-14T19:55:23.023426</t>
  </si>
  <si>
    <t>2025-04-14T19:55:44.799344</t>
  </si>
  <si>
    <t>2025-04-14T19:57:05.408987</t>
  </si>
  <si>
    <t>26423826</t>
  </si>
  <si>
    <t>39357927</t>
  </si>
  <si>
    <t>225W</t>
  </si>
  <si>
    <t>2025-04-14T19:57:22.588324</t>
  </si>
  <si>
    <t>2025-04-14T19:57:27.100151</t>
  </si>
  <si>
    <t>2025-04-14T19:57:32.063820</t>
  </si>
  <si>
    <t>2025-04-14T19:57:59.352912</t>
  </si>
  <si>
    <t>2025-04-14T19:58:18.467401</t>
  </si>
  <si>
    <t>2025-04-14T19:58:19.446220</t>
  </si>
  <si>
    <t>2025-04-14T19:58:55.432425</t>
  </si>
  <si>
    <t>26423889</t>
  </si>
  <si>
    <t>39357983</t>
  </si>
  <si>
    <t>498U</t>
  </si>
  <si>
    <t>2025-04-14T19:59:06.802873</t>
  </si>
  <si>
    <t>2025-04-14T19:59:54.257393</t>
  </si>
  <si>
    <t>2025-04-14T20:01:45.188240</t>
  </si>
  <si>
    <t>2025-04-14T20:01:46.240271</t>
  </si>
  <si>
    <t>2025-04-14T20:02:07.690975</t>
  </si>
  <si>
    <t>2025-04-14T20:02:14.130872</t>
  </si>
  <si>
    <t>2025-04-14T20:03:06.649615</t>
  </si>
  <si>
    <t>2025-04-14T20:03:13.181840</t>
  </si>
  <si>
    <t>2025-04-14T20:03:59.580830</t>
  </si>
  <si>
    <t>2025-04-14T20:08:20.800924</t>
  </si>
  <si>
    <t>2025-04-14T20:09:02.633167</t>
  </si>
  <si>
    <t>2025-04-14T20:10:21.743844</t>
  </si>
  <si>
    <t>2025-04-14T20:12:41.900803</t>
  </si>
  <si>
    <t>2025-04-14T20:15:29.141962</t>
  </si>
  <si>
    <t>2025-04-14T20:19:02.283506</t>
  </si>
  <si>
    <t>2025-04-15T11:00:15.742827</t>
  </si>
  <si>
    <t>26432753</t>
  </si>
  <si>
    <t>39385835</t>
  </si>
  <si>
    <t>624A</t>
  </si>
  <si>
    <t>2025-04-15T11:01:10.778942</t>
  </si>
  <si>
    <t>26432936</t>
  </si>
  <si>
    <t>39386015</t>
  </si>
  <si>
    <t>444P</t>
  </si>
  <si>
    <t>2025-04-15T11:01:17.682142</t>
  </si>
  <si>
    <t>26432878</t>
  </si>
  <si>
    <t>39385956</t>
  </si>
  <si>
    <t>498H</t>
  </si>
  <si>
    <t>2025-04-15T11:01:21.766378</t>
  </si>
  <si>
    <t>26432947</t>
  </si>
  <si>
    <t>39386027</t>
  </si>
  <si>
    <t>593A</t>
  </si>
  <si>
    <t>2025-04-15T11:01:25.031279</t>
  </si>
  <si>
    <t>26432889</t>
  </si>
  <si>
    <t>39385966</t>
  </si>
  <si>
    <t>2025-04-15T11:01:25.896310</t>
  </si>
  <si>
    <t>26432952</t>
  </si>
  <si>
    <t>39386031</t>
  </si>
  <si>
    <t>876T</t>
  </si>
  <si>
    <t>2025-04-15T11:01:43.629783</t>
  </si>
  <si>
    <t>26432968</t>
  </si>
  <si>
    <t>39386049</t>
  </si>
  <si>
    <t>2025-04-15T11:01:47.817618</t>
  </si>
  <si>
    <t>26432974</t>
  </si>
  <si>
    <t>39386054</t>
  </si>
  <si>
    <t>935R</t>
  </si>
  <si>
    <t>2025-04-15T11:01:48.508355</t>
  </si>
  <si>
    <t>26432976</t>
  </si>
  <si>
    <t>39386058</t>
  </si>
  <si>
    <t>2025-04-15T11:01:59.426922</t>
  </si>
  <si>
    <t>26432985</t>
  </si>
  <si>
    <t>39386073</t>
  </si>
  <si>
    <t>2025-04-15T11:02:10.363324</t>
  </si>
  <si>
    <t>26432993</t>
  </si>
  <si>
    <t>39386081</t>
  </si>
  <si>
    <t>656V</t>
  </si>
  <si>
    <t>2025-04-15T11:02:10.791251</t>
  </si>
  <si>
    <t>26432992</t>
  </si>
  <si>
    <t>39386080</t>
  </si>
  <si>
    <t>823Q</t>
  </si>
  <si>
    <t>2025-04-15T11:02:11.170935</t>
  </si>
  <si>
    <t>2025-04-15T11:02:18.827986</t>
  </si>
  <si>
    <t>26433008</t>
  </si>
  <si>
    <t>39386092</t>
  </si>
  <si>
    <t>849A</t>
  </si>
  <si>
    <t>2025-04-15T11:02:21.857516</t>
  </si>
  <si>
    <t>26433027</t>
  </si>
  <si>
    <t>39386094</t>
  </si>
  <si>
    <t>624R</t>
  </si>
  <si>
    <t>2025-04-15T11:02:37.046768</t>
  </si>
  <si>
    <t>26433038</t>
  </si>
  <si>
    <t>39386140</t>
  </si>
  <si>
    <t>2025-04-15T11:02:43.018496</t>
  </si>
  <si>
    <t>26433041</t>
  </si>
  <si>
    <t>39386149</t>
  </si>
  <si>
    <t>675A</t>
  </si>
  <si>
    <t>2025-04-15T11:02:44.188157</t>
  </si>
  <si>
    <t>26433043</t>
  </si>
  <si>
    <t>39386154</t>
  </si>
  <si>
    <t>293U</t>
  </si>
  <si>
    <t>2025-04-15T11:02:50.129426</t>
  </si>
  <si>
    <t>26433046</t>
  </si>
  <si>
    <t>39386161</t>
  </si>
  <si>
    <t>2025-04-15T11:02:53.175576</t>
  </si>
  <si>
    <t>26433048</t>
  </si>
  <si>
    <t>39386163</t>
  </si>
  <si>
    <t>786A</t>
  </si>
  <si>
    <t>2025-04-15T11:03:07.196197</t>
  </si>
  <si>
    <t>26433059</t>
  </si>
  <si>
    <t>39386182</t>
  </si>
  <si>
    <t>946T</t>
  </si>
  <si>
    <t>2025-04-15T11:03:10.496145</t>
  </si>
  <si>
    <t>26433050</t>
  </si>
  <si>
    <t>39386164</t>
  </si>
  <si>
    <t>339C</t>
  </si>
  <si>
    <t>2025-04-15T11:03:29.259161</t>
  </si>
  <si>
    <t>26433078</t>
  </si>
  <si>
    <t>39386197</t>
  </si>
  <si>
    <t>2025-04-15T11:03:37.591196</t>
  </si>
  <si>
    <t>26433084</t>
  </si>
  <si>
    <t>39386209</t>
  </si>
  <si>
    <t>995T</t>
  </si>
  <si>
    <t>2025-04-15T11:03:47.318937</t>
  </si>
  <si>
    <t>26433093</t>
  </si>
  <si>
    <t>39386222</t>
  </si>
  <si>
    <t>642U</t>
  </si>
  <si>
    <t>2025-04-15T11:03:59.630868</t>
  </si>
  <si>
    <t>26433099</t>
  </si>
  <si>
    <t>39386237</t>
  </si>
  <si>
    <t>586C</t>
  </si>
  <si>
    <t>2025-04-15T11:04:04.511914</t>
  </si>
  <si>
    <t>26433108</t>
  </si>
  <si>
    <t>39386242</t>
  </si>
  <si>
    <t>448U</t>
  </si>
  <si>
    <t>2025-04-15T11:04:08.973210</t>
  </si>
  <si>
    <t>26433110</t>
  </si>
  <si>
    <t>39386247</t>
  </si>
  <si>
    <t>528K</t>
  </si>
  <si>
    <t>2025-04-15T11:04:15.569386</t>
  </si>
  <si>
    <t>26433111</t>
  </si>
  <si>
    <t>39386255</t>
  </si>
  <si>
    <t>362T</t>
  </si>
  <si>
    <t>2025-04-15T11:04:42.251290</t>
  </si>
  <si>
    <t>26433162</t>
  </si>
  <si>
    <t>39386309</t>
  </si>
  <si>
    <t>693C</t>
  </si>
  <si>
    <t>2025-04-15T11:04:57.574290</t>
  </si>
  <si>
    <t>26433161</t>
  </si>
  <si>
    <t>39386308</t>
  </si>
  <si>
    <t>2025-04-15T11:05:01.878510</t>
  </si>
  <si>
    <t>26433170</t>
  </si>
  <si>
    <t>39386321</t>
  </si>
  <si>
    <t>543E</t>
  </si>
  <si>
    <t>2025-04-15T11:05:02.647598</t>
  </si>
  <si>
    <t>2025-04-15T11:05:08.033469</t>
  </si>
  <si>
    <t>26433176</t>
  </si>
  <si>
    <t>39386326</t>
  </si>
  <si>
    <t>534K</t>
  </si>
  <si>
    <t>2025-04-15T11:05:37.384244</t>
  </si>
  <si>
    <t>26433193</t>
  </si>
  <si>
    <t>39386345</t>
  </si>
  <si>
    <t>278L</t>
  </si>
  <si>
    <t>2025-04-15T11:05:50.976632</t>
  </si>
  <si>
    <t>26433199</t>
  </si>
  <si>
    <t>39386356</t>
  </si>
  <si>
    <t>963W</t>
  </si>
  <si>
    <t>2025-04-15T11:06:04.417648</t>
  </si>
  <si>
    <t>26433206</t>
  </si>
  <si>
    <t>39386367</t>
  </si>
  <si>
    <t>923V</t>
  </si>
  <si>
    <t>2025-04-15T11:06:08.229104</t>
  </si>
  <si>
    <t>26433209</t>
  </si>
  <si>
    <t>39386373</t>
  </si>
  <si>
    <t>499U</t>
  </si>
  <si>
    <t>2025-04-15T11:06:14.429980</t>
  </si>
  <si>
    <t>26433212</t>
  </si>
  <si>
    <t>39386380</t>
  </si>
  <si>
    <t>246V</t>
  </si>
  <si>
    <t>2025-04-15T11:06:21.696562</t>
  </si>
  <si>
    <t>26433240</t>
  </si>
  <si>
    <t>39386389</t>
  </si>
  <si>
    <t>687W</t>
  </si>
  <si>
    <t>2025-04-15T11:06:29.939454</t>
  </si>
  <si>
    <t>26433258</t>
  </si>
  <si>
    <t>39386426</t>
  </si>
  <si>
    <t>389R</t>
  </si>
  <si>
    <t>2025-04-15T11:06:33.724612</t>
  </si>
  <si>
    <t>26433260</t>
  </si>
  <si>
    <t>39386429</t>
  </si>
  <si>
    <t>825F</t>
  </si>
  <si>
    <t>2025-04-15T11:06:43.901372</t>
  </si>
  <si>
    <t>26433265</t>
  </si>
  <si>
    <t>39386439</t>
  </si>
  <si>
    <t>778L</t>
  </si>
  <si>
    <t>2025-04-15T11:07:16.324829</t>
  </si>
  <si>
    <t>26433285</t>
  </si>
  <si>
    <t>39386463</t>
  </si>
  <si>
    <t>648Q</t>
  </si>
  <si>
    <t>2025-04-15T11:07:50.760623</t>
  </si>
  <si>
    <t>26433293</t>
  </si>
  <si>
    <t>39386489</t>
  </si>
  <si>
    <t>738W</t>
  </si>
  <si>
    <t>2025-04-15T11:07:52.622576</t>
  </si>
  <si>
    <t>26433301</t>
  </si>
  <si>
    <t>39386499</t>
  </si>
  <si>
    <t>942F</t>
  </si>
  <si>
    <t>2025-04-15T11:08:46.105125</t>
  </si>
  <si>
    <t>2025-04-15T11:10:19.388519</t>
  </si>
  <si>
    <t>2025-04-15T11:10:32.589477</t>
  </si>
  <si>
    <t>2025-04-15T11:10:37.081605</t>
  </si>
  <si>
    <t>01090248195(최영욱)</t>
  </si>
  <si>
    <t>2025-04-15T11:10:47.761378</t>
  </si>
  <si>
    <t>2025-04-15T11:10:56.437321</t>
  </si>
  <si>
    <t>01052982608(김대현지사장)</t>
  </si>
  <si>
    <t>2025-04-15T11:10:58.046634</t>
  </si>
  <si>
    <t>2025-04-15T11:11:10.206103</t>
  </si>
  <si>
    <t>01021542469(김성규)</t>
  </si>
  <si>
    <t>2025-04-15T11:11:34.545829</t>
  </si>
  <si>
    <t>2025-04-15T11:12:01.369104</t>
  </si>
  <si>
    <t>2025-04-15T11:12:07.735970</t>
  </si>
  <si>
    <t>2025-04-15T11:12:13.499374</t>
  </si>
  <si>
    <t>2025-04-15T11:12:27.648990</t>
  </si>
  <si>
    <t>2025-04-15T11:14:00.717412</t>
  </si>
  <si>
    <t>2025-04-15T11:14:27.273777</t>
  </si>
  <si>
    <t>26433695</t>
  </si>
  <si>
    <t>39386890</t>
  </si>
  <si>
    <t>255P</t>
  </si>
  <si>
    <t>2025-04-15T11:14:34.493718</t>
  </si>
  <si>
    <t>2025-04-15T11:14:56.691211</t>
  </si>
  <si>
    <t>2025-04-15T11:14:56.703168</t>
  </si>
  <si>
    <t>24616</t>
  </si>
  <si>
    <t>2025-04-15T11:14:57.733350</t>
  </si>
  <si>
    <t>25782</t>
  </si>
  <si>
    <t>01025800771(정재욱)</t>
  </si>
  <si>
    <t>2025-04-15T11:15:27.859855</t>
  </si>
  <si>
    <t>2025-04-15T11:16:33.216575</t>
  </si>
  <si>
    <t>24776</t>
  </si>
  <si>
    <t>2025-04-15T11:16:33.418238</t>
  </si>
  <si>
    <t>2025-04-15T11:16:36.290809</t>
  </si>
  <si>
    <t>26433796</t>
  </si>
  <si>
    <t>39386995</t>
  </si>
  <si>
    <t>297U</t>
  </si>
  <si>
    <t>2025-04-15T11:16:37.985382</t>
  </si>
  <si>
    <t>2025-04-15T11:16:53.131516</t>
  </si>
  <si>
    <t>2025-04-15T11:17:05.154886</t>
  </si>
  <si>
    <t>2025-04-15T11:17:08.169883</t>
  </si>
  <si>
    <t>2025-04-15T11:17:14.704179</t>
  </si>
  <si>
    <t>26433824</t>
  </si>
  <si>
    <t>39387019</t>
  </si>
  <si>
    <t>2025-04-15T11:17:29.850390</t>
  </si>
  <si>
    <t>2025-04-15T11:17:48.578477</t>
  </si>
  <si>
    <t>26433836</t>
  </si>
  <si>
    <t>39387039</t>
  </si>
  <si>
    <t>438C</t>
  </si>
  <si>
    <t>2025-04-15T11:17:50.521134</t>
  </si>
  <si>
    <t>2025-04-15T11:17:52.506297</t>
  </si>
  <si>
    <t>2025-04-15T11:17:54.551317</t>
  </si>
  <si>
    <t>2025-04-15T11:18:20.220708</t>
  </si>
  <si>
    <t>2025-04-15T11:18:52.908285</t>
  </si>
  <si>
    <t>2025-04-15T11:18:55.948198</t>
  </si>
  <si>
    <t>2025-04-15T11:19:02.474760</t>
  </si>
  <si>
    <t>2025-04-15T11:19:22.104322</t>
  </si>
  <si>
    <t>2025-04-15T11:19:22.141312</t>
  </si>
  <si>
    <t>2025-04-15T11:19:23.046663</t>
  </si>
  <si>
    <t>2025-04-15T11:19:23.931242</t>
  </si>
  <si>
    <t>26433884</t>
  </si>
  <si>
    <t>39387116</t>
  </si>
  <si>
    <t>2025-04-15T11:20:00.001883</t>
  </si>
  <si>
    <t>2025-04-15T11:20:00.003938</t>
  </si>
  <si>
    <t>2025-04-15T11:20:08.727435</t>
  </si>
  <si>
    <t>26433912</t>
  </si>
  <si>
    <t>39387150</t>
  </si>
  <si>
    <t>228L</t>
  </si>
  <si>
    <t>2025-04-15T11:20:09.650782</t>
  </si>
  <si>
    <t>26433913</t>
  </si>
  <si>
    <t>39387151</t>
  </si>
  <si>
    <t>877U</t>
  </si>
  <si>
    <t>2025-04-15T11:20:36.220592</t>
  </si>
  <si>
    <t>2025-04-15T11:20:36.345809</t>
  </si>
  <si>
    <t>2025-04-15T11:20:37.136053</t>
  </si>
  <si>
    <t>2025-04-15T11:20:37.851141</t>
  </si>
  <si>
    <t>2025-04-15T11:20:44.823805</t>
  </si>
  <si>
    <t>2025-04-15T11:20:46.170808</t>
  </si>
  <si>
    <t>26433955</t>
  </si>
  <si>
    <t>39387196</t>
  </si>
  <si>
    <t>794Y</t>
  </si>
  <si>
    <t>2025-04-15T11:20:50.863150</t>
  </si>
  <si>
    <t>2025-04-15T11:20:58.881258</t>
  </si>
  <si>
    <t>2025-04-15T11:21:32.271179</t>
  </si>
  <si>
    <t>26433974</t>
  </si>
  <si>
    <t>39387220</t>
  </si>
  <si>
    <t>893L</t>
  </si>
  <si>
    <t>2025-04-15T11:21:33.181853</t>
  </si>
  <si>
    <t>2025-04-15T11:21:34.592299</t>
  </si>
  <si>
    <t>26433976</t>
  </si>
  <si>
    <t>39387221</t>
  </si>
  <si>
    <t>2025-04-15T11:22:14.471811</t>
  </si>
  <si>
    <t>26433992</t>
  </si>
  <si>
    <t>39387243</t>
  </si>
  <si>
    <t>355T</t>
  </si>
  <si>
    <t>2025-04-15T11:22:26.391038</t>
  </si>
  <si>
    <t>2025-04-15T11:22:27.274783</t>
  </si>
  <si>
    <t>2025-04-15T11:22:33.512846</t>
  </si>
  <si>
    <t>2025-04-15T11:22:37.817012</t>
  </si>
  <si>
    <t>2025-04-15T11:22:38.479322</t>
  </si>
  <si>
    <t>25657</t>
  </si>
  <si>
    <t>01043951330(전우성)</t>
  </si>
  <si>
    <t>2025-04-15T11:22:46.720500</t>
  </si>
  <si>
    <t>2025-04-15T11:22:54.007659</t>
  </si>
  <si>
    <t>26434042</t>
  </si>
  <si>
    <t>39387295</t>
  </si>
  <si>
    <t>574Y</t>
  </si>
  <si>
    <t>2025-04-15T11:23:06.906026</t>
  </si>
  <si>
    <t>2025-04-15T11:23:09.680838</t>
  </si>
  <si>
    <t>26434052</t>
  </si>
  <si>
    <t>39387302</t>
  </si>
  <si>
    <t>784E</t>
  </si>
  <si>
    <t>2025-04-15T11:23:48.175057</t>
  </si>
  <si>
    <t>2025-04-15T11:23:49.505856</t>
  </si>
  <si>
    <t>2025-04-15T11:23:50.149830</t>
  </si>
  <si>
    <t>2025-04-15T11:23:54.260105</t>
  </si>
  <si>
    <t>2025-04-15T11:24:16.872181</t>
  </si>
  <si>
    <t>2025-04-15T11:24:22.889677</t>
  </si>
  <si>
    <t>26434110</t>
  </si>
  <si>
    <t>39387350</t>
  </si>
  <si>
    <t>589K</t>
  </si>
  <si>
    <t>2025-04-15T11:24:27.953106</t>
  </si>
  <si>
    <t>2025-04-15T11:24:52.172706</t>
  </si>
  <si>
    <t>2025-04-15T11:24:52.996471</t>
  </si>
  <si>
    <t>2025-04-15T11:24:58.175969</t>
  </si>
  <si>
    <t>2025-04-15T11:25:00.725365</t>
  </si>
  <si>
    <t>2025-04-15T11:25:05.721164</t>
  </si>
  <si>
    <t>2025-04-15T11:25:10.763588</t>
  </si>
  <si>
    <t>2025-04-15T11:25:16.343927</t>
  </si>
  <si>
    <t>2025-04-15T11:25:17.146336</t>
  </si>
  <si>
    <t>2025-04-15T11:25:20.412417</t>
  </si>
  <si>
    <t>2025-04-15T11:25:46.016972</t>
  </si>
  <si>
    <t>2025-04-15T11:25:48.600355</t>
  </si>
  <si>
    <t>2025-04-15T11:25:56.687058</t>
  </si>
  <si>
    <t>26434156</t>
  </si>
  <si>
    <t>39387416</t>
  </si>
  <si>
    <t>996K</t>
  </si>
  <si>
    <t>2025-04-15T11:26:06.665607</t>
  </si>
  <si>
    <t>2025-04-15T11:26:25.228966</t>
  </si>
  <si>
    <t>26434162</t>
  </si>
  <si>
    <t>39387425</t>
  </si>
  <si>
    <t>546V</t>
  </si>
  <si>
    <t>2025-04-15T11:26:36.174149</t>
  </si>
  <si>
    <t>26434201</t>
  </si>
  <si>
    <t>39387469</t>
  </si>
  <si>
    <t>586P</t>
  </si>
  <si>
    <t>2025-04-15T11:26:37.885077</t>
  </si>
  <si>
    <t>2025-04-15T11:26:41.253415</t>
  </si>
  <si>
    <t>26434204</t>
  </si>
  <si>
    <t>39387471</t>
  </si>
  <si>
    <t>2025-04-15T11:27:10.675953</t>
  </si>
  <si>
    <t>2025-04-15T11:27:11.050329</t>
  </si>
  <si>
    <t>2025-04-15T11:27:11.530055</t>
  </si>
  <si>
    <t>2025-04-15T11:27:11.938806</t>
  </si>
  <si>
    <t>2025-04-15T11:27:56.182130</t>
  </si>
  <si>
    <t>2025-04-15T11:27:56.191109</t>
  </si>
  <si>
    <t>2025-04-15T11:28:01.140050</t>
  </si>
  <si>
    <t>2025-04-15T11:28:02.154948</t>
  </si>
  <si>
    <t>26434260</t>
  </si>
  <si>
    <t>39387534</t>
  </si>
  <si>
    <t>744E</t>
  </si>
  <si>
    <t>2025-04-15T11:28:10.899849</t>
  </si>
  <si>
    <t>26434248</t>
  </si>
  <si>
    <t>39387528</t>
  </si>
  <si>
    <t>2025-04-15T11:28:22.662977</t>
  </si>
  <si>
    <t>2025-04-15T11:28:23.655537</t>
  </si>
  <si>
    <t>26434289</t>
  </si>
  <si>
    <t>39387546</t>
  </si>
  <si>
    <t>573T</t>
  </si>
  <si>
    <t>2025-04-15T11:28:24.302897</t>
  </si>
  <si>
    <t>2025-04-15T11:28:36.782317</t>
  </si>
  <si>
    <t>2025-04-15T11:28:41.820125</t>
  </si>
  <si>
    <t>2025-04-15T11:28:58.988690</t>
  </si>
  <si>
    <t>2025-04-15T11:29:12.531608</t>
  </si>
  <si>
    <t>2025-04-15T11:29:15.550575</t>
  </si>
  <si>
    <t>2025-04-15T11:29:41.243879</t>
  </si>
  <si>
    <t>2025-04-15T11:29:50.318758</t>
  </si>
  <si>
    <t>2025-04-15T11:30:26.662914</t>
  </si>
  <si>
    <t>2025-04-15T11:30:27.280213</t>
  </si>
  <si>
    <t>2025-04-15T11:30:27.762115</t>
  </si>
  <si>
    <t>20700</t>
  </si>
  <si>
    <t>2025-04-15T11:30:33.171569</t>
  </si>
  <si>
    <t>2025-04-15T11:30:33.374665</t>
  </si>
  <si>
    <t>2025-04-15T11:30:38.691751</t>
  </si>
  <si>
    <t>2025-04-15T11:30:42.618935</t>
  </si>
  <si>
    <t>26434363</t>
  </si>
  <si>
    <t>39387656</t>
  </si>
  <si>
    <t>426A</t>
  </si>
  <si>
    <t>2025-04-15T11:30:42.698152</t>
  </si>
  <si>
    <t>2025-04-15T11:30:44.252063</t>
  </si>
  <si>
    <t>2025-04-15T11:30:46.733171</t>
  </si>
  <si>
    <t>2025-04-15T11:30:57.358484</t>
  </si>
  <si>
    <t>26434365</t>
  </si>
  <si>
    <t>39387657</t>
  </si>
  <si>
    <t>277P</t>
  </si>
  <si>
    <t>2025-04-15T11:31:03.354688</t>
  </si>
  <si>
    <t>2025-04-15T11:31:12.421844</t>
  </si>
  <si>
    <t>2025-04-15T11:32:13.959616</t>
  </si>
  <si>
    <t>2025-04-15T11:32:14.220047</t>
  </si>
  <si>
    <t>2025-04-15T11:32:15.210827</t>
  </si>
  <si>
    <t>2025-04-15T11:32:15.967931</t>
  </si>
  <si>
    <t>2025-04-15T11:32:16.917915</t>
  </si>
  <si>
    <t>2025-04-15T11:32:27.546369</t>
  </si>
  <si>
    <t>26434441</t>
  </si>
  <si>
    <t>39387748</t>
  </si>
  <si>
    <t>359C</t>
  </si>
  <si>
    <t>2025-04-15T11:32:38.239093</t>
  </si>
  <si>
    <t>2025-04-15T11:32:38.379450</t>
  </si>
  <si>
    <t>2025-04-15T11:32:39.363225</t>
  </si>
  <si>
    <t>2025-04-15T11:32:45.325460</t>
  </si>
  <si>
    <t>2025-04-15T11:32:52.210247</t>
  </si>
  <si>
    <t>2025-04-15T11:32:52.964447</t>
  </si>
  <si>
    <t>2025-04-15T11:32:58.724560</t>
  </si>
  <si>
    <t>2025-04-15T11:33:26.944658</t>
  </si>
  <si>
    <t>2025-04-15T11:34:11.778717</t>
  </si>
  <si>
    <t>2025-04-15T11:34:32.478640</t>
  </si>
  <si>
    <t>2025-04-15T11:34:41.523446</t>
  </si>
  <si>
    <t>2025-04-15T11:34:46.646483</t>
  </si>
  <si>
    <t>26434542</t>
  </si>
  <si>
    <t>39387839</t>
  </si>
  <si>
    <t>265P</t>
  </si>
  <si>
    <t>2025-04-15T11:35:07.135840</t>
  </si>
  <si>
    <t>2025-04-15T11:35:14.252644</t>
  </si>
  <si>
    <t>26434553</t>
  </si>
  <si>
    <t>39387849</t>
  </si>
  <si>
    <t>492K</t>
  </si>
  <si>
    <t>2025-04-15T11:35:20.084024</t>
  </si>
  <si>
    <t>26434559</t>
  </si>
  <si>
    <t>39387857</t>
  </si>
  <si>
    <t>876L</t>
  </si>
  <si>
    <t>2025-04-15T11:35:41.302774</t>
  </si>
  <si>
    <t>26434568</t>
  </si>
  <si>
    <t>39387864</t>
  </si>
  <si>
    <t>2025-04-15T11:36:05.338468</t>
  </si>
  <si>
    <t>2025-04-15T11:36:05.733121</t>
  </si>
  <si>
    <t>2025-04-15T11:36:06.347297</t>
  </si>
  <si>
    <t>2025-04-15T11:36:06.544889</t>
  </si>
  <si>
    <t>26434578</t>
  </si>
  <si>
    <t>39387871</t>
  </si>
  <si>
    <t>232W</t>
  </si>
  <si>
    <t>2025-04-15T11:36:20.055083</t>
  </si>
  <si>
    <t>2025-04-15T11:36:35.906710</t>
  </si>
  <si>
    <t>2025-04-15T11:36:45.483251</t>
  </si>
  <si>
    <t>2025-04-15T11:37:13.086358</t>
  </si>
  <si>
    <t>26434638</t>
  </si>
  <si>
    <t>39387933</t>
  </si>
  <si>
    <t>874Q</t>
  </si>
  <si>
    <t>2025-04-15T11:37:13.899416</t>
  </si>
  <si>
    <t>2025-04-15T11:37:18.189200</t>
  </si>
  <si>
    <t>2025-04-15T11:37:22.537703</t>
  </si>
  <si>
    <t>26434646</t>
  </si>
  <si>
    <t>39387945</t>
  </si>
  <si>
    <t>249F</t>
  </si>
  <si>
    <t>2025-04-15T11:37:40.238488</t>
  </si>
  <si>
    <t>26434643</t>
  </si>
  <si>
    <t>39387939</t>
  </si>
  <si>
    <t>736Q</t>
  </si>
  <si>
    <t>2025-04-15T11:37:58.382328</t>
  </si>
  <si>
    <t>26434660</t>
  </si>
  <si>
    <t>39387962</t>
  </si>
  <si>
    <t>977C</t>
  </si>
  <si>
    <t>2025-04-15T11:38:00.351236</t>
  </si>
  <si>
    <t>26434665</t>
  </si>
  <si>
    <t>39387963</t>
  </si>
  <si>
    <t>343C</t>
  </si>
  <si>
    <t>2025-04-15T11:38:00.575874</t>
  </si>
  <si>
    <t>2025-04-15T11:38:02.570374</t>
  </si>
  <si>
    <t>2025-04-15T11:38:09.735335</t>
  </si>
  <si>
    <t>26434671</t>
  </si>
  <si>
    <t>39387969</t>
  </si>
  <si>
    <t>357L</t>
  </si>
  <si>
    <t>2025-04-15T11:38:44.136827</t>
  </si>
  <si>
    <t>2025-04-15T11:39:04.040199</t>
  </si>
  <si>
    <t>2025-04-15T11:39:05.119333</t>
  </si>
  <si>
    <t>2025-04-15T11:39:17.628306</t>
  </si>
  <si>
    <t>2025-04-15T11:39:19.600013</t>
  </si>
  <si>
    <t>2025-04-15T11:39:35.709581</t>
  </si>
  <si>
    <t>2025-04-15T11:39:40.425654</t>
  </si>
  <si>
    <t>26434731</t>
  </si>
  <si>
    <t>39388032</t>
  </si>
  <si>
    <t>632A</t>
  </si>
  <si>
    <t>2025-04-15T11:39:58.859718</t>
  </si>
  <si>
    <t>2025-04-15T11:40:22.584889</t>
  </si>
  <si>
    <t>2025-04-15T11:40:39.686576</t>
  </si>
  <si>
    <t>2025-04-15T11:40:49.047636</t>
  </si>
  <si>
    <t>26434802</t>
  </si>
  <si>
    <t>39388086</t>
  </si>
  <si>
    <t>776V</t>
  </si>
  <si>
    <t>2025-04-15T11:40:49.305341</t>
  </si>
  <si>
    <t>26434804</t>
  </si>
  <si>
    <t>39388087</t>
  </si>
  <si>
    <t>2025-04-15T11:41:12.177368</t>
  </si>
  <si>
    <t>26434813</t>
  </si>
  <si>
    <t>39388101</t>
  </si>
  <si>
    <t>762T</t>
  </si>
  <si>
    <t>2025-04-15T11:41:12.420144</t>
  </si>
  <si>
    <t>2025-04-15T11:42:28.070353</t>
  </si>
  <si>
    <t>2025-04-15T11:42:31.122142</t>
  </si>
  <si>
    <t>2025-04-15T11:42:43.161484</t>
  </si>
  <si>
    <t>2025-04-15T11:42:43.610300</t>
  </si>
  <si>
    <t>2025-04-15T11:42:44.035691</t>
  </si>
  <si>
    <t>2025-04-15T11:42:45.139066</t>
  </si>
  <si>
    <t>2025-04-15T11:43:00.742606</t>
  </si>
  <si>
    <t>2025-04-15T11:43:02.258856</t>
  </si>
  <si>
    <t>2025-04-15T11:43:22.918797</t>
  </si>
  <si>
    <t>2025-04-15T11:43:48.184132</t>
  </si>
  <si>
    <t>26434917</t>
  </si>
  <si>
    <t>39388212</t>
  </si>
  <si>
    <t>432E</t>
  </si>
  <si>
    <t>2025-04-15T11:43:50.309496</t>
  </si>
  <si>
    <t>2025-04-15T11:44:09.631459</t>
  </si>
  <si>
    <t>26434921</t>
  </si>
  <si>
    <t>39388217</t>
  </si>
  <si>
    <t>2025-04-15T11:44:24.957255</t>
  </si>
  <si>
    <t>26434941</t>
  </si>
  <si>
    <t>39388226</t>
  </si>
  <si>
    <t>469P</t>
  </si>
  <si>
    <t>2025-04-15T11:44:26.474795</t>
  </si>
  <si>
    <t>2025-04-15T11:44:50.395228</t>
  </si>
  <si>
    <t>2025-04-15T11:44:50.857320</t>
  </si>
  <si>
    <t>2025-04-15T11:44:53.631402</t>
  </si>
  <si>
    <t>26434981</t>
  </si>
  <si>
    <t>39388268</t>
  </si>
  <si>
    <t>899C</t>
  </si>
  <si>
    <t>2025-04-15T11:45:01.640836</t>
  </si>
  <si>
    <t>2025-04-15T11:45:22.298304</t>
  </si>
  <si>
    <t>2025-04-15T11:45:34.379884</t>
  </si>
  <si>
    <t>2025-04-15T11:45:47.569241</t>
  </si>
  <si>
    <t>26435004</t>
  </si>
  <si>
    <t>39388294</t>
  </si>
  <si>
    <t>958V</t>
  </si>
  <si>
    <t>2025-04-15T11:45:54.038192</t>
  </si>
  <si>
    <t>2025-04-15T11:46:26.783761</t>
  </si>
  <si>
    <t>2025-04-15T11:46:30.367261</t>
  </si>
  <si>
    <t>2025-04-15T11:46:46.464202</t>
  </si>
  <si>
    <t>2025-04-15T11:46:48.444779</t>
  </si>
  <si>
    <t>2025-04-15T11:47:07.105477</t>
  </si>
  <si>
    <t>2025-04-15T11:47:07.223826</t>
  </si>
  <si>
    <t>2025-04-15T11:47:18.815105</t>
  </si>
  <si>
    <t>26435072</t>
  </si>
  <si>
    <t>39388373</t>
  </si>
  <si>
    <t>492V</t>
  </si>
  <si>
    <t>2025-04-15T11:47:31.279161</t>
  </si>
  <si>
    <t>2025-04-15T11:47:39.855147</t>
  </si>
  <si>
    <t>2025-04-15T11:47:54.992651</t>
  </si>
  <si>
    <t>2025-04-15T11:48:34.232817</t>
  </si>
  <si>
    <t>2025-04-15T11:49:12.058154</t>
  </si>
  <si>
    <t>2025-04-15T11:49:16.625490</t>
  </si>
  <si>
    <t>2025-04-15T11:49:40.768256</t>
  </si>
  <si>
    <t>2025-04-15T11:49:40.963782</t>
  </si>
  <si>
    <t>26435142</t>
  </si>
  <si>
    <t>39388487</t>
  </si>
  <si>
    <t>873E</t>
  </si>
  <si>
    <t>2025-04-15T11:49:44.803319</t>
  </si>
  <si>
    <t>2025-04-15T11:49:46.318289</t>
  </si>
  <si>
    <t>2025-04-15T11:49:48.393731</t>
  </si>
  <si>
    <t>2025-04-15T11:50:08.012487</t>
  </si>
  <si>
    <t>26435151</t>
  </si>
  <si>
    <t>39388499</t>
  </si>
  <si>
    <t>968H</t>
  </si>
  <si>
    <t>2025-04-15T11:50:36.160219</t>
  </si>
  <si>
    <t>2025-04-15T11:50:51.794866</t>
  </si>
  <si>
    <t>2025-04-15T11:51:59.349828</t>
  </si>
  <si>
    <t>2025-04-15T11:52:00.073468</t>
  </si>
  <si>
    <t>26435208</t>
  </si>
  <si>
    <t>39388582</t>
  </si>
  <si>
    <t>2025-04-15T11:52:00.096485</t>
  </si>
  <si>
    <t>2025-04-15T11:52:24.993149</t>
  </si>
  <si>
    <t>2025-04-15T11:52:30.612940</t>
  </si>
  <si>
    <t>2025-04-15T11:53:30.836025</t>
  </si>
  <si>
    <t>26435277</t>
  </si>
  <si>
    <t>39388659</t>
  </si>
  <si>
    <t>769R</t>
  </si>
  <si>
    <t>2025-04-15T11:53:48.089160</t>
  </si>
  <si>
    <t>2025-04-15T11:53:48.275966</t>
  </si>
  <si>
    <t>2025-04-15T11:54:29.619178</t>
  </si>
  <si>
    <t>26435321</t>
  </si>
  <si>
    <t>39388681</t>
  </si>
  <si>
    <t>652T</t>
  </si>
  <si>
    <t>2025-04-15T11:54:38.463409</t>
  </si>
  <si>
    <t>2025-04-15T11:55:34.876529</t>
  </si>
  <si>
    <t>2025-04-15T11:55:36.503225</t>
  </si>
  <si>
    <t>2025-04-15T11:56:15.707920</t>
  </si>
  <si>
    <t>2025-04-15T11:56:33.392806</t>
  </si>
  <si>
    <t>2025-04-15T11:57:14.652309</t>
  </si>
  <si>
    <t>2025-04-15T11:57:56.949172</t>
  </si>
  <si>
    <t>26435426</t>
  </si>
  <si>
    <t>39388797</t>
  </si>
  <si>
    <t>428K</t>
  </si>
  <si>
    <t>2025-04-15T11:58:11.548012</t>
  </si>
  <si>
    <t>2025-04-15T11:58:21.503691</t>
  </si>
  <si>
    <t>26435435</t>
  </si>
  <si>
    <t>39388810</t>
  </si>
  <si>
    <t>475K</t>
  </si>
  <si>
    <t>2025-04-15T11:58:28.787701</t>
  </si>
  <si>
    <t>2025-04-15T11:58:42.040034</t>
  </si>
  <si>
    <t>26435470</t>
  </si>
  <si>
    <t>39388846</t>
  </si>
  <si>
    <t>587P</t>
  </si>
  <si>
    <t>2025-04-15T11:58:59.903497</t>
  </si>
  <si>
    <t>2025-04-15T11:59:12.511133</t>
  </si>
  <si>
    <t>26435480</t>
  </si>
  <si>
    <t>39388858</t>
  </si>
  <si>
    <t>223K</t>
  </si>
  <si>
    <t>2025-04-15T11:59:27.111018</t>
  </si>
  <si>
    <t>2025-04-15T11:59:37.771687</t>
  </si>
  <si>
    <t>2025-04-15T11:59:52.991330</t>
  </si>
  <si>
    <t>2025-04-15T12:00:10.972653</t>
  </si>
  <si>
    <t>2025-04-15T12:00:36.148923</t>
  </si>
  <si>
    <t>2025-04-15T12:00:47.002339</t>
  </si>
  <si>
    <t>26435544</t>
  </si>
  <si>
    <t>39388931</t>
  </si>
  <si>
    <t>264U</t>
  </si>
  <si>
    <t>2025-04-15T12:00:58.300602</t>
  </si>
  <si>
    <t>2025-04-15T12:01:32.064813</t>
  </si>
  <si>
    <t>2025-04-15T12:01:42.177115</t>
  </si>
  <si>
    <t>26435562</t>
  </si>
  <si>
    <t>39388962</t>
  </si>
  <si>
    <t>459P</t>
  </si>
  <si>
    <t>2025-04-15T12:01:51.718444</t>
  </si>
  <si>
    <t>2025-04-15T12:02:49.089602</t>
  </si>
  <si>
    <t>26435613</t>
  </si>
  <si>
    <t>39389020</t>
  </si>
  <si>
    <t>698W</t>
  </si>
  <si>
    <t>2025-04-15T12:02:58.400601</t>
  </si>
  <si>
    <t>2025-04-15T12:03:13.402195</t>
  </si>
  <si>
    <t>2025-04-15T12:03:36.109212</t>
  </si>
  <si>
    <t>2025-04-15T12:03:46.495535</t>
  </si>
  <si>
    <t>26435633</t>
  </si>
  <si>
    <t>39389036</t>
  </si>
  <si>
    <t>728Y</t>
  </si>
  <si>
    <t>2025-04-15T12:04:02.510061</t>
  </si>
  <si>
    <t>26435647</t>
  </si>
  <si>
    <t>39389047</t>
  </si>
  <si>
    <t>446W</t>
  </si>
  <si>
    <t>2025-04-15T12:04:25.743290</t>
  </si>
  <si>
    <t>26435663</t>
  </si>
  <si>
    <t>39389060</t>
  </si>
  <si>
    <t>562A</t>
  </si>
  <si>
    <t>2025-04-15T12:04:26.265696</t>
  </si>
  <si>
    <t>2025-04-15T12:04:26.886763</t>
  </si>
  <si>
    <t>2025-04-15T12:04:27.095324</t>
  </si>
  <si>
    <t>2025-04-15T12:04:44.166483</t>
  </si>
  <si>
    <t>2025-04-15T12:04:59.194482</t>
  </si>
  <si>
    <t>2025-04-15T12:06:13.761159</t>
  </si>
  <si>
    <t>2025-04-15T12:06:14.694910</t>
  </si>
  <si>
    <t>2025-04-15T12:06:15.269950</t>
  </si>
  <si>
    <t>2025-04-15T12:06:16.019354</t>
  </si>
  <si>
    <t>2025-04-15T12:06:37.946237</t>
  </si>
  <si>
    <t>26435787</t>
  </si>
  <si>
    <t>39389167</t>
  </si>
  <si>
    <t>348U</t>
  </si>
  <si>
    <t>2025-04-15T12:07:48.422322</t>
  </si>
  <si>
    <t>2025-04-15T12:07:49.460610</t>
  </si>
  <si>
    <t>2025-04-15T12:07:50.448111</t>
  </si>
  <si>
    <t>2025-04-15T12:07:59.469066</t>
  </si>
  <si>
    <t>26435812</t>
  </si>
  <si>
    <t>39389195</t>
  </si>
  <si>
    <t>694Q</t>
  </si>
  <si>
    <t>2025-04-15T12:08:04.662963</t>
  </si>
  <si>
    <t>26435814</t>
  </si>
  <si>
    <t>39389196</t>
  </si>
  <si>
    <t>385H</t>
  </si>
  <si>
    <t>2025-04-15T12:08:07.065236</t>
  </si>
  <si>
    <t>2025-04-15T12:08:20.357981</t>
  </si>
  <si>
    <t>26435819</t>
  </si>
  <si>
    <t>39389202</t>
  </si>
  <si>
    <t>2025-04-15T12:08:33.746957</t>
  </si>
  <si>
    <t>2025-04-15T12:08:36.788724</t>
  </si>
  <si>
    <t>2025-04-15T12:08:41.797654</t>
  </si>
  <si>
    <t>2025-04-15T12:08:43.020795</t>
  </si>
  <si>
    <t>26435855</t>
  </si>
  <si>
    <t>39389239</t>
  </si>
  <si>
    <t>647W</t>
  </si>
  <si>
    <t>2025-04-15T12:08:46.333372</t>
  </si>
  <si>
    <t>2025-04-15T12:09:00.447740</t>
  </si>
  <si>
    <t>2025-04-15T12:09:04.618502</t>
  </si>
  <si>
    <t>26435863</t>
  </si>
  <si>
    <t>39389250</t>
  </si>
  <si>
    <t>2025-04-15T12:09:24.290070</t>
  </si>
  <si>
    <t>2025-04-15T12:10:12.291653</t>
  </si>
  <si>
    <t>26435883</t>
  </si>
  <si>
    <t>39389269</t>
  </si>
  <si>
    <t>965R</t>
  </si>
  <si>
    <t>2025-04-15T12:10:49.016545</t>
  </si>
  <si>
    <t>2025-04-15T12:10:50.034239</t>
  </si>
  <si>
    <t>2025-04-15T12:11:08.200104</t>
  </si>
  <si>
    <t>26435932</t>
  </si>
  <si>
    <t>39389318</t>
  </si>
  <si>
    <t>2025-04-15T12:12:43.140553</t>
  </si>
  <si>
    <t>2025-04-15T12:12:50.150194</t>
  </si>
  <si>
    <t>2025-04-15T12:13:16.283328</t>
  </si>
  <si>
    <t>2025-04-15T12:13:16.804053</t>
  </si>
  <si>
    <t>26436004</t>
  </si>
  <si>
    <t>39389404</t>
  </si>
  <si>
    <t>453R</t>
  </si>
  <si>
    <t>2025-04-15T12:13:19.330026</t>
  </si>
  <si>
    <t>2025-04-15T12:14:32.643859</t>
  </si>
  <si>
    <t>2025-04-15T12:14:33.266588</t>
  </si>
  <si>
    <t>2025-04-15T12:14:47.555933</t>
  </si>
  <si>
    <t>2025-04-15T12:16:18.222837</t>
  </si>
  <si>
    <t>2025-04-15T12:16:21.259030</t>
  </si>
  <si>
    <t>26436098</t>
  </si>
  <si>
    <t>39389520</t>
  </si>
  <si>
    <t>882P</t>
  </si>
  <si>
    <t>2025-04-15T12:16:30.304532</t>
  </si>
  <si>
    <t>26436126</t>
  </si>
  <si>
    <t>39389522</t>
  </si>
  <si>
    <t>2025-04-15T12:16:31.277985</t>
  </si>
  <si>
    <t>2025-04-15T12:16:48.097750</t>
  </si>
  <si>
    <t>2025-04-15T12:17:18.778326</t>
  </si>
  <si>
    <t>26436150</t>
  </si>
  <si>
    <t>39389570</t>
  </si>
  <si>
    <t>659Y</t>
  </si>
  <si>
    <t>2025-04-15T12:17:27.127401</t>
  </si>
  <si>
    <t>26436154</t>
  </si>
  <si>
    <t>39389581</t>
  </si>
  <si>
    <t>2025-04-15T12:17:36.282765</t>
  </si>
  <si>
    <t>2025-04-15T12:17:40.291654</t>
  </si>
  <si>
    <t>2025-04-15T12:17:43.819536</t>
  </si>
  <si>
    <t>2025-04-15T12:18:11.557918</t>
  </si>
  <si>
    <t>26436175</t>
  </si>
  <si>
    <t>39389603</t>
  </si>
  <si>
    <t>292Y</t>
  </si>
  <si>
    <t>2025-04-15T12:18:30.650164</t>
  </si>
  <si>
    <t>2025-04-15T12:18:48.751717</t>
  </si>
  <si>
    <t>26436214</t>
  </si>
  <si>
    <t>39389644</t>
  </si>
  <si>
    <t>265E</t>
  </si>
  <si>
    <t>2025-04-15T12:19:18.118778</t>
  </si>
  <si>
    <t>2025-04-15T12:19:18.159186</t>
  </si>
  <si>
    <t>2025-04-15T12:19:22.448733</t>
  </si>
  <si>
    <t>26436227</t>
  </si>
  <si>
    <t>39389664</t>
  </si>
  <si>
    <t>935P</t>
  </si>
  <si>
    <t>2025-04-15T12:19:44.199454</t>
  </si>
  <si>
    <t>2025-04-15T12:20:10.519773</t>
  </si>
  <si>
    <t>2025-04-15T12:20:59.493614</t>
  </si>
  <si>
    <t>26436303</t>
  </si>
  <si>
    <t>39389730</t>
  </si>
  <si>
    <t>349E</t>
  </si>
  <si>
    <t>2025-04-15T12:20:59.799514</t>
  </si>
  <si>
    <t>2025-04-15T12:21:00.337478</t>
  </si>
  <si>
    <t>2025-04-15T12:21:08.363852</t>
  </si>
  <si>
    <t>2025-04-15T12:21:12.625470</t>
  </si>
  <si>
    <t>2025-04-15T12:21:22.817369</t>
  </si>
  <si>
    <t>26436309</t>
  </si>
  <si>
    <t>39389739</t>
  </si>
  <si>
    <t>356P</t>
  </si>
  <si>
    <t>2025-04-15T12:21:47.121041</t>
  </si>
  <si>
    <t>2025-04-15T12:21:55.845425</t>
  </si>
  <si>
    <t>26436331</t>
  </si>
  <si>
    <t>39389751</t>
  </si>
  <si>
    <t>726Y</t>
  </si>
  <si>
    <t>2025-04-15T12:22:17.696785</t>
  </si>
  <si>
    <t>26436343</t>
  </si>
  <si>
    <t>39389757</t>
  </si>
  <si>
    <t>478K</t>
  </si>
  <si>
    <t>2025-04-15T12:22:30.754856</t>
  </si>
  <si>
    <t>26436367</t>
  </si>
  <si>
    <t>39389761</t>
  </si>
  <si>
    <t>323Q</t>
  </si>
  <si>
    <t>2025-04-15T12:22:38.758874</t>
  </si>
  <si>
    <t>26436378</t>
  </si>
  <si>
    <t>39389790</t>
  </si>
  <si>
    <t>943V</t>
  </si>
  <si>
    <t>2025-04-15T12:22:39.623913</t>
  </si>
  <si>
    <t>2025-04-15T12:22:45.600982</t>
  </si>
  <si>
    <t>2025-04-15T12:22:46.401056</t>
  </si>
  <si>
    <t>2025-04-15T12:22:47.176659</t>
  </si>
  <si>
    <t>2025-04-15T12:22:50.375342</t>
  </si>
  <si>
    <t>26436385</t>
  </si>
  <si>
    <t>39389793</t>
  </si>
  <si>
    <t>555T</t>
  </si>
  <si>
    <t>2025-04-15T12:22:53.488662</t>
  </si>
  <si>
    <t>26436391</t>
  </si>
  <si>
    <t>39389799</t>
  </si>
  <si>
    <t>2025-04-15T12:22:59.959089</t>
  </si>
  <si>
    <t>2025-04-15T12:23:07.242183</t>
  </si>
  <si>
    <t>2025-04-15T12:23:08.032254</t>
  </si>
  <si>
    <t>2025-04-15T12:23:09.745284</t>
  </si>
  <si>
    <t>2025-04-15T12:23:10.982209</t>
  </si>
  <si>
    <t>26436401</t>
  </si>
  <si>
    <t>39389802</t>
  </si>
  <si>
    <t>638A</t>
  </si>
  <si>
    <t>2025-04-15T12:23:11.260816</t>
  </si>
  <si>
    <t>2025-04-15T12:23:26.869407</t>
  </si>
  <si>
    <t>2025-04-15T12:23:35.427901</t>
  </si>
  <si>
    <t>2025-04-15T12:24:20.980141</t>
  </si>
  <si>
    <t>26436423</t>
  </si>
  <si>
    <t>39389844</t>
  </si>
  <si>
    <t>854H</t>
  </si>
  <si>
    <t>2025-04-15T12:24:25.514449</t>
  </si>
  <si>
    <t>26436426</t>
  </si>
  <si>
    <t>39389846</t>
  </si>
  <si>
    <t>637R</t>
  </si>
  <si>
    <t>2025-04-15T12:24:32.942946</t>
  </si>
  <si>
    <t>2025-04-15T12:24:36.885495</t>
  </si>
  <si>
    <t>2025-04-15T12:24:49.131756</t>
  </si>
  <si>
    <t>26436465</t>
  </si>
  <si>
    <t>39389882</t>
  </si>
  <si>
    <t>449H</t>
  </si>
  <si>
    <t>2025-04-15T12:24:55.011665</t>
  </si>
  <si>
    <t>2025-04-15T12:24:55.534909</t>
  </si>
  <si>
    <t>2025-04-15T12:25:09.622720</t>
  </si>
  <si>
    <t>2025-04-15T12:25:10.586353</t>
  </si>
  <si>
    <t>26436475</t>
  </si>
  <si>
    <t>39389894</t>
  </si>
  <si>
    <t>538R</t>
  </si>
  <si>
    <t>2025-04-15T12:25:35.301915</t>
  </si>
  <si>
    <t>2025-04-15T12:25:55.453017</t>
  </si>
  <si>
    <t>2025-04-15T12:26:34.282688</t>
  </si>
  <si>
    <t>2025-04-15T12:26:38.799145</t>
  </si>
  <si>
    <t>2025-04-15T12:26:41.179389</t>
  </si>
  <si>
    <t>26436541</t>
  </si>
  <si>
    <t>39389962</t>
  </si>
  <si>
    <t>659E</t>
  </si>
  <si>
    <t>2025-04-15T12:26:44.840735</t>
  </si>
  <si>
    <t>2025-04-15T12:26:50.857723</t>
  </si>
  <si>
    <t>2025-04-15T12:27:08.282217</t>
  </si>
  <si>
    <t>26436551</t>
  </si>
  <si>
    <t>39389985</t>
  </si>
  <si>
    <t>557L</t>
  </si>
  <si>
    <t>2025-04-15T12:27:43.259396</t>
  </si>
  <si>
    <t>2025-04-15T12:27:52.804654</t>
  </si>
  <si>
    <t>2025-04-15T12:27:55.829805</t>
  </si>
  <si>
    <t>2025-04-15T12:28:03.865985</t>
  </si>
  <si>
    <t>2025-04-15T12:28:54.612584</t>
  </si>
  <si>
    <t>26436614</t>
  </si>
  <si>
    <t>39390052</t>
  </si>
  <si>
    <t>478U</t>
  </si>
  <si>
    <t>2025-04-15T12:29:02.822293</t>
  </si>
  <si>
    <t>2025-04-15T12:29:14.904661</t>
  </si>
  <si>
    <t>2025-04-15T12:29:21.005301</t>
  </si>
  <si>
    <t>2025-04-15T12:29:24.816478</t>
  </si>
  <si>
    <t>26436626</t>
  </si>
  <si>
    <t>39390061</t>
  </si>
  <si>
    <t>392U</t>
  </si>
  <si>
    <t>2025-04-15T12:29:34.560849</t>
  </si>
  <si>
    <t>2025-04-15T12:30:26.076037</t>
  </si>
  <si>
    <t>2025-04-15T12:31:24.871417</t>
  </si>
  <si>
    <t>2025-04-15T12:32:35.265068</t>
  </si>
  <si>
    <t>26436746</t>
  </si>
  <si>
    <t>39390234</t>
  </si>
  <si>
    <t>777H</t>
  </si>
  <si>
    <t>2025-04-15T12:32:39.414502</t>
  </si>
  <si>
    <t>2025-04-15T12:32:42.931742</t>
  </si>
  <si>
    <t>2025-04-15T12:33:18.190987</t>
  </si>
  <si>
    <t>26436757</t>
  </si>
  <si>
    <t>39390259</t>
  </si>
  <si>
    <t>486P</t>
  </si>
  <si>
    <t>2025-04-15T12:33:30.576597</t>
  </si>
  <si>
    <t>26436767</t>
  </si>
  <si>
    <t>39390270</t>
  </si>
  <si>
    <t>369E</t>
  </si>
  <si>
    <t>2025-04-15T12:33:34.790160</t>
  </si>
  <si>
    <t>26436770</t>
  </si>
  <si>
    <t>39390272</t>
  </si>
  <si>
    <t>736F</t>
  </si>
  <si>
    <t>2025-04-15T12:33:58.236174</t>
  </si>
  <si>
    <t>26436781</t>
  </si>
  <si>
    <t>39390282</t>
  </si>
  <si>
    <t>636T</t>
  </si>
  <si>
    <t>2025-04-15T12:34:01.904020</t>
  </si>
  <si>
    <t>2025-04-15T12:34:02.157778</t>
  </si>
  <si>
    <t>2025-04-15T12:34:02.758846</t>
  </si>
  <si>
    <t>2025-04-15T12:34:09.092369</t>
  </si>
  <si>
    <t>2025-04-15T12:34:27.186486</t>
  </si>
  <si>
    <t>26436792</t>
  </si>
  <si>
    <t>39390297</t>
  </si>
  <si>
    <t>743Q</t>
  </si>
  <si>
    <t>2025-04-15T12:34:28.218</t>
  </si>
  <si>
    <t>2025-04-15T12:34:42.868712</t>
  </si>
  <si>
    <t>2025-04-15T12:34:43.639069</t>
  </si>
  <si>
    <t>2025-04-15T12:34:54.373939</t>
  </si>
  <si>
    <t>2025-04-15T12:35:17.538340</t>
  </si>
  <si>
    <t>2025-04-15T12:35:26.092472</t>
  </si>
  <si>
    <t>2025-04-15T12:35:35.628835</t>
  </si>
  <si>
    <t>26436845</t>
  </si>
  <si>
    <t>39390357</t>
  </si>
  <si>
    <t>858H</t>
  </si>
  <si>
    <t>2025-04-15T12:36:12.473399</t>
  </si>
  <si>
    <t>2025-04-15T12:36:12.817495</t>
  </si>
  <si>
    <t>2025-04-15T12:36:39.694883</t>
  </si>
  <si>
    <t>2025-04-15T12:36:52.841779</t>
  </si>
  <si>
    <t>2025-04-15T12:38:51.673832</t>
  </si>
  <si>
    <t>2025-04-15T12:39:32.672770</t>
  </si>
  <si>
    <t>26436986</t>
  </si>
  <si>
    <t>39390525</t>
  </si>
  <si>
    <t>934L</t>
  </si>
  <si>
    <t>2025-04-15T12:39:35.979705</t>
  </si>
  <si>
    <t>2025-04-15T12:39:52.087413</t>
  </si>
  <si>
    <t>2025-04-15T12:39:52.320398</t>
  </si>
  <si>
    <t>2025-04-15T12:40:57.807910</t>
  </si>
  <si>
    <t>26437062</t>
  </si>
  <si>
    <t>39390585</t>
  </si>
  <si>
    <t>282V</t>
  </si>
  <si>
    <t>2025-04-15T12:41:06.000099</t>
  </si>
  <si>
    <t>26437068</t>
  </si>
  <si>
    <t>39390589</t>
  </si>
  <si>
    <t>836E</t>
  </si>
  <si>
    <t>2025-04-15T12:41:09.646831</t>
  </si>
  <si>
    <t>26437071</t>
  </si>
  <si>
    <t>39390591</t>
  </si>
  <si>
    <t>666W</t>
  </si>
  <si>
    <t>2025-04-15T12:41:15.720172</t>
  </si>
  <si>
    <t>2025-04-15T12:41:17.594126</t>
  </si>
  <si>
    <t>26437077</t>
  </si>
  <si>
    <t>39390594</t>
  </si>
  <si>
    <t>884A</t>
  </si>
  <si>
    <t>2025-04-15T12:41:31.058443</t>
  </si>
  <si>
    <t>26437084</t>
  </si>
  <si>
    <t>39390600</t>
  </si>
  <si>
    <t>888Q</t>
  </si>
  <si>
    <t>2025-04-15T12:41:51.484925</t>
  </si>
  <si>
    <t>2025-04-15T12:41:51.536946</t>
  </si>
  <si>
    <t>26437094</t>
  </si>
  <si>
    <t>39390609</t>
  </si>
  <si>
    <t>2025-04-15T12:42:08.116685</t>
  </si>
  <si>
    <t>2025-04-15T12:42:08.410997</t>
  </si>
  <si>
    <t>2025-04-15T12:42:08.935503</t>
  </si>
  <si>
    <t>2025-04-15T12:42:21.215282</t>
  </si>
  <si>
    <t>2025-04-15T12:42:30.810525</t>
  </si>
  <si>
    <t>26437108</t>
  </si>
  <si>
    <t>39390623</t>
  </si>
  <si>
    <t>737E</t>
  </si>
  <si>
    <t>2025-04-15T12:42:31.791211</t>
  </si>
  <si>
    <t>2025-04-15T12:42:36.398756</t>
  </si>
  <si>
    <t>2025-04-15T12:42:46.948486</t>
  </si>
  <si>
    <t>2025-04-15T12:43:17.077559</t>
  </si>
  <si>
    <t>2025-04-15T12:43:46.755515</t>
  </si>
  <si>
    <t>26437153</t>
  </si>
  <si>
    <t>39390674</t>
  </si>
  <si>
    <t>2025-04-15T12:44:19.176623</t>
  </si>
  <si>
    <t>2025-04-15T12:44:19.922143</t>
  </si>
  <si>
    <t>2025-04-15T12:44:49.018785</t>
  </si>
  <si>
    <t>26437207</t>
  </si>
  <si>
    <t>39390728</t>
  </si>
  <si>
    <t>789E</t>
  </si>
  <si>
    <t>2025-04-15T12:44:55.352659</t>
  </si>
  <si>
    <t>2025-04-15T12:45:05.419602</t>
  </si>
  <si>
    <t>2025-04-15T12:45:41.729740</t>
  </si>
  <si>
    <t>26437225</t>
  </si>
  <si>
    <t>39390742</t>
  </si>
  <si>
    <t>883R</t>
  </si>
  <si>
    <t>2025-04-15T12:46:22.666385</t>
  </si>
  <si>
    <t>26437238</t>
  </si>
  <si>
    <t>39390755</t>
  </si>
  <si>
    <t>553K</t>
  </si>
  <si>
    <t>2025-04-15T12:46:49.597798</t>
  </si>
  <si>
    <t>2025-04-15T12:46:52.622525</t>
  </si>
  <si>
    <t>2025-04-15T12:46:57.906547</t>
  </si>
  <si>
    <t>26437275</t>
  </si>
  <si>
    <t>39390786</t>
  </si>
  <si>
    <t>876A</t>
  </si>
  <si>
    <t>2025-04-15T12:47:06.174453</t>
  </si>
  <si>
    <t>2025-04-15T12:47:07.697490</t>
  </si>
  <si>
    <t>2025-04-15T12:47:12.228214</t>
  </si>
  <si>
    <t>2025-04-15T12:47:29.327213</t>
  </si>
  <si>
    <t>2025-04-15T12:47:53.553280</t>
  </si>
  <si>
    <t>2025-04-15T12:48:34.243689</t>
  </si>
  <si>
    <t>26437326</t>
  </si>
  <si>
    <t>39390813</t>
  </si>
  <si>
    <t>737Y</t>
  </si>
  <si>
    <t>2025-04-15T12:49:00.975641</t>
  </si>
  <si>
    <t>2025-04-15T12:50:20.972961</t>
  </si>
  <si>
    <t>26437364</t>
  </si>
  <si>
    <t>39390865</t>
  </si>
  <si>
    <t>279F</t>
  </si>
  <si>
    <t>2025-04-15T12:50:22.632989</t>
  </si>
  <si>
    <t>26437367</t>
  </si>
  <si>
    <t>39390871</t>
  </si>
  <si>
    <t>746F</t>
  </si>
  <si>
    <t>2025-04-15T12:50:41.305381</t>
  </si>
  <si>
    <t>2025-04-15T12:50:43.815013</t>
  </si>
  <si>
    <t>2025-04-15T12:50:50.361030</t>
  </si>
  <si>
    <t>2025-04-15T12:50:56.417212</t>
  </si>
  <si>
    <t>2025-04-15T12:51:15.040480</t>
  </si>
  <si>
    <t>26437421</t>
  </si>
  <si>
    <t>39390917</t>
  </si>
  <si>
    <t>844W</t>
  </si>
  <si>
    <t>2025-04-15T12:51:55.865114</t>
  </si>
  <si>
    <t>2025-04-15T12:52:46.268318</t>
  </si>
  <si>
    <t>2025-04-15T12:52:46.665430</t>
  </si>
  <si>
    <t>26437466</t>
  </si>
  <si>
    <t>39390982</t>
  </si>
  <si>
    <t>689V</t>
  </si>
  <si>
    <t>2025-04-15T12:53:03.838110</t>
  </si>
  <si>
    <t>2025-04-15T12:53:39.698153</t>
  </si>
  <si>
    <t>26437486</t>
  </si>
  <si>
    <t>39391003</t>
  </si>
  <si>
    <t>835U</t>
  </si>
  <si>
    <t>2025-04-15T12:54:00.750065</t>
  </si>
  <si>
    <t>2025-04-15T12:54:06.285932</t>
  </si>
  <si>
    <t>2025-04-15T12:54:07.938626</t>
  </si>
  <si>
    <t>26437490</t>
  </si>
  <si>
    <t>39391006</t>
  </si>
  <si>
    <t>762P</t>
  </si>
  <si>
    <t>2025-04-15T12:54:31.754070</t>
  </si>
  <si>
    <t>2025-04-15T12:54:32.597693</t>
  </si>
  <si>
    <t>26437515</t>
  </si>
  <si>
    <t>39391015</t>
  </si>
  <si>
    <t>2025-04-15T12:54:32.599187</t>
  </si>
  <si>
    <t>2025-04-15T12:55:08.275079</t>
  </si>
  <si>
    <t>2025-04-15T12:55:11.754979</t>
  </si>
  <si>
    <t>26437544</t>
  </si>
  <si>
    <t>39391054</t>
  </si>
  <si>
    <t>826Q</t>
  </si>
  <si>
    <t>2025-04-15T12:55:28.413894</t>
  </si>
  <si>
    <t>2025-04-15T12:55:30.414030</t>
  </si>
  <si>
    <t>2025-04-15T12:55:32.530331</t>
  </si>
  <si>
    <t>26437547</t>
  </si>
  <si>
    <t>39391055</t>
  </si>
  <si>
    <t>497L</t>
  </si>
  <si>
    <t>2025-04-15T12:55:35.952117</t>
  </si>
  <si>
    <t>2025-04-15T12:56:05.186005</t>
  </si>
  <si>
    <t>2025-04-15T12:57:22.921158</t>
  </si>
  <si>
    <t>26437614</t>
  </si>
  <si>
    <t>39391132</t>
  </si>
  <si>
    <t>535Y</t>
  </si>
  <si>
    <t>2025-04-15T12:57:25.488822</t>
  </si>
  <si>
    <t>2025-04-15T12:57:33.954942</t>
  </si>
  <si>
    <t>26437617</t>
  </si>
  <si>
    <t>39391136</t>
  </si>
  <si>
    <t>949R</t>
  </si>
  <si>
    <t>2025-04-15T12:57:40.908404</t>
  </si>
  <si>
    <t>2025-04-15T12:57:46.991762</t>
  </si>
  <si>
    <t>2025-04-15T12:57:50.602611</t>
  </si>
  <si>
    <t>26437625</t>
  </si>
  <si>
    <t>39391141</t>
  </si>
  <si>
    <t>828L</t>
  </si>
  <si>
    <t>2025-04-15T12:57:55.534585</t>
  </si>
  <si>
    <t>2025-04-15T12:58:09.029871</t>
  </si>
  <si>
    <t>26437623</t>
  </si>
  <si>
    <t>39391140</t>
  </si>
  <si>
    <t>424U</t>
  </si>
  <si>
    <t>2025-04-15T12:58:16.648013</t>
  </si>
  <si>
    <t>2025-04-15T12:58:37.807739</t>
  </si>
  <si>
    <t>2025-04-15T12:58:59.759956</t>
  </si>
  <si>
    <t>26437671</t>
  </si>
  <si>
    <t>39391193</t>
  </si>
  <si>
    <t>577P</t>
  </si>
  <si>
    <t>2025-04-15T12:59:07.149405</t>
  </si>
  <si>
    <t>26437673</t>
  </si>
  <si>
    <t>39391194</t>
  </si>
  <si>
    <t>552E</t>
  </si>
  <si>
    <t>2025-04-15T12:59:25.686970</t>
  </si>
  <si>
    <t>2025-04-15T12:59:26.223872</t>
  </si>
  <si>
    <t>2025-04-15T12:59:27.561709</t>
  </si>
  <si>
    <t>26437681</t>
  </si>
  <si>
    <t>39391209</t>
  </si>
  <si>
    <t>2025-04-15T12:59:32.711114</t>
  </si>
  <si>
    <t>26437683</t>
  </si>
  <si>
    <t>39391211</t>
  </si>
  <si>
    <t>287E</t>
  </si>
  <si>
    <t>2025-04-15T12:59:33.499162</t>
  </si>
  <si>
    <t>2025-04-15T13:00:05.032976</t>
  </si>
  <si>
    <t>2025-04-15T13:00:05.123553</t>
  </si>
  <si>
    <t>2025-04-15T13:00:19.610098</t>
  </si>
  <si>
    <t>2025-04-15T13:03:01.883100</t>
  </si>
  <si>
    <t>2025-04-15T13:03:14.900138</t>
  </si>
  <si>
    <t>2025-04-15T13:03:16.432570</t>
  </si>
  <si>
    <t>2025-04-15T13:03:46.635817</t>
  </si>
  <si>
    <t>2025-04-15T13:03:52.168568</t>
  </si>
  <si>
    <t>2025-04-15T13:03:55.439636</t>
  </si>
  <si>
    <t>2025-04-15T13:05:20.845087</t>
  </si>
  <si>
    <t>2025-04-15T13:05:34.429840</t>
  </si>
  <si>
    <t>2025-04-15T13:09:33.702974</t>
  </si>
  <si>
    <t>2025-04-15T13:12:46.139384</t>
  </si>
  <si>
    <t>2025-04-15T13:13:29.305301</t>
  </si>
  <si>
    <t>2025-04-15T13:20:26.893995</t>
  </si>
  <si>
    <t>2025-04-15T13:20:27.849459</t>
  </si>
  <si>
    <t>2025-04-15T18:03:10.726833</t>
  </si>
  <si>
    <t>26447329</t>
  </si>
  <si>
    <t>39402812</t>
  </si>
  <si>
    <t>439L</t>
  </si>
  <si>
    <t>7725030</t>
  </si>
  <si>
    <t>2025-04-15T18:03:12.806560</t>
  </si>
  <si>
    <t>26447331</t>
  </si>
  <si>
    <t>39402813</t>
  </si>
  <si>
    <t>674K</t>
  </si>
  <si>
    <t>2025-04-15T18:03:24.092794</t>
  </si>
  <si>
    <t>2025-04-15T18:03:24.138193</t>
  </si>
  <si>
    <t>01055589434(배경원)</t>
  </si>
  <si>
    <t>2025-04-15T18:03:44.109024</t>
  </si>
  <si>
    <t>26447343</t>
  </si>
  <si>
    <t>39402826</t>
  </si>
  <si>
    <t>7723501</t>
  </si>
  <si>
    <t>2025-04-15T18:03:54.497757</t>
  </si>
  <si>
    <t>2025-04-15T18:04:14.262673</t>
  </si>
  <si>
    <t>26447363</t>
  </si>
  <si>
    <t>39402846</t>
  </si>
  <si>
    <t>928V</t>
  </si>
  <si>
    <t>2025-04-15T18:05:50.638631</t>
  </si>
  <si>
    <t>26447445</t>
  </si>
  <si>
    <t>39402923</t>
  </si>
  <si>
    <t>2025-04-15T18:06:21.482931</t>
  </si>
  <si>
    <t>26447466</t>
  </si>
  <si>
    <t>39402943</t>
  </si>
  <si>
    <t>856Q</t>
  </si>
  <si>
    <t>2025-04-15T18:06:40.764008</t>
  </si>
  <si>
    <t>2025-04-15T18:06:45.358107</t>
  </si>
  <si>
    <t>26447479</t>
  </si>
  <si>
    <t>39402951</t>
  </si>
  <si>
    <t>623Q</t>
  </si>
  <si>
    <t>2025-04-15T18:06:48.655015</t>
  </si>
  <si>
    <t>2025-04-15T18:06:51.605019</t>
  </si>
  <si>
    <t>2025-04-15T18:07:33.921568</t>
  </si>
  <si>
    <t>26447537</t>
  </si>
  <si>
    <t>39403047</t>
  </si>
  <si>
    <t>459A</t>
  </si>
  <si>
    <t>2025-04-15T18:08:30.627919</t>
  </si>
  <si>
    <t>26447556</t>
  </si>
  <si>
    <t>39403071</t>
  </si>
  <si>
    <t>332F</t>
  </si>
  <si>
    <t>2025-04-15T18:09:13.776136</t>
  </si>
  <si>
    <t>25575</t>
  </si>
  <si>
    <t>2025-04-15T18:10:15.574022</t>
  </si>
  <si>
    <t>26447648</t>
  </si>
  <si>
    <t>39403169</t>
  </si>
  <si>
    <t>333W</t>
  </si>
  <si>
    <t>2025-04-15T18:10:16.528486</t>
  </si>
  <si>
    <t>26447651</t>
  </si>
  <si>
    <t>39403172</t>
  </si>
  <si>
    <t>977L</t>
  </si>
  <si>
    <t>2025-04-15T18:10:32.468550</t>
  </si>
  <si>
    <t>26447663</t>
  </si>
  <si>
    <t>39403179</t>
  </si>
  <si>
    <t>482U</t>
  </si>
  <si>
    <t>2025-04-15T18:10:51.652124</t>
  </si>
  <si>
    <t>2025-04-15T18:11:44.748378</t>
  </si>
  <si>
    <t>2025-04-15T18:11:44.813921</t>
  </si>
  <si>
    <t>2025-04-15T18:11:44.857171</t>
  </si>
  <si>
    <t>2025-04-15T18:12:02.217017</t>
  </si>
  <si>
    <t>26447747</t>
  </si>
  <si>
    <t>39403272</t>
  </si>
  <si>
    <t>379A</t>
  </si>
  <si>
    <t>2025-04-15T18:12:03.108472</t>
  </si>
  <si>
    <t>2025-04-15T18:12:04.892698</t>
  </si>
  <si>
    <t>2025-04-15T18:12:15.328308</t>
  </si>
  <si>
    <t>26447753</t>
  </si>
  <si>
    <t>39403276</t>
  </si>
  <si>
    <t>634R</t>
  </si>
  <si>
    <t>2025-04-15T18:12:43.689366</t>
  </si>
  <si>
    <t>26447770</t>
  </si>
  <si>
    <t>39403366</t>
  </si>
  <si>
    <t>235R</t>
  </si>
  <si>
    <t>2025-04-15T18:13:22.771216</t>
  </si>
  <si>
    <t>26447825</t>
  </si>
  <si>
    <t>39403431</t>
  </si>
  <si>
    <t>2025-04-15T18:13:45.496977</t>
  </si>
  <si>
    <t>2025-04-15T18:13:50.161925</t>
  </si>
  <si>
    <t>2025-04-15T18:14:04.020898</t>
  </si>
  <si>
    <t>2025-04-15T18:15:09.079333</t>
  </si>
  <si>
    <t>2025-04-15T18:15:29.131042</t>
  </si>
  <si>
    <t>2025-04-15T18:15:31.493090</t>
  </si>
  <si>
    <t>26447932</t>
  </si>
  <si>
    <t>39403542</t>
  </si>
  <si>
    <t>349Y</t>
  </si>
  <si>
    <t>2025-04-15T18:16:55.978711</t>
  </si>
  <si>
    <t>26447985</t>
  </si>
  <si>
    <t>39403598</t>
  </si>
  <si>
    <t>2025-04-15T18:18:12.086985</t>
  </si>
  <si>
    <t>26448054</t>
  </si>
  <si>
    <t>39403680</t>
  </si>
  <si>
    <t>2025-04-15T18:18:17.351274</t>
  </si>
  <si>
    <t>2025-04-15T18:18:21.420667</t>
  </si>
  <si>
    <t>2025-04-15T18:18:29.035679</t>
  </si>
  <si>
    <t>2025-04-15T18:18:40.442159</t>
  </si>
  <si>
    <t>26448074</t>
  </si>
  <si>
    <t>39403705</t>
  </si>
  <si>
    <t>896Q</t>
  </si>
  <si>
    <t>2025-04-15T18:18:48.595245</t>
  </si>
  <si>
    <t>2025-04-15T18:20:40.889185</t>
  </si>
  <si>
    <t>2025-04-15T18:22:03.473925</t>
  </si>
  <si>
    <t>26448255</t>
  </si>
  <si>
    <t>39403897</t>
  </si>
  <si>
    <t>283Y</t>
  </si>
  <si>
    <t>2025-04-15T18:22:16.913923</t>
  </si>
  <si>
    <t>26448273</t>
  </si>
  <si>
    <t>39403910</t>
  </si>
  <si>
    <t>857R</t>
  </si>
  <si>
    <t>2025-04-15T18:22:27.797684</t>
  </si>
  <si>
    <t>26448276</t>
  </si>
  <si>
    <t>39403916</t>
  </si>
  <si>
    <t>676U</t>
  </si>
  <si>
    <t>2025-04-15T18:22:42.168609</t>
  </si>
  <si>
    <t>26448284</t>
  </si>
  <si>
    <t>39403923</t>
  </si>
  <si>
    <t>359R</t>
  </si>
  <si>
    <t>2025-04-15T18:23:38.925216</t>
  </si>
  <si>
    <t>2025-04-15T18:23:43.201011</t>
  </si>
  <si>
    <t>26448355</t>
  </si>
  <si>
    <t>39403981</t>
  </si>
  <si>
    <t>2025-04-15T18:23:47.867271</t>
  </si>
  <si>
    <t>26448359</t>
  </si>
  <si>
    <t>39403987</t>
  </si>
  <si>
    <t>942T</t>
  </si>
  <si>
    <t>2025-04-15T18:24:00.243539</t>
  </si>
  <si>
    <t>2025-04-15T18:24:03.894672</t>
  </si>
  <si>
    <t>26448368</t>
  </si>
  <si>
    <t>39403996</t>
  </si>
  <si>
    <t>334Y</t>
  </si>
  <si>
    <t>2025-04-15T18:24:31.009065</t>
  </si>
  <si>
    <t>2025-04-15T18:25:10.381507</t>
  </si>
  <si>
    <t>26448450</t>
  </si>
  <si>
    <t>39404073</t>
  </si>
  <si>
    <t>965P</t>
  </si>
  <si>
    <t>2025-04-15T18:25:48.129743</t>
  </si>
  <si>
    <t>2025-04-15T18:27:12.467260</t>
  </si>
  <si>
    <t>2025-04-15T18:27:21.920591</t>
  </si>
  <si>
    <t>26448562</t>
  </si>
  <si>
    <t>39404193</t>
  </si>
  <si>
    <t>634F</t>
  </si>
  <si>
    <t>2025-04-15T18:27:21.983585</t>
  </si>
  <si>
    <t>2025-04-15T18:27:59.979194</t>
  </si>
  <si>
    <t>2025-04-15T18:28:02.948212</t>
  </si>
  <si>
    <t>2025-04-15T18:28:02.990068</t>
  </si>
  <si>
    <t>2025-04-15T18:28:03.036911</t>
  </si>
  <si>
    <t>2025-04-15T18:28:03.108976</t>
  </si>
  <si>
    <t>2025-04-15T18:29:30.853588</t>
  </si>
  <si>
    <t>2025-04-15T18:29:35.361990</t>
  </si>
  <si>
    <t>2025-04-15T18:30:17.303710</t>
  </si>
  <si>
    <t>2025-04-15T18:30:51.667048</t>
  </si>
  <si>
    <t>2025-04-15T18:31:13.902235</t>
  </si>
  <si>
    <t>26448754</t>
  </si>
  <si>
    <t>39404537</t>
  </si>
  <si>
    <t>395W</t>
  </si>
  <si>
    <t>2025-04-15T18:31:24.642353</t>
  </si>
  <si>
    <t>2025-04-15T18:31:29.623976</t>
  </si>
  <si>
    <t>2025-04-15T18:31:29.812325</t>
  </si>
  <si>
    <t>2025-04-15T18:31:29.912571</t>
  </si>
  <si>
    <t>2025-04-15T18:32:00.315403</t>
  </si>
  <si>
    <t>2025-04-15T18:32:32.164556</t>
  </si>
  <si>
    <t>26448789</t>
  </si>
  <si>
    <t>39404591</t>
  </si>
  <si>
    <t>599V</t>
  </si>
  <si>
    <t>2025-04-15T18:32:50.099466</t>
  </si>
  <si>
    <t>2025-04-15T18:33:02.193616</t>
  </si>
  <si>
    <t>2025-04-15T18:33:02.547553</t>
  </si>
  <si>
    <t>26448829</t>
  </si>
  <si>
    <t>39404604</t>
  </si>
  <si>
    <t>475F</t>
  </si>
  <si>
    <t>2025-04-15T18:33:15.685731</t>
  </si>
  <si>
    <t>26448846</t>
  </si>
  <si>
    <t>39404642</t>
  </si>
  <si>
    <t>678K</t>
  </si>
  <si>
    <t>2025-04-15T18:33:36.051026</t>
  </si>
  <si>
    <t>26448818</t>
  </si>
  <si>
    <t>39404602</t>
  </si>
  <si>
    <t>922T</t>
  </si>
  <si>
    <t>2025-04-15T18:33:52.161023</t>
  </si>
  <si>
    <t>2025-04-15T18:34:14.960302</t>
  </si>
  <si>
    <t>26448881</t>
  </si>
  <si>
    <t>39404678</t>
  </si>
  <si>
    <t>532K</t>
  </si>
  <si>
    <t>2025-04-15T18:35:17.238085</t>
  </si>
  <si>
    <t>2025-04-15T18:35:32.861489</t>
  </si>
  <si>
    <t>2025-04-15T18:35:57.126709</t>
  </si>
  <si>
    <t>2025-04-15T18:36:08.673393</t>
  </si>
  <si>
    <t>2025-04-15T18:39:20.941006</t>
  </si>
  <si>
    <t>2025-04-15T18:42:19.609890</t>
  </si>
  <si>
    <t>2025-04-15T18:42:21.478570</t>
  </si>
  <si>
    <t>2025-04-15T18:42:38.111185</t>
  </si>
  <si>
    <t>2025-04-15T18:45:00.612709</t>
  </si>
  <si>
    <t>2025-04-15T18:45:17.524927</t>
  </si>
  <si>
    <t>26449468</t>
  </si>
  <si>
    <t>39405640</t>
  </si>
  <si>
    <t>295Q</t>
  </si>
  <si>
    <t>2025-04-15T18:45:27.363562</t>
  </si>
  <si>
    <t>26449477</t>
  </si>
  <si>
    <t>39405646</t>
  </si>
  <si>
    <t>477P</t>
  </si>
  <si>
    <t>2025-04-15T18:45:32.191519</t>
  </si>
  <si>
    <t>26449483</t>
  </si>
  <si>
    <t>39405650</t>
  </si>
  <si>
    <t>792Q</t>
  </si>
  <si>
    <t>2025-04-15T18:45:55.486427</t>
  </si>
  <si>
    <t>26449492</t>
  </si>
  <si>
    <t>39405671</t>
  </si>
  <si>
    <t>436E</t>
  </si>
  <si>
    <t>2025-04-15T18:48:08.496898</t>
  </si>
  <si>
    <t>2025-04-15T18:48:10.206761</t>
  </si>
  <si>
    <t>2025-04-15T18:48:38.843530</t>
  </si>
  <si>
    <t>26449648</t>
  </si>
  <si>
    <t>39405835</t>
  </si>
  <si>
    <t>686C</t>
  </si>
  <si>
    <t>2025-04-15T18:48:42.960522</t>
  </si>
  <si>
    <t>26449651</t>
  </si>
  <si>
    <t>39405839</t>
  </si>
  <si>
    <t>923Y</t>
  </si>
  <si>
    <t>2025-04-15T18:50:20.868480</t>
  </si>
  <si>
    <t>26449741</t>
  </si>
  <si>
    <t>39405974</t>
  </si>
  <si>
    <t>549R</t>
  </si>
  <si>
    <t>2025-04-15T18:50:26.022139</t>
  </si>
  <si>
    <t>26449747</t>
  </si>
  <si>
    <t>39405976</t>
  </si>
  <si>
    <t>967C</t>
  </si>
  <si>
    <t>2025-04-15T18:50:43.228247</t>
  </si>
  <si>
    <t>26449759</t>
  </si>
  <si>
    <t>39405987</t>
  </si>
  <si>
    <t>588F</t>
  </si>
  <si>
    <t>2025-04-15T18:50:56.808122</t>
  </si>
  <si>
    <t>26449765</t>
  </si>
  <si>
    <t>39406001</t>
  </si>
  <si>
    <t>846U</t>
  </si>
  <si>
    <t>2025-04-15T18:51:04.838626</t>
  </si>
  <si>
    <t>26449791</t>
  </si>
  <si>
    <t>39406007</t>
  </si>
  <si>
    <t>228A</t>
  </si>
  <si>
    <t>2025-04-15T18:51:06.875642</t>
  </si>
  <si>
    <t>2025-04-15T18:52:05.401745</t>
  </si>
  <si>
    <t>26449844</t>
  </si>
  <si>
    <t>39406079</t>
  </si>
  <si>
    <t>733T</t>
  </si>
  <si>
    <t>2025-04-15T18:52:16.951107</t>
  </si>
  <si>
    <t>26449851</t>
  </si>
  <si>
    <t>39406084</t>
  </si>
  <si>
    <t>886H</t>
  </si>
  <si>
    <t>2025-04-15T18:52:57.328410</t>
  </si>
  <si>
    <t>26449875</t>
  </si>
  <si>
    <t>39406115</t>
  </si>
  <si>
    <t>398V</t>
  </si>
  <si>
    <t>2025-04-15T18:53:23.966356</t>
  </si>
  <si>
    <t>26449917</t>
  </si>
  <si>
    <t>39406168</t>
  </si>
  <si>
    <t>636L</t>
  </si>
  <si>
    <t>2025-04-15T18:53:27.508837</t>
  </si>
  <si>
    <t>2025-04-15T18:53:32.197696</t>
  </si>
  <si>
    <t>01071002716(김태균)</t>
  </si>
  <si>
    <t>2025-04-15T18:54:20.790103</t>
  </si>
  <si>
    <t>2025-04-15T18:54:42.379197</t>
  </si>
  <si>
    <t>26449973</t>
  </si>
  <si>
    <t>39406223</t>
  </si>
  <si>
    <t>355R</t>
  </si>
  <si>
    <t>2025-04-15T18:55:06.200060</t>
  </si>
  <si>
    <t>2025-04-15T18:55:27.423636</t>
  </si>
  <si>
    <t>26450033</t>
  </si>
  <si>
    <t>39406283</t>
  </si>
  <si>
    <t>785F</t>
  </si>
  <si>
    <t>2025-04-15T18:56:00.337445</t>
  </si>
  <si>
    <t>26450047</t>
  </si>
  <si>
    <t>39406301</t>
  </si>
  <si>
    <t>833V</t>
  </si>
  <si>
    <t>2025-04-15T18:56:39.977202</t>
  </si>
  <si>
    <t>2025-04-15T18:57:02.858241</t>
  </si>
  <si>
    <t>26450073</t>
  </si>
  <si>
    <t>39406351</t>
  </si>
  <si>
    <t>998U</t>
  </si>
  <si>
    <t>2025-04-15T18:57:32.479606</t>
  </si>
  <si>
    <t>2025-04-15T18:58:03.280505</t>
  </si>
  <si>
    <t>2025-04-15T18:58:15.091916</t>
  </si>
  <si>
    <t>2025-04-15T18:58:24.604231</t>
  </si>
  <si>
    <t>2025-04-15T18:58:34.810215</t>
  </si>
  <si>
    <t>2025-04-15T19:00:44.935228</t>
  </si>
  <si>
    <t>2025-04-15T19:00:57.865378</t>
  </si>
  <si>
    <t>2025-04-15T19:01:08.624996</t>
  </si>
  <si>
    <t>2025-04-15T19:01:56.888180</t>
  </si>
  <si>
    <t>2025-04-15T19:02:40.458067</t>
  </si>
  <si>
    <t>2025-04-15T19:03:28.412669</t>
  </si>
  <si>
    <t>2025-04-15T19:07:05.851467</t>
  </si>
  <si>
    <t>01058121426(손예환)</t>
  </si>
  <si>
    <t>2025-04-15T19:10:33.209745</t>
  </si>
  <si>
    <t>2025-04-15T19:22:25.867242</t>
  </si>
  <si>
    <t>26230</t>
  </si>
  <si>
    <t>2025-04-15T19:23:24.525336</t>
  </si>
  <si>
    <t>26451455</t>
  </si>
  <si>
    <t>39408244</t>
  </si>
  <si>
    <t>2025-04-15T19:24:09.477543</t>
  </si>
  <si>
    <t>26451476</t>
  </si>
  <si>
    <t>39408266</t>
  </si>
  <si>
    <t>768W</t>
  </si>
  <si>
    <t>2025-04-15T19:24:48.451971</t>
  </si>
  <si>
    <t>26451502</t>
  </si>
  <si>
    <t>39408296</t>
  </si>
  <si>
    <t>736Y</t>
  </si>
  <si>
    <t>2025-04-15T19:31:38.616399</t>
  </si>
  <si>
    <t>26451859</t>
  </si>
  <si>
    <t>39408784</t>
  </si>
  <si>
    <t>969W</t>
  </si>
  <si>
    <t>2025-04-15T19:35:09.064979</t>
  </si>
  <si>
    <t>26452025</t>
  </si>
  <si>
    <t>39408944</t>
  </si>
  <si>
    <t>2025-04-15T19:38:39.657857</t>
  </si>
  <si>
    <t>26452181</t>
  </si>
  <si>
    <t>39409181</t>
  </si>
  <si>
    <t>2025-04-15T19:39:35.217301</t>
  </si>
  <si>
    <t>26452244</t>
  </si>
  <si>
    <t>39409249</t>
  </si>
  <si>
    <t>964Q</t>
  </si>
  <si>
    <t>2025-04-15T19:40:04.295066</t>
  </si>
  <si>
    <t>26452259</t>
  </si>
  <si>
    <t>39409275</t>
  </si>
  <si>
    <t>565F</t>
  </si>
  <si>
    <t>2025-04-15T19:41:07.684643</t>
  </si>
  <si>
    <t>26452306</t>
  </si>
  <si>
    <t>39409331</t>
  </si>
  <si>
    <t>339U</t>
  </si>
  <si>
    <t>2025-04-15T19:47:57.491044</t>
  </si>
  <si>
    <t>2025-04-15T19:50:32.361994</t>
  </si>
  <si>
    <t>01037362716(김도균)</t>
  </si>
  <si>
    <t>2025-04-15T19:51:45.555760</t>
  </si>
  <si>
    <t>2025-04-15T19:57:07.104919</t>
  </si>
  <si>
    <t>2025-04-15T20:01:10.871508</t>
  </si>
  <si>
    <t>26453308</t>
  </si>
  <si>
    <t>39411158</t>
  </si>
  <si>
    <t>344V</t>
  </si>
  <si>
    <t>2025-04-15T20:01:27.081282</t>
  </si>
  <si>
    <t>2025-04-15T20:04:22.441214</t>
  </si>
  <si>
    <t>26453454</t>
  </si>
  <si>
    <t>39411324</t>
  </si>
  <si>
    <t>2025-04-15T20:05:18.670347</t>
  </si>
  <si>
    <t>26453516</t>
  </si>
  <si>
    <t>39411382</t>
  </si>
  <si>
    <t>845W</t>
  </si>
  <si>
    <t>2025-04-15T20:05:26.090713</t>
  </si>
  <si>
    <t>2025-04-15T20:06:56.411057</t>
  </si>
  <si>
    <t>26453564</t>
  </si>
  <si>
    <t>39411454</t>
  </si>
  <si>
    <t>879U</t>
  </si>
  <si>
    <t>2025-04-15T20:06:59.170910</t>
  </si>
  <si>
    <t>2025-04-15T20:07:24.116803</t>
  </si>
  <si>
    <t>26453614</t>
  </si>
  <si>
    <t>39411501</t>
  </si>
  <si>
    <t>628U</t>
  </si>
  <si>
    <t>2025-04-15T20:07:32.983937</t>
  </si>
  <si>
    <t>2025-04-15T20:07:40.933727</t>
  </si>
  <si>
    <t>2025-04-15T20:09:32.096701</t>
  </si>
  <si>
    <t>26453706</t>
  </si>
  <si>
    <t>39411608</t>
  </si>
  <si>
    <t>2025-04-15T20:12:21.243671</t>
  </si>
  <si>
    <t>2025-04-15T20:12:32.175659</t>
  </si>
  <si>
    <t>2025-04-15T20:13:30.377713</t>
  </si>
  <si>
    <t>26453906</t>
  </si>
  <si>
    <t>39412047</t>
  </si>
  <si>
    <t>456C</t>
  </si>
  <si>
    <t>2025-04-15T20:13:34.317871</t>
  </si>
  <si>
    <t>2025-04-15T20:15:47.115996</t>
  </si>
  <si>
    <t>2025-04-15T20:15:48.882955</t>
  </si>
  <si>
    <t>2025-04-15T20:17:36.585489</t>
  </si>
  <si>
    <t>2025-04-15T20:17:49.546360</t>
  </si>
  <si>
    <t>24345</t>
  </si>
  <si>
    <t>2025-04-15T20:18:38.662133</t>
  </si>
  <si>
    <t>26454120</t>
  </si>
  <si>
    <t>39412315</t>
  </si>
  <si>
    <t>378H</t>
  </si>
  <si>
    <t>2025-04-15T20:19:13.685404</t>
  </si>
  <si>
    <t>2025-04-15T20:22:52.331235</t>
  </si>
  <si>
    <t>26454304</t>
  </si>
  <si>
    <t>39412999</t>
  </si>
  <si>
    <t>938H</t>
  </si>
  <si>
    <t>2025-04-15T20:22:59.456698</t>
  </si>
  <si>
    <t>26454308</t>
  </si>
  <si>
    <t>39413000</t>
  </si>
  <si>
    <t>837L</t>
  </si>
  <si>
    <t>2025-04-15T20:24:47.213774</t>
  </si>
  <si>
    <t>2025-04-15T20:33:03.511923</t>
  </si>
  <si>
    <t>26454736</t>
  </si>
  <si>
    <t>39413730</t>
  </si>
  <si>
    <t>996E</t>
  </si>
  <si>
    <t>2025-04-15T20:33:23.267720</t>
  </si>
  <si>
    <t>2025-04-15T20:33:24.803694</t>
  </si>
  <si>
    <t>2025-04-15T20:37:35.139022</t>
  </si>
  <si>
    <t>2025-04-15T20:37:42.317560</t>
  </si>
  <si>
    <t>2025-04-15T20:39:47.924803</t>
  </si>
  <si>
    <t>26455042</t>
  </si>
  <si>
    <t>39414115</t>
  </si>
  <si>
    <t>424R</t>
  </si>
  <si>
    <t>2025-04-15T20:41:16.025682</t>
  </si>
  <si>
    <t>26455100</t>
  </si>
  <si>
    <t>39414171</t>
  </si>
  <si>
    <t>248C</t>
  </si>
  <si>
    <t>2025-04-15T20:43:37.956571</t>
  </si>
  <si>
    <t>26455181</t>
  </si>
  <si>
    <t>39414294</t>
  </si>
  <si>
    <t>325Q</t>
  </si>
  <si>
    <t>2025-04-15T20:44:32.291099</t>
  </si>
  <si>
    <t>2025-04-15T20:45:15.930640</t>
  </si>
  <si>
    <t>26455244</t>
  </si>
  <si>
    <t>39414363</t>
  </si>
  <si>
    <t>458F</t>
  </si>
  <si>
    <t>2025-04-15T20:47:50.846652</t>
  </si>
  <si>
    <t>2025-04-15T20:47:57.980950</t>
  </si>
  <si>
    <t>26455374</t>
  </si>
  <si>
    <t>39414521</t>
  </si>
  <si>
    <t>247K</t>
  </si>
  <si>
    <t>2025-04-15T20:50:36.131059</t>
  </si>
  <si>
    <t>2025-04-15T20:50:37.576787</t>
  </si>
  <si>
    <t>2025-04-15T20:50:47.135261</t>
  </si>
  <si>
    <t>2025-04-15T20:51:11.405566</t>
  </si>
  <si>
    <t>26455493</t>
  </si>
  <si>
    <t>39415156</t>
  </si>
  <si>
    <t>388T</t>
  </si>
  <si>
    <t>2025-04-15T20:51:17.446772</t>
  </si>
  <si>
    <t>2025-04-15T20:52:25.064977</t>
  </si>
  <si>
    <t>26455540</t>
  </si>
  <si>
    <t>39415239</t>
  </si>
  <si>
    <t>2025-04-15T20:52:46.520438</t>
  </si>
  <si>
    <t>2025-04-15T20:53:02.441343</t>
  </si>
  <si>
    <t>2025-04-15T20:54:45.404500</t>
  </si>
  <si>
    <t>23901</t>
  </si>
  <si>
    <t>2025-04-15T20:54:49.961204</t>
  </si>
  <si>
    <t>2025-04-15T20:55:06.346332</t>
  </si>
  <si>
    <t>2025-04-15T20:55:24.478920</t>
  </si>
  <si>
    <t>26455669</t>
  </si>
  <si>
    <t>39415403</t>
  </si>
  <si>
    <t>736V</t>
  </si>
  <si>
    <t>2025-04-15T20:57:47.280537</t>
  </si>
  <si>
    <t>2025-04-15T20:57:57.395535</t>
  </si>
  <si>
    <t>2025-04-15T20:58:02.416426</t>
  </si>
  <si>
    <t>2025-04-15T21:03:40.890847</t>
  </si>
  <si>
    <t>2025-04-15T21:04:36.090872</t>
  </si>
  <si>
    <t>2025-04-15T21:04:48.470792</t>
  </si>
  <si>
    <t>2025-04-15T21:14:20.822839</t>
  </si>
  <si>
    <t>2025-04-15T21:20:44.658796</t>
  </si>
  <si>
    <t>2025-04-16T11:00:46.257495</t>
  </si>
  <si>
    <t>2025-04-16T11:01:58.690794</t>
  </si>
  <si>
    <t>2025-04-16T11:10:24.189252</t>
  </si>
  <si>
    <t>2025-04-16T11:00:53.235630</t>
  </si>
  <si>
    <t>276E</t>
  </si>
  <si>
    <t>2025-04-16T11:12:45.943185</t>
  </si>
  <si>
    <t>2025-04-16T11:19:00.071606</t>
  </si>
  <si>
    <t>2025-04-16T11:00:56.183882</t>
  </si>
  <si>
    <t>2025-04-16T11:01:38.175660</t>
  </si>
  <si>
    <t>2025-04-16T11:06:33.028232</t>
  </si>
  <si>
    <t>2025-04-16T11:01:11.582039</t>
  </si>
  <si>
    <t>682R</t>
  </si>
  <si>
    <t>2025-04-16T11:23:17.502539</t>
  </si>
  <si>
    <t>2025-04-16T11:27:24.835679</t>
  </si>
  <si>
    <t>2025-04-16T11:01:13.494986</t>
  </si>
  <si>
    <t>665Q</t>
  </si>
  <si>
    <t>01026491828(허준영)</t>
  </si>
  <si>
    <t>2025-04-16T11:07:27.305294</t>
  </si>
  <si>
    <t>2025-04-16T11:09:54.928757</t>
  </si>
  <si>
    <t>2025-04-16T11:01:14.587722</t>
  </si>
  <si>
    <t>672L</t>
  </si>
  <si>
    <t>01037158648(권태성)</t>
  </si>
  <si>
    <t>2025-04-16T11:07:37.251869</t>
  </si>
  <si>
    <t>2025-04-16T11:23:31.644091</t>
  </si>
  <si>
    <t>2025-04-16T11:01:24.049188</t>
  </si>
  <si>
    <t>2025-04-16T11:23:34.466979</t>
  </si>
  <si>
    <t>2025-04-16T11:26:38.451684</t>
  </si>
  <si>
    <t>2025-04-16T11:01:43.456797</t>
  </si>
  <si>
    <t>738U</t>
  </si>
  <si>
    <t>2025-04-16T11:02:19.591530</t>
  </si>
  <si>
    <t>2025-04-16T11:09:30.728102</t>
  </si>
  <si>
    <t>2025-04-16T11:01:49.543671</t>
  </si>
  <si>
    <t>832W</t>
  </si>
  <si>
    <t>2025-04-16T11:03:01.439514</t>
  </si>
  <si>
    <t>2025-04-16T11:16:57.775791</t>
  </si>
  <si>
    <t>2025-04-16T11:02:00.733157</t>
  </si>
  <si>
    <t>683C</t>
  </si>
  <si>
    <t>2025-04-16T11:02:50.436399</t>
  </si>
  <si>
    <t>2025-04-16T11:17:03.305393</t>
  </si>
  <si>
    <t>2025-04-16T11:02:36.317065</t>
  </si>
  <si>
    <t>377P</t>
  </si>
  <si>
    <t>2025-04-16T11:09:33.291535</t>
  </si>
  <si>
    <t>2025-04-16T11:14:14.024774</t>
  </si>
  <si>
    <t>2025-04-16T11:02:49.713556</t>
  </si>
  <si>
    <t>795V</t>
  </si>
  <si>
    <t>2025-04-16T11:09:14.297258</t>
  </si>
  <si>
    <t>2025-04-16T11:12:23.290984</t>
  </si>
  <si>
    <t>2025-04-16T11:03:24.827815</t>
  </si>
  <si>
    <t>624U</t>
  </si>
  <si>
    <t>2025-04-16T11:12:35.620631</t>
  </si>
  <si>
    <t>2025-04-16T11:17:05.029856</t>
  </si>
  <si>
    <t>2025-04-16T11:03:25.298735</t>
  </si>
  <si>
    <t>933F</t>
  </si>
  <si>
    <t>2025-04-16T11:14:19.310793</t>
  </si>
  <si>
    <t>2025-04-16T11:16:56.295075</t>
  </si>
  <si>
    <t>2025-04-16T11:03:28.239234</t>
  </si>
  <si>
    <t>454T</t>
  </si>
  <si>
    <t>2025-04-16T11:10:30.234225</t>
  </si>
  <si>
    <t>2025-04-16T11:13:24.554250</t>
  </si>
  <si>
    <t>2025-04-16T11:03:47.130573</t>
  </si>
  <si>
    <t>976E</t>
  </si>
  <si>
    <t>2025-04-16T11:19:08.613257</t>
  </si>
  <si>
    <t>2025-04-16T11:20:48.608604</t>
  </si>
  <si>
    <t>2025-04-16T11:04:00.515860</t>
  </si>
  <si>
    <t>684A</t>
  </si>
  <si>
    <t>2025-04-16T11:20:51.019508</t>
  </si>
  <si>
    <t>2025-04-16T11:24:48.614510</t>
  </si>
  <si>
    <t>2025-04-16T11:04:11.154924</t>
  </si>
  <si>
    <t>727R</t>
  </si>
  <si>
    <t>2025-04-16T11:09:14.342195</t>
  </si>
  <si>
    <t>2025-04-16T11:11:44.154196</t>
  </si>
  <si>
    <t>2025-04-16T11:04:20.920654</t>
  </si>
  <si>
    <t>2025-04-16T11:08:28.886374</t>
  </si>
  <si>
    <t>2025-04-16T11:14:00.153300</t>
  </si>
  <si>
    <t>2025-04-16T11:06:03.303587</t>
  </si>
  <si>
    <t>439H</t>
  </si>
  <si>
    <t>2025-04-16T11:25:22.073041</t>
  </si>
  <si>
    <t>2025-04-16T11:30:23.844235</t>
  </si>
  <si>
    <t>2025-04-16T11:06:06.107007</t>
  </si>
  <si>
    <t>437T</t>
  </si>
  <si>
    <t>2025-04-16T11:17:04.728830</t>
  </si>
  <si>
    <t>2025-04-16T11:19:24.807212</t>
  </si>
  <si>
    <t>2025-04-16T11:06:09.075620</t>
  </si>
  <si>
    <t>442A</t>
  </si>
  <si>
    <t>2025-04-16T11:10:30.279693</t>
  </si>
  <si>
    <t>2025-04-16T11:13:43.620622</t>
  </si>
  <si>
    <t>2025-04-16T11:06:17.453682</t>
  </si>
  <si>
    <t>962V</t>
  </si>
  <si>
    <t>2025-04-16T11:17:56.436308</t>
  </si>
  <si>
    <t>2025-04-16T11:23:14.645923</t>
  </si>
  <si>
    <t>2025-04-16T11:06:28.118382</t>
  </si>
  <si>
    <t>977A</t>
  </si>
  <si>
    <t>2025-04-16T11:16:23.394218</t>
  </si>
  <si>
    <t>2025-04-16T11:20:39.351941</t>
  </si>
  <si>
    <t>2025-04-16T11:06:34.411522</t>
  </si>
  <si>
    <t>257T</t>
  </si>
  <si>
    <t>2025-04-16T11:23:58.004076</t>
  </si>
  <si>
    <t>2025-04-16T11:25:39.975376</t>
  </si>
  <si>
    <t>2025-04-16T11:06:57.964233</t>
  </si>
  <si>
    <t>758P</t>
  </si>
  <si>
    <t>2025-04-16T11:29:28.264796</t>
  </si>
  <si>
    <t>2025-04-16T11:32:57.069312</t>
  </si>
  <si>
    <t>2025-04-16T11:07:01.764282</t>
  </si>
  <si>
    <t>789L</t>
  </si>
  <si>
    <t>2025-04-16T11:23:17.666139</t>
  </si>
  <si>
    <t>2025-04-16T11:29:08.842330</t>
  </si>
  <si>
    <t>2025-04-16T11:07:20.581629</t>
  </si>
  <si>
    <t>532Q</t>
  </si>
  <si>
    <t>2025-04-16T11:30:26.487658</t>
  </si>
  <si>
    <t>2025-04-16T11:37:56.346246</t>
  </si>
  <si>
    <t>2025-04-16T11:07:27.692411</t>
  </si>
  <si>
    <t>477U</t>
  </si>
  <si>
    <t>2025-04-16T11:23:39.137387</t>
  </si>
  <si>
    <t>2025-04-16T11:26:53.753879</t>
  </si>
  <si>
    <t>2025-04-16T11:09:23.641447</t>
  </si>
  <si>
    <t>542T</t>
  </si>
  <si>
    <t>2025-04-16T11:25:43.100648</t>
  </si>
  <si>
    <t>2025-04-16T11:30:01.065144</t>
  </si>
  <si>
    <t>2025-04-16T11:10:35.133688</t>
  </si>
  <si>
    <t>693P</t>
  </si>
  <si>
    <t>2025-04-16T11:17:04.772638</t>
  </si>
  <si>
    <t>2025-04-16T11:20:06.351070</t>
  </si>
  <si>
    <t>2025-04-16T11:10:42.662125</t>
  </si>
  <si>
    <t>792U</t>
  </si>
  <si>
    <t>2025-04-16T11:19:29.298623</t>
  </si>
  <si>
    <t>2025-04-16T11:25:09.543073</t>
  </si>
  <si>
    <t>2025-04-16T11:11:21.944851</t>
  </si>
  <si>
    <t>857C</t>
  </si>
  <si>
    <t>2025-04-16T11:29:37.946933</t>
  </si>
  <si>
    <t>2025-04-16T11:34:49.495526</t>
  </si>
  <si>
    <t>2025-04-16T11:11:39.089016</t>
  </si>
  <si>
    <t>888P</t>
  </si>
  <si>
    <t>2025-04-16T11:34:56.507406</t>
  </si>
  <si>
    <t>2025-04-16T11:35:25.498514</t>
  </si>
  <si>
    <t>2025-04-16T11:12:09.506587</t>
  </si>
  <si>
    <t>234C</t>
  </si>
  <si>
    <t>2025-04-16T11:31:34.254735</t>
  </si>
  <si>
    <t>2025-04-16T11:32:52.917050</t>
  </si>
  <si>
    <t>2025-04-16T11:12:14.998428</t>
  </si>
  <si>
    <t>345Y</t>
  </si>
  <si>
    <t>2025-04-16T11:30:57.838716</t>
  </si>
  <si>
    <t>2025-04-16T11:12:14.998694</t>
  </si>
  <si>
    <t>2025-04-16T11:25:15.676381</t>
  </si>
  <si>
    <t>2025-04-16T11:30:57.838749</t>
  </si>
  <si>
    <t>2025-04-16T11:12:45.078098</t>
  </si>
  <si>
    <t>962Q</t>
  </si>
  <si>
    <t>2025-04-16T11:29:44.456518</t>
  </si>
  <si>
    <t>2025-04-16T11:42:32.992394</t>
  </si>
  <si>
    <t>2025-04-16T11:13:23.889312</t>
  </si>
  <si>
    <t>466R</t>
  </si>
  <si>
    <t>2025-04-16T11:32:19.155382</t>
  </si>
  <si>
    <t>2025-04-16T11:41:50.689619</t>
  </si>
  <si>
    <t>2025-04-16T11:13:36.468616</t>
  </si>
  <si>
    <t>329Q</t>
  </si>
  <si>
    <t>2025-04-16T11:30:37.355528</t>
  </si>
  <si>
    <t>2025-04-16T11:40:34.391619</t>
  </si>
  <si>
    <t>2025-04-16T11:13:51.105813</t>
  </si>
  <si>
    <t>929P</t>
  </si>
  <si>
    <t>2025-04-16T11:20:10.668225</t>
  </si>
  <si>
    <t>2025-04-16T11:24:32.205648</t>
  </si>
  <si>
    <t>2025-04-16T11:14:17.866000</t>
  </si>
  <si>
    <t>969A</t>
  </si>
  <si>
    <t>2025-04-16T11:25:47.376633</t>
  </si>
  <si>
    <t>2025-04-16T11:28:03.008817</t>
  </si>
  <si>
    <t>2025-04-16T11:14:31.196756</t>
  </si>
  <si>
    <t>2025-04-16T11:29:50.310961</t>
  </si>
  <si>
    <t>2025-04-16T11:44:01.263581</t>
  </si>
  <si>
    <t>2025-04-16T11:15:52.865936</t>
  </si>
  <si>
    <t>539E</t>
  </si>
  <si>
    <t>2025-04-16T11:38:40.730832</t>
  </si>
  <si>
    <t>2025-04-16T11:45:32.156116</t>
  </si>
  <si>
    <t>2025-04-16T11:17:21.185067</t>
  </si>
  <si>
    <t>229P</t>
  </si>
  <si>
    <t>2025-04-16T11:21:43.425942</t>
  </si>
  <si>
    <t>2025-04-16T11:22:51.671816</t>
  </si>
  <si>
    <t>2025-04-16T11:18:27.214533</t>
  </si>
  <si>
    <t>695H</t>
  </si>
  <si>
    <t>2025-04-16T11:34:13.437484</t>
  </si>
  <si>
    <t>2025-04-16T11:36:27.506843</t>
  </si>
  <si>
    <t>2025-04-16T11:18:54.849064</t>
  </si>
  <si>
    <t>767H</t>
  </si>
  <si>
    <t>2025-04-16T11:29:11.932140</t>
  </si>
  <si>
    <t>2025-04-16T11:40:23.512101</t>
  </si>
  <si>
    <t>2025-04-16T11:18:55.643780</t>
  </si>
  <si>
    <t>2025-04-16T11:29:55.990922</t>
  </si>
  <si>
    <t>2025-04-16T11:49:53.927368</t>
  </si>
  <si>
    <t>2025-04-16T11:18:57.191137</t>
  </si>
  <si>
    <t>952K</t>
  </si>
  <si>
    <t>2025-04-16T11:30:01.196965</t>
  </si>
  <si>
    <t>2025-04-16T11:39:12.254778</t>
  </si>
  <si>
    <t>2025-04-16T11:20:37.264103</t>
  </si>
  <si>
    <t>299W</t>
  </si>
  <si>
    <t>2025-04-16T11:31:45.575270</t>
  </si>
  <si>
    <t>2025-04-16T11:50:50.633582</t>
  </si>
  <si>
    <t>2025-04-16T11:23:53.464729</t>
  </si>
  <si>
    <t>2025-04-16T11:31:49.996580</t>
  </si>
  <si>
    <t>2025-04-16T11:35:40.068802</t>
  </si>
  <si>
    <t>2025-04-16T11:24:50.730800</t>
  </si>
  <si>
    <t>574R</t>
  </si>
  <si>
    <t>2025-04-16T11:32:27.176411</t>
  </si>
  <si>
    <t>2025-04-16T11:43:20.083052</t>
  </si>
  <si>
    <t>2025-04-16T11:25:34.242381</t>
  </si>
  <si>
    <t>462L</t>
  </si>
  <si>
    <t>2025-04-16T11:38:53.074167</t>
  </si>
  <si>
    <t>2025-04-16T11:48:06.758678</t>
  </si>
  <si>
    <t>2025-04-16T11:25:44.999945</t>
  </si>
  <si>
    <t>667Y</t>
  </si>
  <si>
    <t>2025-04-16T11:38:57.778242</t>
  </si>
  <si>
    <t>2025-04-16T11:51:54.980382</t>
  </si>
  <si>
    <t>2025-04-16T11:26:02.833148</t>
  </si>
  <si>
    <t>2025-04-16T11:34:18.195075</t>
  </si>
  <si>
    <t>2025-04-16T11:41:52.697935</t>
  </si>
  <si>
    <t>2025-04-16T11:26:18.205507</t>
  </si>
  <si>
    <t>375U</t>
  </si>
  <si>
    <t>2025-04-16T11:45:52.074605</t>
  </si>
  <si>
    <t>2025-04-16T11:51:04.292833</t>
  </si>
  <si>
    <t>2025-04-16T11:26:36.795450</t>
  </si>
  <si>
    <t>2025-04-16T11:33:44.445367</t>
  </si>
  <si>
    <t>2025-04-16T11:36:34.827865</t>
  </si>
  <si>
    <t>2025-04-16T11:26:43.339800</t>
  </si>
  <si>
    <t>932F</t>
  </si>
  <si>
    <t>2025-04-16T11:28:04.901772</t>
  </si>
  <si>
    <t>2025-04-16T11:31:49.168839</t>
  </si>
  <si>
    <t>2025-04-16T11:27:35.742441</t>
  </si>
  <si>
    <t>372F</t>
  </si>
  <si>
    <t>2025-04-16T11:32:32.057249</t>
  </si>
  <si>
    <t>2025-04-16T11:35:54.432796</t>
  </si>
  <si>
    <t>2025-04-16T11:27:52.049268</t>
  </si>
  <si>
    <t>546C</t>
  </si>
  <si>
    <t>2025-04-16T11:31:01.494087</t>
  </si>
  <si>
    <t>2025-04-16T11:39:25.733003</t>
  </si>
  <si>
    <t>2025-04-16T11:29:23.287352</t>
  </si>
  <si>
    <t>478C</t>
  </si>
  <si>
    <t>2025-04-16T11:30:09.220162</t>
  </si>
  <si>
    <t>2025-04-16T11:47:18.448361</t>
  </si>
  <si>
    <t>2025-04-16T11:29:24.265145</t>
  </si>
  <si>
    <t>572F</t>
  </si>
  <si>
    <t>2025-04-16T11:39:07.921520</t>
  </si>
  <si>
    <t>2025-04-16T11:50:36.460157</t>
  </si>
  <si>
    <t>2025-04-16T11:30:28.820074</t>
  </si>
  <si>
    <t>2025-04-16T11:33:22.969079</t>
  </si>
  <si>
    <t>2025-04-16T11:42:53.667617</t>
  </si>
  <si>
    <t>2025-04-16T11:30:49.710081</t>
  </si>
  <si>
    <t>244H</t>
  </si>
  <si>
    <t>2025-04-16T11:49:53.213052</t>
  </si>
  <si>
    <t>2025-04-16T11:53:05.208863</t>
  </si>
  <si>
    <t>2025-04-16T11:30:50.903563</t>
  </si>
  <si>
    <t>482F</t>
  </si>
  <si>
    <t>2025-04-16T11:32:37.668309</t>
  </si>
  <si>
    <t>2025-04-16T11:55:46.421292</t>
  </si>
  <si>
    <t>2025-04-16T11:31:03.850792</t>
  </si>
  <si>
    <t>866Y</t>
  </si>
  <si>
    <t>2025-04-16T11:51:07.228742</t>
  </si>
  <si>
    <t>2025-04-16T11:54:30.442777</t>
  </si>
  <si>
    <t>2025-04-16T11:31:28.063672</t>
  </si>
  <si>
    <t>257H</t>
  </si>
  <si>
    <t>2025-04-16T11:32:23.804366</t>
  </si>
  <si>
    <t>2025-04-16T11:34:48.544098</t>
  </si>
  <si>
    <t>2025-04-16T11:31:39.412353</t>
  </si>
  <si>
    <t>722R</t>
  </si>
  <si>
    <t>2025-04-16T11:32:45.637110</t>
  </si>
  <si>
    <t>2025-04-16T12:00:50.001343</t>
  </si>
  <si>
    <t>2025-04-16T11:32:36.041034</t>
  </si>
  <si>
    <t>2025-04-16T11:51:11.782104</t>
  </si>
  <si>
    <t>2025-04-16T11:52:52.515136</t>
  </si>
  <si>
    <t>2025-04-16T11:39:06.276324</t>
  </si>
  <si>
    <t>838Y</t>
  </si>
  <si>
    <t>2025-04-16T11:48:50.462068</t>
  </si>
  <si>
    <t>2025-04-16T11:52:59.507281</t>
  </si>
  <si>
    <t>2025-04-16T11:39:07.394299</t>
  </si>
  <si>
    <t>866A</t>
  </si>
  <si>
    <t>2025-04-16T11:48:12.767648</t>
  </si>
  <si>
    <t>2025-04-16T11:39:07.394741</t>
  </si>
  <si>
    <t>2025-04-16T11:43:16.289856</t>
  </si>
  <si>
    <t>2025-04-16T11:48:12.767168</t>
  </si>
  <si>
    <t>2025-04-16T11:39:50.407470</t>
  </si>
  <si>
    <t>823C</t>
  </si>
  <si>
    <t>2025-04-16T11:51:09.789599</t>
  </si>
  <si>
    <t>2025-04-16T11:55:02.974352</t>
  </si>
  <si>
    <t>2025-04-16T11:40:38.976141</t>
  </si>
  <si>
    <t>969V</t>
  </si>
  <si>
    <t>2025-04-16T11:48:37.741616</t>
  </si>
  <si>
    <t>2025-04-16T11:50:46.077237</t>
  </si>
  <si>
    <t>2025-04-16T11:41:54.008546</t>
  </si>
  <si>
    <t>488V</t>
  </si>
  <si>
    <t>2025-04-16T11:51:10.460269</t>
  </si>
  <si>
    <t>2025-04-16T11:54:06.712802</t>
  </si>
  <si>
    <t>2025-04-16T11:42:49.242056</t>
  </si>
  <si>
    <t>2025-04-16T11:48:49.061076</t>
  </si>
  <si>
    <t>2025-04-16T11:53:18.903927</t>
  </si>
  <si>
    <t>2025-04-16T11:43:58.976285</t>
  </si>
  <si>
    <t>469Q</t>
  </si>
  <si>
    <t>2025-04-16T11:45:39.210545</t>
  </si>
  <si>
    <t>2025-04-16T11:47:42.852104</t>
  </si>
  <si>
    <t>2025-04-16T11:45:45.934763</t>
  </si>
  <si>
    <t>635P</t>
  </si>
  <si>
    <t>2025-04-16T11:53:23.813879</t>
  </si>
  <si>
    <t>2025-04-16T11:59:28.319856</t>
  </si>
  <si>
    <t>2025-04-16T11:46:19.311322</t>
  </si>
  <si>
    <t>967L</t>
  </si>
  <si>
    <t>2025-04-16T11:59:31.274830</t>
  </si>
  <si>
    <t>2025-04-16T12:03:32.164907</t>
  </si>
  <si>
    <t>2025-04-16T11:47:46.282290</t>
  </si>
  <si>
    <t>2025-04-16T12:03:35.482596</t>
  </si>
  <si>
    <t>2025-04-16T12:16:32.024474</t>
  </si>
  <si>
    <t>2025-04-16T11:50:48.208723</t>
  </si>
  <si>
    <t>2025-04-16T11:51:09.834335</t>
  </si>
  <si>
    <t>2025-04-16T12:03:36.371870</t>
  </si>
  <si>
    <t>2025-04-16T11:50:50.079176</t>
  </si>
  <si>
    <t>988F</t>
  </si>
  <si>
    <t>2025-04-16T12:03:26.954705</t>
  </si>
  <si>
    <t>2025-04-16T12:05:29.797501</t>
  </si>
  <si>
    <t>2025-04-16T11:51:50.974194</t>
  </si>
  <si>
    <t>257K</t>
  </si>
  <si>
    <t>2025-04-16T12:08:52.884701</t>
  </si>
  <si>
    <t>2025-04-16T12:25:06.653370</t>
  </si>
  <si>
    <t>2025-04-16T11:52:24.484259</t>
  </si>
  <si>
    <t>2025-04-16T12:08:56.836096</t>
  </si>
  <si>
    <t>2025-04-16T12:25:12.333167</t>
  </si>
  <si>
    <t>2025-04-16T11:53:00.680524</t>
  </si>
  <si>
    <t>783V</t>
  </si>
  <si>
    <t>2025-04-16T11:53:19.538111</t>
  </si>
  <si>
    <t>2025-04-16T11:58:20.239193</t>
  </si>
  <si>
    <t>2025-04-16T11:54:19.247253</t>
  </si>
  <si>
    <t>846K</t>
  </si>
  <si>
    <t>2025-04-16T12:09:01.450246</t>
  </si>
  <si>
    <t>2025-04-16T12:24:30.689322</t>
  </si>
  <si>
    <t>2025-04-16T11:55:50.420964</t>
  </si>
  <si>
    <t>864P</t>
  </si>
  <si>
    <t>2025-04-16T12:09:05.325039</t>
  </si>
  <si>
    <t>2025-04-16T12:22:45.848349</t>
  </si>
  <si>
    <t>2025-04-16T11:56:37.756799</t>
  </si>
  <si>
    <t>695F</t>
  </si>
  <si>
    <t>2025-04-16T12:11:18.803933</t>
  </si>
  <si>
    <t>2025-04-16T12:25:03.869925</t>
  </si>
  <si>
    <t>2025-04-16T11:57:16.078776</t>
  </si>
  <si>
    <t>977Q</t>
  </si>
  <si>
    <t>2025-04-16T12:13:01.376061</t>
  </si>
  <si>
    <t>2025-04-16T12:28:58.201616</t>
  </si>
  <si>
    <t>2025-04-16T11:57:49.483229</t>
  </si>
  <si>
    <t>2025-04-16T12:00:48.454058</t>
  </si>
  <si>
    <t>2025-04-16T12:08:52.478016</t>
  </si>
  <si>
    <t>2025-04-16T11:58:26.703872</t>
  </si>
  <si>
    <t>736P</t>
  </si>
  <si>
    <t>2025-04-16T12:11:23.476070</t>
  </si>
  <si>
    <t>2025-04-16T12:17:55.225801</t>
  </si>
  <si>
    <t>2025-04-16T11:59:53.867422</t>
  </si>
  <si>
    <t>2025-04-16T12:03:15.689635</t>
  </si>
  <si>
    <t>2025-04-16T12:04:56.685746</t>
  </si>
  <si>
    <t>2025-04-16T12:00:25.303617</t>
  </si>
  <si>
    <t>765C</t>
  </si>
  <si>
    <t>2025-04-16T12:09:44.264079</t>
  </si>
  <si>
    <t>2025-04-16T12:20:26.981620</t>
  </si>
  <si>
    <t>2025-04-16T12:00:27.385931</t>
  </si>
  <si>
    <t>726V</t>
  </si>
  <si>
    <t>2025-04-16T12:09:11.041084</t>
  </si>
  <si>
    <t>2025-04-16T12:20:42.842294</t>
  </si>
  <si>
    <t>2025-04-16T12:00:42.119199</t>
  </si>
  <si>
    <t>833T</t>
  </si>
  <si>
    <t>2025-04-16T12:04:46.353634</t>
  </si>
  <si>
    <t>2025-04-16T12:12:10.491131</t>
  </si>
  <si>
    <t>2025-04-16T12:01:31.397282</t>
  </si>
  <si>
    <t>679Y</t>
  </si>
  <si>
    <t>2025-04-16T12:07:29.416310</t>
  </si>
  <si>
    <t>2025-04-16T12:08:36.900345</t>
  </si>
  <si>
    <t>2025-04-16T12:01:34.728554</t>
  </si>
  <si>
    <t>688V</t>
  </si>
  <si>
    <t>2025-04-16T12:13:55.919405</t>
  </si>
  <si>
    <t>2025-04-16T12:21:32.096559</t>
  </si>
  <si>
    <t>2025-04-16T12:02:54.109628</t>
  </si>
  <si>
    <t>777E</t>
  </si>
  <si>
    <t>2025-04-16T12:11:27.525280</t>
  </si>
  <si>
    <t>2025-04-16T12:20:11.551645</t>
  </si>
  <si>
    <t>2025-04-16T12:05:36.241604</t>
  </si>
  <si>
    <t>2025-04-16T12:11:32.045093</t>
  </si>
  <si>
    <t>2025-04-16T12:21:42.128617</t>
  </si>
  <si>
    <t>2025-04-16T12:05:44.286247</t>
  </si>
  <si>
    <t>443E</t>
  </si>
  <si>
    <t>2025-04-16T12:07:01.045841</t>
  </si>
  <si>
    <t>2025-04-16T12:23:48.095622</t>
  </si>
  <si>
    <t>2025-04-16T12:05:53.014014</t>
  </si>
  <si>
    <t>2025-04-16T12:05:57.073179</t>
  </si>
  <si>
    <t>2025-04-16T12:19:11.330375</t>
  </si>
  <si>
    <t>2025-04-16T12:06:20.792532</t>
  </si>
  <si>
    <t>365L</t>
  </si>
  <si>
    <t>2025-04-16T12:10:27.656341</t>
  </si>
  <si>
    <t>2025-04-16T12:13:04.580339</t>
  </si>
  <si>
    <t>2025-04-16T12:07:02.886465</t>
  </si>
  <si>
    <t>562L</t>
  </si>
  <si>
    <t>2025-04-16T12:26:05.747127</t>
  </si>
  <si>
    <t>2025-04-16T12:33:56.659351</t>
  </si>
  <si>
    <t>2025-04-16T12:08:08.195886</t>
  </si>
  <si>
    <t>786F</t>
  </si>
  <si>
    <t>2025-04-16T12:08:20.741143</t>
  </si>
  <si>
    <t>2025-04-16T12:11:35.468578</t>
  </si>
  <si>
    <t>2025-04-16T12:08:55.769547</t>
  </si>
  <si>
    <t>676Q</t>
  </si>
  <si>
    <t>2025-04-16T12:27:46.163400</t>
  </si>
  <si>
    <t>2025-04-16T12:46:09.666359</t>
  </si>
  <si>
    <t>2025-04-16T12:09:49.993196</t>
  </si>
  <si>
    <t>298K</t>
  </si>
  <si>
    <t>2025-04-16T12:26:15.094729</t>
  </si>
  <si>
    <t>2025-04-16T12:37:08.840479</t>
  </si>
  <si>
    <t>2025-04-16T12:10:10.554623</t>
  </si>
  <si>
    <t>2025-04-16T12:11:26.615375</t>
  </si>
  <si>
    <t>2025-04-16T12:13:39.834523</t>
  </si>
  <si>
    <t>2025-04-16T12:10:38.849992</t>
  </si>
  <si>
    <t>2025-04-16T12:14:00.971771</t>
  </si>
  <si>
    <t>2025-04-16T12:24:40.977699</t>
  </si>
  <si>
    <t>2025-04-16T12:11:01.082670</t>
  </si>
  <si>
    <t>532Y</t>
  </si>
  <si>
    <t>2025-04-16T12:27:26.101017</t>
  </si>
  <si>
    <t>2025-04-16T12:55:31.741965</t>
  </si>
  <si>
    <t>2025-04-16T12:11:25.721789</t>
  </si>
  <si>
    <t>553L</t>
  </si>
  <si>
    <t>2025-04-16T12:26:45.244731</t>
  </si>
  <si>
    <t>2025-04-16T12:37:47.025651</t>
  </si>
  <si>
    <t>2025-04-16T12:11:41.657776</t>
  </si>
  <si>
    <t>689A</t>
  </si>
  <si>
    <t>2025-04-16T12:12:04.726336</t>
  </si>
  <si>
    <t>2025-04-16T12:14:38.656838</t>
  </si>
  <si>
    <t>2025-04-16T12:12:37.849502</t>
  </si>
  <si>
    <t>2025-04-16T12:14:07.805088</t>
  </si>
  <si>
    <t>2025-04-16T12:17:23.863933</t>
  </si>
  <si>
    <t>2025-04-16T12:13:18.949406</t>
  </si>
  <si>
    <t>885P</t>
  </si>
  <si>
    <t>2025-04-16T12:27:08.128464</t>
  </si>
  <si>
    <t>2025-04-16T12:34:56.558924</t>
  </si>
  <si>
    <t>2025-04-16T12:13:27.340898</t>
  </si>
  <si>
    <t>878H</t>
  </si>
  <si>
    <t>2025-04-16T12:18:37.656109</t>
  </si>
  <si>
    <t>2025-04-16T12:20:42.914244</t>
  </si>
  <si>
    <t>2025-04-16T12:13:44.828137</t>
  </si>
  <si>
    <t>676L</t>
  </si>
  <si>
    <t>2025-04-16T12:25:41.021035</t>
  </si>
  <si>
    <t>2025-04-16T12:45:07.141146</t>
  </si>
  <si>
    <t>2025-04-16T12:14:14.582598</t>
  </si>
  <si>
    <t>425H</t>
  </si>
  <si>
    <t>2025-04-16T12:26:19.656741</t>
  </si>
  <si>
    <t>2025-04-16T12:42:20.955174</t>
  </si>
  <si>
    <t>2025-04-16T12:14:58.544639</t>
  </si>
  <si>
    <t>865H</t>
  </si>
  <si>
    <t>2025-04-16T12:26:13.018119</t>
  </si>
  <si>
    <t>2025-04-16T12:42:09.367320</t>
  </si>
  <si>
    <t>2025-04-16T12:15:21.698884</t>
  </si>
  <si>
    <t>676P</t>
  </si>
  <si>
    <t>2025-04-16T12:27:30.263538</t>
  </si>
  <si>
    <t>2025-04-16T12:53:45.397530</t>
  </si>
  <si>
    <t>2025-04-16T12:16:39.242869</t>
  </si>
  <si>
    <t>728L</t>
  </si>
  <si>
    <t>2025-04-16T12:26:23.707670</t>
  </si>
  <si>
    <t>2025-04-16T12:37:48.479763</t>
  </si>
  <si>
    <t>2025-04-16T12:19:31.188968</t>
  </si>
  <si>
    <t>392H</t>
  </si>
  <si>
    <t>2025-04-16T12:26:27.532214</t>
  </si>
  <si>
    <t>2025-04-16T12:31:23.569684</t>
  </si>
  <si>
    <t>2025-04-16T12:20:17.798095</t>
  </si>
  <si>
    <t>2025-04-16T12:20:24.375963</t>
  </si>
  <si>
    <t>2025-04-16T12:24:28.747135</t>
  </si>
  <si>
    <t>2025-04-16T12:20:53.447860</t>
  </si>
  <si>
    <t>653V</t>
  </si>
  <si>
    <t>2025-04-16T12:27:12.130924</t>
  </si>
  <si>
    <t>2025-04-16T12:38:09.137868</t>
  </si>
  <si>
    <t>2025-04-16T12:21:09.878647</t>
  </si>
  <si>
    <t>454Y</t>
  </si>
  <si>
    <t>2025-04-16T12:25:29.472650</t>
  </si>
  <si>
    <t>2025-04-16T12:32:12.468759</t>
  </si>
  <si>
    <t>2025-04-16T12:21:27.438903</t>
  </si>
  <si>
    <t>676Y</t>
  </si>
  <si>
    <t>2025-04-16T12:26:50.619862</t>
  </si>
  <si>
    <t>2025-04-16T12:40:33.238032</t>
  </si>
  <si>
    <t>2025-04-16T12:21:44.117269</t>
  </si>
  <si>
    <t>872H</t>
  </si>
  <si>
    <t>2025-04-16T12:27:34.296711</t>
  </si>
  <si>
    <t>2025-04-16T12:50:39.539780</t>
  </si>
  <si>
    <t>2025-04-16T12:22:30.101382</t>
  </si>
  <si>
    <t>833Q</t>
  </si>
  <si>
    <t>2025-04-16T12:24:30.571280</t>
  </si>
  <si>
    <t>2025-04-16T12:28:49.543527</t>
  </si>
  <si>
    <t>2025-04-16T12:22:50.824410</t>
  </si>
  <si>
    <t>799T</t>
  </si>
  <si>
    <t>2025-04-16T12:28:11.087730</t>
  </si>
  <si>
    <t>2025-04-16T12:43:36.898544</t>
  </si>
  <si>
    <t>2025-04-16T12:24:00.117440</t>
  </si>
  <si>
    <t>264W</t>
  </si>
  <si>
    <t>2025-04-16T12:27:50.748543</t>
  </si>
  <si>
    <t>2025-04-16T12:48:29.943009</t>
  </si>
  <si>
    <t>2025-04-16T12:25:37.235535</t>
  </si>
  <si>
    <t>2025-04-16T12:28:06.871969</t>
  </si>
  <si>
    <t>2025-04-16T12:49:11.511337</t>
  </si>
  <si>
    <t>2025-04-16T12:28:38.289454</t>
  </si>
  <si>
    <t>228R</t>
  </si>
  <si>
    <t>2025-04-16T12:38:37.437104</t>
  </si>
  <si>
    <t>2025-04-16T12:44:57.222876</t>
  </si>
  <si>
    <t>2025-04-16T12:29:28.367885</t>
  </si>
  <si>
    <t>264A</t>
  </si>
  <si>
    <t>2025-04-16T12:29:35.252035</t>
  </si>
  <si>
    <t>2025-04-16T12:36:12.998993</t>
  </si>
  <si>
    <t>2025-04-16T12:32:15.775767</t>
  </si>
  <si>
    <t>353K</t>
  </si>
  <si>
    <t>2025-04-16T12:40:59.031107</t>
  </si>
  <si>
    <t>2025-04-16T13:04:20.340424</t>
  </si>
  <si>
    <t>2025-04-16T12:33:53.249570</t>
  </si>
  <si>
    <t>596Y</t>
  </si>
  <si>
    <t>2025-04-16T12:39:45.472002</t>
  </si>
  <si>
    <t>2025-04-16T12:42:44.714358</t>
  </si>
  <si>
    <t>2025-04-16T12:34:12.155699</t>
  </si>
  <si>
    <t>629T</t>
  </si>
  <si>
    <t>2025-04-16T12:39:51.431785</t>
  </si>
  <si>
    <t>2025-04-16T12:46:31.573700</t>
  </si>
  <si>
    <t>2025-04-16T12:34:39.198149</t>
  </si>
  <si>
    <t>627K</t>
  </si>
  <si>
    <t>2025-04-16T12:41:06.985652</t>
  </si>
  <si>
    <t>2025-04-16T13:15:08.332030</t>
  </si>
  <si>
    <t>2025-04-16T12:35:03.243822</t>
  </si>
  <si>
    <t>394V</t>
  </si>
  <si>
    <t>2025-04-16T12:42:38.524813</t>
  </si>
  <si>
    <t>2025-04-16T12:49:13.490246</t>
  </si>
  <si>
    <t>2025-04-16T12:36:05.881427</t>
  </si>
  <si>
    <t>848C</t>
  </si>
  <si>
    <t>2025-04-16T12:41:49.203685</t>
  </si>
  <si>
    <t>2025-04-16T13:06:46.281509</t>
  </si>
  <si>
    <t>2025-04-16T12:36:23.551687</t>
  </si>
  <si>
    <t>2025-04-16T12:41:11.589256</t>
  </si>
  <si>
    <t>2025-04-16T13:01:02.228076</t>
  </si>
  <si>
    <t>2025-04-16T12:37:16.789265</t>
  </si>
  <si>
    <t>868T</t>
  </si>
  <si>
    <t>2025-04-16T12:41:37.277619</t>
  </si>
  <si>
    <t>2025-04-16T12:48:14.728691</t>
  </si>
  <si>
    <t>2025-04-16T12:37:52.948023</t>
  </si>
  <si>
    <t>378Y</t>
  </si>
  <si>
    <t>2025-04-16T12:41:33.430521</t>
  </si>
  <si>
    <t>2025-04-16T12:51:34.969789</t>
  </si>
  <si>
    <t>2025-04-16T12:37:53.333608</t>
  </si>
  <si>
    <t>853W</t>
  </si>
  <si>
    <t>2025-04-16T12:41:19.733485</t>
  </si>
  <si>
    <t>2025-04-16T13:11:39.359241</t>
  </si>
  <si>
    <t>2025-04-16T12:37:55.614786</t>
  </si>
  <si>
    <t>626U</t>
  </si>
  <si>
    <t>2025-04-16T12:42:12.658842</t>
  </si>
  <si>
    <t>2025-04-16T12:55:52.830273</t>
  </si>
  <si>
    <t>2025-04-16T12:37:55.695112</t>
  </si>
  <si>
    <t>568Y</t>
  </si>
  <si>
    <t>2025-04-16T12:41:44.709981</t>
  </si>
  <si>
    <t>2025-04-16T12:45:56.507718</t>
  </si>
  <si>
    <t>2025-04-16T12:38:18.481421</t>
  </si>
  <si>
    <t>938Y</t>
  </si>
  <si>
    <t>2025-04-16T12:43:45.349337</t>
  </si>
  <si>
    <t>2025-04-16T12:56:57.363761</t>
  </si>
  <si>
    <t>2025-04-16T12:38:20.663972</t>
  </si>
  <si>
    <t>655U</t>
  </si>
  <si>
    <t>2025-04-16T12:41:58.901512</t>
  </si>
  <si>
    <t>2025-04-16T12:53:01.739449</t>
  </si>
  <si>
    <t>2025-04-16T12:39:27.463203</t>
  </si>
  <si>
    <t>258H</t>
  </si>
  <si>
    <t>2025-04-16T12:43:10.655590</t>
  </si>
  <si>
    <t>2025-04-16T12:46:56.608875</t>
  </si>
  <si>
    <t>2025-04-16T12:41:01.610878</t>
  </si>
  <si>
    <t>785V</t>
  </si>
  <si>
    <t>2025-04-16T12:43:27.313560</t>
  </si>
  <si>
    <t>2025-04-16T12:44:22.314302</t>
  </si>
  <si>
    <t>2025-04-16T12:41:40.704372</t>
  </si>
  <si>
    <t>725P</t>
  </si>
  <si>
    <t>2025-04-16T12:43:12.086890</t>
  </si>
  <si>
    <t>2025-04-16T12:53:47.838710</t>
  </si>
  <si>
    <t>2025-04-16T12:42:29.429428</t>
  </si>
  <si>
    <t>857L</t>
  </si>
  <si>
    <t>2025-04-16T12:43:23.034061</t>
  </si>
  <si>
    <t>2025-04-16T12:50:58.093765</t>
  </si>
  <si>
    <t>2025-04-16T12:43:01.339156</t>
  </si>
  <si>
    <t>549Y</t>
  </si>
  <si>
    <t>2025-04-16T12:44:13.319547</t>
  </si>
  <si>
    <t>2025-04-16T13:04:44.203528</t>
  </si>
  <si>
    <t>2025-04-16T12:43:47.599619</t>
  </si>
  <si>
    <t>769K</t>
  </si>
  <si>
    <t>2025-04-16T12:44:24.568772</t>
  </si>
  <si>
    <t>2025-04-16T12:56:26.089055</t>
  </si>
  <si>
    <t>2025-04-16T12:44:53.162074</t>
  </si>
  <si>
    <t>924T</t>
  </si>
  <si>
    <t>2025-04-16T12:48:26.205181</t>
  </si>
  <si>
    <t>2025-04-16T12:50:49.980798</t>
  </si>
  <si>
    <t>2025-04-16T12:45:09.402417</t>
  </si>
  <si>
    <t>258Q</t>
  </si>
  <si>
    <t>2025-04-16T12:59:05.556484</t>
  </si>
  <si>
    <t>2025-04-16T13:04:08.098662</t>
  </si>
  <si>
    <t>2025-04-16T12:45:14.227291</t>
  </si>
  <si>
    <t>2025-04-16T12:57:11.380397</t>
  </si>
  <si>
    <t>2025-04-16T13:23:39.634468</t>
  </si>
  <si>
    <t>2025-04-16T12:47:31.039469</t>
  </si>
  <si>
    <t>275K</t>
  </si>
  <si>
    <t>2025-04-16T12:48:33.563948</t>
  </si>
  <si>
    <t>2025-04-16T12:51:58.274161</t>
  </si>
  <si>
    <t>2025-04-16T12:48:46.033688</t>
  </si>
  <si>
    <t>2025-04-16T12:49:39.482545</t>
  </si>
  <si>
    <t>2025-04-16T12:52:16.205521</t>
  </si>
  <si>
    <t>2025-04-16T12:51:45.296234</t>
  </si>
  <si>
    <t>532V</t>
  </si>
  <si>
    <t>2025-04-16T12:57:16.899572</t>
  </si>
  <si>
    <t>2025-04-16T13:20:49.195446</t>
  </si>
  <si>
    <t>2025-04-16T12:53:16.942545</t>
  </si>
  <si>
    <t>563C</t>
  </si>
  <si>
    <t>2025-04-16T12:54:42.470954</t>
  </si>
  <si>
    <t>2025-04-16T12:58:09.999604</t>
  </si>
  <si>
    <t>2025-04-16T12:53:32.912721</t>
  </si>
  <si>
    <t>539T</t>
  </si>
  <si>
    <t>2025-04-16T12:53:53.792552</t>
  </si>
  <si>
    <t>2025-04-16T12:58:34.549780</t>
  </si>
  <si>
    <t>2025-04-16T12:53:39.067943</t>
  </si>
  <si>
    <t>255V</t>
  </si>
  <si>
    <t>2025-04-16T12:56:31.276260</t>
  </si>
  <si>
    <t>2025-04-16T13:05:46.943160</t>
  </si>
  <si>
    <t>2025-04-16T12:54:32.851429</t>
  </si>
  <si>
    <t>2025-04-16T13:04:22.847737</t>
  </si>
  <si>
    <t>2025-04-16T13:13:15.366812</t>
  </si>
  <si>
    <t>2025-04-16T12:56:17.676339</t>
  </si>
  <si>
    <t>752Y</t>
  </si>
  <si>
    <t>2025-04-16T12:58:49.972443</t>
  </si>
  <si>
    <t>2025-04-16T13:22:32.867211</t>
  </si>
  <si>
    <t>2025-04-16T12:56:26.355776</t>
  </si>
  <si>
    <t>2025-04-16T12:56:31.318856</t>
  </si>
  <si>
    <t>2025-04-16T12:59:53.068648</t>
  </si>
  <si>
    <t>2025-04-16T12:56:52.265041</t>
  </si>
  <si>
    <t>732F</t>
  </si>
  <si>
    <t>2025-04-16T12:58:08.479467</t>
  </si>
  <si>
    <t>2025-04-16T13:27:43.506445</t>
  </si>
  <si>
    <t>2025-04-16T12:59:15.343918</t>
  </si>
  <si>
    <t>367C</t>
  </si>
  <si>
    <t>2025-04-16T13:00:27.810236</t>
  </si>
  <si>
    <t>2025-04-16T13:02:29.728663</t>
  </si>
  <si>
    <t>2025-04-16T12:59:30.352765</t>
  </si>
  <si>
    <t>222R</t>
  </si>
  <si>
    <t>2025-04-16T13:04:28.145703</t>
  </si>
  <si>
    <t>2025-04-16T13:25:48.546172</t>
  </si>
  <si>
    <t>2025-04-16T12:59:39.268373</t>
  </si>
  <si>
    <t>472W</t>
  </si>
  <si>
    <t>2025-04-16T13:04:33.325757</t>
  </si>
  <si>
    <t>2025-04-16T13:09:28.617963</t>
  </si>
  <si>
    <t>2025-04-16T18:02:43.207918</t>
  </si>
  <si>
    <t>26476537</t>
  </si>
  <si>
    <t>39455671</t>
  </si>
  <si>
    <t>847Q</t>
  </si>
  <si>
    <t>2025-04-16T18:02:44.309134</t>
  </si>
  <si>
    <t>26476539</t>
  </si>
  <si>
    <t>39455672</t>
  </si>
  <si>
    <t>322A</t>
  </si>
  <si>
    <t>2025-04-16T18:05:22.188431</t>
  </si>
  <si>
    <t>2025-04-16T18:05:51.569898</t>
  </si>
  <si>
    <t>26476656</t>
  </si>
  <si>
    <t>39455814</t>
  </si>
  <si>
    <t>2025-04-16T18:06:45.063638</t>
  </si>
  <si>
    <t>26476706</t>
  </si>
  <si>
    <t>39455868</t>
  </si>
  <si>
    <t>2025-04-16T18:06:49.237769</t>
  </si>
  <si>
    <t>2025-04-16T18:07:05.776169</t>
  </si>
  <si>
    <t>26476724</t>
  </si>
  <si>
    <t>39455876</t>
  </si>
  <si>
    <t>2025-04-16T18:07:09.891166</t>
  </si>
  <si>
    <t>2025-04-16T18:07:10.071214</t>
  </si>
  <si>
    <t>26476726</t>
  </si>
  <si>
    <t>39455879</t>
  </si>
  <si>
    <t>889K</t>
  </si>
  <si>
    <t>2025-04-16T18:07:15.930919</t>
  </si>
  <si>
    <t>2025-04-16T18:07:20.350116</t>
  </si>
  <si>
    <t>26476738</t>
  </si>
  <si>
    <t>39455892</t>
  </si>
  <si>
    <t>344H</t>
  </si>
  <si>
    <t>2025-04-16T18:08:09.539473</t>
  </si>
  <si>
    <t>26476779</t>
  </si>
  <si>
    <t>39455927</t>
  </si>
  <si>
    <t>482L</t>
  </si>
  <si>
    <t>2025-04-16T18:09:19.813361</t>
  </si>
  <si>
    <t>2025-04-16T18:09:36.456989</t>
  </si>
  <si>
    <t>2025-04-16T18:10:05.968818</t>
  </si>
  <si>
    <t>26476853</t>
  </si>
  <si>
    <t>39456005</t>
  </si>
  <si>
    <t>657F</t>
  </si>
  <si>
    <t>2025-04-16T18:11:13.660310</t>
  </si>
  <si>
    <t>2025-04-16T18:11:18.154662</t>
  </si>
  <si>
    <t>2025-04-16T18:11:45.592880</t>
  </si>
  <si>
    <t>26476930</t>
  </si>
  <si>
    <t>39456092</t>
  </si>
  <si>
    <t>957A</t>
  </si>
  <si>
    <t>2025-04-16T18:11:51.400504</t>
  </si>
  <si>
    <t>2025-04-16T18:12:04.241064</t>
  </si>
  <si>
    <t>26476942</t>
  </si>
  <si>
    <t>39456103</t>
  </si>
  <si>
    <t>767A</t>
  </si>
  <si>
    <t>2025-04-16T18:12:22.975654</t>
  </si>
  <si>
    <t>26476985</t>
  </si>
  <si>
    <t>39456137</t>
  </si>
  <si>
    <t>2025-04-16T18:12:29.353656</t>
  </si>
  <si>
    <t>26476989</t>
  </si>
  <si>
    <t>39456142</t>
  </si>
  <si>
    <t>485Y</t>
  </si>
  <si>
    <t>2025-04-16T18:13:42.218075</t>
  </si>
  <si>
    <t>2025-04-16T18:13:44.230086</t>
  </si>
  <si>
    <t>2025-04-16T18:14:36.148069</t>
  </si>
  <si>
    <t>2025-04-16T18:14:41.118036</t>
  </si>
  <si>
    <t>2025-04-16T18:16:02.614043</t>
  </si>
  <si>
    <t>26477144</t>
  </si>
  <si>
    <t>39456283</t>
  </si>
  <si>
    <t>959R</t>
  </si>
  <si>
    <t>2025-04-16T18:16:33.958512</t>
  </si>
  <si>
    <t>26322</t>
  </si>
  <si>
    <t>01064603886(강혁재)</t>
  </si>
  <si>
    <t>2025-04-16T18:18:08.776622</t>
  </si>
  <si>
    <t>26477268</t>
  </si>
  <si>
    <t>39456403</t>
  </si>
  <si>
    <t>2025-04-16T18:18:12.340042</t>
  </si>
  <si>
    <t>26477278</t>
  </si>
  <si>
    <t>39456436</t>
  </si>
  <si>
    <t>757A</t>
  </si>
  <si>
    <t>2025-04-16T18:18:18.700882</t>
  </si>
  <si>
    <t>2025-04-16T18:18:33.853708</t>
  </si>
  <si>
    <t>2025-04-16T18:18:36.318492</t>
  </si>
  <si>
    <t>2025-04-16T18:18:44.886733</t>
  </si>
  <si>
    <t>2025-04-16T18:18:46.891458</t>
  </si>
  <si>
    <t>25680</t>
  </si>
  <si>
    <t>2025-04-16T18:20:28.780154</t>
  </si>
  <si>
    <t>26477366</t>
  </si>
  <si>
    <t>39456537</t>
  </si>
  <si>
    <t>662A</t>
  </si>
  <si>
    <t>2025-04-16T18:20:50.804495</t>
  </si>
  <si>
    <t>2025-04-16T18:20:52.796684</t>
  </si>
  <si>
    <t>2025-04-16T18:21:49.657576</t>
  </si>
  <si>
    <t>26477396</t>
  </si>
  <si>
    <t>39456568</t>
  </si>
  <si>
    <t>863R</t>
  </si>
  <si>
    <t>2025-04-16T18:22:52.355532</t>
  </si>
  <si>
    <t>2025-04-16T18:22:55.748154</t>
  </si>
  <si>
    <t>2025-04-16T18:23:23.432305</t>
  </si>
  <si>
    <t>2025-04-16T18:23:26.936903</t>
  </si>
  <si>
    <t>2025-04-16T18:24:07.776525</t>
  </si>
  <si>
    <t>2025-04-16T18:25:54.740914</t>
  </si>
  <si>
    <t>2025-04-16T18:27:31.534191</t>
  </si>
  <si>
    <t>26477692</t>
  </si>
  <si>
    <t>39456852</t>
  </si>
  <si>
    <t>2025-04-16T18:27:36.323869</t>
  </si>
  <si>
    <t>2025-04-16T18:28:48.912268</t>
  </si>
  <si>
    <t>2025-04-16T18:29:33.735850</t>
  </si>
  <si>
    <t>2025-04-16T18:29:59.363930</t>
  </si>
  <si>
    <t>2025-04-16T18:30:07.987765</t>
  </si>
  <si>
    <t>26477825</t>
  </si>
  <si>
    <t>39456963</t>
  </si>
  <si>
    <t>954Q</t>
  </si>
  <si>
    <t>2025-04-16T18:30:14.571362</t>
  </si>
  <si>
    <t>26477880</t>
  </si>
  <si>
    <t>39456999</t>
  </si>
  <si>
    <t>449F</t>
  </si>
  <si>
    <t>2025-04-16T18:30:18.593299</t>
  </si>
  <si>
    <t>2025-04-16T18:30:42.356507</t>
  </si>
  <si>
    <t>25443</t>
  </si>
  <si>
    <t>2025-04-16T18:30:42.531086</t>
  </si>
  <si>
    <t>26477908</t>
  </si>
  <si>
    <t>39457018</t>
  </si>
  <si>
    <t>922C</t>
  </si>
  <si>
    <t>2025-04-16T18:31:49.964649</t>
  </si>
  <si>
    <t>2025-04-16T18:32:51.874957</t>
  </si>
  <si>
    <t>26478014</t>
  </si>
  <si>
    <t>39457128</t>
  </si>
  <si>
    <t>483C</t>
  </si>
  <si>
    <t>2025-04-16T18:33:03.115065</t>
  </si>
  <si>
    <t>2025-04-16T18:33:03.309461</t>
  </si>
  <si>
    <t>2025-04-16T18:33:10.112772</t>
  </si>
  <si>
    <t>2025-04-16T18:34:56.207567</t>
  </si>
  <si>
    <t>26478133</t>
  </si>
  <si>
    <t>39457249</t>
  </si>
  <si>
    <t>682Y</t>
  </si>
  <si>
    <t>2025-04-16T18:35:07.576238</t>
  </si>
  <si>
    <t>26478145</t>
  </si>
  <si>
    <t>39457261</t>
  </si>
  <si>
    <t>769P</t>
  </si>
  <si>
    <t>2025-04-16T18:35:17.041441</t>
  </si>
  <si>
    <t>2025-04-16T18:35:17.948531</t>
  </si>
  <si>
    <t>2025-04-16T18:35:55.675363</t>
  </si>
  <si>
    <t>26478180</t>
  </si>
  <si>
    <t>39457300</t>
  </si>
  <si>
    <t>497K</t>
  </si>
  <si>
    <t>2025-04-16T18:36:01.374387</t>
  </si>
  <si>
    <t>2025-04-16T18:36:16.995771</t>
  </si>
  <si>
    <t>2025-04-16T18:36:46.703827</t>
  </si>
  <si>
    <t>2025-04-16T18:37:23.529490</t>
  </si>
  <si>
    <t>26478264</t>
  </si>
  <si>
    <t>39457390</t>
  </si>
  <si>
    <t>682K</t>
  </si>
  <si>
    <t>2025-04-16T18:37:24.656621</t>
  </si>
  <si>
    <t>26478270</t>
  </si>
  <si>
    <t>39457391</t>
  </si>
  <si>
    <t>559Q</t>
  </si>
  <si>
    <t>2025-04-16T18:37:35.240792</t>
  </si>
  <si>
    <t>2025-04-16T18:37:36.079269</t>
  </si>
  <si>
    <t>2025-04-16T18:38:12.825285</t>
  </si>
  <si>
    <t>2025-04-16T18:38:38.535941</t>
  </si>
  <si>
    <t>2025-04-16T18:38:48.853292</t>
  </si>
  <si>
    <t>26478335</t>
  </si>
  <si>
    <t>39457461</t>
  </si>
  <si>
    <t>676W</t>
  </si>
  <si>
    <t>2025-04-16T18:39:23.707357</t>
  </si>
  <si>
    <t>26478353</t>
  </si>
  <si>
    <t>39457492</t>
  </si>
  <si>
    <t>983T</t>
  </si>
  <si>
    <t>2025-04-16T18:39:28.873839</t>
  </si>
  <si>
    <t>26358</t>
  </si>
  <si>
    <t>01057227269(노용성)</t>
  </si>
  <si>
    <t>2025-04-16T18:39:37.018844</t>
  </si>
  <si>
    <t>26478344</t>
  </si>
  <si>
    <t>39457480</t>
  </si>
  <si>
    <t>879W</t>
  </si>
  <si>
    <t>2025-04-16T18:39:41.512105</t>
  </si>
  <si>
    <t>2025-04-16T18:40:55.516302</t>
  </si>
  <si>
    <t>2025-04-16T18:40:55.761275</t>
  </si>
  <si>
    <t>2025-04-16T18:41:14.045028</t>
  </si>
  <si>
    <t>26478446</t>
  </si>
  <si>
    <t>39457583</t>
  </si>
  <si>
    <t>833Y</t>
  </si>
  <si>
    <t>2025-04-16T18:41:16.700868</t>
  </si>
  <si>
    <t>2025-04-16T18:41:18.699269</t>
  </si>
  <si>
    <t>2025-04-16T18:42:11.161447</t>
  </si>
  <si>
    <t>2025-04-16T18:42:16.921987</t>
  </si>
  <si>
    <t>26478452</t>
  </si>
  <si>
    <t>39457585</t>
  </si>
  <si>
    <t>434H</t>
  </si>
  <si>
    <t>2025-04-16T18:42:20.156978</t>
  </si>
  <si>
    <t>2025-04-16T18:42:55.252785</t>
  </si>
  <si>
    <t>2025-04-16T18:43:06.676204</t>
  </si>
  <si>
    <t>2025-04-16T18:43:41.840795</t>
  </si>
  <si>
    <t>2025-04-16T18:44:38.376554</t>
  </si>
  <si>
    <t>26478636</t>
  </si>
  <si>
    <t>39457762</t>
  </si>
  <si>
    <t>844U</t>
  </si>
  <si>
    <t>2025-04-16T18:44:53.832391</t>
  </si>
  <si>
    <t>2025-04-16T18:45:16.779052</t>
  </si>
  <si>
    <t>26478669</t>
  </si>
  <si>
    <t>39457783</t>
  </si>
  <si>
    <t>2025-04-16T18:45:21.504423</t>
  </si>
  <si>
    <t>2025-04-16T18:45:35.887667</t>
  </si>
  <si>
    <t>26478681</t>
  </si>
  <si>
    <t>39457797</t>
  </si>
  <si>
    <t>269A</t>
  </si>
  <si>
    <t>2025-04-16T18:45:42.154128</t>
  </si>
  <si>
    <t>2025-04-16T18:47:15.842495</t>
  </si>
  <si>
    <t>2025-04-16T18:47:36.518187</t>
  </si>
  <si>
    <t>2025-04-16T18:48:11.355265</t>
  </si>
  <si>
    <t>26478836</t>
  </si>
  <si>
    <t>39457952</t>
  </si>
  <si>
    <t>834Y</t>
  </si>
  <si>
    <t>2025-04-16T18:48:12.809886</t>
  </si>
  <si>
    <t>2025-04-16T18:48:17.287468</t>
  </si>
  <si>
    <t>2025-04-16T18:48:28.920422</t>
  </si>
  <si>
    <t>26478852</t>
  </si>
  <si>
    <t>39457991</t>
  </si>
  <si>
    <t>837R</t>
  </si>
  <si>
    <t>2025-04-16T18:48:34.409448</t>
  </si>
  <si>
    <t>2025-04-16T18:50:39.060226</t>
  </si>
  <si>
    <t>26478952</t>
  </si>
  <si>
    <t>39458135</t>
  </si>
  <si>
    <t>475C</t>
  </si>
  <si>
    <t>2025-04-16T18:50:47.536845</t>
  </si>
  <si>
    <t>2025-04-16T18:50:50.906014</t>
  </si>
  <si>
    <t>2025-04-16T18:51:13.621755</t>
  </si>
  <si>
    <t>2025-04-16T18:51:19.658563</t>
  </si>
  <si>
    <t>2025-04-16T18:52:33.605595</t>
  </si>
  <si>
    <t>26479049</t>
  </si>
  <si>
    <t>39458227</t>
  </si>
  <si>
    <t>845P</t>
  </si>
  <si>
    <t>2025-04-16T18:52:45.047072</t>
  </si>
  <si>
    <t>2025-04-16T18:53:41.176841</t>
  </si>
  <si>
    <t>2025-04-16T18:54:11.985875</t>
  </si>
  <si>
    <t>2025-04-16T18:55:14.044735</t>
  </si>
  <si>
    <t>26479190</t>
  </si>
  <si>
    <t>39458346</t>
  </si>
  <si>
    <t>425A</t>
  </si>
  <si>
    <t>2025-04-16T18:55:22.062010</t>
  </si>
  <si>
    <t>26479188</t>
  </si>
  <si>
    <t>39458345</t>
  </si>
  <si>
    <t>875U</t>
  </si>
  <si>
    <t>2025-04-16T18:55:22.880819</t>
  </si>
  <si>
    <t>2025-04-16T18:55:52.575844</t>
  </si>
  <si>
    <t>26479222</t>
  </si>
  <si>
    <t>39458365</t>
  </si>
  <si>
    <t>793Q</t>
  </si>
  <si>
    <t>2025-04-16T18:55:59.628096</t>
  </si>
  <si>
    <t>2025-04-16T18:56:03.976581</t>
  </si>
  <si>
    <t>26479230</t>
  </si>
  <si>
    <t>39458375</t>
  </si>
  <si>
    <t>383T</t>
  </si>
  <si>
    <t>2025-04-16T18:56:26.340482</t>
  </si>
  <si>
    <t>26479270</t>
  </si>
  <si>
    <t>39458425</t>
  </si>
  <si>
    <t>669E</t>
  </si>
  <si>
    <t>2025-04-16T18:56:30.381211</t>
  </si>
  <si>
    <t>2025-04-16T18:56:30.452632</t>
  </si>
  <si>
    <t>2025-04-16T18:56:36.709974</t>
  </si>
  <si>
    <t>26479278</t>
  </si>
  <si>
    <t>39458434</t>
  </si>
  <si>
    <t>466E</t>
  </si>
  <si>
    <t>2025-04-16T18:56:37.964776</t>
  </si>
  <si>
    <t>2025-04-16T18:56:40.804114</t>
  </si>
  <si>
    <t>26479273</t>
  </si>
  <si>
    <t>39458431</t>
  </si>
  <si>
    <t>2025-04-16T18:56:53.512991</t>
  </si>
  <si>
    <t>26479296</t>
  </si>
  <si>
    <t>39458450</t>
  </si>
  <si>
    <t>984T</t>
  </si>
  <si>
    <t>2025-04-16T18:57:09.680122</t>
  </si>
  <si>
    <t>2025-04-16T18:57:38.057332</t>
  </si>
  <si>
    <t>26479323</t>
  </si>
  <si>
    <t>39458487</t>
  </si>
  <si>
    <t>536Y</t>
  </si>
  <si>
    <t>2025-04-16T18:57:40.964927</t>
  </si>
  <si>
    <t>2025-04-16T18:57:53.388251</t>
  </si>
  <si>
    <t>26479340</t>
  </si>
  <si>
    <t>39458504</t>
  </si>
  <si>
    <t>363R</t>
  </si>
  <si>
    <t>2025-04-16T18:57:56.993347</t>
  </si>
  <si>
    <t>26479346</t>
  </si>
  <si>
    <t>39458508</t>
  </si>
  <si>
    <t>292U</t>
  </si>
  <si>
    <t>2025-04-16T18:58:13.016593</t>
  </si>
  <si>
    <t>26479378</t>
  </si>
  <si>
    <t>39458514</t>
  </si>
  <si>
    <t>455L</t>
  </si>
  <si>
    <t>2025-04-16T18:58:20.469455</t>
  </si>
  <si>
    <t>26479394</t>
  </si>
  <si>
    <t>39458549</t>
  </si>
  <si>
    <t>586Y</t>
  </si>
  <si>
    <t>2025-04-16T18:58:27.971875</t>
  </si>
  <si>
    <t>2025-04-16T18:58:50.491758</t>
  </si>
  <si>
    <t>2025-04-16T18:58:50.530024</t>
  </si>
  <si>
    <t>2025-04-16T18:58:52.315402</t>
  </si>
  <si>
    <t>2025-04-16T18:59:04.718694</t>
  </si>
  <si>
    <t>2025-04-16T18:59:42.778747</t>
  </si>
  <si>
    <t>26479445</t>
  </si>
  <si>
    <t>39458606</t>
  </si>
  <si>
    <t>894W</t>
  </si>
  <si>
    <t>2025-04-16T19:00:05.257310</t>
  </si>
  <si>
    <t>26479462</t>
  </si>
  <si>
    <t>39458655</t>
  </si>
  <si>
    <t>648H</t>
  </si>
  <si>
    <t>2025-04-16T19:00:18.121898</t>
  </si>
  <si>
    <t>2025-04-16T19:00:31.378376</t>
  </si>
  <si>
    <t>2025-04-16T19:00:32.371095</t>
  </si>
  <si>
    <t>26479511</t>
  </si>
  <si>
    <t>39458703</t>
  </si>
  <si>
    <t>494H</t>
  </si>
  <si>
    <t>2025-04-16T19:00:43.981124</t>
  </si>
  <si>
    <t>2025-04-16T19:00:44.131437</t>
  </si>
  <si>
    <t>2025-04-16T19:02:13.674170</t>
  </si>
  <si>
    <t>26479567</t>
  </si>
  <si>
    <t>39458766</t>
  </si>
  <si>
    <t>342F</t>
  </si>
  <si>
    <t>2025-04-16T19:02:46.171165</t>
  </si>
  <si>
    <t>26479627</t>
  </si>
  <si>
    <t>39458841</t>
  </si>
  <si>
    <t>2025-04-16T19:02:53.085473</t>
  </si>
  <si>
    <t>2025-04-16T19:03:05.075828</t>
  </si>
  <si>
    <t>26479640</t>
  </si>
  <si>
    <t>39458862</t>
  </si>
  <si>
    <t>2025-04-16T19:03:30.341343</t>
  </si>
  <si>
    <t>2025-04-16T19:03:30.748705</t>
  </si>
  <si>
    <t>2025-04-16T19:04:17.165752</t>
  </si>
  <si>
    <t>26479732</t>
  </si>
  <si>
    <t>39458945</t>
  </si>
  <si>
    <t>525E</t>
  </si>
  <si>
    <t>2025-04-16T19:04:45.920706</t>
  </si>
  <si>
    <t>2025-04-16T19:04:50.026080</t>
  </si>
  <si>
    <t>2025-04-16T19:04:49.933634</t>
  </si>
  <si>
    <t>2025-04-16T19:04:51.438491</t>
  </si>
  <si>
    <t>2025-04-16T19:04:57.635577</t>
  </si>
  <si>
    <t>2025-04-16T19:04:58.994718</t>
  </si>
  <si>
    <t>2025-04-16T19:04:59.771632</t>
  </si>
  <si>
    <t>2025-04-16T19:05:06.079921</t>
  </si>
  <si>
    <t>2025-04-16T19:05:18.717285</t>
  </si>
  <si>
    <t>2025-04-16T19:05:47.563041</t>
  </si>
  <si>
    <t>2025-04-16T19:05:47.871451</t>
  </si>
  <si>
    <t>2025-04-16T19:05:48.757989</t>
  </si>
  <si>
    <t>2025-04-16T19:06:42.198653</t>
  </si>
  <si>
    <t>2025-04-16T19:06:52.223776</t>
  </si>
  <si>
    <t>26479868</t>
  </si>
  <si>
    <t>39459073</t>
  </si>
  <si>
    <t>2025-04-16T19:07:03.420980</t>
  </si>
  <si>
    <t>2025-04-16T19:08:08.760179</t>
  </si>
  <si>
    <t>26479922</t>
  </si>
  <si>
    <t>39459142</t>
  </si>
  <si>
    <t>648P</t>
  </si>
  <si>
    <t>2025-04-16T19:08:13.933247</t>
  </si>
  <si>
    <t>2025-04-16T19:08:25.126279</t>
  </si>
  <si>
    <t>26479919</t>
  </si>
  <si>
    <t>39459135</t>
  </si>
  <si>
    <t>495C</t>
  </si>
  <si>
    <t>2025-04-16T19:08:38.644314</t>
  </si>
  <si>
    <t>2025-04-16T19:08:57.757184</t>
  </si>
  <si>
    <t>2025-04-16T19:09:28.744715</t>
  </si>
  <si>
    <t>26479999</t>
  </si>
  <si>
    <t>39459209</t>
  </si>
  <si>
    <t>748U</t>
  </si>
  <si>
    <t>2025-04-16T19:09:47.631968</t>
  </si>
  <si>
    <t>2025-04-16T19:09:47.651085</t>
  </si>
  <si>
    <t>2025-04-16T19:11:12.355948</t>
  </si>
  <si>
    <t>2025-04-16T19:11:26.097612</t>
  </si>
  <si>
    <t>26480089</t>
  </si>
  <si>
    <t>39459297</t>
  </si>
  <si>
    <t>439K</t>
  </si>
  <si>
    <t>2025-04-16T19:12:00.062980</t>
  </si>
  <si>
    <t>26480112</t>
  </si>
  <si>
    <t>39459313</t>
  </si>
  <si>
    <t>394F</t>
  </si>
  <si>
    <t>2025-04-16T19:12:03.111531</t>
  </si>
  <si>
    <t>2025-04-16T19:13:23.733346</t>
  </si>
  <si>
    <t>2025-04-16T19:14:11.598414</t>
  </si>
  <si>
    <t>2025-04-16T19:15:35.727336</t>
  </si>
  <si>
    <t>2025-04-16T19:16:16.617361</t>
  </si>
  <si>
    <t>26480387</t>
  </si>
  <si>
    <t>39459534</t>
  </si>
  <si>
    <t>728F</t>
  </si>
  <si>
    <t>2025-04-16T19:16:49.772185</t>
  </si>
  <si>
    <t>2025-04-16T19:17:39.019159</t>
  </si>
  <si>
    <t>26480430</t>
  </si>
  <si>
    <t>39459607</t>
  </si>
  <si>
    <t>253T</t>
  </si>
  <si>
    <t>2025-04-16T19:17:57.161183</t>
  </si>
  <si>
    <t>26480442</t>
  </si>
  <si>
    <t>39459616</t>
  </si>
  <si>
    <t>947T</t>
  </si>
  <si>
    <t>2025-04-16T19:18:01.266143</t>
  </si>
  <si>
    <t>2025-04-16T19:20:48.574300</t>
  </si>
  <si>
    <t>26480597</t>
  </si>
  <si>
    <t>39459809</t>
  </si>
  <si>
    <t>768R</t>
  </si>
  <si>
    <t>2025-04-16T19:20:58.307069</t>
  </si>
  <si>
    <t>26480602</t>
  </si>
  <si>
    <t>39459820</t>
  </si>
  <si>
    <t>665P</t>
  </si>
  <si>
    <t>2025-04-16T19:21:53.714129</t>
  </si>
  <si>
    <t>2025-04-16T19:22:06.290528</t>
  </si>
  <si>
    <t>2025-04-16T19:22:21.884642</t>
  </si>
  <si>
    <t>2025-04-16T19:22:23.411464</t>
  </si>
  <si>
    <t>2025-04-16T19:23:09.262551</t>
  </si>
  <si>
    <t>2025-04-16T19:26:28.362882</t>
  </si>
  <si>
    <t>26480878</t>
  </si>
  <si>
    <t>39460084</t>
  </si>
  <si>
    <t>393Q</t>
  </si>
  <si>
    <t>2025-04-16T19:26:35.664698</t>
  </si>
  <si>
    <t>2025-04-16T19:27:33.533655</t>
  </si>
  <si>
    <t>26480923</t>
  </si>
  <si>
    <t>39460123</t>
  </si>
  <si>
    <t>836A</t>
  </si>
  <si>
    <t>2025-04-16T19:27:50.960280</t>
  </si>
  <si>
    <t>26480966</t>
  </si>
  <si>
    <t>39460161</t>
  </si>
  <si>
    <t>224V</t>
  </si>
  <si>
    <t>2025-04-16T19:30:49.675023</t>
  </si>
  <si>
    <t>2025-04-16T19:31:23.254324</t>
  </si>
  <si>
    <t>26481134</t>
  </si>
  <si>
    <t>39460320</t>
  </si>
  <si>
    <t>2025-04-16T19:31:54.618178</t>
  </si>
  <si>
    <t>2025-04-16T19:31:57.155189</t>
  </si>
  <si>
    <t>26481223</t>
  </si>
  <si>
    <t>39460385</t>
  </si>
  <si>
    <t>859C</t>
  </si>
  <si>
    <t>2025-04-16T19:32:49.471288</t>
  </si>
  <si>
    <t>26481249</t>
  </si>
  <si>
    <t>39460417</t>
  </si>
  <si>
    <t>2025-04-16T19:34:24.867731</t>
  </si>
  <si>
    <t>26481326</t>
  </si>
  <si>
    <t>39460493</t>
  </si>
  <si>
    <t>972L</t>
  </si>
  <si>
    <t>2025-04-16T19:34:46.896102</t>
  </si>
  <si>
    <t>26481334</t>
  </si>
  <si>
    <t>39460505</t>
  </si>
  <si>
    <t>2025-04-16T19:34:46.989869</t>
  </si>
  <si>
    <t>26481333</t>
  </si>
  <si>
    <t>39460504</t>
  </si>
  <si>
    <t>432L</t>
  </si>
  <si>
    <t>2025-04-16T19:34:52.809960</t>
  </si>
  <si>
    <t>26481335</t>
  </si>
  <si>
    <t>39460508</t>
  </si>
  <si>
    <t>976V</t>
  </si>
  <si>
    <t>2025-04-16T19:35:04.958986</t>
  </si>
  <si>
    <t>26481341</t>
  </si>
  <si>
    <t>39460514</t>
  </si>
  <si>
    <t>632E</t>
  </si>
  <si>
    <t>2025-04-16T19:35:37.476726</t>
  </si>
  <si>
    <t>26481364</t>
  </si>
  <si>
    <t>39460529</t>
  </si>
  <si>
    <t>294P</t>
  </si>
  <si>
    <t>2025-04-16T19:35:38.643186</t>
  </si>
  <si>
    <t>26481368</t>
  </si>
  <si>
    <t>39460530</t>
  </si>
  <si>
    <t>582Q</t>
  </si>
  <si>
    <t>2025-04-16T19:35:43.551117</t>
  </si>
  <si>
    <t>2025-04-16T19:36:57.320196</t>
  </si>
  <si>
    <t>26481448</t>
  </si>
  <si>
    <t>39460596</t>
  </si>
  <si>
    <t>465A</t>
  </si>
  <si>
    <t>2025-04-16T19:38:17.324996</t>
  </si>
  <si>
    <t>2025-04-16T19:38:56.672761</t>
  </si>
  <si>
    <t>26481549</t>
  </si>
  <si>
    <t>39460693</t>
  </si>
  <si>
    <t>884V</t>
  </si>
  <si>
    <t>2025-04-16T19:39:01.066580</t>
  </si>
  <si>
    <t>2025-04-16T19:39:11.196042</t>
  </si>
  <si>
    <t>2025-04-16T19:39:15.306590</t>
  </si>
  <si>
    <t>2025-04-16T19:39:55.090515</t>
  </si>
  <si>
    <t>2025-04-16T19:40:00.929905</t>
  </si>
  <si>
    <t>2025-04-16T19:40:07.209808</t>
  </si>
  <si>
    <t>2025-04-16T19:40:10.875559</t>
  </si>
  <si>
    <t>2025-04-16T19:40:20.659270</t>
  </si>
  <si>
    <t>26481650</t>
  </si>
  <si>
    <t>39460939</t>
  </si>
  <si>
    <t>2025-04-16T19:41:46.063074</t>
  </si>
  <si>
    <t>2025-04-16T19:41:58.772757</t>
  </si>
  <si>
    <t>2025-04-16T19:42:23.731483</t>
  </si>
  <si>
    <t>2025-04-16T19:42:29.792335</t>
  </si>
  <si>
    <t>2025-04-16T19:43:11.729014</t>
  </si>
  <si>
    <t>2025-04-16T19:43:15.741036</t>
  </si>
  <si>
    <t>2025-04-16T19:44:13.740963</t>
  </si>
  <si>
    <t>2025-04-16T19:44:17.577474</t>
  </si>
  <si>
    <t>26481864</t>
  </si>
  <si>
    <t>39461261</t>
  </si>
  <si>
    <t>736K</t>
  </si>
  <si>
    <t>2025-04-16T19:44:25.121286</t>
  </si>
  <si>
    <t>26481872</t>
  </si>
  <si>
    <t>39461264</t>
  </si>
  <si>
    <t>468E</t>
  </si>
  <si>
    <t>2025-04-16T19:44:38.103078</t>
  </si>
  <si>
    <t>2025-04-16T19:45:28.923417</t>
  </si>
  <si>
    <t>2025-04-16T19:45:46.056199</t>
  </si>
  <si>
    <t>2025-04-16T19:45:47.173069</t>
  </si>
  <si>
    <t>2025-04-16T19:45:52.110571</t>
  </si>
  <si>
    <t>2025-04-16T19:46:19.896214</t>
  </si>
  <si>
    <t>2025-04-16T19:46:20.678752</t>
  </si>
  <si>
    <t>2025-04-16T19:46:34.190681</t>
  </si>
  <si>
    <t>26481989</t>
  </si>
  <si>
    <t>39461508</t>
  </si>
  <si>
    <t>649F</t>
  </si>
  <si>
    <t>2025-04-16T19:46:39.005280</t>
  </si>
  <si>
    <t>2025-04-16T19:46:43.383589</t>
  </si>
  <si>
    <t>2025-04-16T19:47:17.002639</t>
  </si>
  <si>
    <t>26482005</t>
  </si>
  <si>
    <t>39461528</t>
  </si>
  <si>
    <t>523V</t>
  </si>
  <si>
    <t>2025-04-16T19:47:53.415624</t>
  </si>
  <si>
    <t>2025-04-16T19:48:09.555847</t>
  </si>
  <si>
    <t>26482074</t>
  </si>
  <si>
    <t>39461584</t>
  </si>
  <si>
    <t>436T</t>
  </si>
  <si>
    <t>2025-04-16T19:48:12.684302</t>
  </si>
  <si>
    <t>26482065</t>
  </si>
  <si>
    <t>39461580</t>
  </si>
  <si>
    <t>363W</t>
  </si>
  <si>
    <t>2025-04-16T19:48:16.332704</t>
  </si>
  <si>
    <t>2025-04-16T19:48:20.363648</t>
  </si>
  <si>
    <t>2025-04-16T19:48:29.988392</t>
  </si>
  <si>
    <t>2025-04-16T19:48:30.591987</t>
  </si>
  <si>
    <t>26482071</t>
  </si>
  <si>
    <t>39461582</t>
  </si>
  <si>
    <t>294F</t>
  </si>
  <si>
    <t>2025-04-16T19:48:47.678093</t>
  </si>
  <si>
    <t>26482092</t>
  </si>
  <si>
    <t>39461607</t>
  </si>
  <si>
    <t>349F</t>
  </si>
  <si>
    <t>2025-04-16T19:48:52.620052</t>
  </si>
  <si>
    <t>2025-04-16T19:49:22.604649</t>
  </si>
  <si>
    <t>26482081</t>
  </si>
  <si>
    <t>39461591</t>
  </si>
  <si>
    <t>2025-04-16T19:49:45.575160</t>
  </si>
  <si>
    <t>2025-04-16T19:49:59.602520</t>
  </si>
  <si>
    <t>26482172</t>
  </si>
  <si>
    <t>39461677</t>
  </si>
  <si>
    <t>798P</t>
  </si>
  <si>
    <t>2025-04-16T19:50:35.012483</t>
  </si>
  <si>
    <t>2025-04-16T19:50:44.132050</t>
  </si>
  <si>
    <t>2025-04-16T19:50:49.297613</t>
  </si>
  <si>
    <t>2025-04-16T19:50:55.145897</t>
  </si>
  <si>
    <t>2025-04-16T19:51:44.457523</t>
  </si>
  <si>
    <t>26482224</t>
  </si>
  <si>
    <t>39462073</t>
  </si>
  <si>
    <t>276K</t>
  </si>
  <si>
    <t>2025-04-16T19:51:52.644100</t>
  </si>
  <si>
    <t>2025-04-16T19:51:59.702483</t>
  </si>
  <si>
    <t>2025-04-16T19:52:37.415921</t>
  </si>
  <si>
    <t>26482305</t>
  </si>
  <si>
    <t>39462152</t>
  </si>
  <si>
    <t>656L</t>
  </si>
  <si>
    <t>2025-04-16T19:52:43.684309</t>
  </si>
  <si>
    <t>26482315</t>
  </si>
  <si>
    <t>39462157</t>
  </si>
  <si>
    <t>268H</t>
  </si>
  <si>
    <t>2025-04-16T19:52:46.573594</t>
  </si>
  <si>
    <t>2025-04-16T19:52:46.803033</t>
  </si>
  <si>
    <t>2025-04-16T19:52:47.868914</t>
  </si>
  <si>
    <t>2025-04-16T19:53:02.188104</t>
  </si>
  <si>
    <t>2025-04-16T19:53:02.246624</t>
  </si>
  <si>
    <t>2025-04-16T19:53:05.707559</t>
  </si>
  <si>
    <t>2025-04-16T19:54:39.301410</t>
  </si>
  <si>
    <t>26482412</t>
  </si>
  <si>
    <t>39462254</t>
  </si>
  <si>
    <t>979P</t>
  </si>
  <si>
    <t>2025-04-16T19:54:44.761278</t>
  </si>
  <si>
    <t>2025-04-16T19:55:21.819041</t>
  </si>
  <si>
    <t>2025-04-16T19:55:25.889661</t>
  </si>
  <si>
    <t>2025-04-16T19:55:27.460441</t>
  </si>
  <si>
    <t>26482443</t>
  </si>
  <si>
    <t>39462303</t>
  </si>
  <si>
    <t>635A</t>
  </si>
  <si>
    <t>2025-04-16T19:55:33.410075</t>
  </si>
  <si>
    <t>2025-04-16T19:55:36.403374</t>
  </si>
  <si>
    <t>2025-04-16T19:55:39.420314</t>
  </si>
  <si>
    <t>2025-04-16T19:55:57.060931</t>
  </si>
  <si>
    <t>2025-04-16T19:57:04.692610</t>
  </si>
  <si>
    <t>2025-04-16T19:57:40.457345</t>
  </si>
  <si>
    <t>2025-04-16T19:58:36.944420</t>
  </si>
  <si>
    <t>2025-04-16T19:58:58.380199</t>
  </si>
  <si>
    <t>26482621</t>
  </si>
  <si>
    <t>39462562</t>
  </si>
  <si>
    <t>728H</t>
  </si>
  <si>
    <t>2025-04-16T19:59:05.671584</t>
  </si>
  <si>
    <t>2025-04-16T19:59:08.649653</t>
  </si>
  <si>
    <t>2025-04-16T19:59:27.303054</t>
  </si>
  <si>
    <t>2025-04-16T19:59:56.067497</t>
  </si>
  <si>
    <t>2025-04-16T19:59:56.559665</t>
  </si>
  <si>
    <t>26482677</t>
  </si>
  <si>
    <t>39462630</t>
  </si>
  <si>
    <t>534P</t>
  </si>
  <si>
    <t>2025-04-16T20:00:44.484136</t>
  </si>
  <si>
    <t>2025-04-16T20:01:31.365390</t>
  </si>
  <si>
    <t>2025-04-16T20:01:35.945521</t>
  </si>
  <si>
    <t>2025-04-16T20:02:34.876386</t>
  </si>
  <si>
    <t>2025-04-16T20:02:59.569479</t>
  </si>
  <si>
    <t>2025-04-16T20:03:52.526421</t>
  </si>
  <si>
    <t>2025-04-16T20:04:06.646771</t>
  </si>
  <si>
    <t>2025-04-16T20:04:46.981974</t>
  </si>
  <si>
    <t>2025-04-16T20:04:50.040509</t>
  </si>
  <si>
    <t>2025-04-16T20:05:16.433593</t>
  </si>
  <si>
    <t>2025-04-16T20:06:03.323782</t>
  </si>
  <si>
    <t>2025-04-16T20:08:51.060743</t>
  </si>
  <si>
    <t>2025-04-16T20:08:51.497483</t>
  </si>
  <si>
    <t>2025-04-16T20:08:52.125045</t>
  </si>
  <si>
    <t>2025-04-16T20:08:52.935644</t>
  </si>
  <si>
    <t>2025-04-16T20:09:13.700888</t>
  </si>
  <si>
    <t>2025-04-16T20:12:32.445863</t>
  </si>
  <si>
    <t>2025-04-16T20:12:58.231999</t>
  </si>
  <si>
    <t>2025-04-16T20:13:33.148398</t>
  </si>
  <si>
    <t>26483303</t>
  </si>
  <si>
    <t>39463932</t>
  </si>
  <si>
    <t>977W</t>
  </si>
  <si>
    <t>2025-04-16T20:13:38.477727</t>
  </si>
  <si>
    <t>2025-04-16T20:15:48.059924</t>
  </si>
  <si>
    <t>26483392</t>
  </si>
  <si>
    <t>39464062</t>
  </si>
  <si>
    <t>257A</t>
  </si>
  <si>
    <t>2025-04-16T20:15:53.059455</t>
  </si>
  <si>
    <t>2025-04-16T20:17:33.061748</t>
  </si>
  <si>
    <t>26483482</t>
  </si>
  <si>
    <t>39464134</t>
  </si>
  <si>
    <t>263Y</t>
  </si>
  <si>
    <t>2025-04-16T20:17:37.435773</t>
  </si>
  <si>
    <t>2025-04-16T20:17:46.269522</t>
  </si>
  <si>
    <t>26483489</t>
  </si>
  <si>
    <t>39464173</t>
  </si>
  <si>
    <t>478P</t>
  </si>
  <si>
    <t>2025-04-16T20:18:01.094085</t>
  </si>
  <si>
    <t>2025-04-16T20:18:04.328528</t>
  </si>
  <si>
    <t>2025-04-16T20:18:07.976048</t>
  </si>
  <si>
    <t>26483539</t>
  </si>
  <si>
    <t>39464220</t>
  </si>
  <si>
    <t>622L</t>
  </si>
  <si>
    <t>2025-04-16T20:18:15.711237</t>
  </si>
  <si>
    <t>2025-04-16T20:19:44.787361</t>
  </si>
  <si>
    <t>26483577</t>
  </si>
  <si>
    <t>39464266</t>
  </si>
  <si>
    <t>362H</t>
  </si>
  <si>
    <t>2025-04-16T20:19:57.139388</t>
  </si>
  <si>
    <t>2025-04-16T20:21:06.388083</t>
  </si>
  <si>
    <t>26483636</t>
  </si>
  <si>
    <t>39464804</t>
  </si>
  <si>
    <t>2025-04-16T20:21:11.282614</t>
  </si>
  <si>
    <t>2025-04-16T20:21:23.548114</t>
  </si>
  <si>
    <t>26483649</t>
  </si>
  <si>
    <t>39464817</t>
  </si>
  <si>
    <t>257R</t>
  </si>
  <si>
    <t>2025-04-16T20:21:27.936453</t>
  </si>
  <si>
    <t>2025-04-16T20:21:36.928777</t>
  </si>
  <si>
    <t>2025-04-16T20:21:40.559102</t>
  </si>
  <si>
    <t>2025-04-16T20:22:02.320546</t>
  </si>
  <si>
    <t>26483702</t>
  </si>
  <si>
    <t>39464868</t>
  </si>
  <si>
    <t>763V</t>
  </si>
  <si>
    <t>2025-04-16T20:23:03.806618</t>
  </si>
  <si>
    <t>2025-04-16T20:24:14.376702</t>
  </si>
  <si>
    <t>2025-04-16T20:25:35.140340</t>
  </si>
  <si>
    <t>2025-04-16T20:26:19.219455</t>
  </si>
  <si>
    <t>26483879</t>
  </si>
  <si>
    <t>39465042</t>
  </si>
  <si>
    <t>489P</t>
  </si>
  <si>
    <t>2025-04-16T20:26:55.707505</t>
  </si>
  <si>
    <t>2025-04-16T20:27:27.576079</t>
  </si>
  <si>
    <t>2025-04-16T20:28:39.558972</t>
  </si>
  <si>
    <t>2025-04-16T20:29:47.108106</t>
  </si>
  <si>
    <t>2025-04-16T20:29:49.884549</t>
  </si>
  <si>
    <t>26484011</t>
  </si>
  <si>
    <t>39465215</t>
  </si>
  <si>
    <t>2025-04-16T20:29:51.352562</t>
  </si>
  <si>
    <t>26484018</t>
  </si>
  <si>
    <t>39465218</t>
  </si>
  <si>
    <t>586Q</t>
  </si>
  <si>
    <t>2025-04-16T20:29:52.235199</t>
  </si>
  <si>
    <t>2025-04-16T20:30:07.213340</t>
  </si>
  <si>
    <t>2025-04-16T20:31:26.732375</t>
  </si>
  <si>
    <t>2025-04-16T20:31:34.926202</t>
  </si>
  <si>
    <t>2025-04-16T20:32:16.780708</t>
  </si>
  <si>
    <t>2025-04-16T20:36:27.329031</t>
  </si>
  <si>
    <t>2025-04-16T20:39:46.879153</t>
  </si>
  <si>
    <t>2025-04-16T20:40:43.756780</t>
  </si>
  <si>
    <t>2025-04-16T20:44:44.436636</t>
  </si>
  <si>
    <t>2025-04-16T20:44:45.379600</t>
  </si>
  <si>
    <t>2025-04-17T11:00:19.455097</t>
  </si>
  <si>
    <t>26491337</t>
  </si>
  <si>
    <t>39490459</t>
  </si>
  <si>
    <t>992Y</t>
  </si>
  <si>
    <t>2025-04-17T11:00:24.719135</t>
  </si>
  <si>
    <t>26491342</t>
  </si>
  <si>
    <t>39490461</t>
  </si>
  <si>
    <t>439Y</t>
  </si>
  <si>
    <t>2025-04-17T11:00:26.346935</t>
  </si>
  <si>
    <t>26491344</t>
  </si>
  <si>
    <t>39490462</t>
  </si>
  <si>
    <t>789H</t>
  </si>
  <si>
    <t>7765686</t>
  </si>
  <si>
    <t>2025-04-17T11:00:38.508406</t>
  </si>
  <si>
    <t>26491354</t>
  </si>
  <si>
    <t>39490466</t>
  </si>
  <si>
    <t>256U</t>
  </si>
  <si>
    <t>2025-04-17T11:00:39.691996</t>
  </si>
  <si>
    <t>26491357</t>
  </si>
  <si>
    <t>39490467</t>
  </si>
  <si>
    <t>898V</t>
  </si>
  <si>
    <t>2025-04-17T11:00:44.505163</t>
  </si>
  <si>
    <t>26491364</t>
  </si>
  <si>
    <t>39490473</t>
  </si>
  <si>
    <t>824L</t>
  </si>
  <si>
    <t>2025-04-17T11:00:56.996793</t>
  </si>
  <si>
    <t>26491422</t>
  </si>
  <si>
    <t>39490530</t>
  </si>
  <si>
    <t>452L</t>
  </si>
  <si>
    <t>2025-04-17T11:01:02.566405</t>
  </si>
  <si>
    <t>26491450</t>
  </si>
  <si>
    <t>39490557</t>
  </si>
  <si>
    <t>2025-04-17T11:01:07.279313</t>
  </si>
  <si>
    <t>26491477</t>
  </si>
  <si>
    <t>39490579</t>
  </si>
  <si>
    <t>549Q</t>
  </si>
  <si>
    <t>2025-04-17T11:01:45.123595</t>
  </si>
  <si>
    <t>26491574</t>
  </si>
  <si>
    <t>39490691</t>
  </si>
  <si>
    <t>522P</t>
  </si>
  <si>
    <t>2025-04-17T11:01:48.171322</t>
  </si>
  <si>
    <t>26491576</t>
  </si>
  <si>
    <t>39490693</t>
  </si>
  <si>
    <t>824Y</t>
  </si>
  <si>
    <t>2025-04-17T11:01:48.710694</t>
  </si>
  <si>
    <t>26491579</t>
  </si>
  <si>
    <t>39490695</t>
  </si>
  <si>
    <t>383U</t>
  </si>
  <si>
    <t>2025-04-17T11:02:05.196948</t>
  </si>
  <si>
    <t>26491591</t>
  </si>
  <si>
    <t>39490712</t>
  </si>
  <si>
    <t>654Y</t>
  </si>
  <si>
    <t>2025-04-17T11:02:25.112961</t>
  </si>
  <si>
    <t>26491630</t>
  </si>
  <si>
    <t>39490770</t>
  </si>
  <si>
    <t>2025-04-17T11:02:31.222362</t>
  </si>
  <si>
    <t>2025-04-17T11:02:33.282207</t>
  </si>
  <si>
    <t>26491639</t>
  </si>
  <si>
    <t>39490782</t>
  </si>
  <si>
    <t>523P</t>
  </si>
  <si>
    <t>2025-04-17T11:02:35.729131</t>
  </si>
  <si>
    <t>2025-04-17T11:02:50.205850</t>
  </si>
  <si>
    <t>2025-04-17T11:02:52.095450</t>
  </si>
  <si>
    <t>2025-04-17T11:02:53.229016</t>
  </si>
  <si>
    <t>2025-04-17T11:02:54.809493</t>
  </si>
  <si>
    <t>26491659</t>
  </si>
  <si>
    <t>39490802</t>
  </si>
  <si>
    <t>272Y</t>
  </si>
  <si>
    <t>2025-04-17T11:02:58.268611</t>
  </si>
  <si>
    <t>2025-04-17T11:03:00.418297</t>
  </si>
  <si>
    <t>26491662</t>
  </si>
  <si>
    <t>39490808</t>
  </si>
  <si>
    <t>972K</t>
  </si>
  <si>
    <t>2025-04-17T11:03:01.037142</t>
  </si>
  <si>
    <t>26491656</t>
  </si>
  <si>
    <t>39490800</t>
  </si>
  <si>
    <t>646F</t>
  </si>
  <si>
    <t>2025-04-17T11:03:01.139799</t>
  </si>
  <si>
    <t>26491664</t>
  </si>
  <si>
    <t>39490810</t>
  </si>
  <si>
    <t>322Q</t>
  </si>
  <si>
    <t>2025-04-17T11:03:08.336271</t>
  </si>
  <si>
    <t>2025-04-17T11:03:09.192070</t>
  </si>
  <si>
    <t>2025-04-17T11:03:10.348576</t>
  </si>
  <si>
    <t>2025-04-17T11:03:16.889436</t>
  </si>
  <si>
    <t>2025-04-17T11:03:20.838589</t>
  </si>
  <si>
    <t>26491665</t>
  </si>
  <si>
    <t>39490811</t>
  </si>
  <si>
    <t>2025-04-17T11:03:21.613667</t>
  </si>
  <si>
    <t>2025-04-17T11:03:23.423139</t>
  </si>
  <si>
    <t>2025-04-17T11:03:26.535106</t>
  </si>
  <si>
    <t>26491671</t>
  </si>
  <si>
    <t>39490814</t>
  </si>
  <si>
    <t>2025-04-17T11:03:31.519168</t>
  </si>
  <si>
    <t>26491685</t>
  </si>
  <si>
    <t>39490837</t>
  </si>
  <si>
    <t>2025-04-17T11:03:34.985280</t>
  </si>
  <si>
    <t>2025-04-17T11:03:44.384957</t>
  </si>
  <si>
    <t>26491691</t>
  </si>
  <si>
    <t>39490847</t>
  </si>
  <si>
    <t>349R</t>
  </si>
  <si>
    <t>2025-04-17T11:03:53.587452</t>
  </si>
  <si>
    <t>2025-04-17T11:04:20.810954</t>
  </si>
  <si>
    <t>2025-04-17T11:04:29.572878</t>
  </si>
  <si>
    <t>26491759</t>
  </si>
  <si>
    <t>39490929</t>
  </si>
  <si>
    <t>259V</t>
  </si>
  <si>
    <t>2025-04-17T11:04:34.163935</t>
  </si>
  <si>
    <t>26491757</t>
  </si>
  <si>
    <t>39490927</t>
  </si>
  <si>
    <t>926R</t>
  </si>
  <si>
    <t>2025-04-17T11:04:37.179345</t>
  </si>
  <si>
    <t>26491764</t>
  </si>
  <si>
    <t>39490936</t>
  </si>
  <si>
    <t>869H</t>
  </si>
  <si>
    <t>2025-04-17T11:04:51.702279</t>
  </si>
  <si>
    <t>26491776</t>
  </si>
  <si>
    <t>39490953</t>
  </si>
  <si>
    <t>352E</t>
  </si>
  <si>
    <t>2025-04-17T11:04:52.476480</t>
  </si>
  <si>
    <t>2025-04-17T11:04:58.173422</t>
  </si>
  <si>
    <t>2025-04-17T11:05:00.045062</t>
  </si>
  <si>
    <t>26491784</t>
  </si>
  <si>
    <t>39490959</t>
  </si>
  <si>
    <t>989F</t>
  </si>
  <si>
    <t>2025-04-17T11:05:03.680474</t>
  </si>
  <si>
    <t>2025-04-17T11:05:10.830578</t>
  </si>
  <si>
    <t>26491793</t>
  </si>
  <si>
    <t>39490967</t>
  </si>
  <si>
    <t>873K</t>
  </si>
  <si>
    <t>2025-04-17T11:05:19.767820</t>
  </si>
  <si>
    <t>26491802</t>
  </si>
  <si>
    <t>39490979</t>
  </si>
  <si>
    <t>923H</t>
  </si>
  <si>
    <t>2025-04-17T11:05:21.768543</t>
  </si>
  <si>
    <t>26491803</t>
  </si>
  <si>
    <t>39490980</t>
  </si>
  <si>
    <t>836F</t>
  </si>
  <si>
    <t>2025-04-17T11:05:22.562044</t>
  </si>
  <si>
    <t>2025-04-17T11:05:22.582526</t>
  </si>
  <si>
    <t>26491804</t>
  </si>
  <si>
    <t>39490981</t>
  </si>
  <si>
    <t>2025-04-17T11:05:32.362514</t>
  </si>
  <si>
    <t>2025-04-17T11:05:46.839443</t>
  </si>
  <si>
    <t>26491817</t>
  </si>
  <si>
    <t>39491003</t>
  </si>
  <si>
    <t>447H</t>
  </si>
  <si>
    <t>2025-04-17T11:05:54.063670</t>
  </si>
  <si>
    <t>2025-04-17T11:06:02.152190</t>
  </si>
  <si>
    <t>26491826</t>
  </si>
  <si>
    <t>39491019</t>
  </si>
  <si>
    <t>2025-04-17T11:06:03.078206</t>
  </si>
  <si>
    <t>26491828</t>
  </si>
  <si>
    <t>39491020</t>
  </si>
  <si>
    <t>564V</t>
  </si>
  <si>
    <t>2025-04-17T11:06:07.334746</t>
  </si>
  <si>
    <t>26491837</t>
  </si>
  <si>
    <t>39491026</t>
  </si>
  <si>
    <t>2025-04-17T11:06:08.953152</t>
  </si>
  <si>
    <t>26491839</t>
  </si>
  <si>
    <t>39491027</t>
  </si>
  <si>
    <t>552F</t>
  </si>
  <si>
    <t>2025-04-17T11:06:11.210149</t>
  </si>
  <si>
    <t>2025-04-17T11:06:16.246707</t>
  </si>
  <si>
    <t>2025-04-17T11:06:19.876487</t>
  </si>
  <si>
    <t>2025-04-17T11:06:21.272666</t>
  </si>
  <si>
    <t>26491881</t>
  </si>
  <si>
    <t>39491064</t>
  </si>
  <si>
    <t>937Q</t>
  </si>
  <si>
    <t>2025-04-17T11:06:25.807992</t>
  </si>
  <si>
    <t>2025-04-17T11:06:28.321821</t>
  </si>
  <si>
    <t>2025-04-17T11:06:30.548090</t>
  </si>
  <si>
    <t>26491885</t>
  </si>
  <si>
    <t>39491070</t>
  </si>
  <si>
    <t>2025-04-17T11:06:33.092738</t>
  </si>
  <si>
    <t>26491887</t>
  </si>
  <si>
    <t>39491074</t>
  </si>
  <si>
    <t>633L</t>
  </si>
  <si>
    <t>2025-04-17T11:06:33.358837</t>
  </si>
  <si>
    <t>2025-04-17T11:06:34.778476</t>
  </si>
  <si>
    <t>26491890</t>
  </si>
  <si>
    <t>39491076</t>
  </si>
  <si>
    <t>945T</t>
  </si>
  <si>
    <t>2025-04-17T11:06:35.879061</t>
  </si>
  <si>
    <t>2025-04-17T11:06:40.410252</t>
  </si>
  <si>
    <t>2025-04-17T11:06:41.146268</t>
  </si>
  <si>
    <t>2025-04-17T11:06:43.433803</t>
  </si>
  <si>
    <t>2025-04-17T11:06:44.606196</t>
  </si>
  <si>
    <t>26491897</t>
  </si>
  <si>
    <t>39491081</t>
  </si>
  <si>
    <t>979Q</t>
  </si>
  <si>
    <t>2025-04-17T11:06:44.900639</t>
  </si>
  <si>
    <t>26491895</t>
  </si>
  <si>
    <t>39491080</t>
  </si>
  <si>
    <t>849Y</t>
  </si>
  <si>
    <t>2025-04-17T11:06:48.466391</t>
  </si>
  <si>
    <t>2025-04-17T11:06:49.321459</t>
  </si>
  <si>
    <t>2025-04-17T11:06:55.813847</t>
  </si>
  <si>
    <t>26491900</t>
  </si>
  <si>
    <t>39491089</t>
  </si>
  <si>
    <t>944E</t>
  </si>
  <si>
    <t>2025-04-17T11:06:56.018850</t>
  </si>
  <si>
    <t>2025-04-17T11:07:00.124835</t>
  </si>
  <si>
    <t>26491906</t>
  </si>
  <si>
    <t>39491097</t>
  </si>
  <si>
    <t>366R</t>
  </si>
  <si>
    <t>2025-04-17T11:07:01.024031</t>
  </si>
  <si>
    <t>2025-04-17T11:07:01.057379</t>
  </si>
  <si>
    <t>2025-04-17T11:07:01.879892</t>
  </si>
  <si>
    <t>2025-04-17T11:07:06.050460</t>
  </si>
  <si>
    <t>2025-04-17T11:07:14.059605</t>
  </si>
  <si>
    <t>26491919</t>
  </si>
  <si>
    <t>39491106</t>
  </si>
  <si>
    <t>283R</t>
  </si>
  <si>
    <t>2025-04-17T11:07:14.586487</t>
  </si>
  <si>
    <t>2025-04-17T11:07:15.272467</t>
  </si>
  <si>
    <t>26491921</t>
  </si>
  <si>
    <t>39491107</t>
  </si>
  <si>
    <t>284W</t>
  </si>
  <si>
    <t>2025-04-17T11:07:18.100473</t>
  </si>
  <si>
    <t>2025-04-17T11:07:21.618316</t>
  </si>
  <si>
    <t>2025-04-17T11:07:26.178363</t>
  </si>
  <si>
    <t>2025-04-17T11:07:26.606841</t>
  </si>
  <si>
    <t>26491928</t>
  </si>
  <si>
    <t>39491115</t>
  </si>
  <si>
    <t>2025-04-17T11:07:27.607280</t>
  </si>
  <si>
    <t>2025-04-17T11:07:28.905846</t>
  </si>
  <si>
    <t>2025-04-17T11:07:30.173251</t>
  </si>
  <si>
    <t>2025-04-17T11:07:30.863444</t>
  </si>
  <si>
    <t>2025-04-17T11:07:31.570887</t>
  </si>
  <si>
    <t>2025-04-17T11:07:38.713247</t>
  </si>
  <si>
    <t>2025-04-17T11:07:42.742565</t>
  </si>
  <si>
    <t>2025-04-17T11:07:46.266217</t>
  </si>
  <si>
    <t>2025-04-17T11:07:47.136996</t>
  </si>
  <si>
    <t>2025-04-17T11:07:55.781667</t>
  </si>
  <si>
    <t>2025-04-17T11:07:59.069514</t>
  </si>
  <si>
    <t>26491922</t>
  </si>
  <si>
    <t>39491108</t>
  </si>
  <si>
    <t>356H</t>
  </si>
  <si>
    <t>2025-04-17T11:08:02.638003</t>
  </si>
  <si>
    <t>2025-04-17T11:08:06.905761</t>
  </si>
  <si>
    <t>2025-04-17T11:08:10.541596</t>
  </si>
  <si>
    <t>26491955</t>
  </si>
  <si>
    <t>39491155</t>
  </si>
  <si>
    <t>564W</t>
  </si>
  <si>
    <t>2025-04-17T11:08:28.728605</t>
  </si>
  <si>
    <t>26491982</t>
  </si>
  <si>
    <t>39491182</t>
  </si>
  <si>
    <t>273V</t>
  </si>
  <si>
    <t>2025-04-17T11:08:43.780900</t>
  </si>
  <si>
    <t>2025-04-17T11:08:51.327659</t>
  </si>
  <si>
    <t>2025-04-17T11:09:09.484983</t>
  </si>
  <si>
    <t>2025-04-17T11:09:11.798975</t>
  </si>
  <si>
    <t>26491996</t>
  </si>
  <si>
    <t>39491214</t>
  </si>
  <si>
    <t>625C</t>
  </si>
  <si>
    <t>2025-04-17T11:09:31.898668</t>
  </si>
  <si>
    <t>26492003</t>
  </si>
  <si>
    <t>39491225</t>
  </si>
  <si>
    <t>2025-04-17T11:09:42.297025</t>
  </si>
  <si>
    <t>2025-04-17T11:09:42.270150</t>
  </si>
  <si>
    <t>2025-04-17T11:09:43.117621</t>
  </si>
  <si>
    <t>2025-04-17T11:09:46.253784</t>
  </si>
  <si>
    <t>26492015</t>
  </si>
  <si>
    <t>39491236</t>
  </si>
  <si>
    <t>292F</t>
  </si>
  <si>
    <t>2025-04-17T11:09:46.840238</t>
  </si>
  <si>
    <t>2025-04-17T11:09:50.337958</t>
  </si>
  <si>
    <t>2025-04-17T11:09:57.025002</t>
  </si>
  <si>
    <t>26492001</t>
  </si>
  <si>
    <t>39491221</t>
  </si>
  <si>
    <t>889C</t>
  </si>
  <si>
    <t>2025-04-17T11:10:07.478293</t>
  </si>
  <si>
    <t>2025-04-17T11:10:09.298656</t>
  </si>
  <si>
    <t>26492028</t>
  </si>
  <si>
    <t>39491253</t>
  </si>
  <si>
    <t>639K</t>
  </si>
  <si>
    <t>2025-04-17T11:10:19.574355</t>
  </si>
  <si>
    <t>2025-04-17T11:10:20.430148</t>
  </si>
  <si>
    <t>26492069</t>
  </si>
  <si>
    <t>39491292</t>
  </si>
  <si>
    <t>546U</t>
  </si>
  <si>
    <t>2025-04-17T11:10:24.835482</t>
  </si>
  <si>
    <t>26492072</t>
  </si>
  <si>
    <t>39491300</t>
  </si>
  <si>
    <t>888Y</t>
  </si>
  <si>
    <t>2025-04-17T11:10:25.616144</t>
  </si>
  <si>
    <t>2025-04-17T11:10:29.693078</t>
  </si>
  <si>
    <t>26492074</t>
  </si>
  <si>
    <t>39491305</t>
  </si>
  <si>
    <t>2025-04-17T11:10:34.620352</t>
  </si>
  <si>
    <t>26492077</t>
  </si>
  <si>
    <t>39491308</t>
  </si>
  <si>
    <t>966F</t>
  </si>
  <si>
    <t>2025-04-17T11:10:36.181075</t>
  </si>
  <si>
    <t>2025-04-17T11:10:41.198373</t>
  </si>
  <si>
    <t>2025-04-17T11:10:45.226477</t>
  </si>
  <si>
    <t>2025-04-17T11:10:48.759310</t>
  </si>
  <si>
    <t>2025-04-17T11:10:49.776158</t>
  </si>
  <si>
    <t>2025-04-17T11:10:56.132283</t>
  </si>
  <si>
    <t>26492096</t>
  </si>
  <si>
    <t>39491318</t>
  </si>
  <si>
    <t>738E</t>
  </si>
  <si>
    <t>2025-04-17T11:11:08.979903</t>
  </si>
  <si>
    <t>26492114</t>
  </si>
  <si>
    <t>39491329</t>
  </si>
  <si>
    <t>854V</t>
  </si>
  <si>
    <t>2025-04-17T11:11:15.975128</t>
  </si>
  <si>
    <t>2025-04-17T11:11:26.316412</t>
  </si>
  <si>
    <t>26492107</t>
  </si>
  <si>
    <t>39491323</t>
  </si>
  <si>
    <t>2025-04-17T11:11:27.121208</t>
  </si>
  <si>
    <t>2025-04-17T11:11:40.699243</t>
  </si>
  <si>
    <t>2025-04-17T11:11:41.506095</t>
  </si>
  <si>
    <t>2025-04-17T11:11:43.743321</t>
  </si>
  <si>
    <t>2025-04-17T11:11:48.160849</t>
  </si>
  <si>
    <t>26492166</t>
  </si>
  <si>
    <t>39491359</t>
  </si>
  <si>
    <t>692L</t>
  </si>
  <si>
    <t>2025-04-17T11:11:56.038501</t>
  </si>
  <si>
    <t>26492171</t>
  </si>
  <si>
    <t>39491363</t>
  </si>
  <si>
    <t>634U</t>
  </si>
  <si>
    <t>2025-04-17T11:11:59.097254</t>
  </si>
  <si>
    <t>26492172</t>
  </si>
  <si>
    <t>39491364</t>
  </si>
  <si>
    <t>247W</t>
  </si>
  <si>
    <t>2025-04-17T11:12:13.005355</t>
  </si>
  <si>
    <t>26492185</t>
  </si>
  <si>
    <t>39491372</t>
  </si>
  <si>
    <t>258U</t>
  </si>
  <si>
    <t>2025-04-17T11:12:14.734755</t>
  </si>
  <si>
    <t>26492169</t>
  </si>
  <si>
    <t>39491361</t>
  </si>
  <si>
    <t>325E</t>
  </si>
  <si>
    <t>2025-04-17T11:12:16.406935</t>
  </si>
  <si>
    <t>26492211</t>
  </si>
  <si>
    <t>39491375</t>
  </si>
  <si>
    <t>697Y</t>
  </si>
  <si>
    <t>2025-04-17T11:12:16.945734</t>
  </si>
  <si>
    <t>2025-04-17T11:12:17.461635</t>
  </si>
  <si>
    <t>2025-04-17T11:12:18.229793</t>
  </si>
  <si>
    <t>26492222</t>
  </si>
  <si>
    <t>39491409</t>
  </si>
  <si>
    <t>227E</t>
  </si>
  <si>
    <t>2025-04-17T11:12:21.999296</t>
  </si>
  <si>
    <t>26492177</t>
  </si>
  <si>
    <t>39491371</t>
  </si>
  <si>
    <t>832C</t>
  </si>
  <si>
    <t>2025-04-17T11:12:28.034399</t>
  </si>
  <si>
    <t>2025-04-17T11:12:28.822028</t>
  </si>
  <si>
    <t>2025-04-17T11:12:36.085933</t>
  </si>
  <si>
    <t>2025-04-17T11:12:37.014466</t>
  </si>
  <si>
    <t>26492238</t>
  </si>
  <si>
    <t>39491421</t>
  </si>
  <si>
    <t>579R</t>
  </si>
  <si>
    <t>2025-04-17T11:12:39.101658</t>
  </si>
  <si>
    <t>26492232</t>
  </si>
  <si>
    <t>39491415</t>
  </si>
  <si>
    <t>997T</t>
  </si>
  <si>
    <t>2025-04-17T11:12:40.095665</t>
  </si>
  <si>
    <t>2025-04-17T11:12:40.820574</t>
  </si>
  <si>
    <t>2025-04-17T11:12:44.619726</t>
  </si>
  <si>
    <t>26492248</t>
  </si>
  <si>
    <t>39491426</t>
  </si>
  <si>
    <t>579P</t>
  </si>
  <si>
    <t>2025-04-17T11:12:48.647232</t>
  </si>
  <si>
    <t>2025-04-17T11:12:52.871952</t>
  </si>
  <si>
    <t>26492256</t>
  </si>
  <si>
    <t>39491429</t>
  </si>
  <si>
    <t>468Y</t>
  </si>
  <si>
    <t>2025-04-17T11:12:53.680433</t>
  </si>
  <si>
    <t>2025-04-17T11:13:04.769367</t>
  </si>
  <si>
    <t>2025-04-17T11:13:06.828292</t>
  </si>
  <si>
    <t>2025-04-17T11:13:08.340340</t>
  </si>
  <si>
    <t>2025-04-17T11:13:08.212831</t>
  </si>
  <si>
    <t>26492258</t>
  </si>
  <si>
    <t>39491434</t>
  </si>
  <si>
    <t>955Y</t>
  </si>
  <si>
    <t>2025-04-17T11:13:12.349118</t>
  </si>
  <si>
    <t>2025-04-17T11:13:13.069958</t>
  </si>
  <si>
    <t>2025-04-17T11:13:23.495181</t>
  </si>
  <si>
    <t>26492263</t>
  </si>
  <si>
    <t>39491441</t>
  </si>
  <si>
    <t>493H</t>
  </si>
  <si>
    <t>2025-04-17T11:13:27.000618</t>
  </si>
  <si>
    <t>26492266</t>
  </si>
  <si>
    <t>39491443</t>
  </si>
  <si>
    <t>627A</t>
  </si>
  <si>
    <t>2025-04-17T11:13:30.956487</t>
  </si>
  <si>
    <t>2025-04-17T11:13:48.658863</t>
  </si>
  <si>
    <t>2025-04-17T11:13:54.165482</t>
  </si>
  <si>
    <t>2025-04-17T11:13:54.982175</t>
  </si>
  <si>
    <t>2025-04-17T11:14:00.508523</t>
  </si>
  <si>
    <t>26492294</t>
  </si>
  <si>
    <t>39491466</t>
  </si>
  <si>
    <t>2025-04-17T11:14:18.214456</t>
  </si>
  <si>
    <t>26492331</t>
  </si>
  <si>
    <t>39491476</t>
  </si>
  <si>
    <t>2025-04-17T11:14:21.900404</t>
  </si>
  <si>
    <t>2025-04-17T11:14:22.199095</t>
  </si>
  <si>
    <t>26492342</t>
  </si>
  <si>
    <t>39491513</t>
  </si>
  <si>
    <t>547K</t>
  </si>
  <si>
    <t>2025-04-17T11:14:22.404607</t>
  </si>
  <si>
    <t>26492341</t>
  </si>
  <si>
    <t>39491512</t>
  </si>
  <si>
    <t>2025-04-17T11:14:26.927511</t>
  </si>
  <si>
    <t>2025-04-17T11:14:44.086821</t>
  </si>
  <si>
    <t>2025-04-17T11:14:44.119355</t>
  </si>
  <si>
    <t>2025-04-17T11:14:44.970080</t>
  </si>
  <si>
    <t>2025-04-17T11:14:45.127089</t>
  </si>
  <si>
    <t>2025-04-17T11:14:56.065788</t>
  </si>
  <si>
    <t>26492353</t>
  </si>
  <si>
    <t>39491525</t>
  </si>
  <si>
    <t>2025-04-17T11:15:13.906207</t>
  </si>
  <si>
    <t>2025-04-17T11:15:14.250410</t>
  </si>
  <si>
    <t>2025-04-17T11:15:14.814943</t>
  </si>
  <si>
    <t>2025-04-17T11:15:18.880393</t>
  </si>
  <si>
    <t>2025-04-17T11:15:20.940589</t>
  </si>
  <si>
    <t>26492376</t>
  </si>
  <si>
    <t>39491539</t>
  </si>
  <si>
    <t>669W</t>
  </si>
  <si>
    <t>2025-04-17T11:15:29.335414</t>
  </si>
  <si>
    <t>26492379</t>
  </si>
  <si>
    <t>39491543</t>
  </si>
  <si>
    <t>975U</t>
  </si>
  <si>
    <t>2025-04-17T11:15:31.999534</t>
  </si>
  <si>
    <t>2025-04-17T11:15:49.592792</t>
  </si>
  <si>
    <t>26492391</t>
  </si>
  <si>
    <t>39491554</t>
  </si>
  <si>
    <t>763Q</t>
  </si>
  <si>
    <t>2025-04-17T11:15:53.105215</t>
  </si>
  <si>
    <t>2025-04-17T11:15:53.607180</t>
  </si>
  <si>
    <t>26492384</t>
  </si>
  <si>
    <t>39491548</t>
  </si>
  <si>
    <t>849F</t>
  </si>
  <si>
    <t>2025-04-17T11:15:58.634142</t>
  </si>
  <si>
    <t>2025-04-17T11:16:00.722503</t>
  </si>
  <si>
    <t>26492394</t>
  </si>
  <si>
    <t>39491561</t>
  </si>
  <si>
    <t>388K</t>
  </si>
  <si>
    <t>2025-04-17T11:16:01.493159</t>
  </si>
  <si>
    <t>2025-04-17T11:16:17.013385</t>
  </si>
  <si>
    <t>26492427</t>
  </si>
  <si>
    <t>39491568</t>
  </si>
  <si>
    <t>562Y</t>
  </si>
  <si>
    <t>2025-04-17T11:16:18.292616</t>
  </si>
  <si>
    <t>2025-04-17T11:16:19.307486</t>
  </si>
  <si>
    <t>2025-04-17T11:16:23.322591</t>
  </si>
  <si>
    <t>2025-04-17T11:16:23.251327</t>
  </si>
  <si>
    <t>26492440</t>
  </si>
  <si>
    <t>39491602</t>
  </si>
  <si>
    <t>375Y</t>
  </si>
  <si>
    <t>2025-04-17T11:16:23.522229</t>
  </si>
  <si>
    <t>26492439</t>
  </si>
  <si>
    <t>39491601</t>
  </si>
  <si>
    <t>2025-04-17T11:16:24.330963</t>
  </si>
  <si>
    <t>2025-04-17T11:16:24.766389</t>
  </si>
  <si>
    <t>2025-04-17T11:16:44.010063</t>
  </si>
  <si>
    <t>2025-04-17T11:16:49.246313</t>
  </si>
  <si>
    <t>2025-04-17T11:16:50.659386</t>
  </si>
  <si>
    <t>26492463</t>
  </si>
  <si>
    <t>39491611</t>
  </si>
  <si>
    <t>2025-04-17T11:16:51.631721</t>
  </si>
  <si>
    <t>26492453</t>
  </si>
  <si>
    <t>39491606</t>
  </si>
  <si>
    <t>2025-04-17T11:16:54.610612</t>
  </si>
  <si>
    <t>2025-04-17T11:16:58.608777</t>
  </si>
  <si>
    <t>2025-04-17T11:17:07.168529</t>
  </si>
  <si>
    <t>2025-04-17T11:17:13.257428</t>
  </si>
  <si>
    <t>2025-04-17T11:17:16.423200</t>
  </si>
  <si>
    <t>2025-04-17T11:17:19.442182</t>
  </si>
  <si>
    <t>2025-04-17T11:17:36.106471</t>
  </si>
  <si>
    <t>26492486</t>
  </si>
  <si>
    <t>39491632</t>
  </si>
  <si>
    <t>293T</t>
  </si>
  <si>
    <t>2025-04-17T11:17:38.935043</t>
  </si>
  <si>
    <t>2025-04-17T11:17:44.439535</t>
  </si>
  <si>
    <t>2025-04-17T11:17:50.997125</t>
  </si>
  <si>
    <t>2025-04-17T11:17:52.974594</t>
  </si>
  <si>
    <t>26492497</t>
  </si>
  <si>
    <t>39491641</t>
  </si>
  <si>
    <t>497T</t>
  </si>
  <si>
    <t>2025-04-17T11:18:01.602733</t>
  </si>
  <si>
    <t>2025-04-17T11:18:03.611331</t>
  </si>
  <si>
    <t>2025-04-17T11:18:07.141266</t>
  </si>
  <si>
    <t>2025-04-17T11:18:10.347281</t>
  </si>
  <si>
    <t>26492514</t>
  </si>
  <si>
    <t>39491649</t>
  </si>
  <si>
    <t>2025-04-17T11:18:20.740079</t>
  </si>
  <si>
    <t>2025-04-17T11:18:32.929973</t>
  </si>
  <si>
    <t>26492549</t>
  </si>
  <si>
    <t>39491687</t>
  </si>
  <si>
    <t>696H</t>
  </si>
  <si>
    <t>2025-04-17T11:19:06.662111</t>
  </si>
  <si>
    <t>26492561</t>
  </si>
  <si>
    <t>39491714</t>
  </si>
  <si>
    <t>684F</t>
  </si>
  <si>
    <t>2025-04-17T11:19:10.437048</t>
  </si>
  <si>
    <t>26492564</t>
  </si>
  <si>
    <t>39491717</t>
  </si>
  <si>
    <t>2025-04-17T11:19:17.066352</t>
  </si>
  <si>
    <t>26492565</t>
  </si>
  <si>
    <t>39491718</t>
  </si>
  <si>
    <t>2025-04-17T11:19:19.393314</t>
  </si>
  <si>
    <t>26492566</t>
  </si>
  <si>
    <t>39491719</t>
  </si>
  <si>
    <t>346V</t>
  </si>
  <si>
    <t>2025-04-17T11:19:21.296934</t>
  </si>
  <si>
    <t>2025-04-17T11:19:22.076727</t>
  </si>
  <si>
    <t>2025-04-17T11:19:24.005433</t>
  </si>
  <si>
    <t>2025-04-17T11:19:28.278817</t>
  </si>
  <si>
    <t>2025-04-17T11:19:28.986656</t>
  </si>
  <si>
    <t>2025-04-17T11:19:36.232814</t>
  </si>
  <si>
    <t>26492568</t>
  </si>
  <si>
    <t>39491723</t>
  </si>
  <si>
    <t>532A</t>
  </si>
  <si>
    <t>2025-04-17T11:19:44.555303</t>
  </si>
  <si>
    <t>2025-04-17T11:19:49.430897</t>
  </si>
  <si>
    <t>2025-04-17T11:19:50.145940</t>
  </si>
  <si>
    <t>2025-04-17T11:19:59.510388</t>
  </si>
  <si>
    <t>2025-04-17T11:20:02.048878</t>
  </si>
  <si>
    <t>2025-04-17T11:20:02.516192</t>
  </si>
  <si>
    <t>2025-04-17T11:20:11.605317</t>
  </si>
  <si>
    <t>2025-04-17T11:20:12.470623</t>
  </si>
  <si>
    <t>26492580</t>
  </si>
  <si>
    <t>39491735</t>
  </si>
  <si>
    <t>242Q</t>
  </si>
  <si>
    <t>2025-04-17T11:20:13.620313</t>
  </si>
  <si>
    <t>2025-04-17T11:20:15.633435</t>
  </si>
  <si>
    <t>2025-04-17T11:20:18.458651</t>
  </si>
  <si>
    <t>26492605</t>
  </si>
  <si>
    <t>39491736</t>
  </si>
  <si>
    <t>826L</t>
  </si>
  <si>
    <t>2025-04-17T11:20:21.645930</t>
  </si>
  <si>
    <t>2025-04-17T11:20:22.133889</t>
  </si>
  <si>
    <t>26492578</t>
  </si>
  <si>
    <t>39491731</t>
  </si>
  <si>
    <t>2025-04-17T11:20:22.516711</t>
  </si>
  <si>
    <t>2025-04-17T11:20:22.893114</t>
  </si>
  <si>
    <t>26492620</t>
  </si>
  <si>
    <t>39491772</t>
  </si>
  <si>
    <t>838P</t>
  </si>
  <si>
    <t>2025-04-17T11:20:25.845817</t>
  </si>
  <si>
    <t>26492621</t>
  </si>
  <si>
    <t>39491774</t>
  </si>
  <si>
    <t>289U</t>
  </si>
  <si>
    <t>2025-04-17T11:20:29.784236</t>
  </si>
  <si>
    <t>2025-04-17T11:20:39.260259</t>
  </si>
  <si>
    <t>2025-04-17T11:20:40.300674</t>
  </si>
  <si>
    <t>2025-04-17T11:20:45.241821</t>
  </si>
  <si>
    <t>26492627</t>
  </si>
  <si>
    <t>39491780</t>
  </si>
  <si>
    <t>393E</t>
  </si>
  <si>
    <t>2025-04-17T11:20:56.772191</t>
  </si>
  <si>
    <t>26492635</t>
  </si>
  <si>
    <t>39491786</t>
  </si>
  <si>
    <t>445F</t>
  </si>
  <si>
    <t>2025-04-17T11:21:01.931790</t>
  </si>
  <si>
    <t>2025-04-17T11:21:05.099476</t>
  </si>
  <si>
    <t>26492636</t>
  </si>
  <si>
    <t>39491787</t>
  </si>
  <si>
    <t>767W</t>
  </si>
  <si>
    <t>2025-04-17T11:21:10.472074</t>
  </si>
  <si>
    <t>26492642</t>
  </si>
  <si>
    <t>39491792</t>
  </si>
  <si>
    <t>774C</t>
  </si>
  <si>
    <t>2025-04-17T11:21:29.590631</t>
  </si>
  <si>
    <t>2025-04-17T11:21:30.711835</t>
  </si>
  <si>
    <t>26492657</t>
  </si>
  <si>
    <t>39491802</t>
  </si>
  <si>
    <t>636Y</t>
  </si>
  <si>
    <t>2025-04-17T11:21:32.638808</t>
  </si>
  <si>
    <t>2025-04-17T11:21:33.117926</t>
  </si>
  <si>
    <t>2025-04-17T11:21:39.426626</t>
  </si>
  <si>
    <t>26492656</t>
  </si>
  <si>
    <t>39491801</t>
  </si>
  <si>
    <t>2025-04-17T11:21:45.707317</t>
  </si>
  <si>
    <t>2025-04-17T11:21:50.188561</t>
  </si>
  <si>
    <t>26492676</t>
  </si>
  <si>
    <t>39491811</t>
  </si>
  <si>
    <t>262V</t>
  </si>
  <si>
    <t>2025-04-17T11:21:50.749519</t>
  </si>
  <si>
    <t>26492678</t>
  </si>
  <si>
    <t>39491812</t>
  </si>
  <si>
    <t>486U</t>
  </si>
  <si>
    <t>2025-04-17T11:22:02.354231</t>
  </si>
  <si>
    <t>2025-04-17T11:22:03.179134</t>
  </si>
  <si>
    <t>2025-04-17T11:22:19.785853</t>
  </si>
  <si>
    <t>26492721</t>
  </si>
  <si>
    <t>39491823</t>
  </si>
  <si>
    <t>255R</t>
  </si>
  <si>
    <t>2025-04-17T11:22:24.015338</t>
  </si>
  <si>
    <t>2025-04-17T11:22:25.563894</t>
  </si>
  <si>
    <t>2025-04-17T11:22:26.236337</t>
  </si>
  <si>
    <t>2025-04-17T11:22:27.056097</t>
  </si>
  <si>
    <t>2025-04-17T11:22:43.185845</t>
  </si>
  <si>
    <t>2025-04-17T11:22:44.681264</t>
  </si>
  <si>
    <t>2025-04-17T11:22:51.739399</t>
  </si>
  <si>
    <t>2025-04-17T11:23:02.814651</t>
  </si>
  <si>
    <t>2025-04-17T11:23:15.487357</t>
  </si>
  <si>
    <t>26492758</t>
  </si>
  <si>
    <t>39491882</t>
  </si>
  <si>
    <t>665A</t>
  </si>
  <si>
    <t>2025-04-17T11:23:27.077234</t>
  </si>
  <si>
    <t>2025-04-17T11:23:28.228155</t>
  </si>
  <si>
    <t>26492766</t>
  </si>
  <si>
    <t>39491888</t>
  </si>
  <si>
    <t>879K</t>
  </si>
  <si>
    <t>2025-04-17T11:23:29.601117</t>
  </si>
  <si>
    <t>2025-04-17T11:23:34.606793</t>
  </si>
  <si>
    <t>2025-04-17T11:23:37.209503</t>
  </si>
  <si>
    <t>26492774</t>
  </si>
  <si>
    <t>39491893</t>
  </si>
  <si>
    <t>999F</t>
  </si>
  <si>
    <t>2025-04-17T11:23:43.065344</t>
  </si>
  <si>
    <t>26492781</t>
  </si>
  <si>
    <t>39491896</t>
  </si>
  <si>
    <t>445K</t>
  </si>
  <si>
    <t>2025-04-17T11:23:48.925595</t>
  </si>
  <si>
    <t>26492785</t>
  </si>
  <si>
    <t>39491898</t>
  </si>
  <si>
    <t>2025-04-17T11:24:09.904884</t>
  </si>
  <si>
    <t>2025-04-17T11:24:15.443593</t>
  </si>
  <si>
    <t>2025-04-17T11:24:15.883784</t>
  </si>
  <si>
    <t>26492794</t>
  </si>
  <si>
    <t>39491904</t>
  </si>
  <si>
    <t>564A</t>
  </si>
  <si>
    <t>2025-04-17T11:24:16.691110</t>
  </si>
  <si>
    <t>26492806</t>
  </si>
  <si>
    <t>39491909</t>
  </si>
  <si>
    <t>2025-04-17T11:24:23.076055</t>
  </si>
  <si>
    <t>2025-04-17T11:24:24.521792</t>
  </si>
  <si>
    <t>2025-04-17T11:24:48.698073</t>
  </si>
  <si>
    <t>2025-04-17T11:24:55.185510</t>
  </si>
  <si>
    <t>26492854</t>
  </si>
  <si>
    <t>39491961</t>
  </si>
  <si>
    <t>428A</t>
  </si>
  <si>
    <t>2025-04-17T11:25:34.935347</t>
  </si>
  <si>
    <t>2025-04-17T11:25:35.031365</t>
  </si>
  <si>
    <t>2025-04-17T11:25:35.879507</t>
  </si>
  <si>
    <t>2025-04-17T11:25:35.951176</t>
  </si>
  <si>
    <t>2025-04-17T11:25:36.860268</t>
  </si>
  <si>
    <t>2025-04-17T11:25:38.456040</t>
  </si>
  <si>
    <t>26492885</t>
  </si>
  <si>
    <t>39491981</t>
  </si>
  <si>
    <t>458Q</t>
  </si>
  <si>
    <t>2025-04-17T11:25:53.240132</t>
  </si>
  <si>
    <t>2025-04-17T11:26:05.852966</t>
  </si>
  <si>
    <t>2025-04-17T11:26:20.741377</t>
  </si>
  <si>
    <t>26492930</t>
  </si>
  <si>
    <t>39491995</t>
  </si>
  <si>
    <t>2025-04-17T11:26:21.223637</t>
  </si>
  <si>
    <t>26492937</t>
  </si>
  <si>
    <t>39491997</t>
  </si>
  <si>
    <t>2025-04-17T11:26:35.077559</t>
  </si>
  <si>
    <t>2025-04-17T11:26:37.596555</t>
  </si>
  <si>
    <t>2025-04-17T11:26:52.533801</t>
  </si>
  <si>
    <t>26492948</t>
  </si>
  <si>
    <t>39492034</t>
  </si>
  <si>
    <t>454Q</t>
  </si>
  <si>
    <t>2025-04-17T11:27:09.225075</t>
  </si>
  <si>
    <t>2025-04-17T11:27:09.276172</t>
  </si>
  <si>
    <t>2025-04-17T11:27:17.582497</t>
  </si>
  <si>
    <t>26492960</t>
  </si>
  <si>
    <t>39492046</t>
  </si>
  <si>
    <t>469T</t>
  </si>
  <si>
    <t>2025-04-17T11:27:23.149632</t>
  </si>
  <si>
    <t>26492958</t>
  </si>
  <si>
    <t>39492045</t>
  </si>
  <si>
    <t>387T</t>
  </si>
  <si>
    <t>2025-04-17T11:27:24.001181</t>
  </si>
  <si>
    <t>2025-04-17T11:27:33.153681</t>
  </si>
  <si>
    <t>2025-04-17T11:27:38.053276</t>
  </si>
  <si>
    <t>26492955</t>
  </si>
  <si>
    <t>39492042</t>
  </si>
  <si>
    <t>755K</t>
  </si>
  <si>
    <t>2025-04-17T11:27:50.355976</t>
  </si>
  <si>
    <t>2025-04-17T11:28:00.904553</t>
  </si>
  <si>
    <t>2025-04-17T11:28:11.027620</t>
  </si>
  <si>
    <t>2025-04-17T11:28:11.475403</t>
  </si>
  <si>
    <t>2025-04-17T11:28:15.004703</t>
  </si>
  <si>
    <t>2025-04-17T11:28:16.515154</t>
  </si>
  <si>
    <t>2025-04-17T11:28:26.625979</t>
  </si>
  <si>
    <t>2025-04-17T11:28:27.970708</t>
  </si>
  <si>
    <t>26493019</t>
  </si>
  <si>
    <t>39492093</t>
  </si>
  <si>
    <t>2025-04-17T11:28:28.902212</t>
  </si>
  <si>
    <t>2025-04-17T11:28:32.679477</t>
  </si>
  <si>
    <t>2025-04-17T11:28:32.708193</t>
  </si>
  <si>
    <t>2025-04-17T11:29:09.968280</t>
  </si>
  <si>
    <t>2025-04-17T11:29:26.584057</t>
  </si>
  <si>
    <t>26493043</t>
  </si>
  <si>
    <t>39492110</t>
  </si>
  <si>
    <t>264C</t>
  </si>
  <si>
    <t>2025-04-17T11:29:27.480124</t>
  </si>
  <si>
    <t>2025-04-17T11:29:37.775813</t>
  </si>
  <si>
    <t>2025-04-17T11:29:38.590258</t>
  </si>
  <si>
    <t>2025-04-17T11:29:51.447853</t>
  </si>
  <si>
    <t>2025-04-17T11:29:52.440265</t>
  </si>
  <si>
    <t>2025-04-17T11:29:53.243635</t>
  </si>
  <si>
    <t>2025-04-17T11:29:59.785324</t>
  </si>
  <si>
    <t>26493059</t>
  </si>
  <si>
    <t>39492122</t>
  </si>
  <si>
    <t>298W</t>
  </si>
  <si>
    <t>2025-04-17T11:30:21.365690</t>
  </si>
  <si>
    <t>26493098</t>
  </si>
  <si>
    <t>39492131</t>
  </si>
  <si>
    <t>428Y</t>
  </si>
  <si>
    <t>2025-04-17T11:30:27.675360</t>
  </si>
  <si>
    <t>2025-04-17T11:30:31.743514</t>
  </si>
  <si>
    <t>2025-04-17T11:30:34.552902</t>
  </si>
  <si>
    <t>26493110</t>
  </si>
  <si>
    <t>39492169</t>
  </si>
  <si>
    <t>378U</t>
  </si>
  <si>
    <t>2025-04-17T11:30:56.930381</t>
  </si>
  <si>
    <t>26493121</t>
  </si>
  <si>
    <t>39492175</t>
  </si>
  <si>
    <t>2025-04-17T11:30:57.953907</t>
  </si>
  <si>
    <t>2025-04-17T11:31:05.579349</t>
  </si>
  <si>
    <t>2025-04-17T11:31:13.684233</t>
  </si>
  <si>
    <t>26493129</t>
  </si>
  <si>
    <t>39492188</t>
  </si>
  <si>
    <t>738H</t>
  </si>
  <si>
    <t>2025-04-17T11:31:16.096857</t>
  </si>
  <si>
    <t>2025-04-17T11:31:28.771719</t>
  </si>
  <si>
    <t>2025-04-17T11:31:47.147588</t>
  </si>
  <si>
    <t>2025-04-17T11:31:48.182562</t>
  </si>
  <si>
    <t>2025-04-17T11:32:13.098398</t>
  </si>
  <si>
    <t>2025-04-17T11:32:15.168664</t>
  </si>
  <si>
    <t>26493159</t>
  </si>
  <si>
    <t>39492204</t>
  </si>
  <si>
    <t>958T</t>
  </si>
  <si>
    <t>2025-04-17T11:32:16.576969</t>
  </si>
  <si>
    <t>26493162</t>
  </si>
  <si>
    <t>39492206</t>
  </si>
  <si>
    <t>2025-04-17T11:32:16.614675</t>
  </si>
  <si>
    <t>26493163</t>
  </si>
  <si>
    <t>39492207</t>
  </si>
  <si>
    <t>652F</t>
  </si>
  <si>
    <t>2025-04-17T11:32:26.257221</t>
  </si>
  <si>
    <t>26493202</t>
  </si>
  <si>
    <t>39492244</t>
  </si>
  <si>
    <t>634A</t>
  </si>
  <si>
    <t>2025-04-17T11:32:28.799705</t>
  </si>
  <si>
    <t>2025-04-17T11:32:29.693595</t>
  </si>
  <si>
    <t>2025-04-17T11:32:41.858999</t>
  </si>
  <si>
    <t>2025-04-17T11:32:42.685950</t>
  </si>
  <si>
    <t>26493210</t>
  </si>
  <si>
    <t>39492250</t>
  </si>
  <si>
    <t>869E</t>
  </si>
  <si>
    <t>2025-04-17T11:32:52.922100</t>
  </si>
  <si>
    <t>26493214</t>
  </si>
  <si>
    <t>39492253</t>
  </si>
  <si>
    <t>348H</t>
  </si>
  <si>
    <t>2025-04-17T11:32:55.463518</t>
  </si>
  <si>
    <t>26493220</t>
  </si>
  <si>
    <t>39492254</t>
  </si>
  <si>
    <t>2025-04-17T11:32:59.740203</t>
  </si>
  <si>
    <t>26493222</t>
  </si>
  <si>
    <t>39492256</t>
  </si>
  <si>
    <t>526Y</t>
  </si>
  <si>
    <t>2025-04-17T11:33:02.730305</t>
  </si>
  <si>
    <t>2025-04-17T11:33:03.662783</t>
  </si>
  <si>
    <t>2025-04-17T11:33:10.069629</t>
  </si>
  <si>
    <t>2025-04-17T11:33:10.189141</t>
  </si>
  <si>
    <t>2025-04-17T11:33:57.043402</t>
  </si>
  <si>
    <t>26493240</t>
  </si>
  <si>
    <t>39492277</t>
  </si>
  <si>
    <t>677K</t>
  </si>
  <si>
    <t>2025-04-17T11:34:10.166988</t>
  </si>
  <si>
    <t>2025-04-17T11:34:12.591384</t>
  </si>
  <si>
    <t>2025-04-17T11:34:14.122120</t>
  </si>
  <si>
    <t>2025-04-17T11:34:14.831632</t>
  </si>
  <si>
    <t>2025-04-17T11:34:16.101165</t>
  </si>
  <si>
    <t>2025-04-17T11:34:16.805720</t>
  </si>
  <si>
    <t>26493251</t>
  </si>
  <si>
    <t>39492286</t>
  </si>
  <si>
    <t>487H</t>
  </si>
  <si>
    <t>2025-04-17T11:34:18.984179</t>
  </si>
  <si>
    <t>26493260</t>
  </si>
  <si>
    <t>39492287</t>
  </si>
  <si>
    <t>2025-04-17T11:34:19.610109</t>
  </si>
  <si>
    <t>2025-04-17T11:34:21.082007</t>
  </si>
  <si>
    <t>26493275</t>
  </si>
  <si>
    <t>39492289</t>
  </si>
  <si>
    <t>227L</t>
  </si>
  <si>
    <t>2025-04-17T11:34:27.164057</t>
  </si>
  <si>
    <t>2025-04-17T11:34:37.901218</t>
  </si>
  <si>
    <t>26493300</t>
  </si>
  <si>
    <t>39492334</t>
  </si>
  <si>
    <t>358Q</t>
  </si>
  <si>
    <t>2025-04-17T11:34:50.351002</t>
  </si>
  <si>
    <t>2025-04-17T11:34:51.231490</t>
  </si>
  <si>
    <t>26493303</t>
  </si>
  <si>
    <t>39492337</t>
  </si>
  <si>
    <t>474E</t>
  </si>
  <si>
    <t>2025-04-17T11:34:52.946554</t>
  </si>
  <si>
    <t>26493305</t>
  </si>
  <si>
    <t>39492339</t>
  </si>
  <si>
    <t>2025-04-17T11:35:05.960415</t>
  </si>
  <si>
    <t>2025-04-17T11:35:10.046114</t>
  </si>
  <si>
    <t>26493320</t>
  </si>
  <si>
    <t>39492350</t>
  </si>
  <si>
    <t>868P</t>
  </si>
  <si>
    <t>2025-04-17T11:35:19.571575</t>
  </si>
  <si>
    <t>2025-04-17T11:35:20.527862</t>
  </si>
  <si>
    <t>26493323</t>
  </si>
  <si>
    <t>39492355</t>
  </si>
  <si>
    <t>759U</t>
  </si>
  <si>
    <t>2025-04-17T11:35:32.733230</t>
  </si>
  <si>
    <t>2025-04-17T11:35:32.800836</t>
  </si>
  <si>
    <t>2025-04-17T11:35:33.574514</t>
  </si>
  <si>
    <t>2025-04-17T11:35:33.795769</t>
  </si>
  <si>
    <t>2025-04-17T11:35:35.216573</t>
  </si>
  <si>
    <t>2025-04-17T11:35:38.573899</t>
  </si>
  <si>
    <t>2025-04-17T11:36:05.570100</t>
  </si>
  <si>
    <t>2025-04-17T11:36:14.633738</t>
  </si>
  <si>
    <t>26493339</t>
  </si>
  <si>
    <t>39492373</t>
  </si>
  <si>
    <t>322W</t>
  </si>
  <si>
    <t>2025-04-17T11:36:19.178296</t>
  </si>
  <si>
    <t>26493354</t>
  </si>
  <si>
    <t>39492380</t>
  </si>
  <si>
    <t>577F</t>
  </si>
  <si>
    <t>2025-04-17T11:36:20.475095</t>
  </si>
  <si>
    <t>26493366</t>
  </si>
  <si>
    <t>39492383</t>
  </si>
  <si>
    <t>2025-04-17T11:36:28.583116</t>
  </si>
  <si>
    <t>26493388</t>
  </si>
  <si>
    <t>39492416</t>
  </si>
  <si>
    <t>492P</t>
  </si>
  <si>
    <t>2025-04-17T11:36:40.737183</t>
  </si>
  <si>
    <t>26493395</t>
  </si>
  <si>
    <t>39492421</t>
  </si>
  <si>
    <t>554F</t>
  </si>
  <si>
    <t>2025-04-17T11:37:19.596476</t>
  </si>
  <si>
    <t>2025-04-17T11:37:19.733291</t>
  </si>
  <si>
    <t>2025-04-17T11:37:20.639794</t>
  </si>
  <si>
    <t>2025-04-17T11:37:20.713503</t>
  </si>
  <si>
    <t>2025-04-17T11:37:21.927059</t>
  </si>
  <si>
    <t>2025-04-17T11:37:26.632882</t>
  </si>
  <si>
    <t>2025-04-17T11:37:45.477170</t>
  </si>
  <si>
    <t>26493415</t>
  </si>
  <si>
    <t>39492443</t>
  </si>
  <si>
    <t>738F</t>
  </si>
  <si>
    <t>2025-04-17T11:38:06.901566</t>
  </si>
  <si>
    <t>2025-04-17T11:38:12.326241</t>
  </si>
  <si>
    <t>26493430</t>
  </si>
  <si>
    <t>39492454</t>
  </si>
  <si>
    <t>764E</t>
  </si>
  <si>
    <t>2025-04-17T11:38:13.040112</t>
  </si>
  <si>
    <t>26493418</t>
  </si>
  <si>
    <t>39492444</t>
  </si>
  <si>
    <t>2025-04-17T11:38:33.607941</t>
  </si>
  <si>
    <t>26493465</t>
  </si>
  <si>
    <t>39492486</t>
  </si>
  <si>
    <t>696T</t>
  </si>
  <si>
    <t>2025-04-17T11:38:48.768119</t>
  </si>
  <si>
    <t>2025-04-17T11:38:48.746673</t>
  </si>
  <si>
    <t>2025-04-17T11:38:49.881429</t>
  </si>
  <si>
    <t>2025-04-17T11:38:50.681749</t>
  </si>
  <si>
    <t>2025-04-17T11:38:51.109669</t>
  </si>
  <si>
    <t>2025-04-17T11:38:58.837692</t>
  </si>
  <si>
    <t>26493472</t>
  </si>
  <si>
    <t>39492489</t>
  </si>
  <si>
    <t>296Q</t>
  </si>
  <si>
    <t>2025-04-17T11:39:04.440259</t>
  </si>
  <si>
    <t>2025-04-17T11:39:07.322045</t>
  </si>
  <si>
    <t>26493486</t>
  </si>
  <si>
    <t>39492495</t>
  </si>
  <si>
    <t>2025-04-17T11:39:24.081094</t>
  </si>
  <si>
    <t>26493494</t>
  </si>
  <si>
    <t>39492502</t>
  </si>
  <si>
    <t>323T</t>
  </si>
  <si>
    <t>2025-04-17T11:39:33.585449</t>
  </si>
  <si>
    <t>2025-04-17T11:39:44.463410</t>
  </si>
  <si>
    <t>26493504</t>
  </si>
  <si>
    <t>39492510</t>
  </si>
  <si>
    <t>757H</t>
  </si>
  <si>
    <t>2025-04-17T11:39:50.245076</t>
  </si>
  <si>
    <t>2025-04-17T11:39:50.827823</t>
  </si>
  <si>
    <t>26493508</t>
  </si>
  <si>
    <t>39492512</t>
  </si>
  <si>
    <t>328L</t>
  </si>
  <si>
    <t>2025-04-17T11:39:51.049436</t>
  </si>
  <si>
    <t>2025-04-17T11:40:02.331002</t>
  </si>
  <si>
    <t>2025-04-17T11:40:03.182970</t>
  </si>
  <si>
    <t>2025-04-17T11:40:32.247621</t>
  </si>
  <si>
    <t>2025-04-17T11:40:33.173098</t>
  </si>
  <si>
    <t>2025-04-17T11:40:43.171337</t>
  </si>
  <si>
    <t>2025-04-17T11:40:46.408809</t>
  </si>
  <si>
    <t>26493562</t>
  </si>
  <si>
    <t>39492559</t>
  </si>
  <si>
    <t>474V</t>
  </si>
  <si>
    <t>2025-04-17T11:40:58.756605</t>
  </si>
  <si>
    <t>26493574</t>
  </si>
  <si>
    <t>39492564</t>
  </si>
  <si>
    <t>787K</t>
  </si>
  <si>
    <t>2025-04-17T11:41:08.375386</t>
  </si>
  <si>
    <t>2025-04-17T11:41:17.945568</t>
  </si>
  <si>
    <t>2025-04-17T11:41:18.923772</t>
  </si>
  <si>
    <t>2025-04-17T11:41:40.929952</t>
  </si>
  <si>
    <t>26493599</t>
  </si>
  <si>
    <t>39492584</t>
  </si>
  <si>
    <t>579T</t>
  </si>
  <si>
    <t>2025-04-17T11:41:41.113843</t>
  </si>
  <si>
    <t>2025-04-17T11:41:46.633907</t>
  </si>
  <si>
    <t>2025-04-17T11:41:50.838299</t>
  </si>
  <si>
    <t>26493604</t>
  </si>
  <si>
    <t>39492589</t>
  </si>
  <si>
    <t>385V</t>
  </si>
  <si>
    <t>2025-04-17T11:42:02.758634</t>
  </si>
  <si>
    <t>26493610</t>
  </si>
  <si>
    <t>39492594</t>
  </si>
  <si>
    <t>666Q</t>
  </si>
  <si>
    <t>2025-04-17T11:42:07.804791</t>
  </si>
  <si>
    <t>2025-04-17T11:42:09.222357</t>
  </si>
  <si>
    <t>26493607</t>
  </si>
  <si>
    <t>39492591</t>
  </si>
  <si>
    <t>664V</t>
  </si>
  <si>
    <t>2025-04-17T11:42:24.419670</t>
  </si>
  <si>
    <t>26493644</t>
  </si>
  <si>
    <t>39492599</t>
  </si>
  <si>
    <t>488Q</t>
  </si>
  <si>
    <t>2025-04-17T11:42:30.483849</t>
  </si>
  <si>
    <t>2025-04-17T11:43:13.146019</t>
  </si>
  <si>
    <t>26493670</t>
  </si>
  <si>
    <t>39492656</t>
  </si>
  <si>
    <t>244U</t>
  </si>
  <si>
    <t>2025-04-17T11:43:21.358589</t>
  </si>
  <si>
    <t>26493679</t>
  </si>
  <si>
    <t>39492660</t>
  </si>
  <si>
    <t>2025-04-17T11:43:37.228051</t>
  </si>
  <si>
    <t>26493685</t>
  </si>
  <si>
    <t>39492665</t>
  </si>
  <si>
    <t>729R</t>
  </si>
  <si>
    <t>2025-04-17T11:43:39.034173</t>
  </si>
  <si>
    <t>2025-04-17T11:43:39.948509</t>
  </si>
  <si>
    <t>26493688</t>
  </si>
  <si>
    <t>39492669</t>
  </si>
  <si>
    <t>382U</t>
  </si>
  <si>
    <t>2025-04-17T11:43:44.104097</t>
  </si>
  <si>
    <t>2025-04-17T11:44:11.701439</t>
  </si>
  <si>
    <t>26493707</t>
  </si>
  <si>
    <t>39492684</t>
  </si>
  <si>
    <t>759E</t>
  </si>
  <si>
    <t>2025-04-17T11:44:26.121259</t>
  </si>
  <si>
    <t>26493747</t>
  </si>
  <si>
    <t>39492723</t>
  </si>
  <si>
    <t>724A</t>
  </si>
  <si>
    <t>2025-04-17T11:44:35.655570</t>
  </si>
  <si>
    <t>2025-04-17T11:44:37.369831</t>
  </si>
  <si>
    <t>2025-04-17T11:45:04.346932</t>
  </si>
  <si>
    <t>2025-04-17T11:45:05.199494</t>
  </si>
  <si>
    <t>2025-04-17T11:45:07.234184</t>
  </si>
  <si>
    <t>2025-04-17T11:45:14.288852</t>
  </si>
  <si>
    <t>2025-04-17T11:46:07.786137</t>
  </si>
  <si>
    <t>2025-04-17T11:46:09.109923</t>
  </si>
  <si>
    <t>26493798</t>
  </si>
  <si>
    <t>39492751</t>
  </si>
  <si>
    <t>476T</t>
  </si>
  <si>
    <t>2025-04-17T11:46:16.294364</t>
  </si>
  <si>
    <t>2025-04-17T11:46:24.340796</t>
  </si>
  <si>
    <t>2025-04-17T11:46:25.172058</t>
  </si>
  <si>
    <t>2025-04-17T11:46:26.444370</t>
  </si>
  <si>
    <t>2025-04-17T11:46:31.469499</t>
  </si>
  <si>
    <t>2025-04-17T11:46:34.988376</t>
  </si>
  <si>
    <t>2025-04-17T11:46:50.124593</t>
  </si>
  <si>
    <t>2025-04-17T11:47:01.285099</t>
  </si>
  <si>
    <t>26493851</t>
  </si>
  <si>
    <t>39492800</t>
  </si>
  <si>
    <t>2025-04-17T11:47:06.716216</t>
  </si>
  <si>
    <t>2025-04-17T11:47:08.233520</t>
  </si>
  <si>
    <t>2025-04-17T11:47:08.418312</t>
  </si>
  <si>
    <t>26493854</t>
  </si>
  <si>
    <t>39492803</t>
  </si>
  <si>
    <t>363A</t>
  </si>
  <si>
    <t>2025-04-17T11:47:13.250818</t>
  </si>
  <si>
    <t>2025-04-17T11:47:29.376007</t>
  </si>
  <si>
    <t>26493864</t>
  </si>
  <si>
    <t>39492810</t>
  </si>
  <si>
    <t>2025-04-17T11:47:32.534551</t>
  </si>
  <si>
    <t>2025-04-17T11:47:33.378598</t>
  </si>
  <si>
    <t>2025-04-17T11:47:35.672390</t>
  </si>
  <si>
    <t>26493868</t>
  </si>
  <si>
    <t>39492813</t>
  </si>
  <si>
    <t>528Q</t>
  </si>
  <si>
    <t>2025-04-17T11:47:44.988433</t>
  </si>
  <si>
    <t>2025-04-17T11:47:51.467844</t>
  </si>
  <si>
    <t>26493870</t>
  </si>
  <si>
    <t>39492815</t>
  </si>
  <si>
    <t>662C</t>
  </si>
  <si>
    <t>2025-04-17T11:47:52.286010</t>
  </si>
  <si>
    <t>2025-04-17T11:47:59.685025</t>
  </si>
  <si>
    <t>26493872</t>
  </si>
  <si>
    <t>39492821</t>
  </si>
  <si>
    <t>236L</t>
  </si>
  <si>
    <t>2025-04-17T11:48:14.147919</t>
  </si>
  <si>
    <t>26493878</t>
  </si>
  <si>
    <t>39492827</t>
  </si>
  <si>
    <t>488W</t>
  </si>
  <si>
    <t>2025-04-17T11:48:24.826891</t>
  </si>
  <si>
    <t>2025-04-17T11:48:25.386259</t>
  </si>
  <si>
    <t>2025-04-17T11:48:25.699309</t>
  </si>
  <si>
    <t>2025-04-17T11:48:26.545904</t>
  </si>
  <si>
    <t>2025-04-17T11:48:27.496537</t>
  </si>
  <si>
    <t>2025-04-17T11:48:47.013495</t>
  </si>
  <si>
    <t>2025-04-17T11:48:47.192986</t>
  </si>
  <si>
    <t>2025-04-17T11:48:48.344028</t>
  </si>
  <si>
    <t>2025-04-17T11:48:51.362772</t>
  </si>
  <si>
    <t>2025-04-17T11:48:52.615921</t>
  </si>
  <si>
    <t>2025-04-17T11:48:52.760893</t>
  </si>
  <si>
    <t>2025-04-17T11:48:53.371411</t>
  </si>
  <si>
    <t>2025-04-17T11:48:59.105504</t>
  </si>
  <si>
    <t>2025-04-17T11:49:08.279210</t>
  </si>
  <si>
    <t>26493923</t>
  </si>
  <si>
    <t>39492863</t>
  </si>
  <si>
    <t>434K</t>
  </si>
  <si>
    <t>2025-04-17T11:49:12.933021</t>
  </si>
  <si>
    <t>26493927</t>
  </si>
  <si>
    <t>39492866</t>
  </si>
  <si>
    <t>387Q</t>
  </si>
  <si>
    <t>2025-04-17T11:49:21.126093</t>
  </si>
  <si>
    <t>26493935</t>
  </si>
  <si>
    <t>39492869</t>
  </si>
  <si>
    <t>894A</t>
  </si>
  <si>
    <t>2025-04-17T11:49:42.219666</t>
  </si>
  <si>
    <t>26493939</t>
  </si>
  <si>
    <t>39492873</t>
  </si>
  <si>
    <t>484Q</t>
  </si>
  <si>
    <t>2025-04-17T11:49:42.967279</t>
  </si>
  <si>
    <t>2025-04-17T11:49:43.093291</t>
  </si>
  <si>
    <t>2025-04-17T11:50:01.292009</t>
  </si>
  <si>
    <t>26493953</t>
  </si>
  <si>
    <t>39492881</t>
  </si>
  <si>
    <t>946E</t>
  </si>
  <si>
    <t>2025-04-17T11:50:05.878751</t>
  </si>
  <si>
    <t>26493958</t>
  </si>
  <si>
    <t>39492889</t>
  </si>
  <si>
    <t>239V</t>
  </si>
  <si>
    <t>2025-04-17T11:50:18.755584</t>
  </si>
  <si>
    <t>2025-04-17T11:50:26.830104</t>
  </si>
  <si>
    <t>2025-04-17T11:50:32.889360</t>
  </si>
  <si>
    <t>2025-04-17T11:50:34.982117</t>
  </si>
  <si>
    <t>26494001</t>
  </si>
  <si>
    <t>39492928</t>
  </si>
  <si>
    <t>694U</t>
  </si>
  <si>
    <t>2025-04-17T11:50:49.540312</t>
  </si>
  <si>
    <t>2025-04-17T11:50:52.023275</t>
  </si>
  <si>
    <t>2025-04-17T11:51:00.539172</t>
  </si>
  <si>
    <t>26494008</t>
  </si>
  <si>
    <t>39492932</t>
  </si>
  <si>
    <t>225L</t>
  </si>
  <si>
    <t>2025-04-17T11:51:24.951992</t>
  </si>
  <si>
    <t>2025-04-17T11:51:25.134585</t>
  </si>
  <si>
    <t>2025-04-17T11:51:26.056719</t>
  </si>
  <si>
    <t>2025-04-17T11:51:37.216760</t>
  </si>
  <si>
    <t>26494025</t>
  </si>
  <si>
    <t>39492950</t>
  </si>
  <si>
    <t>2025-04-17T11:51:43.061713</t>
  </si>
  <si>
    <t>2025-04-17T11:51:49.025116</t>
  </si>
  <si>
    <t>2025-04-17T11:51:48.995860</t>
  </si>
  <si>
    <t>2025-04-17T11:51:49.032845</t>
  </si>
  <si>
    <t>26494032</t>
  </si>
  <si>
    <t>39492952</t>
  </si>
  <si>
    <t>658A</t>
  </si>
  <si>
    <t>2025-04-17T11:51:54.043979</t>
  </si>
  <si>
    <t>2025-04-17T11:51:57.066159</t>
  </si>
  <si>
    <t>2025-04-17T11:51:58.611813</t>
  </si>
  <si>
    <t>2025-04-17T11:52:03.627739</t>
  </si>
  <si>
    <t>2025-04-17T11:52:04.661765</t>
  </si>
  <si>
    <t>26494046</t>
  </si>
  <si>
    <t>39492957</t>
  </si>
  <si>
    <t>724V</t>
  </si>
  <si>
    <t>2025-04-17T11:52:42.387263</t>
  </si>
  <si>
    <t>26494088</t>
  </si>
  <si>
    <t>39492999</t>
  </si>
  <si>
    <t>588U</t>
  </si>
  <si>
    <t>2025-04-17T11:53:11.228831</t>
  </si>
  <si>
    <t>2025-04-17T11:53:13.419098</t>
  </si>
  <si>
    <t>2025-04-17T11:53:14.601064</t>
  </si>
  <si>
    <t>2025-04-17T11:53:30.483674</t>
  </si>
  <si>
    <t>26494108</t>
  </si>
  <si>
    <t>39493018</t>
  </si>
  <si>
    <t>2025-04-17T11:53:50.972561</t>
  </si>
  <si>
    <t>2025-04-17T11:53:50.985646</t>
  </si>
  <si>
    <t>2025-04-17T11:54:11.158557</t>
  </si>
  <si>
    <t>2025-04-17T11:54:18.706897</t>
  </si>
  <si>
    <t>2025-04-17T11:54:28.150723</t>
  </si>
  <si>
    <t>26494166</t>
  </si>
  <si>
    <t>39493074</t>
  </si>
  <si>
    <t>677L</t>
  </si>
  <si>
    <t>2025-04-17T11:54:53.519181</t>
  </si>
  <si>
    <t>26494175</t>
  </si>
  <si>
    <t>39493081</t>
  </si>
  <si>
    <t>2025-04-17T11:54:59.053110</t>
  </si>
  <si>
    <t>2025-04-17T11:55:00.237294</t>
  </si>
  <si>
    <t>2025-04-17T11:55:01.408777</t>
  </si>
  <si>
    <t>2025-04-17T11:55:08.097381</t>
  </si>
  <si>
    <t>2025-04-17T11:55:08.941978</t>
  </si>
  <si>
    <t>2025-04-17T11:55:29.786121</t>
  </si>
  <si>
    <t>2025-04-17T11:55:33.849580</t>
  </si>
  <si>
    <t>26494193</t>
  </si>
  <si>
    <t>39493091</t>
  </si>
  <si>
    <t>338W</t>
  </si>
  <si>
    <t>2025-04-17T11:55:40.882301</t>
  </si>
  <si>
    <t>2025-04-17T11:55:44.335624</t>
  </si>
  <si>
    <t>26494198</t>
  </si>
  <si>
    <t>39493095</t>
  </si>
  <si>
    <t>288K</t>
  </si>
  <si>
    <t>2025-04-17T11:56:16.162259</t>
  </si>
  <si>
    <t>2025-04-17T11:56:27.235073</t>
  </si>
  <si>
    <t>2025-04-17T11:56:36.836402</t>
  </si>
  <si>
    <t>2025-04-17T11:56:43.116032</t>
  </si>
  <si>
    <t>26494225</t>
  </si>
  <si>
    <t>39493110</t>
  </si>
  <si>
    <t>524E</t>
  </si>
  <si>
    <t>2025-04-17T11:56:57.473657</t>
  </si>
  <si>
    <t>2025-04-17T11:57:02.529392</t>
  </si>
  <si>
    <t>2025-04-17T11:57:07.030643</t>
  </si>
  <si>
    <t>2025-04-17T11:57:26.165619</t>
  </si>
  <si>
    <t>2025-04-17T11:57:32.726166</t>
  </si>
  <si>
    <t>2025-04-17T11:57:39.799667</t>
  </si>
  <si>
    <t>26494267</t>
  </si>
  <si>
    <t>39493169</t>
  </si>
  <si>
    <t>2025-04-17T11:57:42.384118</t>
  </si>
  <si>
    <t>2025-04-17T11:57:44.314624</t>
  </si>
  <si>
    <t>2025-04-17T11:57:45.811213</t>
  </si>
  <si>
    <t>26494270</t>
  </si>
  <si>
    <t>39493171</t>
  </si>
  <si>
    <t>266H</t>
  </si>
  <si>
    <t>2025-04-17T11:58:07.031917</t>
  </si>
  <si>
    <t>26494275</t>
  </si>
  <si>
    <t>39493177</t>
  </si>
  <si>
    <t>792A</t>
  </si>
  <si>
    <t>2025-04-17T11:58:14.023866</t>
  </si>
  <si>
    <t>26494280</t>
  </si>
  <si>
    <t>39493181</t>
  </si>
  <si>
    <t>652V</t>
  </si>
  <si>
    <t>2025-04-17T11:58:16.597608</t>
  </si>
  <si>
    <t>2025-04-17T11:58:17.479309</t>
  </si>
  <si>
    <t>2025-04-17T11:58:18.298327</t>
  </si>
  <si>
    <t>2025-04-17T11:58:22.634787</t>
  </si>
  <si>
    <t>2025-04-17T11:58:22.802867</t>
  </si>
  <si>
    <t>2025-04-17T11:58:23.985508</t>
  </si>
  <si>
    <t>26494305</t>
  </si>
  <si>
    <t>39493184</t>
  </si>
  <si>
    <t>2025-04-17T11:58:46.505053</t>
  </si>
  <si>
    <t>26494324</t>
  </si>
  <si>
    <t>39493213</t>
  </si>
  <si>
    <t>857E</t>
  </si>
  <si>
    <t>2025-04-17T11:59:00.323125</t>
  </si>
  <si>
    <t>26494330</t>
  </si>
  <si>
    <t>39493220</t>
  </si>
  <si>
    <t>589P</t>
  </si>
  <si>
    <t>2025-04-17T11:59:11.530705</t>
  </si>
  <si>
    <t>26494335</t>
  </si>
  <si>
    <t>39493222</t>
  </si>
  <si>
    <t>853P</t>
  </si>
  <si>
    <t>2025-04-17T11:59:43.374646</t>
  </si>
  <si>
    <t>26494352</t>
  </si>
  <si>
    <t>39493232</t>
  </si>
  <si>
    <t>743K</t>
  </si>
  <si>
    <t>2025-04-17T11:59:45.827763</t>
  </si>
  <si>
    <t>20806</t>
  </si>
  <si>
    <t>01085212227(박정윤)</t>
  </si>
  <si>
    <t>2025-04-17T11:59:46.771768</t>
  </si>
  <si>
    <t>2025-04-17T11:59:47.150900</t>
  </si>
  <si>
    <t>2025-04-17T11:59:47.692317</t>
  </si>
  <si>
    <t>2025-04-17T11:59:48.618583</t>
  </si>
  <si>
    <t>2025-04-17T11:59:48.868538</t>
  </si>
  <si>
    <t>2025-04-17T11:59:49.374525</t>
  </si>
  <si>
    <t>2025-04-17T12:00:08.948447</t>
  </si>
  <si>
    <t>2025-04-17T12:00:10.370459</t>
  </si>
  <si>
    <t>2025-04-17T12:00:30.916324</t>
  </si>
  <si>
    <t>26494404</t>
  </si>
  <si>
    <t>39493284</t>
  </si>
  <si>
    <t>992H</t>
  </si>
  <si>
    <t>2025-04-17T12:00:39.779513</t>
  </si>
  <si>
    <t>2025-04-17T12:00:40.608512</t>
  </si>
  <si>
    <t>2025-04-17T12:00:53.304112</t>
  </si>
  <si>
    <t>2025-04-17T12:01:02.397456</t>
  </si>
  <si>
    <t>26494413</t>
  </si>
  <si>
    <t>39493295</t>
  </si>
  <si>
    <t>669A</t>
  </si>
  <si>
    <t>2025-04-17T12:01:15.354091</t>
  </si>
  <si>
    <t>2025-04-17T12:01:24.197066</t>
  </si>
  <si>
    <t>26494423</t>
  </si>
  <si>
    <t>39493309</t>
  </si>
  <si>
    <t>2025-04-17T12:01:28.170229</t>
  </si>
  <si>
    <t>2025-04-17T12:01:42.760905</t>
  </si>
  <si>
    <t>2025-04-17T12:01:45.266689</t>
  </si>
  <si>
    <t>2025-04-17T12:02:01.396229</t>
  </si>
  <si>
    <t>2025-04-17T12:02:17.683242</t>
  </si>
  <si>
    <t>26494444</t>
  </si>
  <si>
    <t>39493333</t>
  </si>
  <si>
    <t>396A</t>
  </si>
  <si>
    <t>2025-04-17T12:02:20.542300</t>
  </si>
  <si>
    <t>2025-04-17T12:02:22.108114</t>
  </si>
  <si>
    <t>2025-04-17T12:02:25.911373</t>
  </si>
  <si>
    <t>26494490</t>
  </si>
  <si>
    <t>39493345</t>
  </si>
  <si>
    <t>744A</t>
  </si>
  <si>
    <t>2025-04-17T12:02:28.694264</t>
  </si>
  <si>
    <t>26494494</t>
  </si>
  <si>
    <t>39493378</t>
  </si>
  <si>
    <t>2025-04-17T12:02:31.850407</t>
  </si>
  <si>
    <t>26494495</t>
  </si>
  <si>
    <t>39493379</t>
  </si>
  <si>
    <t>476R</t>
  </si>
  <si>
    <t>2025-04-17T12:02:44.522918</t>
  </si>
  <si>
    <t>26494506</t>
  </si>
  <si>
    <t>39493383</t>
  </si>
  <si>
    <t>297F</t>
  </si>
  <si>
    <t>2025-04-17T12:02:47.237805</t>
  </si>
  <si>
    <t>2025-04-17T12:02:56.121516</t>
  </si>
  <si>
    <t>26494514</t>
  </si>
  <si>
    <t>39493391</t>
  </si>
  <si>
    <t>288A</t>
  </si>
  <si>
    <t>2025-04-17T12:03:07.925173</t>
  </si>
  <si>
    <t>2025-04-17T12:03:23.014239</t>
  </si>
  <si>
    <t>2025-04-17T12:03:28.381352</t>
  </si>
  <si>
    <t>26494528</t>
  </si>
  <si>
    <t>39493410</t>
  </si>
  <si>
    <t>457P</t>
  </si>
  <si>
    <t>2025-04-17T12:03:46.583936</t>
  </si>
  <si>
    <t>26494538</t>
  </si>
  <si>
    <t>39493417</t>
  </si>
  <si>
    <t>324F</t>
  </si>
  <si>
    <t>2025-04-17T12:04:00.940738</t>
  </si>
  <si>
    <t>26494545</t>
  </si>
  <si>
    <t>39493419</t>
  </si>
  <si>
    <t>346W</t>
  </si>
  <si>
    <t>2025-04-17T12:04:10.349763</t>
  </si>
  <si>
    <t>2025-04-17T12:04:20.160291</t>
  </si>
  <si>
    <t>2025-04-17T12:04:33.720811</t>
  </si>
  <si>
    <t>2025-04-17T12:04:36.200891</t>
  </si>
  <si>
    <t>2025-04-17T12:04:50.089465</t>
  </si>
  <si>
    <t>26494597</t>
  </si>
  <si>
    <t>39493441</t>
  </si>
  <si>
    <t>673V</t>
  </si>
  <si>
    <t>2025-04-17T12:04:50.853908</t>
  </si>
  <si>
    <t>2025-04-17T12:04:53.916472</t>
  </si>
  <si>
    <t>26494600</t>
  </si>
  <si>
    <t>39493443</t>
  </si>
  <si>
    <t>267R</t>
  </si>
  <si>
    <t>2025-04-17T12:04:56.218098</t>
  </si>
  <si>
    <t>26494603</t>
  </si>
  <si>
    <t>39493445</t>
  </si>
  <si>
    <t>835Y</t>
  </si>
  <si>
    <t>2025-04-17T12:04:57.328690</t>
  </si>
  <si>
    <t>26494605</t>
  </si>
  <si>
    <t>39493446</t>
  </si>
  <si>
    <t>634H</t>
  </si>
  <si>
    <t>2025-04-17T12:04:58.366026</t>
  </si>
  <si>
    <t>2025-04-17T12:05:35.176871</t>
  </si>
  <si>
    <t>2025-04-17T12:05:54.301021</t>
  </si>
  <si>
    <t>2025-04-17T12:05:54.209930</t>
  </si>
  <si>
    <t>26494624</t>
  </si>
  <si>
    <t>39493470</t>
  </si>
  <si>
    <t>2025-04-17T12:06:05.935896</t>
  </si>
  <si>
    <t>2025-04-17T12:06:18.073872</t>
  </si>
  <si>
    <t>2025-04-17T12:06:20.586074</t>
  </si>
  <si>
    <t>2025-04-17T12:06:21.123452</t>
  </si>
  <si>
    <t>2025-04-17T12:06:21.580859</t>
  </si>
  <si>
    <t>26494636</t>
  </si>
  <si>
    <t>39493477</t>
  </si>
  <si>
    <t>492Y</t>
  </si>
  <si>
    <t>2025-04-17T12:06:22.012364</t>
  </si>
  <si>
    <t>2025-04-17T12:06:22.802562</t>
  </si>
  <si>
    <t>2025-04-17T12:06:34.699684</t>
  </si>
  <si>
    <t>2025-04-17T12:06:46.789119</t>
  </si>
  <si>
    <t>2025-04-17T12:07:02.877288</t>
  </si>
  <si>
    <t>26494672</t>
  </si>
  <si>
    <t>39493507</t>
  </si>
  <si>
    <t>769E</t>
  </si>
  <si>
    <t>2025-04-17T12:07:02.916067</t>
  </si>
  <si>
    <t>2025-04-17T12:07:31.665905</t>
  </si>
  <si>
    <t>2025-04-17T12:07:33.379631</t>
  </si>
  <si>
    <t>26494684</t>
  </si>
  <si>
    <t>39493522</t>
  </si>
  <si>
    <t>226K</t>
  </si>
  <si>
    <t>2025-04-17T12:07:34.717532</t>
  </si>
  <si>
    <t>2025-04-17T12:07:46.365302</t>
  </si>
  <si>
    <t>2025-04-17T12:08:03.008972</t>
  </si>
  <si>
    <t>2025-04-17T12:08:05.101895</t>
  </si>
  <si>
    <t>26494725</t>
  </si>
  <si>
    <t>39493563</t>
  </si>
  <si>
    <t>559T</t>
  </si>
  <si>
    <t>2025-04-17T12:08:13.595195</t>
  </si>
  <si>
    <t>2025-04-17T12:08:34.668944</t>
  </si>
  <si>
    <t>26494735</t>
  </si>
  <si>
    <t>39493569</t>
  </si>
  <si>
    <t>742E</t>
  </si>
  <si>
    <t>2025-04-17T12:08:36.292840</t>
  </si>
  <si>
    <t>2025-04-17T12:08:45.810977</t>
  </si>
  <si>
    <t>2025-04-17T12:08:50.386743</t>
  </si>
  <si>
    <t>2025-04-17T12:09:05.206650</t>
  </si>
  <si>
    <t>26494752</t>
  </si>
  <si>
    <t>39493599</t>
  </si>
  <si>
    <t>397F</t>
  </si>
  <si>
    <t>2025-04-17T12:09:13.540703</t>
  </si>
  <si>
    <t>2025-04-17T12:09:24.598247</t>
  </si>
  <si>
    <t>2025-04-17T12:09:30.639983</t>
  </si>
  <si>
    <t>2025-04-17T12:09:42.320808</t>
  </si>
  <si>
    <t>2025-04-17T12:09:53.827551</t>
  </si>
  <si>
    <t>2025-04-17T12:09:54.884356</t>
  </si>
  <si>
    <t>2025-04-17T12:10:05.010930</t>
  </si>
  <si>
    <t>2025-04-17T12:10:04.934082</t>
  </si>
  <si>
    <t>2025-04-17T12:10:06.095939</t>
  </si>
  <si>
    <t>2025-04-17T12:10:27.684599</t>
  </si>
  <si>
    <t>2025-04-17T12:10:27.791923</t>
  </si>
  <si>
    <t>2025-04-17T12:10:28.800165</t>
  </si>
  <si>
    <t>2025-04-17T12:10:30.371521</t>
  </si>
  <si>
    <t>2025-04-17T12:10:32.154689</t>
  </si>
  <si>
    <t>26494807</t>
  </si>
  <si>
    <t>39493648</t>
  </si>
  <si>
    <t>2025-04-17T12:10:32.778432</t>
  </si>
  <si>
    <t>2025-04-17T12:10:35.933616</t>
  </si>
  <si>
    <t>26494809</t>
  </si>
  <si>
    <t>39493649</t>
  </si>
  <si>
    <t>245Y</t>
  </si>
  <si>
    <t>2025-04-17T12:10:43.828616</t>
  </si>
  <si>
    <t>2025-04-17T12:10:53.098213</t>
  </si>
  <si>
    <t>26494819</t>
  </si>
  <si>
    <t>39493656</t>
  </si>
  <si>
    <t>983R</t>
  </si>
  <si>
    <t>2025-04-17T12:10:53.183956</t>
  </si>
  <si>
    <t>26494821</t>
  </si>
  <si>
    <t>39493659</t>
  </si>
  <si>
    <t>2025-04-17T12:10:54.349523</t>
  </si>
  <si>
    <t>26494823</t>
  </si>
  <si>
    <t>39493661</t>
  </si>
  <si>
    <t>527W</t>
  </si>
  <si>
    <t>2025-04-17T12:10:55.442522</t>
  </si>
  <si>
    <t>2025-04-17T12:10:58.414104</t>
  </si>
  <si>
    <t>26494825</t>
  </si>
  <si>
    <t>39493663</t>
  </si>
  <si>
    <t>2025-04-17T12:11:03.016271</t>
  </si>
  <si>
    <t>2025-04-17T12:11:07.074767</t>
  </si>
  <si>
    <t>2025-04-17T12:11:12.133838</t>
  </si>
  <si>
    <t>2025-04-17T12:11:16.628369</t>
  </si>
  <si>
    <t>2025-04-17T12:11:28.733654</t>
  </si>
  <si>
    <t>2025-04-17T12:11:49.920097</t>
  </si>
  <si>
    <t>2025-04-17T12:11:52.423270</t>
  </si>
  <si>
    <t>2025-04-17T12:12:01.075568</t>
  </si>
  <si>
    <t>2025-04-17T12:12:01.989626</t>
  </si>
  <si>
    <t>2025-04-17T12:12:02.840611</t>
  </si>
  <si>
    <t>2025-04-17T12:12:03.561032</t>
  </si>
  <si>
    <t>2025-04-17T12:12:41.729504</t>
  </si>
  <si>
    <t>26137</t>
  </si>
  <si>
    <t>2025-04-17T12:12:47.129022</t>
  </si>
  <si>
    <t>26494893</t>
  </si>
  <si>
    <t>39493738</t>
  </si>
  <si>
    <t>255F</t>
  </si>
  <si>
    <t>2025-04-17T12:12:47.953252</t>
  </si>
  <si>
    <t>2025-04-17T12:12:55.005556</t>
  </si>
  <si>
    <t>2025-04-17T12:13:00.091484</t>
  </si>
  <si>
    <t>2025-04-17T12:13:00.574863</t>
  </si>
  <si>
    <t>2025-04-17T12:13:01.417666</t>
  </si>
  <si>
    <t>2025-04-17T12:13:03.244418</t>
  </si>
  <si>
    <t>26494895</t>
  </si>
  <si>
    <t>39493739</t>
  </si>
  <si>
    <t>483W</t>
  </si>
  <si>
    <t>2025-04-17T12:13:06.114426</t>
  </si>
  <si>
    <t>2025-04-17T12:13:11.674101</t>
  </si>
  <si>
    <t>2025-04-17T12:13:18.216420</t>
  </si>
  <si>
    <t>2025-04-17T12:13:28.798819</t>
  </si>
  <si>
    <t>2025-04-17T12:13:32.853218</t>
  </si>
  <si>
    <t>2025-04-17T12:13:41.405983</t>
  </si>
  <si>
    <t>2025-04-17T12:13:50.498536</t>
  </si>
  <si>
    <t>2025-04-17T12:13:59.477408</t>
  </si>
  <si>
    <t>26494938</t>
  </si>
  <si>
    <t>39493775</t>
  </si>
  <si>
    <t>765F</t>
  </si>
  <si>
    <t>2025-04-17T12:14:08.242045</t>
  </si>
  <si>
    <t>26494954</t>
  </si>
  <si>
    <t>39493810</t>
  </si>
  <si>
    <t>589T</t>
  </si>
  <si>
    <t>2025-04-17T12:14:10.499645</t>
  </si>
  <si>
    <t>26494958</t>
  </si>
  <si>
    <t>39493812</t>
  </si>
  <si>
    <t>598E</t>
  </si>
  <si>
    <t>2025-04-17T12:14:16.260612</t>
  </si>
  <si>
    <t>2025-04-17T12:14:20.070688</t>
  </si>
  <si>
    <t>26494967</t>
  </si>
  <si>
    <t>39493817</t>
  </si>
  <si>
    <t>286A</t>
  </si>
  <si>
    <t>2025-04-17T12:14:20.329629</t>
  </si>
  <si>
    <t>2025-04-17T12:14:28.390819</t>
  </si>
  <si>
    <t>2025-04-17T12:14:30.323518</t>
  </si>
  <si>
    <t>26494975</t>
  </si>
  <si>
    <t>39493824</t>
  </si>
  <si>
    <t>2025-04-17T12:14:38.456339</t>
  </si>
  <si>
    <t>2025-04-17T12:14:40.978291</t>
  </si>
  <si>
    <t>2025-04-17T12:14:44.474772</t>
  </si>
  <si>
    <t>26494978</t>
  </si>
  <si>
    <t>39493825</t>
  </si>
  <si>
    <t>2025-04-17T12:14:50.559267</t>
  </si>
  <si>
    <t>2025-04-17T12:14:55.601859</t>
  </si>
  <si>
    <t>2025-04-17T12:15:00.429434</t>
  </si>
  <si>
    <t>26494988</t>
  </si>
  <si>
    <t>39493830</t>
  </si>
  <si>
    <t>476F</t>
  </si>
  <si>
    <t>2025-04-17T12:15:19.808391</t>
  </si>
  <si>
    <t>2025-04-17T12:15:21.706145</t>
  </si>
  <si>
    <t>26494998</t>
  </si>
  <si>
    <t>39493842</t>
  </si>
  <si>
    <t>263F</t>
  </si>
  <si>
    <t>2025-04-17T12:15:34.522606</t>
  </si>
  <si>
    <t>26495002</t>
  </si>
  <si>
    <t>39493843</t>
  </si>
  <si>
    <t>2025-04-17T12:15:34.930211</t>
  </si>
  <si>
    <t>2025-04-17T12:15:42.480801</t>
  </si>
  <si>
    <t>2025-04-17T12:15:44.197268</t>
  </si>
  <si>
    <t>26495008</t>
  </si>
  <si>
    <t>39493848</t>
  </si>
  <si>
    <t>898Y</t>
  </si>
  <si>
    <t>2025-04-17T12:15:52.125332</t>
  </si>
  <si>
    <t>26495014</t>
  </si>
  <si>
    <t>39493851</t>
  </si>
  <si>
    <t>265W</t>
  </si>
  <si>
    <t>2025-04-17T12:15:55.067786</t>
  </si>
  <si>
    <t>26495016</t>
  </si>
  <si>
    <t>39493852</t>
  </si>
  <si>
    <t>558A</t>
  </si>
  <si>
    <t>2025-04-17T12:15:56.613225</t>
  </si>
  <si>
    <t>2025-04-17T12:16:17.813761</t>
  </si>
  <si>
    <t>2025-04-17T12:16:22.426328</t>
  </si>
  <si>
    <t>2025-04-17T12:16:30.981537</t>
  </si>
  <si>
    <t>2025-04-17T12:16:31.857238</t>
  </si>
  <si>
    <t>2025-04-17T12:16:53.563865</t>
  </si>
  <si>
    <t>26495069</t>
  </si>
  <si>
    <t>39493896</t>
  </si>
  <si>
    <t>2025-04-17T12:17:02.990949</t>
  </si>
  <si>
    <t>26495088</t>
  </si>
  <si>
    <t>39493907</t>
  </si>
  <si>
    <t>2025-04-17T12:17:10.314206</t>
  </si>
  <si>
    <t>26495091</t>
  </si>
  <si>
    <t>39493910</t>
  </si>
  <si>
    <t>796A</t>
  </si>
  <si>
    <t>2025-04-17T12:17:20.896144</t>
  </si>
  <si>
    <t>2025-04-17T12:17:23.390484</t>
  </si>
  <si>
    <t>2025-04-17T12:17:24.469108</t>
  </si>
  <si>
    <t>2025-04-17T12:17:25.595726</t>
  </si>
  <si>
    <t>2025-04-17T12:17:46.960391</t>
  </si>
  <si>
    <t>2025-04-17T12:17:53.685150</t>
  </si>
  <si>
    <t>2025-04-17T12:17:55.689053</t>
  </si>
  <si>
    <t>2025-04-17T12:18:19.876787</t>
  </si>
  <si>
    <t>2025-04-17T12:18:36.059988</t>
  </si>
  <si>
    <t>2025-04-17T12:18:37.625877</t>
  </si>
  <si>
    <t>2025-04-17T12:19:08.227500</t>
  </si>
  <si>
    <t>26495160</t>
  </si>
  <si>
    <t>39493975</t>
  </si>
  <si>
    <t>2025-04-17T12:19:14.193487</t>
  </si>
  <si>
    <t>26495174</t>
  </si>
  <si>
    <t>39493984</t>
  </si>
  <si>
    <t>2025-04-17T12:19:17.980137</t>
  </si>
  <si>
    <t>2025-04-17T12:19:43.168557</t>
  </si>
  <si>
    <t>26495191</t>
  </si>
  <si>
    <t>39493989</t>
  </si>
  <si>
    <t>737C</t>
  </si>
  <si>
    <t>2025-04-17T12:19:46.085505</t>
  </si>
  <si>
    <t>26495178</t>
  </si>
  <si>
    <t>39493985</t>
  </si>
  <si>
    <t>688U</t>
  </si>
  <si>
    <t>2025-04-17T12:20:17.474303</t>
  </si>
  <si>
    <t>26495233</t>
  </si>
  <si>
    <t>39494022</t>
  </si>
  <si>
    <t>553R</t>
  </si>
  <si>
    <t>2025-04-17T12:20:21.657676</t>
  </si>
  <si>
    <t>2025-04-17T12:20:25.084715</t>
  </si>
  <si>
    <t>2025-04-17T12:20:41.236161</t>
  </si>
  <si>
    <t>2025-04-17T12:20:43.245433</t>
  </si>
  <si>
    <t>2025-04-17T12:20:48.285489</t>
  </si>
  <si>
    <t>2025-04-17T12:20:48.355655</t>
  </si>
  <si>
    <t>26495248</t>
  </si>
  <si>
    <t>39494039</t>
  </si>
  <si>
    <t>798F</t>
  </si>
  <si>
    <t>2025-04-17T12:20:48.594349</t>
  </si>
  <si>
    <t>26495250</t>
  </si>
  <si>
    <t>39494040</t>
  </si>
  <si>
    <t>587R</t>
  </si>
  <si>
    <t>2025-04-17T12:20:49.203001</t>
  </si>
  <si>
    <t>2025-04-17T12:21:08.987388</t>
  </si>
  <si>
    <t>26495256</t>
  </si>
  <si>
    <t>39494048</t>
  </si>
  <si>
    <t>2025-04-17T12:21:20.028276</t>
  </si>
  <si>
    <t>2025-04-17T12:21:28.105419</t>
  </si>
  <si>
    <t>2025-04-17T12:22:00.859587</t>
  </si>
  <si>
    <t>26495294</t>
  </si>
  <si>
    <t>39494062</t>
  </si>
  <si>
    <t>346L</t>
  </si>
  <si>
    <t>2025-04-17T12:22:05.841303</t>
  </si>
  <si>
    <t>26495308</t>
  </si>
  <si>
    <t>39494098</t>
  </si>
  <si>
    <t>2025-04-17T12:22:18.318370</t>
  </si>
  <si>
    <t>2025-04-17T12:22:46.233393</t>
  </si>
  <si>
    <t>2025-04-17T12:22:49.273576</t>
  </si>
  <si>
    <t>2025-04-17T12:22:58.148452</t>
  </si>
  <si>
    <t>26495335</t>
  </si>
  <si>
    <t>39494114</t>
  </si>
  <si>
    <t>946K</t>
  </si>
  <si>
    <t>2025-04-17T12:23:01.861117</t>
  </si>
  <si>
    <t>26495339</t>
  </si>
  <si>
    <t>39494117</t>
  </si>
  <si>
    <t>784V</t>
  </si>
  <si>
    <t>2025-04-17T12:23:04.400269</t>
  </si>
  <si>
    <t>2025-04-17T12:23:11.487288</t>
  </si>
  <si>
    <t>2025-04-17T12:23:14.994684</t>
  </si>
  <si>
    <t>2025-04-17T12:23:52.417322</t>
  </si>
  <si>
    <t>2025-04-17T12:23:53.580194</t>
  </si>
  <si>
    <t>2025-04-17T12:23:54.315528</t>
  </si>
  <si>
    <t>2025-04-17T12:23:59.421475</t>
  </si>
  <si>
    <t>2025-04-17T12:24:00.373622</t>
  </si>
  <si>
    <t>2025-04-17T12:24:01.984469</t>
  </si>
  <si>
    <t>2025-04-17T12:24:05.939194</t>
  </si>
  <si>
    <t>26495403</t>
  </si>
  <si>
    <t>39494173</t>
  </si>
  <si>
    <t>374L</t>
  </si>
  <si>
    <t>2025-04-17T12:24:10.277745</t>
  </si>
  <si>
    <t>26495406</t>
  </si>
  <si>
    <t>39494176</t>
  </si>
  <si>
    <t>243L</t>
  </si>
  <si>
    <t>2025-04-17T12:24:14.582794</t>
  </si>
  <si>
    <t>2025-04-17T12:24:15.059422</t>
  </si>
  <si>
    <t>2025-04-17T12:24:19.094363</t>
  </si>
  <si>
    <t>2025-04-17T12:24:23.619666</t>
  </si>
  <si>
    <t>2025-04-17T12:24:29.174818</t>
  </si>
  <si>
    <t>2025-04-17T12:24:34.704629</t>
  </si>
  <si>
    <t>2025-04-17T12:24:38.235395</t>
  </si>
  <si>
    <t>2025-04-17T12:24:47.146099</t>
  </si>
  <si>
    <t>26495420</t>
  </si>
  <si>
    <t>39494186</t>
  </si>
  <si>
    <t>378P</t>
  </si>
  <si>
    <t>2025-04-17T12:24:52.341153</t>
  </si>
  <si>
    <t>2025-04-17T12:24:57.879927</t>
  </si>
  <si>
    <t>2025-04-17T12:25:02.931838</t>
  </si>
  <si>
    <t>2025-04-17T12:25:09.988353</t>
  </si>
  <si>
    <t>2025-04-17T12:25:10.018830</t>
  </si>
  <si>
    <t>2025-04-17T12:25:10.982087</t>
  </si>
  <si>
    <t>2025-04-17T12:25:53.828993</t>
  </si>
  <si>
    <t>2025-04-17T12:26:19.552141</t>
  </si>
  <si>
    <t>2025-04-17T12:26:27.953721</t>
  </si>
  <si>
    <t>26495483</t>
  </si>
  <si>
    <t>39494232</t>
  </si>
  <si>
    <t>2025-04-17T12:26:39.150979</t>
  </si>
  <si>
    <t>26495487</t>
  </si>
  <si>
    <t>39494234</t>
  </si>
  <si>
    <t>862V</t>
  </si>
  <si>
    <t>2025-04-17T12:26:39.986396</t>
  </si>
  <si>
    <t>2025-04-17T12:26:44.306396</t>
  </si>
  <si>
    <t>2025-04-17T12:26:48.369381</t>
  </si>
  <si>
    <t>2025-04-17T12:26:59.957939</t>
  </si>
  <si>
    <t>2025-04-17T12:27:00.882997</t>
  </si>
  <si>
    <t>2025-04-17T12:27:06.018621</t>
  </si>
  <si>
    <t>2025-04-17T12:27:12.620506</t>
  </si>
  <si>
    <t>26495503</t>
  </si>
  <si>
    <t>39494247</t>
  </si>
  <si>
    <t>637E</t>
  </si>
  <si>
    <t>2025-04-17T12:27:13.620165</t>
  </si>
  <si>
    <t>2025-04-17T12:27:26.557113</t>
  </si>
  <si>
    <t>26495508</t>
  </si>
  <si>
    <t>39494251</t>
  </si>
  <si>
    <t>745P</t>
  </si>
  <si>
    <t>2025-04-17T12:27:26.729864</t>
  </si>
  <si>
    <t>2025-04-17T12:27:43.879802</t>
  </si>
  <si>
    <t>2025-04-17T12:27:44.696290</t>
  </si>
  <si>
    <t>2025-04-17T12:28:09.753937</t>
  </si>
  <si>
    <t>26495552</t>
  </si>
  <si>
    <t>39494287</t>
  </si>
  <si>
    <t>539F</t>
  </si>
  <si>
    <t>2025-04-17T12:28:19.819029</t>
  </si>
  <si>
    <t>2025-04-17T12:28:32.395759</t>
  </si>
  <si>
    <t>2025-04-17T12:29:29.958834</t>
  </si>
  <si>
    <t>2025-04-17T12:29:31.909981</t>
  </si>
  <si>
    <t>2025-04-17T12:29:38.471570</t>
  </si>
  <si>
    <t>2025-04-17T12:30:01.242050</t>
  </si>
  <si>
    <t>2025-04-17T12:30:02.095858</t>
  </si>
  <si>
    <t>2025-04-17T12:30:15.324074</t>
  </si>
  <si>
    <t>2025-04-17T12:30:17.349846</t>
  </si>
  <si>
    <t>2025-04-17T12:30:17.744472</t>
  </si>
  <si>
    <t>26495625</t>
  </si>
  <si>
    <t>39494351</t>
  </si>
  <si>
    <t>492T</t>
  </si>
  <si>
    <t>2025-04-17T12:30:27.430433</t>
  </si>
  <si>
    <t>2025-04-17T12:30:33.454280</t>
  </si>
  <si>
    <t>2025-04-17T12:30:46.587801</t>
  </si>
  <si>
    <t>2025-04-17T12:30:53.655313</t>
  </si>
  <si>
    <t>2025-04-17T12:30:54.787594</t>
  </si>
  <si>
    <t>26495649</t>
  </si>
  <si>
    <t>39494361</t>
  </si>
  <si>
    <t>867V</t>
  </si>
  <si>
    <t>2025-04-17T12:30:56.645409</t>
  </si>
  <si>
    <t>26495644</t>
  </si>
  <si>
    <t>39494356</t>
  </si>
  <si>
    <t>525V</t>
  </si>
  <si>
    <t>2025-04-17T12:31:02.721327</t>
  </si>
  <si>
    <t>2025-04-17T12:31:03.679291</t>
  </si>
  <si>
    <t>26495652</t>
  </si>
  <si>
    <t>39494364</t>
  </si>
  <si>
    <t>499E</t>
  </si>
  <si>
    <t>2025-04-17T12:31:04.252218</t>
  </si>
  <si>
    <t>2025-04-17T12:31:04.790130</t>
  </si>
  <si>
    <t>2025-04-17T12:31:19.395593</t>
  </si>
  <si>
    <t>2025-04-17T12:31:24.909175</t>
  </si>
  <si>
    <t>2025-04-17T12:31:31.479093</t>
  </si>
  <si>
    <t>2025-04-17T12:31:48.103416</t>
  </si>
  <si>
    <t>2025-04-17T12:31:54.138122</t>
  </si>
  <si>
    <t>2025-04-17T12:31:56.686060</t>
  </si>
  <si>
    <t>2025-04-17T12:31:57.381391</t>
  </si>
  <si>
    <t>26495674</t>
  </si>
  <si>
    <t>39494382</t>
  </si>
  <si>
    <t>324A</t>
  </si>
  <si>
    <t>2025-04-17T12:31:58.699635</t>
  </si>
  <si>
    <t>2025-04-17T12:32:00.226115</t>
  </si>
  <si>
    <t>2025-04-17T12:32:05.356610</t>
  </si>
  <si>
    <t>2025-04-17T12:32:07.282992</t>
  </si>
  <si>
    <t>2025-04-17T12:32:08.101684</t>
  </si>
  <si>
    <t>2025-04-17T12:32:09.573174</t>
  </si>
  <si>
    <t>2025-04-17T12:32:14.369933</t>
  </si>
  <si>
    <t>2025-04-17T12:32:43.093175</t>
  </si>
  <si>
    <t>2025-04-17T12:32:44.667033</t>
  </si>
  <si>
    <t>2025-04-17T12:32:47.125868</t>
  </si>
  <si>
    <t>2025-04-17T12:32:50.659656</t>
  </si>
  <si>
    <t>2025-04-17T12:33:00.678496</t>
  </si>
  <si>
    <t>26495733</t>
  </si>
  <si>
    <t>39494435</t>
  </si>
  <si>
    <t>767P</t>
  </si>
  <si>
    <t>2025-04-17T12:33:03.770447</t>
  </si>
  <si>
    <t>2025-04-17T12:33:09.349380</t>
  </si>
  <si>
    <t>26495571</t>
  </si>
  <si>
    <t>39494304</t>
  </si>
  <si>
    <t>624H</t>
  </si>
  <si>
    <t>2025-04-17T12:33:26.984867</t>
  </si>
  <si>
    <t>2025-04-17T12:33:41.011886</t>
  </si>
  <si>
    <t>26495752</t>
  </si>
  <si>
    <t>39494447</t>
  </si>
  <si>
    <t>942R</t>
  </si>
  <si>
    <t>2025-04-17T12:33:47.584211</t>
  </si>
  <si>
    <t>2025-04-17T12:33:52.632290</t>
  </si>
  <si>
    <t>2025-04-17T12:33:54.631243</t>
  </si>
  <si>
    <t>2025-04-17T12:34:06.247792</t>
  </si>
  <si>
    <t>2025-04-17T12:34:07.270541</t>
  </si>
  <si>
    <t>26495799</t>
  </si>
  <si>
    <t>39494484</t>
  </si>
  <si>
    <t>567T</t>
  </si>
  <si>
    <t>2025-04-17T12:34:13.109398</t>
  </si>
  <si>
    <t>26495801</t>
  </si>
  <si>
    <t>39494485</t>
  </si>
  <si>
    <t>322C</t>
  </si>
  <si>
    <t>2025-04-17T12:34:20.905103</t>
  </si>
  <si>
    <t>2025-04-17T12:34:26.961423</t>
  </si>
  <si>
    <t>2025-04-17T12:34:32.041663</t>
  </si>
  <si>
    <t>26495817</t>
  </si>
  <si>
    <t>39494490</t>
  </si>
  <si>
    <t>964E</t>
  </si>
  <si>
    <t>2025-04-17T12:34:35.579056</t>
  </si>
  <si>
    <t>2025-04-17T12:34:44.086986</t>
  </si>
  <si>
    <t>2025-04-17T12:35:00.073984</t>
  </si>
  <si>
    <t>26495827</t>
  </si>
  <si>
    <t>39494499</t>
  </si>
  <si>
    <t>2025-04-17T12:35:02.242722</t>
  </si>
  <si>
    <t>2025-04-17T12:35:02.281571</t>
  </si>
  <si>
    <t>2025-04-17T12:35:04.728686</t>
  </si>
  <si>
    <t>26495832</t>
  </si>
  <si>
    <t>39494502</t>
  </si>
  <si>
    <t>996A</t>
  </si>
  <si>
    <t>2025-04-17T12:35:05.178158</t>
  </si>
  <si>
    <t>26495831</t>
  </si>
  <si>
    <t>39494501</t>
  </si>
  <si>
    <t>2025-04-17T12:35:05.776112</t>
  </si>
  <si>
    <t>2025-04-17T12:35:09.891720</t>
  </si>
  <si>
    <t>26495837</t>
  </si>
  <si>
    <t>39494505</t>
  </si>
  <si>
    <t>435V</t>
  </si>
  <si>
    <t>2025-04-17T12:35:21.005896</t>
  </si>
  <si>
    <t>2025-04-17T12:35:21.018109</t>
  </si>
  <si>
    <t>2025-04-17T12:35:22.188692</t>
  </si>
  <si>
    <t>2025-04-17T12:35:22.903067</t>
  </si>
  <si>
    <t>2025-04-17T12:35:25.455595</t>
  </si>
  <si>
    <t>2025-04-17T12:35:28.728236</t>
  </si>
  <si>
    <t>26495844</t>
  </si>
  <si>
    <t>39494512</t>
  </si>
  <si>
    <t>774P</t>
  </si>
  <si>
    <t>2025-04-17T12:35:33.566002</t>
  </si>
  <si>
    <t>2025-04-17T12:35:36.736673</t>
  </si>
  <si>
    <t>26495841</t>
  </si>
  <si>
    <t>39494509</t>
  </si>
  <si>
    <t>2025-04-17T12:35:42.606232</t>
  </si>
  <si>
    <t>2025-04-17T12:35:43.567175</t>
  </si>
  <si>
    <t>2025-04-17T12:35:55.214598</t>
  </si>
  <si>
    <t>2025-04-17T12:36:06.842677</t>
  </si>
  <si>
    <t>26495883</t>
  </si>
  <si>
    <t>39494546</t>
  </si>
  <si>
    <t>962T</t>
  </si>
  <si>
    <t>2025-04-17T12:36:27.454742</t>
  </si>
  <si>
    <t>2025-04-17T12:37:15.083456</t>
  </si>
  <si>
    <t>2025-04-17T12:37:15.901418</t>
  </si>
  <si>
    <t>2025-04-17T12:37:16.736538</t>
  </si>
  <si>
    <t>2025-04-17T12:37:17.408303</t>
  </si>
  <si>
    <t>2025-04-17T12:37:17.995055</t>
  </si>
  <si>
    <t>26495898</t>
  </si>
  <si>
    <t>39494559</t>
  </si>
  <si>
    <t>393R</t>
  </si>
  <si>
    <t>2025-04-17T12:37:37.143252</t>
  </si>
  <si>
    <t>2025-04-17T12:37:46.306703</t>
  </si>
  <si>
    <t>26495905</t>
  </si>
  <si>
    <t>39494562</t>
  </si>
  <si>
    <t>2025-04-17T12:37:51.290717</t>
  </si>
  <si>
    <t>2025-04-17T12:37:55.244997</t>
  </si>
  <si>
    <t>2025-04-17T12:38:04.868515</t>
  </si>
  <si>
    <t>2025-04-17T12:38:12.423135</t>
  </si>
  <si>
    <t>2025-04-17T12:38:16.456428</t>
  </si>
  <si>
    <t>2025-04-17T12:38:18.438727</t>
  </si>
  <si>
    <t>2025-04-17T12:38:36.596530</t>
  </si>
  <si>
    <t>2025-04-17T12:38:58.749383</t>
  </si>
  <si>
    <t>2025-04-17T12:39:00.840977</t>
  </si>
  <si>
    <t>2025-04-17T12:39:16.499514</t>
  </si>
  <si>
    <t>26495964</t>
  </si>
  <si>
    <t>39494618</t>
  </si>
  <si>
    <t>777Q</t>
  </si>
  <si>
    <t>2025-04-17T12:39:45.510820</t>
  </si>
  <si>
    <t>2025-04-17T12:40:41.629778</t>
  </si>
  <si>
    <t>2025-04-17T12:40:45.141515</t>
  </si>
  <si>
    <t>2025-04-17T12:40:55.744945</t>
  </si>
  <si>
    <t>2025-04-17T12:41:19.054975</t>
  </si>
  <si>
    <t>2025-04-17T12:41:19.971561</t>
  </si>
  <si>
    <t>2025-04-17T12:41:38.695668</t>
  </si>
  <si>
    <t>2025-04-17T12:41:41.192393</t>
  </si>
  <si>
    <t>2025-04-17T12:41:47.695811</t>
  </si>
  <si>
    <t>2025-04-17T12:41:49.431234</t>
  </si>
  <si>
    <t>26496046</t>
  </si>
  <si>
    <t>39494710</t>
  </si>
  <si>
    <t>2025-04-17T12:42:27.060120</t>
  </si>
  <si>
    <t>2025-04-17T12:42:33.274231</t>
  </si>
  <si>
    <t>26496106</t>
  </si>
  <si>
    <t>39494759</t>
  </si>
  <si>
    <t>954E</t>
  </si>
  <si>
    <t>2025-04-17T12:42:38.149957</t>
  </si>
  <si>
    <t>2025-04-17T12:42:39.033343</t>
  </si>
  <si>
    <t>2025-04-17T12:42:46.716957</t>
  </si>
  <si>
    <t>2025-04-17T12:42:49.220540</t>
  </si>
  <si>
    <t>26496123</t>
  </si>
  <si>
    <t>39494767</t>
  </si>
  <si>
    <t>493F</t>
  </si>
  <si>
    <t>2025-04-17T12:42:53.192257</t>
  </si>
  <si>
    <t>26496124</t>
  </si>
  <si>
    <t>39494769</t>
  </si>
  <si>
    <t>756T</t>
  </si>
  <si>
    <t>2025-04-17T12:42:53.853027</t>
  </si>
  <si>
    <t>26496127</t>
  </si>
  <si>
    <t>39494770</t>
  </si>
  <si>
    <t>467K</t>
  </si>
  <si>
    <t>2025-04-17T12:42:56.820834</t>
  </si>
  <si>
    <t>2025-04-17T12:43:13.455067</t>
  </si>
  <si>
    <t>2025-04-17T12:43:17.394261</t>
  </si>
  <si>
    <t>26496136</t>
  </si>
  <si>
    <t>39494774</t>
  </si>
  <si>
    <t>455E</t>
  </si>
  <si>
    <t>2025-04-17T12:43:28.597875</t>
  </si>
  <si>
    <t>2025-04-17T12:43:36.117652</t>
  </si>
  <si>
    <t>2025-04-17T12:43:55.247756</t>
  </si>
  <si>
    <t>2025-04-17T12:44:01.309019</t>
  </si>
  <si>
    <t>2025-04-17T12:44:04.814594</t>
  </si>
  <si>
    <t>2025-04-17T12:44:08.347434</t>
  </si>
  <si>
    <t>2025-04-17T12:44:12.865325</t>
  </si>
  <si>
    <t>26496198</t>
  </si>
  <si>
    <t>39494833</t>
  </si>
  <si>
    <t>996T</t>
  </si>
  <si>
    <t>2025-04-17T12:44:13.701092</t>
  </si>
  <si>
    <t>26496200</t>
  </si>
  <si>
    <t>39494834</t>
  </si>
  <si>
    <t>932T</t>
  </si>
  <si>
    <t>2025-04-17T12:44:34.092611</t>
  </si>
  <si>
    <t>2025-04-17T12:44:53.196065</t>
  </si>
  <si>
    <t>26496216</t>
  </si>
  <si>
    <t>39494844</t>
  </si>
  <si>
    <t>387H</t>
  </si>
  <si>
    <t>2025-04-17T12:45:06.480650</t>
  </si>
  <si>
    <t>2025-04-17T12:45:23.104737</t>
  </si>
  <si>
    <t>2025-04-17T12:45:34.494407</t>
  </si>
  <si>
    <t>26496230</t>
  </si>
  <si>
    <t>39494853</t>
  </si>
  <si>
    <t>423P</t>
  </si>
  <si>
    <t>2025-04-17T12:45:35.202016</t>
  </si>
  <si>
    <t>26496232</t>
  </si>
  <si>
    <t>39494854</t>
  </si>
  <si>
    <t>243F</t>
  </si>
  <si>
    <t>2025-04-17T12:45:36.220300</t>
  </si>
  <si>
    <t>2025-04-17T12:45:47.799867</t>
  </si>
  <si>
    <t>2025-04-17T12:45:49.830858</t>
  </si>
  <si>
    <t>2025-04-17T12:45:50.799582</t>
  </si>
  <si>
    <t>2025-04-17T12:45:59.928583</t>
  </si>
  <si>
    <t>2025-04-17T12:46:05.954663</t>
  </si>
  <si>
    <t>2025-04-17T12:46:28.185014</t>
  </si>
  <si>
    <t>2025-04-17T12:46:35.749971</t>
  </si>
  <si>
    <t>2025-04-17T12:47:02.789767</t>
  </si>
  <si>
    <t>26496285</t>
  </si>
  <si>
    <t>39494894</t>
  </si>
  <si>
    <t>284L</t>
  </si>
  <si>
    <t>2025-04-17T12:47:08.547025</t>
  </si>
  <si>
    <t>2025-04-17T12:47:09.853597</t>
  </si>
  <si>
    <t>26496288</t>
  </si>
  <si>
    <t>39494899</t>
  </si>
  <si>
    <t>2025-04-17T12:47:13.923801</t>
  </si>
  <si>
    <t>26496291</t>
  </si>
  <si>
    <t>39494903</t>
  </si>
  <si>
    <t>996R</t>
  </si>
  <si>
    <t>2025-04-17T12:47:14.093478</t>
  </si>
  <si>
    <t>2025-04-17T12:47:16.628078</t>
  </si>
  <si>
    <t>2025-04-17T12:47:17.446082</t>
  </si>
  <si>
    <t>2025-04-17T12:47:24.211520</t>
  </si>
  <si>
    <t>26496296</t>
  </si>
  <si>
    <t>39494906</t>
  </si>
  <si>
    <t>487W</t>
  </si>
  <si>
    <t>2025-04-17T12:47:47.349391</t>
  </si>
  <si>
    <t>2025-04-17T12:48:05.098783</t>
  </si>
  <si>
    <t>26496324</t>
  </si>
  <si>
    <t>39494918</t>
  </si>
  <si>
    <t>222L</t>
  </si>
  <si>
    <t>2025-04-17T12:48:14.822417</t>
  </si>
  <si>
    <t>26496347</t>
  </si>
  <si>
    <t>39494954</t>
  </si>
  <si>
    <t>444W</t>
  </si>
  <si>
    <t>2025-04-17T12:48:30.378155</t>
  </si>
  <si>
    <t>2025-04-17T12:48:30.459948</t>
  </si>
  <si>
    <t>2025-04-17T12:48:31.315900</t>
  </si>
  <si>
    <t>2025-04-17T12:48:31.440478</t>
  </si>
  <si>
    <t>2025-04-17T12:48:32.249009</t>
  </si>
  <si>
    <t>2025-04-17T12:48:32.445805</t>
  </si>
  <si>
    <t>2025-04-17T12:48:33.786803</t>
  </si>
  <si>
    <t>2025-04-17T12:48:33.973003</t>
  </si>
  <si>
    <t>26496359</t>
  </si>
  <si>
    <t>39494960</t>
  </si>
  <si>
    <t>865V</t>
  </si>
  <si>
    <t>2025-04-17T12:48:34.852578</t>
  </si>
  <si>
    <t>2025-04-17T12:48:34.883400</t>
  </si>
  <si>
    <t>2025-04-17T12:48:34.962968</t>
  </si>
  <si>
    <t>2025-04-17T12:48:41.438169</t>
  </si>
  <si>
    <t>2025-04-17T12:48:48.477803</t>
  </si>
  <si>
    <t>2025-04-17T12:49:03.083540</t>
  </si>
  <si>
    <t>26496369</t>
  </si>
  <si>
    <t>39494969</t>
  </si>
  <si>
    <t>774K</t>
  </si>
  <si>
    <t>2025-04-17T12:49:38.174793</t>
  </si>
  <si>
    <t>2025-04-17T12:49:38.451821</t>
  </si>
  <si>
    <t>2025-04-17T12:49:58.456749</t>
  </si>
  <si>
    <t>2025-04-17T12:50:11.310812</t>
  </si>
  <si>
    <t>2025-04-17T12:50:14.830935</t>
  </si>
  <si>
    <t>26496417</t>
  </si>
  <si>
    <t>39494988</t>
  </si>
  <si>
    <t>885K</t>
  </si>
  <si>
    <t>2025-04-17T12:50:19.843271</t>
  </si>
  <si>
    <t>2025-04-17T12:50:23.346026</t>
  </si>
  <si>
    <t>26496428</t>
  </si>
  <si>
    <t>39495021</t>
  </si>
  <si>
    <t>458Y</t>
  </si>
  <si>
    <t>2025-04-17T12:50:24.185236</t>
  </si>
  <si>
    <t>2025-04-17T12:50:38.894589</t>
  </si>
  <si>
    <t>26496390</t>
  </si>
  <si>
    <t>39494986</t>
  </si>
  <si>
    <t>294E</t>
  </si>
  <si>
    <t>2025-04-17T12:50:53.154662</t>
  </si>
  <si>
    <t>2025-04-17T12:50:58.719401</t>
  </si>
  <si>
    <t>2025-04-17T12:51:01.762554</t>
  </si>
  <si>
    <t>26496438</t>
  </si>
  <si>
    <t>39495030</t>
  </si>
  <si>
    <t>237C</t>
  </si>
  <si>
    <t>2025-04-17T12:51:06.345549</t>
  </si>
  <si>
    <t>2025-04-17T12:51:17.872851</t>
  </si>
  <si>
    <t>2025-04-17T12:51:30.521946</t>
  </si>
  <si>
    <t>2025-04-17T12:51:31.376230</t>
  </si>
  <si>
    <t>2025-04-17T12:51:36.582799</t>
  </si>
  <si>
    <t>2025-04-17T12:52:17.441322</t>
  </si>
  <si>
    <t>26496501</t>
  </si>
  <si>
    <t>39495082</t>
  </si>
  <si>
    <t>434F</t>
  </si>
  <si>
    <t>2025-04-17T12:52:22.404274</t>
  </si>
  <si>
    <t>2025-04-17T12:52:31.498196</t>
  </si>
  <si>
    <t>2025-04-17T12:52:40.576607</t>
  </si>
  <si>
    <t>2025-04-17T12:52:48.638115</t>
  </si>
  <si>
    <t>2025-04-17T12:52:57.802160</t>
  </si>
  <si>
    <t>2025-04-17T12:53:26.585808</t>
  </si>
  <si>
    <t>26496524</t>
  </si>
  <si>
    <t>39495103</t>
  </si>
  <si>
    <t>2025-04-17T12:53:27.498290</t>
  </si>
  <si>
    <t>2025-04-17T12:53:30.906830</t>
  </si>
  <si>
    <t>26496527</t>
  </si>
  <si>
    <t>39495105</t>
  </si>
  <si>
    <t>347Y</t>
  </si>
  <si>
    <t>2025-04-17T12:53:44.115160</t>
  </si>
  <si>
    <t>2025-04-17T12:53:57.447288</t>
  </si>
  <si>
    <t>26496529</t>
  </si>
  <si>
    <t>39495113</t>
  </si>
  <si>
    <t>633Q</t>
  </si>
  <si>
    <t>2025-04-17T12:54:02.756283</t>
  </si>
  <si>
    <t>2025-04-17T12:54:16.343689</t>
  </si>
  <si>
    <t>2025-04-17T12:54:50.497477</t>
  </si>
  <si>
    <t>26496583</t>
  </si>
  <si>
    <t>39495166</t>
  </si>
  <si>
    <t>328V</t>
  </si>
  <si>
    <t>2025-04-17T12:55:04.195686</t>
  </si>
  <si>
    <t>2025-04-17T12:55:11.268076</t>
  </si>
  <si>
    <t>2025-04-17T12:55:15.275504</t>
  </si>
  <si>
    <t>2025-04-17T12:55:45.514976</t>
  </si>
  <si>
    <t>2025-04-17T12:55:50.511718</t>
  </si>
  <si>
    <t>26496600</t>
  </si>
  <si>
    <t>39495180</t>
  </si>
  <si>
    <t>543C</t>
  </si>
  <si>
    <t>2025-04-17T12:55:59.597130</t>
  </si>
  <si>
    <t>2025-04-17T12:56:19.746958</t>
  </si>
  <si>
    <t>2025-04-17T12:56:24.264374</t>
  </si>
  <si>
    <t>2025-04-17T12:56:26.438693</t>
  </si>
  <si>
    <t>26496638</t>
  </si>
  <si>
    <t>39495221</t>
  </si>
  <si>
    <t>945U</t>
  </si>
  <si>
    <t>2025-04-17T12:56:36.812894</t>
  </si>
  <si>
    <t>2025-04-17T12:56:40.394515</t>
  </si>
  <si>
    <t>2025-04-17T12:56:45.214368</t>
  </si>
  <si>
    <t>26496647</t>
  </si>
  <si>
    <t>39495229</t>
  </si>
  <si>
    <t>249E</t>
  </si>
  <si>
    <t>2025-04-17T12:56:47.391156</t>
  </si>
  <si>
    <t>2025-04-17T12:57:00.536639</t>
  </si>
  <si>
    <t>2025-04-17T12:57:13.129217</t>
  </si>
  <si>
    <t>2025-04-17T12:57:20.337264</t>
  </si>
  <si>
    <t>26496657</t>
  </si>
  <si>
    <t>39495240</t>
  </si>
  <si>
    <t>465L</t>
  </si>
  <si>
    <t>2025-04-17T12:57:25.768055</t>
  </si>
  <si>
    <t>2025-04-17T12:57:26.802215</t>
  </si>
  <si>
    <t>2025-04-17T12:57:36.885052</t>
  </si>
  <si>
    <t>2025-04-17T12:57:40.936018</t>
  </si>
  <si>
    <t>2025-04-17T12:58:04.612300</t>
  </si>
  <si>
    <t>2025-04-17T12:58:06.609773</t>
  </si>
  <si>
    <t>2025-04-17T12:59:07.197202</t>
  </si>
  <si>
    <t>2025-04-17T12:59:23.799644</t>
  </si>
  <si>
    <t>26496735</t>
  </si>
  <si>
    <t>39495302</t>
  </si>
  <si>
    <t>647L</t>
  </si>
  <si>
    <t>2025-04-17T12:59:37.997844</t>
  </si>
  <si>
    <t>2025-04-17T12:59:44.771948</t>
  </si>
  <si>
    <t>26496748</t>
  </si>
  <si>
    <t>39495310</t>
  </si>
  <si>
    <t>2025-04-17T12:59:50.142502</t>
  </si>
  <si>
    <t>2025-04-17T13:00:00.702404</t>
  </si>
  <si>
    <t>2025-04-17T13:00:15.415664</t>
  </si>
  <si>
    <t>2025-04-17T13:00:40.540810</t>
  </si>
  <si>
    <t>2025-04-17T13:01:25.939583</t>
  </si>
  <si>
    <t>2025-04-17T13:01:38.199503</t>
  </si>
  <si>
    <t>2025-04-17T13:01:48.226947</t>
  </si>
  <si>
    <t>2025-04-17T13:02:33.989447</t>
  </si>
  <si>
    <t>2025-04-17T13:02:39.834776</t>
  </si>
  <si>
    <t>2025-04-17T13:02:46.097524</t>
  </si>
  <si>
    <t>2025-04-17T13:02:46.929744</t>
  </si>
  <si>
    <t>2025-04-17T13:02:51.611782</t>
  </si>
  <si>
    <t>2025-04-17T13:03:48.546199</t>
  </si>
  <si>
    <t>2025-04-17T13:03:49.563570</t>
  </si>
  <si>
    <t>2025-04-17T13:03:58.126592</t>
  </si>
  <si>
    <t>2025-04-17T13:03:58.585418</t>
  </si>
  <si>
    <t>26496932</t>
  </si>
  <si>
    <t>39495472</t>
  </si>
  <si>
    <t>229L</t>
  </si>
  <si>
    <t>2025-04-17T13:24:20.103835</t>
  </si>
  <si>
    <t>658H</t>
  </si>
  <si>
    <t>2025-04-17T13:04:23.510835</t>
  </si>
  <si>
    <t>26496976</t>
  </si>
  <si>
    <t>39495516</t>
  </si>
  <si>
    <t>858E</t>
  </si>
  <si>
    <t>2025-04-17T13:04:34.461852</t>
  </si>
  <si>
    <t>2025-04-17T13:04:34.614785</t>
  </si>
  <si>
    <t>26496981</t>
  </si>
  <si>
    <t>39495518</t>
  </si>
  <si>
    <t>2025-04-17T13:04:52.116926</t>
  </si>
  <si>
    <t>2025-04-17T13:25:34.400861</t>
  </si>
  <si>
    <t>2025-04-17T13:05:00.171699</t>
  </si>
  <si>
    <t>2025-04-17T13:05:09.774971</t>
  </si>
  <si>
    <t>2025-04-17T13:05:42.505275</t>
  </si>
  <si>
    <t>26497000</t>
  </si>
  <si>
    <t>39495533</t>
  </si>
  <si>
    <t>636U</t>
  </si>
  <si>
    <t>2025-04-17T13:05:46.105255</t>
  </si>
  <si>
    <t>2025-04-17T13:05:52.696193</t>
  </si>
  <si>
    <t>2025-04-17T13:06:03.761089</t>
  </si>
  <si>
    <t>2025-04-17T13:06:07.267854</t>
  </si>
  <si>
    <t>2025-04-17T13:06:42.081676</t>
  </si>
  <si>
    <t>26497061</t>
  </si>
  <si>
    <t>39495585</t>
  </si>
  <si>
    <t>528A</t>
  </si>
  <si>
    <t>2025-04-17T13:06:45.155389</t>
  </si>
  <si>
    <t>26497065</t>
  </si>
  <si>
    <t>39495587</t>
  </si>
  <si>
    <t>868V</t>
  </si>
  <si>
    <t>2025-04-17T13:06:50.145264</t>
  </si>
  <si>
    <t>2025-04-17T13:06:53.079072</t>
  </si>
  <si>
    <t>2025-04-17T13:07:20.510353</t>
  </si>
  <si>
    <t>26497073</t>
  </si>
  <si>
    <t>39495593</t>
  </si>
  <si>
    <t>334L</t>
  </si>
  <si>
    <t>2025-04-17T13:07:25.314547</t>
  </si>
  <si>
    <t>2025-04-17T13:07:55.589157</t>
  </si>
  <si>
    <t>2025-04-17T13:08:02.688500</t>
  </si>
  <si>
    <t>2025-04-17T13:08:15.843807</t>
  </si>
  <si>
    <t>2025-04-17T13:08:25.899716</t>
  </si>
  <si>
    <t>2025-04-17T13:08:36.985159</t>
  </si>
  <si>
    <t>2025-04-17T13:08:39.509790</t>
  </si>
  <si>
    <t>2025-04-17T13:08:47.543103</t>
  </si>
  <si>
    <t>2025-04-17T13:09:17.511550</t>
  </si>
  <si>
    <t>26497126</t>
  </si>
  <si>
    <t>39495657</t>
  </si>
  <si>
    <t>358F</t>
  </si>
  <si>
    <t>2025-04-17T13:09:26.983776</t>
  </si>
  <si>
    <t>26497140</t>
  </si>
  <si>
    <t>39495666</t>
  </si>
  <si>
    <t>382C</t>
  </si>
  <si>
    <t>2025-04-17T13:09:27.366315</t>
  </si>
  <si>
    <t>2025-04-17T13:09:30.941648</t>
  </si>
  <si>
    <t>2025-04-17T13:09:33.459578</t>
  </si>
  <si>
    <t>2025-04-17T13:09:43.027617</t>
  </si>
  <si>
    <t>2025-04-17T13:09:48.103958</t>
  </si>
  <si>
    <t>26497156</t>
  </si>
  <si>
    <t>39495674</t>
  </si>
  <si>
    <t>668E</t>
  </si>
  <si>
    <t>2025-04-17T13:09:54.139855</t>
  </si>
  <si>
    <t>2025-04-17T13:10:28.433224</t>
  </si>
  <si>
    <t>2025-04-17T13:10:59.147006</t>
  </si>
  <si>
    <t>2025-04-17T13:11:55.128831</t>
  </si>
  <si>
    <t>2025-04-17T13:12:16.282779</t>
  </si>
  <si>
    <t>2025-04-17T13:12:45.463600</t>
  </si>
  <si>
    <t>2025-04-17T13:12:55.527573</t>
  </si>
  <si>
    <t>26497284</t>
  </si>
  <si>
    <t>39495781</t>
  </si>
  <si>
    <t>944R</t>
  </si>
  <si>
    <t>2025-04-17T13:13:07.305851</t>
  </si>
  <si>
    <t>26497288</t>
  </si>
  <si>
    <t>39495782</t>
  </si>
  <si>
    <t>438Q</t>
  </si>
  <si>
    <t>2025-04-17T13:13:16.017647</t>
  </si>
  <si>
    <t>26497298</t>
  </si>
  <si>
    <t>39495786</t>
  </si>
  <si>
    <t>685A</t>
  </si>
  <si>
    <t>2025-04-17T13:13:29.390469</t>
  </si>
  <si>
    <t>2025-04-17T13:13:29.741338</t>
  </si>
  <si>
    <t>2025-04-17T13:13:30.244065</t>
  </si>
  <si>
    <t>2025-04-17T13:13:37.977990</t>
  </si>
  <si>
    <t>2025-04-17T13:13:38.913080</t>
  </si>
  <si>
    <t>2025-04-17T13:13:39.670159</t>
  </si>
  <si>
    <t>2025-04-17T13:13:51.070711</t>
  </si>
  <si>
    <t>2025-04-17T13:13:51.582879</t>
  </si>
  <si>
    <t>26497310</t>
  </si>
  <si>
    <t>39495799</t>
  </si>
  <si>
    <t>462A</t>
  </si>
  <si>
    <t>2025-04-17T13:14:33.229286</t>
  </si>
  <si>
    <t>26497360</t>
  </si>
  <si>
    <t>39495838</t>
  </si>
  <si>
    <t>578F</t>
  </si>
  <si>
    <t>2025-04-17T13:15:53.672562</t>
  </si>
  <si>
    <t>2025-04-17T13:16:21.848341</t>
  </si>
  <si>
    <t>2025-04-17T13:16:37.628233</t>
  </si>
  <si>
    <t>26497423</t>
  </si>
  <si>
    <t>39495906</t>
  </si>
  <si>
    <t>424T</t>
  </si>
  <si>
    <t>2025-04-17T13:16:40.045013</t>
  </si>
  <si>
    <t>2025-04-17T13:16:43.312854</t>
  </si>
  <si>
    <t>26497428</t>
  </si>
  <si>
    <t>39495908</t>
  </si>
  <si>
    <t>652W</t>
  </si>
  <si>
    <t>2025-04-17T13:18:21.378274</t>
  </si>
  <si>
    <t>2025-04-17T13:18:22.224622</t>
  </si>
  <si>
    <t>2025-04-17T13:18:23.068245</t>
  </si>
  <si>
    <t>2025-04-17T13:18:37.026415</t>
  </si>
  <si>
    <t>26497488</t>
  </si>
  <si>
    <t>39495986</t>
  </si>
  <si>
    <t>235U</t>
  </si>
  <si>
    <t>2025-04-17T13:19:00.223605</t>
  </si>
  <si>
    <t>2025-04-17T13:19:05.743668</t>
  </si>
  <si>
    <t>2025-04-17T13:19:06.750807</t>
  </si>
  <si>
    <t>2025-04-17T13:19:40.206509</t>
  </si>
  <si>
    <t>26497516</t>
  </si>
  <si>
    <t>39496009</t>
  </si>
  <si>
    <t>359L</t>
  </si>
  <si>
    <t>2025-04-17T13:19:47.522339</t>
  </si>
  <si>
    <t>2025-04-17T13:20:09.367</t>
  </si>
  <si>
    <t>26497542</t>
  </si>
  <si>
    <t>39496012</t>
  </si>
  <si>
    <t>252P</t>
  </si>
  <si>
    <t>2025-04-17T13:20:10.327345</t>
  </si>
  <si>
    <t>26497548</t>
  </si>
  <si>
    <t>39496013</t>
  </si>
  <si>
    <t>256P</t>
  </si>
  <si>
    <t>2025-04-17T13:20:17.775931</t>
  </si>
  <si>
    <t>2025-04-17T13:20:23.845824</t>
  </si>
  <si>
    <t>2025-04-17T18:12:48.432129</t>
  </si>
  <si>
    <t>783H</t>
  </si>
  <si>
    <t>2025-04-17T13:28:17.569848</t>
  </si>
  <si>
    <t>2025-04-17T13:32:20.020415</t>
  </si>
  <si>
    <t>2025-04-17T13:49:17.281665</t>
  </si>
  <si>
    <t>2025-04-17T18:00:20.394110</t>
  </si>
  <si>
    <t>26506792</t>
  </si>
  <si>
    <t>39505912</t>
  </si>
  <si>
    <t>577E</t>
  </si>
  <si>
    <t>2025-04-17T18:00:27.541066</t>
  </si>
  <si>
    <t>2025-04-17T18:00:40.695249</t>
  </si>
  <si>
    <t>26506836</t>
  </si>
  <si>
    <t>39505948</t>
  </si>
  <si>
    <t>283P</t>
  </si>
  <si>
    <t>2025-04-17T18:00:46.429210</t>
  </si>
  <si>
    <t>2025-04-17T18:00:54.887344</t>
  </si>
  <si>
    <t>26506845</t>
  </si>
  <si>
    <t>39505956</t>
  </si>
  <si>
    <t>757W</t>
  </si>
  <si>
    <t>2025-04-17T18:01:24.399248</t>
  </si>
  <si>
    <t>26506875</t>
  </si>
  <si>
    <t>39505972</t>
  </si>
  <si>
    <t>569W</t>
  </si>
  <si>
    <t>2025-04-17T18:01:44.043581</t>
  </si>
  <si>
    <t>2025-04-17T18:02:42.678131</t>
  </si>
  <si>
    <t>26506953</t>
  </si>
  <si>
    <t>39506036</t>
  </si>
  <si>
    <t>274P</t>
  </si>
  <si>
    <t>2025-04-17T18:02:52.519023</t>
  </si>
  <si>
    <t>26506959</t>
  </si>
  <si>
    <t>39506043</t>
  </si>
  <si>
    <t>2025-04-17T18:03:01.574811</t>
  </si>
  <si>
    <t>26506968</t>
  </si>
  <si>
    <t>39506057</t>
  </si>
  <si>
    <t>428R</t>
  </si>
  <si>
    <t>2025-04-17T18:03:04.578285</t>
  </si>
  <si>
    <t>2025-04-17T18:03:16.506414</t>
  </si>
  <si>
    <t>26506965</t>
  </si>
  <si>
    <t>39506052</t>
  </si>
  <si>
    <t>889V</t>
  </si>
  <si>
    <t>2025-04-17T18:03:23.265253</t>
  </si>
  <si>
    <t>26506985</t>
  </si>
  <si>
    <t>39506067</t>
  </si>
  <si>
    <t>567V</t>
  </si>
  <si>
    <t>2025-04-17T18:03:42.548873</t>
  </si>
  <si>
    <t>26506982</t>
  </si>
  <si>
    <t>39506065</t>
  </si>
  <si>
    <t>722P</t>
  </si>
  <si>
    <t>2025-04-17T18:03:43.372204</t>
  </si>
  <si>
    <t>26506998</t>
  </si>
  <si>
    <t>39506080</t>
  </si>
  <si>
    <t>653H</t>
  </si>
  <si>
    <t>2025-04-17T18:03:53.794480</t>
  </si>
  <si>
    <t>26506995</t>
  </si>
  <si>
    <t>39506074</t>
  </si>
  <si>
    <t>774E</t>
  </si>
  <si>
    <t>2025-04-17T18:04:23.305805</t>
  </si>
  <si>
    <t>2025-04-17T18:04:23.332739</t>
  </si>
  <si>
    <t>2025-04-17T18:05:04.464037</t>
  </si>
  <si>
    <t>26507071</t>
  </si>
  <si>
    <t>39506149</t>
  </si>
  <si>
    <t>332V</t>
  </si>
  <si>
    <t>2025-04-17T18:05:34.431514</t>
  </si>
  <si>
    <t>24661</t>
  </si>
  <si>
    <t>01057829188(김성수)</t>
  </si>
  <si>
    <t>2025-04-17T18:05:40.031803</t>
  </si>
  <si>
    <t>26507079</t>
  </si>
  <si>
    <t>39506158</t>
  </si>
  <si>
    <t>525U</t>
  </si>
  <si>
    <t>2025-04-17T18:05:43.630103</t>
  </si>
  <si>
    <t>26507092</t>
  </si>
  <si>
    <t>39506168</t>
  </si>
  <si>
    <t>638H</t>
  </si>
  <si>
    <t>2025-04-17T18:06:05.349113</t>
  </si>
  <si>
    <t>2025-04-17T18:06:07.816368</t>
  </si>
  <si>
    <t>2025-04-17T18:06:39.047859</t>
  </si>
  <si>
    <t>26507165</t>
  </si>
  <si>
    <t>39506234</t>
  </si>
  <si>
    <t>769Q</t>
  </si>
  <si>
    <t>2025-04-17T18:06:42.483034</t>
  </si>
  <si>
    <t>26507136</t>
  </si>
  <si>
    <t>39506200</t>
  </si>
  <si>
    <t>2025-04-17T18:06:51.749474</t>
  </si>
  <si>
    <t>26507177</t>
  </si>
  <si>
    <t>39506255</t>
  </si>
  <si>
    <t>765A</t>
  </si>
  <si>
    <t>2025-04-17T18:07:42.046483</t>
  </si>
  <si>
    <t>26507202</t>
  </si>
  <si>
    <t>39506266</t>
  </si>
  <si>
    <t>2025-04-17T18:07:57.624840</t>
  </si>
  <si>
    <t>26507209</t>
  </si>
  <si>
    <t>39506274</t>
  </si>
  <si>
    <t>896R</t>
  </si>
  <si>
    <t>2025-04-17T18:08:14.406701</t>
  </si>
  <si>
    <t>2025-04-17T18:08:14.674223</t>
  </si>
  <si>
    <t>2025-04-17T18:09:09.296147</t>
  </si>
  <si>
    <t>2025-04-17T18:09:09.824694</t>
  </si>
  <si>
    <t>2025-04-17T18:09:10.582728</t>
  </si>
  <si>
    <t>2025-04-17T18:09:18.215761</t>
  </si>
  <si>
    <t>26507289</t>
  </si>
  <si>
    <t>39506361</t>
  </si>
  <si>
    <t>376P</t>
  </si>
  <si>
    <t>2025-04-17T18:11:16.936310</t>
  </si>
  <si>
    <t>26507390</t>
  </si>
  <si>
    <t>39506459</t>
  </si>
  <si>
    <t>2025-04-17T18:12:17.222870</t>
  </si>
  <si>
    <t>2025-04-17T18:12:21.732074</t>
  </si>
  <si>
    <t>2025-04-17T18:13:24.896429</t>
  </si>
  <si>
    <t>26507489</t>
  </si>
  <si>
    <t>39506557</t>
  </si>
  <si>
    <t>464R</t>
  </si>
  <si>
    <t>2025-04-17T18:13:27.315976</t>
  </si>
  <si>
    <t>2025-04-17T18:13:28.000318</t>
  </si>
  <si>
    <t>2025-04-17T18:13:30.190952</t>
  </si>
  <si>
    <t>2025-04-17T18:13:34.400022</t>
  </si>
  <si>
    <t>26507504</t>
  </si>
  <si>
    <t>39506570</t>
  </si>
  <si>
    <t>353A</t>
  </si>
  <si>
    <t>2025-04-17T18:13:38.373317</t>
  </si>
  <si>
    <t>2025-04-17T18:13:38.309848</t>
  </si>
  <si>
    <t>2025-04-17T18:13:39.489200</t>
  </si>
  <si>
    <t>2025-04-17T18:13:41.134621</t>
  </si>
  <si>
    <t>2025-04-17T18:14:18.659350</t>
  </si>
  <si>
    <t>26507537</t>
  </si>
  <si>
    <t>39506590</t>
  </si>
  <si>
    <t>795K</t>
  </si>
  <si>
    <t>2025-04-17T18:14:35.283564</t>
  </si>
  <si>
    <t>2025-04-17T18:14:38.267556</t>
  </si>
  <si>
    <t>2025-04-17T18:15:53.847391</t>
  </si>
  <si>
    <t>2025-04-17T18:16:15.643519</t>
  </si>
  <si>
    <t>26507627</t>
  </si>
  <si>
    <t>39506669</t>
  </si>
  <si>
    <t>2025-04-17T18:16:49.801171</t>
  </si>
  <si>
    <t>2025-04-17T18:16:55.820026</t>
  </si>
  <si>
    <t>2025-04-17T18:17:13.006611</t>
  </si>
  <si>
    <t>26507697</t>
  </si>
  <si>
    <t>39506731</t>
  </si>
  <si>
    <t>836R</t>
  </si>
  <si>
    <t>2025-04-17T18:17:46.200796</t>
  </si>
  <si>
    <t>2025-04-17T18:17:55.271457</t>
  </si>
  <si>
    <t>26507718</t>
  </si>
  <si>
    <t>39506748</t>
  </si>
  <si>
    <t>273A</t>
  </si>
  <si>
    <t>2025-04-17T18:18:22.997677</t>
  </si>
  <si>
    <t>2025-04-17T18:19:35.813307</t>
  </si>
  <si>
    <t>26507795</t>
  </si>
  <si>
    <t>39506815</t>
  </si>
  <si>
    <t>396E</t>
  </si>
  <si>
    <t>2025-04-17T18:19:36.016643</t>
  </si>
  <si>
    <t>2025-04-17T18:19:38.117595</t>
  </si>
  <si>
    <t>26507802</t>
  </si>
  <si>
    <t>39506819</t>
  </si>
  <si>
    <t>973K</t>
  </si>
  <si>
    <t>2025-04-17T18:19:56.327419</t>
  </si>
  <si>
    <t>2025-04-17T18:20:01.280638</t>
  </si>
  <si>
    <t>2025-04-17T18:20:37.214863</t>
  </si>
  <si>
    <t>26507821</t>
  </si>
  <si>
    <t>39506842</t>
  </si>
  <si>
    <t>677T</t>
  </si>
  <si>
    <t>2025-04-17T18:20:39.362672</t>
  </si>
  <si>
    <t>26507866</t>
  </si>
  <si>
    <t>39506853</t>
  </si>
  <si>
    <t>485T</t>
  </si>
  <si>
    <t>2025-04-17T18:21:42.723821</t>
  </si>
  <si>
    <t>26507916</t>
  </si>
  <si>
    <t>39506919</t>
  </si>
  <si>
    <t>2025-04-17T18:22:27.233298</t>
  </si>
  <si>
    <t>26507954</t>
  </si>
  <si>
    <t>39506952</t>
  </si>
  <si>
    <t>564K</t>
  </si>
  <si>
    <t>2025-04-17T18:22:38.396739</t>
  </si>
  <si>
    <t>2025-04-17T18:22:50.047528</t>
  </si>
  <si>
    <t>26507991</t>
  </si>
  <si>
    <t>39506989</t>
  </si>
  <si>
    <t>876H</t>
  </si>
  <si>
    <t>2025-04-17T18:22:50.535889</t>
  </si>
  <si>
    <t>2025-04-17T18:23:12.666339</t>
  </si>
  <si>
    <t>2025-04-17T18:23:18.174792</t>
  </si>
  <si>
    <t>2025-04-17T18:23:32.277600</t>
  </si>
  <si>
    <t>2025-04-17T18:23:48.463113</t>
  </si>
  <si>
    <t>26508025</t>
  </si>
  <si>
    <t>39507014</t>
  </si>
  <si>
    <t>2025-04-17T18:24:16.747702</t>
  </si>
  <si>
    <t>26508043</t>
  </si>
  <si>
    <t>39507025</t>
  </si>
  <si>
    <t>2025-04-17T18:24:34.619336</t>
  </si>
  <si>
    <t>26508034</t>
  </si>
  <si>
    <t>39507021</t>
  </si>
  <si>
    <t>662F</t>
  </si>
  <si>
    <t>2025-04-17T18:24:42.750562</t>
  </si>
  <si>
    <t>2025-04-17T18:24:48.862492</t>
  </si>
  <si>
    <t>2025-04-17T18:24:48.921943</t>
  </si>
  <si>
    <t>2025-04-17T18:24:52.124389</t>
  </si>
  <si>
    <t>26508096</t>
  </si>
  <si>
    <t>39507076</t>
  </si>
  <si>
    <t>945L</t>
  </si>
  <si>
    <t>2025-04-17T18:24:56.419440</t>
  </si>
  <si>
    <t>2025-04-17T18:24:57.009966</t>
  </si>
  <si>
    <t>26508101</t>
  </si>
  <si>
    <t>39507081</t>
  </si>
  <si>
    <t>487U</t>
  </si>
  <si>
    <t>2025-04-17T18:25:10.059038</t>
  </si>
  <si>
    <t>2025-04-17T18:25:15.620799</t>
  </si>
  <si>
    <t>2025-04-17T18:25:45.310254</t>
  </si>
  <si>
    <t>26508132</t>
  </si>
  <si>
    <t>39507111</t>
  </si>
  <si>
    <t>397K</t>
  </si>
  <si>
    <t>2025-04-17T18:25:50.308890</t>
  </si>
  <si>
    <t>26508135</t>
  </si>
  <si>
    <t>39507114</t>
  </si>
  <si>
    <t>789F</t>
  </si>
  <si>
    <t>2025-04-17T18:25:51.836775</t>
  </si>
  <si>
    <t>2025-04-17T18:25:51.810548</t>
  </si>
  <si>
    <t>2025-04-17T18:26:17.754993</t>
  </si>
  <si>
    <t>2025-04-17T18:26:23.295697</t>
  </si>
  <si>
    <t>26508161</t>
  </si>
  <si>
    <t>39507135</t>
  </si>
  <si>
    <t>854T</t>
  </si>
  <si>
    <t>2025-04-17T18:26:36.155907</t>
  </si>
  <si>
    <t>2025-04-17T18:26:54.823185</t>
  </si>
  <si>
    <t>2025-04-17T18:26:58.885963</t>
  </si>
  <si>
    <t>2025-04-17T18:27:02.910257</t>
  </si>
  <si>
    <t>2025-04-17T18:27:04.892895</t>
  </si>
  <si>
    <t>2025-04-17T18:27:08.896498</t>
  </si>
  <si>
    <t>2025-04-17T18:27:10.068877</t>
  </si>
  <si>
    <t>2025-04-17T18:27:10.364986</t>
  </si>
  <si>
    <t>26508218</t>
  </si>
  <si>
    <t>39507189</t>
  </si>
  <si>
    <t>229Y</t>
  </si>
  <si>
    <t>2025-04-17T18:27:34.993108</t>
  </si>
  <si>
    <t>26508236</t>
  </si>
  <si>
    <t>39507201</t>
  </si>
  <si>
    <t>2025-04-17T18:27:53.318803</t>
  </si>
  <si>
    <t>2025-04-17T18:27:55.941726</t>
  </si>
  <si>
    <t>26508253</t>
  </si>
  <si>
    <t>39507212</t>
  </si>
  <si>
    <t>745C</t>
  </si>
  <si>
    <t>2025-04-17T18:28:00.823352</t>
  </si>
  <si>
    <t>2025-04-17T18:28:05.755007</t>
  </si>
  <si>
    <t>26508264</t>
  </si>
  <si>
    <t>39507215</t>
  </si>
  <si>
    <t>698K</t>
  </si>
  <si>
    <t>2025-04-17T18:28:08.592267</t>
  </si>
  <si>
    <t>26508266</t>
  </si>
  <si>
    <t>39507217</t>
  </si>
  <si>
    <t>883E</t>
  </si>
  <si>
    <t>2025-04-17T18:28:13.389904</t>
  </si>
  <si>
    <t>2025-04-17T18:28:13.407342</t>
  </si>
  <si>
    <t>2025-04-17T18:28:37.792803</t>
  </si>
  <si>
    <t>26508273</t>
  </si>
  <si>
    <t>39507220</t>
  </si>
  <si>
    <t>783F</t>
  </si>
  <si>
    <t>2025-04-17T18:28:49.249818</t>
  </si>
  <si>
    <t>2025-04-17T18:28:54.713389</t>
  </si>
  <si>
    <t>26508316</t>
  </si>
  <si>
    <t>39507262</t>
  </si>
  <si>
    <t>684R</t>
  </si>
  <si>
    <t>2025-04-17T18:28:55.716004</t>
  </si>
  <si>
    <t>2025-04-17T18:29:18.486186</t>
  </si>
  <si>
    <t>2025-04-17T18:29:34.889489</t>
  </si>
  <si>
    <t>2025-04-17T18:29:34.968068</t>
  </si>
  <si>
    <t>2025-04-17T18:29:49.754118</t>
  </si>
  <si>
    <t>2025-04-17T18:29:52.239250</t>
  </si>
  <si>
    <t>2025-04-17T18:29:59.248505</t>
  </si>
  <si>
    <t>26508364</t>
  </si>
  <si>
    <t>39507299</t>
  </si>
  <si>
    <t>897Y</t>
  </si>
  <si>
    <t>2025-04-17T18:30:06.131330</t>
  </si>
  <si>
    <t>2025-04-17T18:30:10.390953</t>
  </si>
  <si>
    <t>26508385</t>
  </si>
  <si>
    <t>39507322</t>
  </si>
  <si>
    <t>729E</t>
  </si>
  <si>
    <t>2025-04-17T18:30:16.690422</t>
  </si>
  <si>
    <t>2025-04-17T18:30:16.716138</t>
  </si>
  <si>
    <t>2025-04-17T18:30:17.602543</t>
  </si>
  <si>
    <t>2025-04-17T18:30:25.153815</t>
  </si>
  <si>
    <t>26508395</t>
  </si>
  <si>
    <t>39507328</t>
  </si>
  <si>
    <t>565U</t>
  </si>
  <si>
    <t>2025-04-17T18:30:35.388269</t>
  </si>
  <si>
    <t>26508406</t>
  </si>
  <si>
    <t>39507331</t>
  </si>
  <si>
    <t>532H</t>
  </si>
  <si>
    <t>2025-04-17T18:30:42.972318</t>
  </si>
  <si>
    <t>2025-04-17T18:30:43.151690</t>
  </si>
  <si>
    <t>2025-04-17T18:30:49.992719</t>
  </si>
  <si>
    <t>2025-04-17T18:30:57.745811</t>
  </si>
  <si>
    <t>26508446</t>
  </si>
  <si>
    <t>39507377</t>
  </si>
  <si>
    <t>859Q</t>
  </si>
  <si>
    <t>2025-04-17T18:31:28.907523</t>
  </si>
  <si>
    <t>26508440</t>
  </si>
  <si>
    <t>39507372</t>
  </si>
  <si>
    <t>982A</t>
  </si>
  <si>
    <t>2025-04-17T18:32:16.682538</t>
  </si>
  <si>
    <t>2025-04-17T18:32:21.311778</t>
  </si>
  <si>
    <t>26508500</t>
  </si>
  <si>
    <t>39507433</t>
  </si>
  <si>
    <t>379P</t>
  </si>
  <si>
    <t>2025-04-17T18:32:36.396797</t>
  </si>
  <si>
    <t>2025-04-17T18:32:39.363547</t>
  </si>
  <si>
    <t>2025-04-17T18:33:02.563203</t>
  </si>
  <si>
    <t>26508556</t>
  </si>
  <si>
    <t>39507485</t>
  </si>
  <si>
    <t>385C</t>
  </si>
  <si>
    <t>2025-04-17T18:33:16.196676</t>
  </si>
  <si>
    <t>2025-04-17T18:33:22.711903</t>
  </si>
  <si>
    <t>2025-04-17T18:33:22.747208</t>
  </si>
  <si>
    <t>2025-04-17T18:33:26.274312</t>
  </si>
  <si>
    <t>2025-04-17T18:33:32.672490</t>
  </si>
  <si>
    <t>26508576</t>
  </si>
  <si>
    <t>39507500</t>
  </si>
  <si>
    <t>345K</t>
  </si>
  <si>
    <t>2025-04-17T18:34:23.172812</t>
  </si>
  <si>
    <t>2025-04-17T18:34:23.913053</t>
  </si>
  <si>
    <t>26508605</t>
  </si>
  <si>
    <t>39507529</t>
  </si>
  <si>
    <t>855K</t>
  </si>
  <si>
    <t>2025-04-17T18:34:24.184907</t>
  </si>
  <si>
    <t>2025-04-17T18:34:25.162857</t>
  </si>
  <si>
    <t>2025-04-17T18:34:25.206640</t>
  </si>
  <si>
    <t>2025-04-17T18:34:26.098055</t>
  </si>
  <si>
    <t>2025-04-17T18:34:27.515656</t>
  </si>
  <si>
    <t>2025-04-17T18:34:28.516198</t>
  </si>
  <si>
    <t>2025-04-17T18:34:29.391536</t>
  </si>
  <si>
    <t>2025-04-17T18:34:30.316302</t>
  </si>
  <si>
    <t>2025-04-17T18:34:36.795595</t>
  </si>
  <si>
    <t>2025-04-17T18:34:36.788426</t>
  </si>
  <si>
    <t>2025-04-17T18:34:46.357863</t>
  </si>
  <si>
    <t>2025-04-17T18:34:52.420163</t>
  </si>
  <si>
    <t>2025-04-17T18:35:01.205177</t>
  </si>
  <si>
    <t>2025-04-17T18:35:01.413373</t>
  </si>
  <si>
    <t>2025-04-17T18:35:22.355681</t>
  </si>
  <si>
    <t>2025-04-17T18:35:43.460146</t>
  </si>
  <si>
    <t>26508677</t>
  </si>
  <si>
    <t>39507595</t>
  </si>
  <si>
    <t>775P</t>
  </si>
  <si>
    <t>2025-04-17T18:35:48.445433</t>
  </si>
  <si>
    <t>2025-04-17T18:35:52.668182</t>
  </si>
  <si>
    <t>26508685</t>
  </si>
  <si>
    <t>39507603</t>
  </si>
  <si>
    <t>639A</t>
  </si>
  <si>
    <t>2025-04-17T18:35:53.309506</t>
  </si>
  <si>
    <t>26508687</t>
  </si>
  <si>
    <t>39507604</t>
  </si>
  <si>
    <t>2025-04-17T18:36:06.329002</t>
  </si>
  <si>
    <t>26508698</t>
  </si>
  <si>
    <t>39507609</t>
  </si>
  <si>
    <t>2025-04-17T18:36:13.349419</t>
  </si>
  <si>
    <t>26508714</t>
  </si>
  <si>
    <t>39507615</t>
  </si>
  <si>
    <t>655Y</t>
  </si>
  <si>
    <t>2025-04-17T18:36:29.439492</t>
  </si>
  <si>
    <t>2025-04-17T18:36:29.296473</t>
  </si>
  <si>
    <t>26508721</t>
  </si>
  <si>
    <t>39507626</t>
  </si>
  <si>
    <t>2025-04-17T18:36:29.972870</t>
  </si>
  <si>
    <t>2025-04-17T18:36:30.362218</t>
  </si>
  <si>
    <t>2025-04-17T18:36:31.974442</t>
  </si>
  <si>
    <t>2025-04-17T18:36:33.452085</t>
  </si>
  <si>
    <t>2025-04-17T18:36:37.062664</t>
  </si>
  <si>
    <t>2025-04-17T18:36:41.575496</t>
  </si>
  <si>
    <t>2025-04-17T18:36:44.776582</t>
  </si>
  <si>
    <t>26508769</t>
  </si>
  <si>
    <t>39507667</t>
  </si>
  <si>
    <t>882H</t>
  </si>
  <si>
    <t>2025-04-17T18:36:50.237260</t>
  </si>
  <si>
    <t>2025-04-17T18:36:56.702557</t>
  </si>
  <si>
    <t>2025-04-17T18:37:19.989580</t>
  </si>
  <si>
    <t>2025-04-17T18:37:23.750913</t>
  </si>
  <si>
    <t>26508809</t>
  </si>
  <si>
    <t>39507695</t>
  </si>
  <si>
    <t>385Y</t>
  </si>
  <si>
    <t>2025-04-17T18:37:27.367803</t>
  </si>
  <si>
    <t>26508813</t>
  </si>
  <si>
    <t>39507698</t>
  </si>
  <si>
    <t>573U</t>
  </si>
  <si>
    <t>2025-04-17T18:37:38.559032</t>
  </si>
  <si>
    <t>2025-04-17T18:37:44.218839</t>
  </si>
  <si>
    <t>26508798</t>
  </si>
  <si>
    <t>39507691</t>
  </si>
  <si>
    <t>2025-04-17T18:38:09.273127</t>
  </si>
  <si>
    <t>26508839</t>
  </si>
  <si>
    <t>39507731</t>
  </si>
  <si>
    <t>2025-04-17T18:38:11.332373</t>
  </si>
  <si>
    <t>2025-04-17T18:38:19.902443</t>
  </si>
  <si>
    <t>2025-04-17T18:38:20.955763</t>
  </si>
  <si>
    <t>2025-04-17T18:38:34.049441</t>
  </si>
  <si>
    <t>2025-04-17T18:38:41.669475</t>
  </si>
  <si>
    <t>2025-04-17T18:38:58.258655</t>
  </si>
  <si>
    <t>2025-04-17T18:39:07.281646</t>
  </si>
  <si>
    <t>2025-04-17T18:39:16.859505</t>
  </si>
  <si>
    <t>2025-04-17T18:39:28.230058</t>
  </si>
  <si>
    <t>26508919</t>
  </si>
  <si>
    <t>39507812</t>
  </si>
  <si>
    <t>843K</t>
  </si>
  <si>
    <t>2025-04-17T18:39:39.190839</t>
  </si>
  <si>
    <t>2025-04-17T18:39:39.390331</t>
  </si>
  <si>
    <t>2025-04-17T18:40:06.778659</t>
  </si>
  <si>
    <t>2025-04-17T18:40:43.514995</t>
  </si>
  <si>
    <t>2025-04-17T18:41:07.134903</t>
  </si>
  <si>
    <t>26509011</t>
  </si>
  <si>
    <t>39507909</t>
  </si>
  <si>
    <t>922L</t>
  </si>
  <si>
    <t>2025-04-17T18:41:17.924658</t>
  </si>
  <si>
    <t>2025-04-17T18:41:23.344514</t>
  </si>
  <si>
    <t>2025-04-17T18:41:23.569903</t>
  </si>
  <si>
    <t>2025-04-17T18:41:24.287579</t>
  </si>
  <si>
    <t>2025-04-17T18:41:33.872820</t>
  </si>
  <si>
    <t>2025-04-17T18:41:41.425662</t>
  </si>
  <si>
    <t>2025-04-17T18:41:55.514291</t>
  </si>
  <si>
    <t>2025-04-17T18:42:29.258296</t>
  </si>
  <si>
    <t>26509074</t>
  </si>
  <si>
    <t>39507964</t>
  </si>
  <si>
    <t>673T</t>
  </si>
  <si>
    <t>2025-04-17T18:42:39.922345</t>
  </si>
  <si>
    <t>26509104</t>
  </si>
  <si>
    <t>39507972</t>
  </si>
  <si>
    <t>483P</t>
  </si>
  <si>
    <t>2025-04-17T18:42:43.388104</t>
  </si>
  <si>
    <t>2025-04-17T18:42:46.927763</t>
  </si>
  <si>
    <t>2025-04-17T18:42:48.915719</t>
  </si>
  <si>
    <t>2025-04-17T18:43:02.027701</t>
  </si>
  <si>
    <t>2025-04-17T18:43:13.502448</t>
  </si>
  <si>
    <t>26509135</t>
  </si>
  <si>
    <t>39508025</t>
  </si>
  <si>
    <t>666L</t>
  </si>
  <si>
    <t>2025-04-17T18:43:23.180868</t>
  </si>
  <si>
    <t>2025-04-17T18:44:04.009270</t>
  </si>
  <si>
    <t>2025-04-17T18:44:11.702240</t>
  </si>
  <si>
    <t>26509160</t>
  </si>
  <si>
    <t>39508047</t>
  </si>
  <si>
    <t>523R</t>
  </si>
  <si>
    <t>2025-04-17T18:44:16.810217</t>
  </si>
  <si>
    <t>26509167</t>
  </si>
  <si>
    <t>39508051</t>
  </si>
  <si>
    <t>868K</t>
  </si>
  <si>
    <t>2025-04-17T18:44:18.746342</t>
  </si>
  <si>
    <t>2025-04-17T18:44:30.201294</t>
  </si>
  <si>
    <t>2025-04-17T18:44:47.951536</t>
  </si>
  <si>
    <t>2025-04-17T18:45:12.498609</t>
  </si>
  <si>
    <t>26509235</t>
  </si>
  <si>
    <t>39508107</t>
  </si>
  <si>
    <t>929U</t>
  </si>
  <si>
    <t>2025-04-17T18:45:13.083853</t>
  </si>
  <si>
    <t>2025-04-17T18:45:20.081132</t>
  </si>
  <si>
    <t>26509246</t>
  </si>
  <si>
    <t>39508111</t>
  </si>
  <si>
    <t>284T</t>
  </si>
  <si>
    <t>2025-04-17T18:45:23.109227</t>
  </si>
  <si>
    <t>2025-04-17T18:45:29.197059</t>
  </si>
  <si>
    <t>2025-04-17T18:45:38.011516</t>
  </si>
  <si>
    <t>26509267</t>
  </si>
  <si>
    <t>39508124</t>
  </si>
  <si>
    <t>628Q</t>
  </si>
  <si>
    <t>2025-04-17T18:45:40.202592</t>
  </si>
  <si>
    <t>2025-04-17T18:45:44.366965</t>
  </si>
  <si>
    <t>26509262</t>
  </si>
  <si>
    <t>39508123</t>
  </si>
  <si>
    <t>686W</t>
  </si>
  <si>
    <t>2025-04-17T18:45:47.328906</t>
  </si>
  <si>
    <t>2025-04-17T18:45:51.042295</t>
  </si>
  <si>
    <t>26509281</t>
  </si>
  <si>
    <t>39508136</t>
  </si>
  <si>
    <t>593F</t>
  </si>
  <si>
    <t>2025-04-17T18:45:53.327394</t>
  </si>
  <si>
    <t>2025-04-17T18:45:53.318410</t>
  </si>
  <si>
    <t>2025-04-17T18:46:08.793437</t>
  </si>
  <si>
    <t>2025-04-17T18:46:15.295391</t>
  </si>
  <si>
    <t>2025-04-17T18:46:23.164570</t>
  </si>
  <si>
    <t>26509316</t>
  </si>
  <si>
    <t>39508167</t>
  </si>
  <si>
    <t>2025-04-17T18:46:29.121250</t>
  </si>
  <si>
    <t>2025-04-17T18:46:39.238833</t>
  </si>
  <si>
    <t>2025-04-17T18:46:46.009987</t>
  </si>
  <si>
    <t>26509359</t>
  </si>
  <si>
    <t>39508209</t>
  </si>
  <si>
    <t>728W</t>
  </si>
  <si>
    <t>2025-04-17T18:46:51.287305</t>
  </si>
  <si>
    <t>2025-04-17T18:47:03.428512</t>
  </si>
  <si>
    <t>2025-04-17T18:47:29.553297</t>
  </si>
  <si>
    <t>26509394</t>
  </si>
  <si>
    <t>39508234</t>
  </si>
  <si>
    <t>897Q</t>
  </si>
  <si>
    <t>2025-04-17T18:48:03.051879</t>
  </si>
  <si>
    <t>2025-04-17T18:48:03.772396</t>
  </si>
  <si>
    <t>2025-04-17T18:48:22.524556</t>
  </si>
  <si>
    <t>2025-04-17T18:48:23.735636</t>
  </si>
  <si>
    <t>2025-04-17T18:48:45.381211</t>
  </si>
  <si>
    <t>26509478</t>
  </si>
  <si>
    <t>39508311</t>
  </si>
  <si>
    <t>2025-04-17T18:48:52.252326</t>
  </si>
  <si>
    <t>2025-04-17T18:49:12.871588</t>
  </si>
  <si>
    <t>2025-04-17T18:49:36.591981</t>
  </si>
  <si>
    <t>26509482</t>
  </si>
  <si>
    <t>39508313</t>
  </si>
  <si>
    <t>489E</t>
  </si>
  <si>
    <t>2025-04-17T18:49:41.098223</t>
  </si>
  <si>
    <t>2025-04-17T18:49:45.177097</t>
  </si>
  <si>
    <t>2025-04-17T18:49:45.699277</t>
  </si>
  <si>
    <t>26509513</t>
  </si>
  <si>
    <t>39508339</t>
  </si>
  <si>
    <t>783T</t>
  </si>
  <si>
    <t>2025-04-17T18:49:56.181888</t>
  </si>
  <si>
    <t>2025-04-17T18:50:00.234632</t>
  </si>
  <si>
    <t>26509524</t>
  </si>
  <si>
    <t>39508348</t>
  </si>
  <si>
    <t>394W</t>
  </si>
  <si>
    <t>2025-04-17T18:50:07.785798</t>
  </si>
  <si>
    <t>2025-04-17T18:50:08.015483</t>
  </si>
  <si>
    <t>2025-04-17T18:50:09.644912</t>
  </si>
  <si>
    <t>26509532</t>
  </si>
  <si>
    <t>39508398</t>
  </si>
  <si>
    <t>964K</t>
  </si>
  <si>
    <t>2025-04-17T18:50:10.837391</t>
  </si>
  <si>
    <t>26509534</t>
  </si>
  <si>
    <t>39508399</t>
  </si>
  <si>
    <t>932R</t>
  </si>
  <si>
    <t>2025-04-17T18:50:16.317101</t>
  </si>
  <si>
    <t>2025-04-17T18:50:30.456982</t>
  </si>
  <si>
    <t>2025-04-17T18:51:12.821876</t>
  </si>
  <si>
    <t>2025-04-17T18:51:52.512359</t>
  </si>
  <si>
    <t>26509640</t>
  </si>
  <si>
    <t>39508501</t>
  </si>
  <si>
    <t>872T</t>
  </si>
  <si>
    <t>2025-04-17T18:51:59.093003</t>
  </si>
  <si>
    <t>2025-04-17T18:52:01.315538</t>
  </si>
  <si>
    <t>26509643</t>
  </si>
  <si>
    <t>39508504</t>
  </si>
  <si>
    <t>692Q</t>
  </si>
  <si>
    <t>2025-04-17T18:52:07.937249</t>
  </si>
  <si>
    <t>26509648</t>
  </si>
  <si>
    <t>39508507</t>
  </si>
  <si>
    <t>785U</t>
  </si>
  <si>
    <t>2025-04-17T18:52:18.261340</t>
  </si>
  <si>
    <t>2025-04-17T18:52:23.162827</t>
  </si>
  <si>
    <t>26509670</t>
  </si>
  <si>
    <t>39508527</t>
  </si>
  <si>
    <t>2025-04-17T18:52:25.100555</t>
  </si>
  <si>
    <t>26509672</t>
  </si>
  <si>
    <t>39508529</t>
  </si>
  <si>
    <t>2025-04-17T18:52:31.338754</t>
  </si>
  <si>
    <t>2025-04-17T18:52:38.409291</t>
  </si>
  <si>
    <t>2025-04-17T18:52:39.956139</t>
  </si>
  <si>
    <t>2025-04-17T18:53:15.217857</t>
  </si>
  <si>
    <t>2025-04-17T18:53:18.271101</t>
  </si>
  <si>
    <t>26509754</t>
  </si>
  <si>
    <t>39508595</t>
  </si>
  <si>
    <t>422L</t>
  </si>
  <si>
    <t>2025-04-17T18:53:25.732368</t>
  </si>
  <si>
    <t>2025-04-17T18:53:43.978572</t>
  </si>
  <si>
    <t>26509777</t>
  </si>
  <si>
    <t>39508611</t>
  </si>
  <si>
    <t>646R</t>
  </si>
  <si>
    <t>2025-04-17T18:53:45.949716</t>
  </si>
  <si>
    <t>2025-04-17T18:53:51.961492</t>
  </si>
  <si>
    <t>2025-04-17T18:53:55.146939</t>
  </si>
  <si>
    <t>26509780</t>
  </si>
  <si>
    <t>39508618</t>
  </si>
  <si>
    <t>2025-04-17T18:54:00.202457</t>
  </si>
  <si>
    <t>26509787</t>
  </si>
  <si>
    <t>39508627</t>
  </si>
  <si>
    <t>427K</t>
  </si>
  <si>
    <t>2025-04-17T18:54:05.026934</t>
  </si>
  <si>
    <t>2025-04-17T18:54:22.370878</t>
  </si>
  <si>
    <t>26509799</t>
  </si>
  <si>
    <t>39508637</t>
  </si>
  <si>
    <t>2025-04-17T18:54:26.641054</t>
  </si>
  <si>
    <t>26509804</t>
  </si>
  <si>
    <t>39508643</t>
  </si>
  <si>
    <t>649Y</t>
  </si>
  <si>
    <t>2025-04-17T18:54:38.061894</t>
  </si>
  <si>
    <t>2025-04-17T18:54:38.217577</t>
  </si>
  <si>
    <t>2025-04-17T18:54:38.952567</t>
  </si>
  <si>
    <t>2025-04-17T18:54:39.255096</t>
  </si>
  <si>
    <t>2025-04-17T18:54:39.836734</t>
  </si>
  <si>
    <t>2025-04-17T18:54:40.567071</t>
  </si>
  <si>
    <t>2025-04-17T18:54:57.957280</t>
  </si>
  <si>
    <t>2025-04-17T18:55:02.346333</t>
  </si>
  <si>
    <t>26509873</t>
  </si>
  <si>
    <t>39508692</t>
  </si>
  <si>
    <t>222E</t>
  </si>
  <si>
    <t>2025-04-17T18:55:04.823397</t>
  </si>
  <si>
    <t>26509875</t>
  </si>
  <si>
    <t>39508694</t>
  </si>
  <si>
    <t>229A</t>
  </si>
  <si>
    <t>2025-04-17T18:55:06.110294</t>
  </si>
  <si>
    <t>26509876</t>
  </si>
  <si>
    <t>39508695</t>
  </si>
  <si>
    <t>568P</t>
  </si>
  <si>
    <t>2025-04-17T18:55:10.032721</t>
  </si>
  <si>
    <t>2025-04-17T18:55:10.042648</t>
  </si>
  <si>
    <t>2025-04-17T18:55:11.963603</t>
  </si>
  <si>
    <t>26509880</t>
  </si>
  <si>
    <t>39508697</t>
  </si>
  <si>
    <t>576V</t>
  </si>
  <si>
    <t>2025-04-17T18:55:17.263395</t>
  </si>
  <si>
    <t>2025-04-17T18:55:21.669531</t>
  </si>
  <si>
    <t>2025-04-17T18:55:30.376449</t>
  </si>
  <si>
    <t>26509889</t>
  </si>
  <si>
    <t>39508710</t>
  </si>
  <si>
    <t>886P</t>
  </si>
  <si>
    <t>2025-04-17T18:55:33.251890</t>
  </si>
  <si>
    <t>2025-04-17T18:55:41.764009</t>
  </si>
  <si>
    <t>2025-04-17T18:55:51.838985</t>
  </si>
  <si>
    <t>2025-04-17T18:56:01.472705</t>
  </si>
  <si>
    <t>26509909</t>
  </si>
  <si>
    <t>39508742</t>
  </si>
  <si>
    <t>2025-04-17T18:56:15.889680</t>
  </si>
  <si>
    <t>26509918</t>
  </si>
  <si>
    <t>39508748</t>
  </si>
  <si>
    <t>2025-04-17T18:56:27.287478</t>
  </si>
  <si>
    <t>2025-04-17T18:56:36.079048</t>
  </si>
  <si>
    <t>2025-04-17T18:56:40.209854</t>
  </si>
  <si>
    <t>2025-04-17T18:57:14.618753</t>
  </si>
  <si>
    <t>2025-04-17T18:57:30.543514</t>
  </si>
  <si>
    <t>26510008</t>
  </si>
  <si>
    <t>39508839</t>
  </si>
  <si>
    <t>2025-04-17T18:58:02.346945</t>
  </si>
  <si>
    <t>2025-04-17T18:58:33.256946</t>
  </si>
  <si>
    <t>26510033</t>
  </si>
  <si>
    <t>39508870</t>
  </si>
  <si>
    <t>839Q</t>
  </si>
  <si>
    <t>2025-04-17T18:59:08.527060</t>
  </si>
  <si>
    <t>26510089</t>
  </si>
  <si>
    <t>39508914</t>
  </si>
  <si>
    <t>592Y</t>
  </si>
  <si>
    <t>2025-04-17T18:59:09.662096</t>
  </si>
  <si>
    <t>2025-04-17T18:59:09.888047</t>
  </si>
  <si>
    <t>2025-04-17T18:59:10.981887</t>
  </si>
  <si>
    <t>2025-04-17T18:59:21.351507</t>
  </si>
  <si>
    <t>2025-04-17T18:59:30.805781</t>
  </si>
  <si>
    <t>26510103</t>
  </si>
  <si>
    <t>39508922</t>
  </si>
  <si>
    <t>769L</t>
  </si>
  <si>
    <t>2025-04-17T18:59:34.248334</t>
  </si>
  <si>
    <t>26510109</t>
  </si>
  <si>
    <t>39508926</t>
  </si>
  <si>
    <t>893Q</t>
  </si>
  <si>
    <t>2025-04-17T18:59:44.609099</t>
  </si>
  <si>
    <t>2025-04-17T18:59:51.145182</t>
  </si>
  <si>
    <t>2025-04-17T19:00:12.288463</t>
  </si>
  <si>
    <t>2025-04-17T19:00:24.455235</t>
  </si>
  <si>
    <t>2025-04-17T19:00:26.036693</t>
  </si>
  <si>
    <t>2025-04-17T19:00:26.968150</t>
  </si>
  <si>
    <t>26510135</t>
  </si>
  <si>
    <t>39509034</t>
  </si>
  <si>
    <t>2025-04-17T19:00:40.914021</t>
  </si>
  <si>
    <t>2025-04-17T19:01:15.318218</t>
  </si>
  <si>
    <t>2025-04-17T19:01:24.833232</t>
  </si>
  <si>
    <t>2025-04-17T19:01:40.730604</t>
  </si>
  <si>
    <t>26510223</t>
  </si>
  <si>
    <t>39509108</t>
  </si>
  <si>
    <t>357E</t>
  </si>
  <si>
    <t>2025-04-17T19:02:13.900506</t>
  </si>
  <si>
    <t>2025-04-17T19:02:14.121986</t>
  </si>
  <si>
    <t>2025-04-17T19:02:16.824034</t>
  </si>
  <si>
    <t>2025-04-17T19:02:18.211225</t>
  </si>
  <si>
    <t>2025-04-17T19:02:37.062664</t>
  </si>
  <si>
    <t>26510263</t>
  </si>
  <si>
    <t>39509142</t>
  </si>
  <si>
    <t>294U</t>
  </si>
  <si>
    <t>2025-04-17T19:02:45.066126</t>
  </si>
  <si>
    <t>26510307</t>
  </si>
  <si>
    <t>39509181</t>
  </si>
  <si>
    <t>2025-04-17T19:02:51.459894</t>
  </si>
  <si>
    <t>2025-04-17T19:03:26.880777</t>
  </si>
  <si>
    <t>26510338</t>
  </si>
  <si>
    <t>39509203</t>
  </si>
  <si>
    <t>876W</t>
  </si>
  <si>
    <t>2025-04-17T19:03:43.868037</t>
  </si>
  <si>
    <t>2025-04-17T19:04:47.442494</t>
  </si>
  <si>
    <t>2025-04-17T19:05:15.181832</t>
  </si>
  <si>
    <t>2025-04-17T19:05:27.684619</t>
  </si>
  <si>
    <t>2025-04-17T19:05:27.727481</t>
  </si>
  <si>
    <t>2025-04-17T19:05:39.817923</t>
  </si>
  <si>
    <t>2025-04-17T19:05:41.148231</t>
  </si>
  <si>
    <t>26510461</t>
  </si>
  <si>
    <t>39509328</t>
  </si>
  <si>
    <t>686F</t>
  </si>
  <si>
    <t>2025-04-17T19:06:07.206824</t>
  </si>
  <si>
    <t>2025-04-17T19:07:01.071692</t>
  </si>
  <si>
    <t>2025-04-17T19:07:09.620355</t>
  </si>
  <si>
    <t>2025-04-17T19:07:59.961555</t>
  </si>
  <si>
    <t>2025-04-17T19:08:16.843990</t>
  </si>
  <si>
    <t>26510577</t>
  </si>
  <si>
    <t>39509465</t>
  </si>
  <si>
    <t>734W</t>
  </si>
  <si>
    <t>2025-04-17T19:08:27.562920</t>
  </si>
  <si>
    <t>2025-04-17T19:09:10.136816</t>
  </si>
  <si>
    <t>26510639</t>
  </si>
  <si>
    <t>39509531</t>
  </si>
  <si>
    <t>744V</t>
  </si>
  <si>
    <t>2025-04-17T19:09:33.081173</t>
  </si>
  <si>
    <t>2025-04-17T19:09:34.580819</t>
  </si>
  <si>
    <t>2025-04-17T19:09:38.649682</t>
  </si>
  <si>
    <t>2025-04-17T19:09:44.361706</t>
  </si>
  <si>
    <t>26510652</t>
  </si>
  <si>
    <t>39509550</t>
  </si>
  <si>
    <t>785E</t>
  </si>
  <si>
    <t>2025-04-17T19:09:49.314824</t>
  </si>
  <si>
    <t>2025-04-17T19:10:28.058026</t>
  </si>
  <si>
    <t>2025-04-17T19:10:28.815207</t>
  </si>
  <si>
    <t>2025-04-17T19:11:20.905351</t>
  </si>
  <si>
    <t>2025-04-17T19:11:52.408830</t>
  </si>
  <si>
    <t>26510759</t>
  </si>
  <si>
    <t>39509659</t>
  </si>
  <si>
    <t>2025-04-17T19:12:15.567047</t>
  </si>
  <si>
    <t>2025-04-17T19:12:21.646854</t>
  </si>
  <si>
    <t>26510779</t>
  </si>
  <si>
    <t>39509678</t>
  </si>
  <si>
    <t>2025-04-17T19:12:41.559635</t>
  </si>
  <si>
    <t>2025-04-17T19:13:02.689497</t>
  </si>
  <si>
    <t>2025-04-17T19:13:19.281355</t>
  </si>
  <si>
    <t>26510835</t>
  </si>
  <si>
    <t>39509738</t>
  </si>
  <si>
    <t>476Y</t>
  </si>
  <si>
    <t>2025-04-17T19:13:30.397947</t>
  </si>
  <si>
    <t>2025-04-17T19:13:31.394966</t>
  </si>
  <si>
    <t>26510845</t>
  </si>
  <si>
    <t>39509743</t>
  </si>
  <si>
    <t>538L</t>
  </si>
  <si>
    <t>2025-04-17T19:13:43.470198</t>
  </si>
  <si>
    <t>2025-04-17T19:14:02.886335</t>
  </si>
  <si>
    <t>2025-04-17T19:14:02.988676</t>
  </si>
  <si>
    <t>2025-04-17T19:14:18.731193</t>
  </si>
  <si>
    <t>2025-04-17T19:14:31.361949</t>
  </si>
  <si>
    <t>26510859</t>
  </si>
  <si>
    <t>39509751</t>
  </si>
  <si>
    <t>222Y</t>
  </si>
  <si>
    <t>2025-04-17T19:14:45.015566</t>
  </si>
  <si>
    <t>26510903</t>
  </si>
  <si>
    <t>39509771</t>
  </si>
  <si>
    <t>2025-04-17T19:14:58.559782</t>
  </si>
  <si>
    <t>2025-04-17T19:15:04.805308</t>
  </si>
  <si>
    <t>2025-04-17T19:15:08.319539</t>
  </si>
  <si>
    <t>26510961</t>
  </si>
  <si>
    <t>39509833</t>
  </si>
  <si>
    <t>582C</t>
  </si>
  <si>
    <t>2025-04-17T19:15:57.090126</t>
  </si>
  <si>
    <t>2025-04-17T19:15:57.062738</t>
  </si>
  <si>
    <t>2025-04-17T19:15:58.526104</t>
  </si>
  <si>
    <t>2025-04-17T19:16:13.284417</t>
  </si>
  <si>
    <t>26510995</t>
  </si>
  <si>
    <t>39509870</t>
  </si>
  <si>
    <t>434T</t>
  </si>
  <si>
    <t>2025-04-17T19:16:34.042916</t>
  </si>
  <si>
    <t>2025-04-17T19:16:34.262303</t>
  </si>
  <si>
    <t>2025-04-17T19:16:36.921066</t>
  </si>
  <si>
    <t>2025-04-17T19:16:58.772362</t>
  </si>
  <si>
    <t>26511065</t>
  </si>
  <si>
    <t>39509932</t>
  </si>
  <si>
    <t>662L</t>
  </si>
  <si>
    <t>2025-04-17T19:16:59.654686</t>
  </si>
  <si>
    <t>26511069</t>
  </si>
  <si>
    <t>39509934</t>
  </si>
  <si>
    <t>439C</t>
  </si>
  <si>
    <t>2025-04-17T19:17:25.501650</t>
  </si>
  <si>
    <t>26511085</t>
  </si>
  <si>
    <t>39509962</t>
  </si>
  <si>
    <t>374R</t>
  </si>
  <si>
    <t>2025-04-17T19:17:43.219886</t>
  </si>
  <si>
    <t>2025-04-17T19:17:43.515004</t>
  </si>
  <si>
    <t>2025-04-17T19:17:44.489393</t>
  </si>
  <si>
    <t>2025-04-17T19:17:45.960946</t>
  </si>
  <si>
    <t>2025-04-17T19:17:56.321050</t>
  </si>
  <si>
    <t>26511105</t>
  </si>
  <si>
    <t>39509984</t>
  </si>
  <si>
    <t>866K</t>
  </si>
  <si>
    <t>2025-04-17T19:17:57.574809</t>
  </si>
  <si>
    <t>2025-04-17T19:18:06.026462</t>
  </si>
  <si>
    <t>2025-04-17T19:18:30.366113</t>
  </si>
  <si>
    <t>26511133</t>
  </si>
  <si>
    <t>39509997</t>
  </si>
  <si>
    <t>347U</t>
  </si>
  <si>
    <t>2025-04-17T19:18:55.420869</t>
  </si>
  <si>
    <t>2025-04-17T19:18:55.755836</t>
  </si>
  <si>
    <t>2025-04-17T19:18:56.775672</t>
  </si>
  <si>
    <t>2025-04-17T19:19:29.236447</t>
  </si>
  <si>
    <t>26511204</t>
  </si>
  <si>
    <t>39510075</t>
  </si>
  <si>
    <t>858Y</t>
  </si>
  <si>
    <t>2025-04-17T19:19:36.262067</t>
  </si>
  <si>
    <t>2025-04-17T19:19:38.917425</t>
  </si>
  <si>
    <t>26511209</t>
  </si>
  <si>
    <t>39510080</t>
  </si>
  <si>
    <t>642F</t>
  </si>
  <si>
    <t>2025-04-17T19:19:48.791468</t>
  </si>
  <si>
    <t>2025-04-17T19:19:50.857510</t>
  </si>
  <si>
    <t>2025-04-17T19:20:06.068272</t>
  </si>
  <si>
    <t>2025-04-17T19:20:06.493128</t>
  </si>
  <si>
    <t>26511238</t>
  </si>
  <si>
    <t>39510141</t>
  </si>
  <si>
    <t>665W</t>
  </si>
  <si>
    <t>2025-04-17T19:20:24.585875</t>
  </si>
  <si>
    <t>2025-04-17T19:20:24.600463</t>
  </si>
  <si>
    <t>2025-04-17T19:20:44.103052</t>
  </si>
  <si>
    <t>2025-04-17T19:20:58.950636</t>
  </si>
  <si>
    <t>2025-04-17T19:21:35.203715</t>
  </si>
  <si>
    <t>2025-04-17T19:21:42.206953</t>
  </si>
  <si>
    <t>26511334</t>
  </si>
  <si>
    <t>39510236</t>
  </si>
  <si>
    <t>653T</t>
  </si>
  <si>
    <t>2025-04-17T19:21:50.875363</t>
  </si>
  <si>
    <t>2025-04-17T19:21:55.644526</t>
  </si>
  <si>
    <t>26511342</t>
  </si>
  <si>
    <t>39510242</t>
  </si>
  <si>
    <t>2025-04-17T19:21:58.314146</t>
  </si>
  <si>
    <t>2025-04-17T19:22:27.903175</t>
  </si>
  <si>
    <t>26511371</t>
  </si>
  <si>
    <t>39510264</t>
  </si>
  <si>
    <t>753Q</t>
  </si>
  <si>
    <t>2025-04-17T19:22:35.020824</t>
  </si>
  <si>
    <t>26511376</t>
  </si>
  <si>
    <t>39510270</t>
  </si>
  <si>
    <t>825T</t>
  </si>
  <si>
    <t>2025-04-17T19:22:37.864018</t>
  </si>
  <si>
    <t>26511378</t>
  </si>
  <si>
    <t>39510271</t>
  </si>
  <si>
    <t>978F</t>
  </si>
  <si>
    <t>2025-04-17T19:23:03.500963</t>
  </si>
  <si>
    <t>2025-04-17T19:23:04.041662</t>
  </si>
  <si>
    <t>2025-04-17T19:23:04.493889</t>
  </si>
  <si>
    <t>2025-04-17T19:23:05.543110</t>
  </si>
  <si>
    <t>2025-04-17T19:23:06.404314</t>
  </si>
  <si>
    <t>2025-04-17T19:23:10.911536</t>
  </si>
  <si>
    <t>2025-04-17T19:23:19.475329</t>
  </si>
  <si>
    <t>26511442</t>
  </si>
  <si>
    <t>39510332</t>
  </si>
  <si>
    <t>297Y</t>
  </si>
  <si>
    <t>2025-04-17T19:23:22.428386</t>
  </si>
  <si>
    <t>26511448</t>
  </si>
  <si>
    <t>39510334</t>
  </si>
  <si>
    <t>2025-04-17T19:23:29.019066</t>
  </si>
  <si>
    <t>26511453</t>
  </si>
  <si>
    <t>39510338</t>
  </si>
  <si>
    <t>2025-04-17T19:23:45.706775</t>
  </si>
  <si>
    <t>2025-04-17T19:23:45.982956</t>
  </si>
  <si>
    <t>2025-04-17T19:23:47.108488</t>
  </si>
  <si>
    <t>2025-04-17T19:23:54.695226</t>
  </si>
  <si>
    <t>26511475</t>
  </si>
  <si>
    <t>39510354</t>
  </si>
  <si>
    <t>867Y</t>
  </si>
  <si>
    <t>2025-04-17T19:23:57.766178</t>
  </si>
  <si>
    <t>2025-04-17T19:24:15.002372</t>
  </si>
  <si>
    <t>2025-04-17T19:24:16.105549</t>
  </si>
  <si>
    <t>26511484</t>
  </si>
  <si>
    <t>39510371</t>
  </si>
  <si>
    <t>2025-04-17T19:24:28.642042</t>
  </si>
  <si>
    <t>2025-04-17T19:24:39.270883</t>
  </si>
  <si>
    <t>2025-04-17T19:24:54.418570</t>
  </si>
  <si>
    <t>2025-04-17T19:25:10.117587</t>
  </si>
  <si>
    <t>2025-04-17T19:25:12.322766</t>
  </si>
  <si>
    <t>26511547</t>
  </si>
  <si>
    <t>39510427</t>
  </si>
  <si>
    <t>944A</t>
  </si>
  <si>
    <t>2025-04-17T19:25:26.271192</t>
  </si>
  <si>
    <t>2025-04-17T19:25:35.206296</t>
  </si>
  <si>
    <t>26511566</t>
  </si>
  <si>
    <t>39510439</t>
  </si>
  <si>
    <t>887W</t>
  </si>
  <si>
    <t>2025-04-17T19:25:50.997973</t>
  </si>
  <si>
    <t>2025-04-17T19:25:53.059290</t>
  </si>
  <si>
    <t>2025-04-17T19:25:59.641767</t>
  </si>
  <si>
    <t>26511578</t>
  </si>
  <si>
    <t>39510447</t>
  </si>
  <si>
    <t>848P</t>
  </si>
  <si>
    <t>2025-04-17T19:26:15.340382</t>
  </si>
  <si>
    <t>26511587</t>
  </si>
  <si>
    <t>39510459</t>
  </si>
  <si>
    <t>237R</t>
  </si>
  <si>
    <t>2025-04-17T19:26:31.836259</t>
  </si>
  <si>
    <t>26511596</t>
  </si>
  <si>
    <t>39510463</t>
  </si>
  <si>
    <t>2025-04-17T19:26:36.711523</t>
  </si>
  <si>
    <t>2025-04-17T19:26:37.649304</t>
  </si>
  <si>
    <t>2025-04-17T19:26:37.861040</t>
  </si>
  <si>
    <t>2025-04-17T19:26:44.496688</t>
  </si>
  <si>
    <t>2025-04-17T19:26:59.114422</t>
  </si>
  <si>
    <t>26511649</t>
  </si>
  <si>
    <t>39510510</t>
  </si>
  <si>
    <t>848W</t>
  </si>
  <si>
    <t>2025-04-17T19:27:02.127040</t>
  </si>
  <si>
    <t>2025-04-17T19:27:12.692691</t>
  </si>
  <si>
    <t>2025-04-17T19:27:14.292454</t>
  </si>
  <si>
    <t>2025-04-17T19:27:39.897999</t>
  </si>
  <si>
    <t>2025-04-17T19:27:50.906888</t>
  </si>
  <si>
    <t>26511681</t>
  </si>
  <si>
    <t>39510551</t>
  </si>
  <si>
    <t>963P</t>
  </si>
  <si>
    <t>2025-04-17T19:28:05.575510</t>
  </si>
  <si>
    <t>2025-04-17T19:28:22.880453</t>
  </si>
  <si>
    <t>2025-04-17T19:28:35.824534</t>
  </si>
  <si>
    <t>26511718</t>
  </si>
  <si>
    <t>39510579</t>
  </si>
  <si>
    <t>522U</t>
  </si>
  <si>
    <t>2025-04-17T19:28:41.916009</t>
  </si>
  <si>
    <t>2025-04-17T19:28:54.236487</t>
  </si>
  <si>
    <t>26511772</t>
  </si>
  <si>
    <t>39510630</t>
  </si>
  <si>
    <t>638F</t>
  </si>
  <si>
    <t>2025-04-17T19:29:07.554389</t>
  </si>
  <si>
    <t>2025-04-17T19:29:18.169262</t>
  </si>
  <si>
    <t>2025-04-17T19:29:23.627744</t>
  </si>
  <si>
    <t>26511788</t>
  </si>
  <si>
    <t>39510646</t>
  </si>
  <si>
    <t>249L</t>
  </si>
  <si>
    <t>2025-04-17T19:29:27.014209</t>
  </si>
  <si>
    <t>26511793</t>
  </si>
  <si>
    <t>39510649</t>
  </si>
  <si>
    <t>546E</t>
  </si>
  <si>
    <t>2025-04-17T19:29:34.348405</t>
  </si>
  <si>
    <t>2025-04-17T19:29:38.789890</t>
  </si>
  <si>
    <t>2025-04-17T19:29:39.711967</t>
  </si>
  <si>
    <t>2025-04-17T19:29:39.814358</t>
  </si>
  <si>
    <t>2025-04-17T19:29:50.587113</t>
  </si>
  <si>
    <t>2025-04-17T19:29:58.330169</t>
  </si>
  <si>
    <t>26511808</t>
  </si>
  <si>
    <t>39510668</t>
  </si>
  <si>
    <t>726L</t>
  </si>
  <si>
    <t>2025-04-17T19:30:02.258999</t>
  </si>
  <si>
    <t>26511811</t>
  </si>
  <si>
    <t>39510672</t>
  </si>
  <si>
    <t>837Q</t>
  </si>
  <si>
    <t>2025-04-17T19:30:07.009033</t>
  </si>
  <si>
    <t>2025-04-17T19:30:17.092033</t>
  </si>
  <si>
    <t>2025-04-17T19:30:34.299641</t>
  </si>
  <si>
    <t>2025-04-17T19:30:36.805842</t>
  </si>
  <si>
    <t>26511826</t>
  </si>
  <si>
    <t>39510697</t>
  </si>
  <si>
    <t>727T</t>
  </si>
  <si>
    <t>2025-04-17T19:30:49.953900</t>
  </si>
  <si>
    <t>2025-04-17T19:30:56.723193</t>
  </si>
  <si>
    <t>26511883</t>
  </si>
  <si>
    <t>39510788</t>
  </si>
  <si>
    <t>479R</t>
  </si>
  <si>
    <t>2025-04-17T19:30:59.630263</t>
  </si>
  <si>
    <t>2025-04-17T19:31:30.743972</t>
  </si>
  <si>
    <t>2025-04-17T19:31:52.906263</t>
  </si>
  <si>
    <t>26511912</t>
  </si>
  <si>
    <t>39510817</t>
  </si>
  <si>
    <t>698P</t>
  </si>
  <si>
    <t>2025-04-17T19:31:54.108579</t>
  </si>
  <si>
    <t>2025-04-17T19:32:00.222428</t>
  </si>
  <si>
    <t>26511918</t>
  </si>
  <si>
    <t>39510819</t>
  </si>
  <si>
    <t>289T</t>
  </si>
  <si>
    <t>2025-04-17T19:32:01.455903</t>
  </si>
  <si>
    <t>2025-04-17T19:32:02.736450</t>
  </si>
  <si>
    <t>2025-04-17T19:32:08.893940</t>
  </si>
  <si>
    <t>26511930</t>
  </si>
  <si>
    <t>39510823</t>
  </si>
  <si>
    <t>342R</t>
  </si>
  <si>
    <t>2025-04-17T19:32:12.485614</t>
  </si>
  <si>
    <t>26511881</t>
  </si>
  <si>
    <t>39510787</t>
  </si>
  <si>
    <t>2025-04-17T19:32:17.063219</t>
  </si>
  <si>
    <t>2025-04-17T19:32:20.056604</t>
  </si>
  <si>
    <t>2025-04-17T19:32:20.125984</t>
  </si>
  <si>
    <t>2025-04-17T19:32:23.085266</t>
  </si>
  <si>
    <t>2025-04-17T19:32:28.121835</t>
  </si>
  <si>
    <t>2025-04-17T19:32:38.697021</t>
  </si>
  <si>
    <t>2025-04-17T19:32:43.162258</t>
  </si>
  <si>
    <t>26511972</t>
  </si>
  <si>
    <t>39510841</t>
  </si>
  <si>
    <t>438T</t>
  </si>
  <si>
    <t>2025-04-17T19:32:53.284890</t>
  </si>
  <si>
    <t>26512001</t>
  </si>
  <si>
    <t>39510877</t>
  </si>
  <si>
    <t>538E</t>
  </si>
  <si>
    <t>2025-04-17T19:33:04.936204</t>
  </si>
  <si>
    <t>2025-04-17T19:33:23.080230</t>
  </si>
  <si>
    <t>26512023</t>
  </si>
  <si>
    <t>39510906</t>
  </si>
  <si>
    <t>945C</t>
  </si>
  <si>
    <t>2025-04-17T19:33:33.157783</t>
  </si>
  <si>
    <t>2025-04-17T19:33:37.262884</t>
  </si>
  <si>
    <t>26512026</t>
  </si>
  <si>
    <t>39510910</t>
  </si>
  <si>
    <t>576H</t>
  </si>
  <si>
    <t>2025-04-17T19:33:37.673153</t>
  </si>
  <si>
    <t>2025-04-17T19:33:48.068218</t>
  </si>
  <si>
    <t>2025-04-17T19:34:07.206806</t>
  </si>
  <si>
    <t>2025-04-17T19:34:17.464430</t>
  </si>
  <si>
    <t>2025-04-17T19:34:33.605127</t>
  </si>
  <si>
    <t>26512045</t>
  </si>
  <si>
    <t>39511013</t>
  </si>
  <si>
    <t>833W</t>
  </si>
  <si>
    <t>2025-04-17T19:34:40.152684</t>
  </si>
  <si>
    <t>26512070</t>
  </si>
  <si>
    <t>39511030</t>
  </si>
  <si>
    <t>2025-04-17T19:34:42.684869</t>
  </si>
  <si>
    <t>2025-04-17T19:35:02.636692</t>
  </si>
  <si>
    <t>2025-04-17T19:35:31.780520</t>
  </si>
  <si>
    <t>26512123</t>
  </si>
  <si>
    <t>39511083</t>
  </si>
  <si>
    <t>977F</t>
  </si>
  <si>
    <t>2025-04-17T19:35:39.271317</t>
  </si>
  <si>
    <t>2025-04-17T19:35:47.215470</t>
  </si>
  <si>
    <t>2025-04-17T19:35:49.721423</t>
  </si>
  <si>
    <t>26512132</t>
  </si>
  <si>
    <t>39511088</t>
  </si>
  <si>
    <t>493T</t>
  </si>
  <si>
    <t>2025-04-17T19:36:17.892434</t>
  </si>
  <si>
    <t>2025-04-17T19:36:30.538066</t>
  </si>
  <si>
    <t>26512147</t>
  </si>
  <si>
    <t>39511102</t>
  </si>
  <si>
    <t>399W</t>
  </si>
  <si>
    <t>2025-04-17T19:36:38.053259</t>
  </si>
  <si>
    <t>2025-04-17T19:36:43.122963</t>
  </si>
  <si>
    <t>2025-04-17T19:36:46.632336</t>
  </si>
  <si>
    <t>2025-04-17T19:36:58.394635</t>
  </si>
  <si>
    <t>26512197</t>
  </si>
  <si>
    <t>39511146</t>
  </si>
  <si>
    <t>793F</t>
  </si>
  <si>
    <t>2025-04-17T19:36:58.854722</t>
  </si>
  <si>
    <t>2025-04-17T19:37:06.419554</t>
  </si>
  <si>
    <t>2025-04-17T19:37:14.318471</t>
  </si>
  <si>
    <t>2025-04-17T19:38:59.917312</t>
  </si>
  <si>
    <t>26512309</t>
  </si>
  <si>
    <t>39511226</t>
  </si>
  <si>
    <t>395R</t>
  </si>
  <si>
    <t>2025-04-17T19:39:12.657032</t>
  </si>
  <si>
    <t>2025-04-17T19:39:17.002945</t>
  </si>
  <si>
    <t>2025-04-17T19:39:19.861684</t>
  </si>
  <si>
    <t>2025-04-17T19:39:22.856835</t>
  </si>
  <si>
    <t>26512317</t>
  </si>
  <si>
    <t>39511235</t>
  </si>
  <si>
    <t>762H</t>
  </si>
  <si>
    <t>2025-04-17T19:39:23.699371</t>
  </si>
  <si>
    <t>26512320</t>
  </si>
  <si>
    <t>39511237</t>
  </si>
  <si>
    <t>476H</t>
  </si>
  <si>
    <t>2025-04-17T19:39:24.598237</t>
  </si>
  <si>
    <t>2025-04-17T19:39:25.665264</t>
  </si>
  <si>
    <t>26512312</t>
  </si>
  <si>
    <t>39511230</t>
  </si>
  <si>
    <t>773H</t>
  </si>
  <si>
    <t>2025-04-17T19:39:33.858558</t>
  </si>
  <si>
    <t>2025-04-17T19:39:48.524716</t>
  </si>
  <si>
    <t>2025-04-17T19:40:02.861177</t>
  </si>
  <si>
    <t>2025-04-17T19:40:10.292631</t>
  </si>
  <si>
    <t>2025-04-17T19:40:36.006649</t>
  </si>
  <si>
    <t>2025-04-17T19:40:50.626121</t>
  </si>
  <si>
    <t>2025-04-17T19:41:03.561578</t>
  </si>
  <si>
    <t>26512409</t>
  </si>
  <si>
    <t>39511365</t>
  </si>
  <si>
    <t>566A</t>
  </si>
  <si>
    <t>2025-04-17T19:41:12.706292</t>
  </si>
  <si>
    <t>2025-04-17T19:41:40.951695</t>
  </si>
  <si>
    <t>26512436</t>
  </si>
  <si>
    <t>39511381</t>
  </si>
  <si>
    <t>2025-04-17T19:42:11.985147</t>
  </si>
  <si>
    <t>2025-04-17T19:42:26.259242</t>
  </si>
  <si>
    <t>2025-04-17T19:42:30.101063</t>
  </si>
  <si>
    <t>26512477</t>
  </si>
  <si>
    <t>39511410</t>
  </si>
  <si>
    <t>339W</t>
  </si>
  <si>
    <t>2025-04-17T19:42:34.766540</t>
  </si>
  <si>
    <t>26512484</t>
  </si>
  <si>
    <t>39511416</t>
  </si>
  <si>
    <t>557Y</t>
  </si>
  <si>
    <t>2025-04-17T19:42:39.820809</t>
  </si>
  <si>
    <t>2025-04-17T19:42:45.912720</t>
  </si>
  <si>
    <t>2025-04-17T19:42:48.400140</t>
  </si>
  <si>
    <t>26512517</t>
  </si>
  <si>
    <t>39511420</t>
  </si>
  <si>
    <t>2025-04-17T19:43:00.650939</t>
  </si>
  <si>
    <t>2025-04-17T19:43:13.843337</t>
  </si>
  <si>
    <t>26512539</t>
  </si>
  <si>
    <t>39511465</t>
  </si>
  <si>
    <t>735A</t>
  </si>
  <si>
    <t>2025-04-17T19:43:16.385380</t>
  </si>
  <si>
    <t>26512544</t>
  </si>
  <si>
    <t>39511467</t>
  </si>
  <si>
    <t>2025-04-17T19:43:18.218150</t>
  </si>
  <si>
    <t>2025-04-17T19:43:59.429280</t>
  </si>
  <si>
    <t>2025-04-17T19:44:00.875517</t>
  </si>
  <si>
    <t>2025-04-17T19:44:19.599658</t>
  </si>
  <si>
    <t>2025-04-17T19:44:20.679248</t>
  </si>
  <si>
    <t>2025-04-17T19:44:32.674641</t>
  </si>
  <si>
    <t>26512596</t>
  </si>
  <si>
    <t>39511521</t>
  </si>
  <si>
    <t>2025-04-17T19:44:37.713969</t>
  </si>
  <si>
    <t>2025-04-17T19:44:56.855162</t>
  </si>
  <si>
    <t>2025-04-17T19:45:25.082668</t>
  </si>
  <si>
    <t>2025-04-17T19:45:44.980655</t>
  </si>
  <si>
    <t>26512670</t>
  </si>
  <si>
    <t>39511665</t>
  </si>
  <si>
    <t>2025-04-17T19:45:45.906695</t>
  </si>
  <si>
    <t>2025-04-17T19:46:00.560172</t>
  </si>
  <si>
    <t>26512682</t>
  </si>
  <si>
    <t>39511674</t>
  </si>
  <si>
    <t>2025-04-17T19:46:03.940038</t>
  </si>
  <si>
    <t>2025-04-17T19:46:11.477294</t>
  </si>
  <si>
    <t>2025-04-17T19:46:13.143963</t>
  </si>
  <si>
    <t>2025-04-17T19:46:36.838300</t>
  </si>
  <si>
    <t>26512702</t>
  </si>
  <si>
    <t>39511687</t>
  </si>
  <si>
    <t>366T</t>
  </si>
  <si>
    <t>2025-04-17T19:46:45.197256</t>
  </si>
  <si>
    <t>2025-04-17T19:46:54.886618</t>
  </si>
  <si>
    <t>2025-04-17T19:47:17.805712</t>
  </si>
  <si>
    <t>26512765</t>
  </si>
  <si>
    <t>39511755</t>
  </si>
  <si>
    <t>647T</t>
  </si>
  <si>
    <t>2025-04-17T19:47:37.679264</t>
  </si>
  <si>
    <t>2025-04-17T19:47:37.818279</t>
  </si>
  <si>
    <t>2025-04-17T19:47:39.204995</t>
  </si>
  <si>
    <t>2025-04-17T19:47:43.621537</t>
  </si>
  <si>
    <t>26512783</t>
  </si>
  <si>
    <t>39511765</t>
  </si>
  <si>
    <t>495P</t>
  </si>
  <si>
    <t>2025-04-17T19:48:08.484800</t>
  </si>
  <si>
    <t>26512799</t>
  </si>
  <si>
    <t>39511776</t>
  </si>
  <si>
    <t>2025-04-17T19:48:15.379423</t>
  </si>
  <si>
    <t>2025-04-17T19:48:18.906249</t>
  </si>
  <si>
    <t>2025-04-17T19:48:32.491890</t>
  </si>
  <si>
    <t>2025-04-17T19:48:40.380724</t>
  </si>
  <si>
    <t>26512828</t>
  </si>
  <si>
    <t>39511794</t>
  </si>
  <si>
    <t>845K</t>
  </si>
  <si>
    <t>2025-04-17T19:48:57.722060</t>
  </si>
  <si>
    <t>2025-04-17T19:49:04.951874</t>
  </si>
  <si>
    <t>26512879</t>
  </si>
  <si>
    <t>39511840</t>
  </si>
  <si>
    <t>399H</t>
  </si>
  <si>
    <t>2025-04-17T19:49:09.807810</t>
  </si>
  <si>
    <t>2025-04-17T19:49:19.511579</t>
  </si>
  <si>
    <t>26512887</t>
  </si>
  <si>
    <t>39511849</t>
  </si>
  <si>
    <t>443T</t>
  </si>
  <si>
    <t>2025-04-17T19:49:29.418176</t>
  </si>
  <si>
    <t>2025-04-17T19:49:31.023830</t>
  </si>
  <si>
    <t>26512896</t>
  </si>
  <si>
    <t>39511859</t>
  </si>
  <si>
    <t>679E</t>
  </si>
  <si>
    <t>2025-04-17T19:49:48.720793</t>
  </si>
  <si>
    <t>26512908</t>
  </si>
  <si>
    <t>39511870</t>
  </si>
  <si>
    <t>865F</t>
  </si>
  <si>
    <t>2025-04-17T19:50:50.031085</t>
  </si>
  <si>
    <t>2025-04-17T19:50:50.088546</t>
  </si>
  <si>
    <t>2025-04-17T19:50:50.946721</t>
  </si>
  <si>
    <t>2025-04-17T19:50:52.737278</t>
  </si>
  <si>
    <t>2025-04-17T19:50:53.024855</t>
  </si>
  <si>
    <t>2025-04-17T19:50:54.246354</t>
  </si>
  <si>
    <t>2025-04-17T19:51:12.744949</t>
  </si>
  <si>
    <t>2025-04-17T19:51:16.084454</t>
  </si>
  <si>
    <t>26512591</t>
  </si>
  <si>
    <t>39511520</t>
  </si>
  <si>
    <t>2025-04-17T19:51:32.358244</t>
  </si>
  <si>
    <t>2025-04-17T19:51:58.652822</t>
  </si>
  <si>
    <t>2025-04-17T19:52:24.206327</t>
  </si>
  <si>
    <t>26513024</t>
  </si>
  <si>
    <t>39512302</t>
  </si>
  <si>
    <t>683P</t>
  </si>
  <si>
    <t>2025-04-17T19:52:34.424384</t>
  </si>
  <si>
    <t>2025-04-17T19:52:49.955766</t>
  </si>
  <si>
    <t>2025-04-17T19:52:51.509801</t>
  </si>
  <si>
    <t>2025-04-17T19:53:00.646959</t>
  </si>
  <si>
    <t>2025-04-17T19:53:00.992430</t>
  </si>
  <si>
    <t>2025-04-17T19:53:18.831813</t>
  </si>
  <si>
    <t>26513100</t>
  </si>
  <si>
    <t>39512398</t>
  </si>
  <si>
    <t>2025-04-17T19:53:34.247594</t>
  </si>
  <si>
    <t>26513119</t>
  </si>
  <si>
    <t>39512410</t>
  </si>
  <si>
    <t>677Y</t>
  </si>
  <si>
    <t>2025-04-17T19:53:37.403978</t>
  </si>
  <si>
    <t>2025-04-17T19:53:50.922961</t>
  </si>
  <si>
    <t>2025-04-17T19:54:10.601827</t>
  </si>
  <si>
    <t>2025-04-17T19:54:40.520133</t>
  </si>
  <si>
    <t>2025-04-17T19:54:43.251457</t>
  </si>
  <si>
    <t>26513156</t>
  </si>
  <si>
    <t>39512437</t>
  </si>
  <si>
    <t>2025-04-17T19:54:51.556152</t>
  </si>
  <si>
    <t>26513197</t>
  </si>
  <si>
    <t>39512470</t>
  </si>
  <si>
    <t>976C</t>
  </si>
  <si>
    <t>2025-04-17T19:55:00.550221</t>
  </si>
  <si>
    <t>2025-04-17T19:55:01.538265</t>
  </si>
  <si>
    <t>2025-04-17T19:55:15.937012</t>
  </si>
  <si>
    <t>26513212</t>
  </si>
  <si>
    <t>39512485</t>
  </si>
  <si>
    <t>843L</t>
  </si>
  <si>
    <t>2025-04-17T19:55:32.246601</t>
  </si>
  <si>
    <t>2025-04-17T19:55:32.405042</t>
  </si>
  <si>
    <t>2025-04-17T19:55:40.261278</t>
  </si>
  <si>
    <t>2025-04-17T19:55:57.363779</t>
  </si>
  <si>
    <t>26513236</t>
  </si>
  <si>
    <t>39512506</t>
  </si>
  <si>
    <t>2025-04-17T19:56:18.268407</t>
  </si>
  <si>
    <t>26513254</t>
  </si>
  <si>
    <t>39512516</t>
  </si>
  <si>
    <t>666P</t>
  </si>
  <si>
    <t>2025-04-17T19:56:26.523468</t>
  </si>
  <si>
    <t>2025-04-17T19:56:26.657009</t>
  </si>
  <si>
    <t>2025-04-17T19:56:27.811821</t>
  </si>
  <si>
    <t>2025-04-17T19:56:46.684074</t>
  </si>
  <si>
    <t>2025-04-17T19:56:46.711476</t>
  </si>
  <si>
    <t>2025-04-17T19:57:07.383450</t>
  </si>
  <si>
    <t>2025-04-17T19:57:08.364736</t>
  </si>
  <si>
    <t>2025-04-17T19:57:26.532911</t>
  </si>
  <si>
    <t>2025-04-17T19:57:38.246888</t>
  </si>
  <si>
    <t>2025-04-17T19:57:46.189478</t>
  </si>
  <si>
    <t>2025-04-17T19:58:20.129526</t>
  </si>
  <si>
    <t>26513346</t>
  </si>
  <si>
    <t>39512603</t>
  </si>
  <si>
    <t>2025-04-17T19:58:26.041043</t>
  </si>
  <si>
    <t>26513350</t>
  </si>
  <si>
    <t>39512604</t>
  </si>
  <si>
    <t>628K</t>
  </si>
  <si>
    <t>2025-04-17T19:58:46.268050</t>
  </si>
  <si>
    <t>2025-04-17T19:58:46.752023</t>
  </si>
  <si>
    <t>2025-04-17T19:58:52.276412</t>
  </si>
  <si>
    <t>26513398</t>
  </si>
  <si>
    <t>39512647</t>
  </si>
  <si>
    <t>552A</t>
  </si>
  <si>
    <t>2025-04-17T19:59:04.273425</t>
  </si>
  <si>
    <t>2025-04-17T19:59:07.067518</t>
  </si>
  <si>
    <t>26513408</t>
  </si>
  <si>
    <t>39512657</t>
  </si>
  <si>
    <t>352T</t>
  </si>
  <si>
    <t>2025-04-17T19:59:27.044781</t>
  </si>
  <si>
    <t>26513414</t>
  </si>
  <si>
    <t>39512660</t>
  </si>
  <si>
    <t>572W</t>
  </si>
  <si>
    <t>2025-04-17T19:59:27.467755</t>
  </si>
  <si>
    <t>2025-04-17T19:59:34.986595</t>
  </si>
  <si>
    <t>2025-04-17T20:01:07.196424</t>
  </si>
  <si>
    <t>2025-04-17T20:01:28.353999</t>
  </si>
  <si>
    <t>2025-04-17T20:01:52.056345</t>
  </si>
  <si>
    <t>2025-04-17T20:02:10.674794</t>
  </si>
  <si>
    <t>2025-04-17T20:02:47.182215</t>
  </si>
  <si>
    <t>2025-04-17T20:02:48.414266</t>
  </si>
  <si>
    <t>2025-04-17T20:02:49.735865</t>
  </si>
  <si>
    <t>2025-04-17T20:04:38.328802</t>
  </si>
  <si>
    <t>2025-04-17T20:05:13.001317</t>
  </si>
  <si>
    <t>2025-04-17T20:06:33.731031</t>
  </si>
  <si>
    <t>2025-04-17T20:06:39.848204</t>
  </si>
  <si>
    <t>2025-04-17T20:08:07.038260</t>
  </si>
  <si>
    <t>2025-04-17T20:09:12.410547</t>
  </si>
  <si>
    <t>2025-04-17T20:09:16.436304</t>
  </si>
  <si>
    <t>2025-04-17T20:11:16.354068</t>
  </si>
  <si>
    <t>2025-04-17T20:13:02.592824</t>
  </si>
  <si>
    <t>2025-04-17T20:13:48.938952</t>
  </si>
  <si>
    <t>2025-04-17T20:15:38.845716</t>
  </si>
  <si>
    <t>2025-04-17T20:16:31.681939</t>
  </si>
  <si>
    <t>2025-04-17T20:19:15.611462</t>
  </si>
  <si>
    <t>2025-04-17T20:20:36.706859</t>
  </si>
  <si>
    <t>2025-04-17T20:21:13.370207</t>
  </si>
  <si>
    <t>2025-04-17T20:22:01.288469</t>
  </si>
  <si>
    <t>2025-04-17T20:22:20.909545</t>
  </si>
  <si>
    <t>2025-04-17T20:23:58.188721</t>
  </si>
  <si>
    <t>2025-04-17T19:41:05.610841</t>
  </si>
  <si>
    <t>435Q</t>
  </si>
  <si>
    <t>2025-04-17T20:20:51.607835</t>
  </si>
  <si>
    <t>2025-04-17T19:41:05.610994</t>
  </si>
  <si>
    <t>2025-04-17T19:41:30.766898</t>
  </si>
  <si>
    <t>2025-04-17T20:20:51.607179</t>
  </si>
  <si>
    <t>2025-04-17T19:59:51.013805</t>
  </si>
  <si>
    <t>2025-04-17T20:03:39.791404</t>
  </si>
  <si>
    <t>2025-04-17T13:20:17.266003</t>
  </si>
  <si>
    <t>294C</t>
  </si>
  <si>
    <t>2025-04-17T13:20:30.906853</t>
  </si>
  <si>
    <t>2025-04-17T13:30:03.661184</t>
  </si>
  <si>
    <t>2025-04-17T13:14:49.521968</t>
  </si>
  <si>
    <t>2025-04-17T13:18:26.144743</t>
  </si>
  <si>
    <t>2025-04-17T13:35:07.490409</t>
  </si>
  <si>
    <t>2025-04-17T13:13:12.690967</t>
  </si>
  <si>
    <t>234Q</t>
  </si>
  <si>
    <t>2025-04-17T13:38:57.065324</t>
  </si>
  <si>
    <t>2025-04-17T13:13:12.690723</t>
  </si>
  <si>
    <t>2025-04-17T13:13:36.645640</t>
  </si>
  <si>
    <t>2025-04-17T13:38:57.065521</t>
  </si>
  <si>
    <t>2025-04-17T13:11:14.051669</t>
  </si>
  <si>
    <t>228C</t>
  </si>
  <si>
    <t>2025-04-17T13:11:34.418843</t>
  </si>
  <si>
    <t>2025-04-17T13:27:25.171214</t>
  </si>
  <si>
    <t>2025-04-17T13:10:36.129917</t>
  </si>
  <si>
    <t>886F</t>
  </si>
  <si>
    <t>2025-04-17T13:10:54.096219</t>
  </si>
  <si>
    <t>2025-04-17T13:23:43.969068</t>
  </si>
  <si>
    <t>2025-04-17T13:09:44.756612</t>
  </si>
  <si>
    <t>957R</t>
  </si>
  <si>
    <t>2025-04-17T13:10:25.345853</t>
  </si>
  <si>
    <t>2025-04-17T13:22:39.187464</t>
  </si>
  <si>
    <t>2025-04-17T13:09:45.427264</t>
  </si>
  <si>
    <t>745Y</t>
  </si>
  <si>
    <t>2025-04-17T13:09:57.103399</t>
  </si>
  <si>
    <t>2025-04-17T13:35:44.279437</t>
  </si>
  <si>
    <t>2025-04-17T13:09:37.357631</t>
  </si>
  <si>
    <t>823Y</t>
  </si>
  <si>
    <t>2025-04-17T13:09:45.356638</t>
  </si>
  <si>
    <t>2025-04-17T13:38:15.914958</t>
  </si>
  <si>
    <t>2025-04-17T18:24:42.416703</t>
  </si>
  <si>
    <t>2025-04-17T18:26:09.023795</t>
  </si>
  <si>
    <t>2025-04-18T11:01:26.658195</t>
  </si>
  <si>
    <t>26522669</t>
  </si>
  <si>
    <t>39540774</t>
  </si>
  <si>
    <t>2025-04-18T11:01:28.768922</t>
  </si>
  <si>
    <t>26522675</t>
  </si>
  <si>
    <t>39540778</t>
  </si>
  <si>
    <t>749V</t>
  </si>
  <si>
    <t>2025-04-18T11:01:34.173424</t>
  </si>
  <si>
    <t>2025-04-18T11:01:35.415465</t>
  </si>
  <si>
    <t>2025-04-18T11:02:17.756938</t>
  </si>
  <si>
    <t>26522739</t>
  </si>
  <si>
    <t>39540870</t>
  </si>
  <si>
    <t>725H</t>
  </si>
  <si>
    <t>2025-04-18T11:02:34.194973</t>
  </si>
  <si>
    <t>2025-04-18T11:02:48.383248</t>
  </si>
  <si>
    <t>26522764</t>
  </si>
  <si>
    <t>39540909</t>
  </si>
  <si>
    <t>253P</t>
  </si>
  <si>
    <t>2025-04-18T11:02:49.115654</t>
  </si>
  <si>
    <t>26522765</t>
  </si>
  <si>
    <t>39540910</t>
  </si>
  <si>
    <t>852A</t>
  </si>
  <si>
    <t>2025-04-18T11:02:56.976584</t>
  </si>
  <si>
    <t>26522763</t>
  </si>
  <si>
    <t>39540906</t>
  </si>
  <si>
    <t>948U</t>
  </si>
  <si>
    <t>2025-04-18T11:03:02.848460</t>
  </si>
  <si>
    <t>2025-04-18T11:03:03.954533</t>
  </si>
  <si>
    <t>2025-04-18T11:03:14.112793</t>
  </si>
  <si>
    <t>26522784</t>
  </si>
  <si>
    <t>39540938</t>
  </si>
  <si>
    <t>943C</t>
  </si>
  <si>
    <t>2025-04-18T11:03:17.013126</t>
  </si>
  <si>
    <t>26522787</t>
  </si>
  <si>
    <t>39540939</t>
  </si>
  <si>
    <t>379E</t>
  </si>
  <si>
    <t>2025-04-18T11:03:18.093687</t>
  </si>
  <si>
    <t>26522773</t>
  </si>
  <si>
    <t>39540924</t>
  </si>
  <si>
    <t>596R</t>
  </si>
  <si>
    <t>2025-04-18T11:03:24.138430</t>
  </si>
  <si>
    <t>26522792</t>
  </si>
  <si>
    <t>39540951</t>
  </si>
  <si>
    <t>362E</t>
  </si>
  <si>
    <t>2025-04-18T11:03:30.514878</t>
  </si>
  <si>
    <t>2025-04-18T11:03:31.614514</t>
  </si>
  <si>
    <t>2025-04-18T11:03:32.573843</t>
  </si>
  <si>
    <t>2025-04-18T11:03:37.914723</t>
  </si>
  <si>
    <t>26522805</t>
  </si>
  <si>
    <t>39540966</t>
  </si>
  <si>
    <t>2025-04-18T11:04:02.664910</t>
  </si>
  <si>
    <t>26522828</t>
  </si>
  <si>
    <t>39541004</t>
  </si>
  <si>
    <t>2025-04-18T11:04:03.306853</t>
  </si>
  <si>
    <t>26522829</t>
  </si>
  <si>
    <t>39541005</t>
  </si>
  <si>
    <t>727U</t>
  </si>
  <si>
    <t>2025-04-18T11:04:11.318691</t>
  </si>
  <si>
    <t>2025-04-18T11:04:12.233047</t>
  </si>
  <si>
    <t>2025-04-18T11:04:15.874214</t>
  </si>
  <si>
    <t>2025-04-18T11:04:22.410274</t>
  </si>
  <si>
    <t>2025-04-18T11:04:27.730446</t>
  </si>
  <si>
    <t>26522873</t>
  </si>
  <si>
    <t>39541061</t>
  </si>
  <si>
    <t>494E</t>
  </si>
  <si>
    <t>2025-04-18T11:04:55.210201</t>
  </si>
  <si>
    <t>2025-04-18T11:04:58.189473</t>
  </si>
  <si>
    <t>2025-04-18T11:04:58.402240</t>
  </si>
  <si>
    <t>26522890</t>
  </si>
  <si>
    <t>39541101</t>
  </si>
  <si>
    <t>527L</t>
  </si>
  <si>
    <t>2025-04-18T11:05:02.727648</t>
  </si>
  <si>
    <t>26522893</t>
  </si>
  <si>
    <t>39541105</t>
  </si>
  <si>
    <t>268P</t>
  </si>
  <si>
    <t>2025-04-18T11:05:14.879100</t>
  </si>
  <si>
    <t>26522897</t>
  </si>
  <si>
    <t>39541116</t>
  </si>
  <si>
    <t>634K</t>
  </si>
  <si>
    <t>2025-04-18T11:05:26.563812</t>
  </si>
  <si>
    <t>26522898</t>
  </si>
  <si>
    <t>39541119</t>
  </si>
  <si>
    <t>2025-04-18T11:05:37.674221</t>
  </si>
  <si>
    <t>26522909</t>
  </si>
  <si>
    <t>39541137</t>
  </si>
  <si>
    <t>742V</t>
  </si>
  <si>
    <t>2025-04-18T11:05:41.023950</t>
  </si>
  <si>
    <t>2025-04-18T11:05:41.010931</t>
  </si>
  <si>
    <t>2025-04-18T11:05:41.930233</t>
  </si>
  <si>
    <t>2025-04-18T11:05:42.131756</t>
  </si>
  <si>
    <t>2025-04-18T11:05:43.522958</t>
  </si>
  <si>
    <t>2025-04-18T11:05:50.601884</t>
  </si>
  <si>
    <t>2025-04-18T11:05:56.618540</t>
  </si>
  <si>
    <t>2025-04-18T11:06:31.534898</t>
  </si>
  <si>
    <t>26522967</t>
  </si>
  <si>
    <t>39541217</t>
  </si>
  <si>
    <t>465W</t>
  </si>
  <si>
    <t>2025-04-18T11:06:38.182213</t>
  </si>
  <si>
    <t>26522979</t>
  </si>
  <si>
    <t>39541224</t>
  </si>
  <si>
    <t>2025-04-18T11:06:40.072152</t>
  </si>
  <si>
    <t>26522980</t>
  </si>
  <si>
    <t>39541226</t>
  </si>
  <si>
    <t>2025-04-18T11:06:51.628292</t>
  </si>
  <si>
    <t>26522964</t>
  </si>
  <si>
    <t>39541213</t>
  </si>
  <si>
    <t>2025-04-18T11:06:56.911578</t>
  </si>
  <si>
    <t>26522991</t>
  </si>
  <si>
    <t>39541239</t>
  </si>
  <si>
    <t>444L</t>
  </si>
  <si>
    <t>2025-04-18T11:07:18.761422</t>
  </si>
  <si>
    <t>2025-04-18T11:07:18.740794</t>
  </si>
  <si>
    <t>2025-04-18T11:07:20.020712</t>
  </si>
  <si>
    <t>2025-04-18T11:07:30.281633</t>
  </si>
  <si>
    <t>26523003</t>
  </si>
  <si>
    <t>39541260</t>
  </si>
  <si>
    <t>674Y</t>
  </si>
  <si>
    <t>2025-04-18T11:07:39.608970</t>
  </si>
  <si>
    <t>26523008</t>
  </si>
  <si>
    <t>39541268</t>
  </si>
  <si>
    <t>2025-04-18T11:07:49.292055</t>
  </si>
  <si>
    <t>26523013</t>
  </si>
  <si>
    <t>39541275</t>
  </si>
  <si>
    <t>538U</t>
  </si>
  <si>
    <t>2025-04-18T11:07:53.449499</t>
  </si>
  <si>
    <t>26523017</t>
  </si>
  <si>
    <t>39541278</t>
  </si>
  <si>
    <t>249W</t>
  </si>
  <si>
    <t>2025-04-18T11:07:54.556541</t>
  </si>
  <si>
    <t>2025-04-18T11:08:09.190805</t>
  </si>
  <si>
    <t>26523035</t>
  </si>
  <si>
    <t>39541292</t>
  </si>
  <si>
    <t>2025-04-18T11:08:10.525873</t>
  </si>
  <si>
    <t>2025-04-18T11:08:16.520955</t>
  </si>
  <si>
    <t>2025-04-18T11:08:20.571255</t>
  </si>
  <si>
    <t>2025-04-18T11:08:25.127242</t>
  </si>
  <si>
    <t>2025-04-18T11:08:28.126551</t>
  </si>
  <si>
    <t>2025-04-18T11:08:29.065125</t>
  </si>
  <si>
    <t>2025-04-18T11:08:33.635539</t>
  </si>
  <si>
    <t>26523051</t>
  </si>
  <si>
    <t>39541321</t>
  </si>
  <si>
    <t>586E</t>
  </si>
  <si>
    <t>2025-04-18T11:08:34.583771</t>
  </si>
  <si>
    <t>2025-04-18T11:08:54.535666</t>
  </si>
  <si>
    <t>2025-04-18T11:08:54.432874</t>
  </si>
  <si>
    <t>2025-04-18T11:09:09.031171</t>
  </si>
  <si>
    <t>2025-04-18T11:09:11.538271</t>
  </si>
  <si>
    <t>2025-04-18T11:09:15.584563</t>
  </si>
  <si>
    <t>2025-04-18T11:09:22.108964</t>
  </si>
  <si>
    <t>2025-04-18T11:09:47.251389</t>
  </si>
  <si>
    <t>26523084</t>
  </si>
  <si>
    <t>39541376</t>
  </si>
  <si>
    <t>2025-04-18T11:09:54.639936</t>
  </si>
  <si>
    <t>26523086</t>
  </si>
  <si>
    <t>39541382</t>
  </si>
  <si>
    <t>825L</t>
  </si>
  <si>
    <t>2025-04-18T11:09:54.907312</t>
  </si>
  <si>
    <t>26523088</t>
  </si>
  <si>
    <t>39541384</t>
  </si>
  <si>
    <t>672Y</t>
  </si>
  <si>
    <t>2025-04-18T11:09:55.079981</t>
  </si>
  <si>
    <t>26523087</t>
  </si>
  <si>
    <t>39541383</t>
  </si>
  <si>
    <t>358V</t>
  </si>
  <si>
    <t>2025-04-18T11:10:01.198858</t>
  </si>
  <si>
    <t>26523093</t>
  </si>
  <si>
    <t>39541388</t>
  </si>
  <si>
    <t>373E</t>
  </si>
  <si>
    <t>2025-04-18T11:10:10.893349</t>
  </si>
  <si>
    <t>2025-04-18T11:10:29.987005</t>
  </si>
  <si>
    <t>2025-04-18T11:10:30.943463</t>
  </si>
  <si>
    <t>2025-04-18T11:10:34.652309</t>
  </si>
  <si>
    <t>26523134</t>
  </si>
  <si>
    <t>39541446</t>
  </si>
  <si>
    <t>586R</t>
  </si>
  <si>
    <t>2025-04-18T11:10:44.166949</t>
  </si>
  <si>
    <t>2025-04-18T11:11:11.857881</t>
  </si>
  <si>
    <t>2025-04-18T11:12:19.598063</t>
  </si>
  <si>
    <t>26523309</t>
  </si>
  <si>
    <t>39541547</t>
  </si>
  <si>
    <t>543A</t>
  </si>
  <si>
    <t>2025-04-18T11:12:20.747459</t>
  </si>
  <si>
    <t>2025-04-18T11:12:23.259632</t>
  </si>
  <si>
    <t>2025-04-18T11:12:25.307187</t>
  </si>
  <si>
    <t>2025-04-18T11:12:28.328646</t>
  </si>
  <si>
    <t>2025-04-18T11:12:28.803851</t>
  </si>
  <si>
    <t>2025-04-18T11:12:33.138655</t>
  </si>
  <si>
    <t>26523329</t>
  </si>
  <si>
    <t>39541557</t>
  </si>
  <si>
    <t>783U</t>
  </si>
  <si>
    <t>2025-04-18T11:12:41.184288</t>
  </si>
  <si>
    <t>26523350</t>
  </si>
  <si>
    <t>39541566</t>
  </si>
  <si>
    <t>579Q</t>
  </si>
  <si>
    <t>2025-04-18T11:12:49.966400</t>
  </si>
  <si>
    <t>2025-04-18T11:12:54.532628</t>
  </si>
  <si>
    <t>2025-04-18T11:12:56.442604</t>
  </si>
  <si>
    <t>2025-04-18T11:13:18.828757</t>
  </si>
  <si>
    <t>26523408</t>
  </si>
  <si>
    <t>39541597</t>
  </si>
  <si>
    <t>325R</t>
  </si>
  <si>
    <t>2025-04-18T11:13:30.310864</t>
  </si>
  <si>
    <t>2025-04-18T11:13:38.356032</t>
  </si>
  <si>
    <t>2025-04-18T11:13:38.979059</t>
  </si>
  <si>
    <t>26523418</t>
  </si>
  <si>
    <t>39541619</t>
  </si>
  <si>
    <t>2025-04-18T11:13:43.842845</t>
  </si>
  <si>
    <t>26523421</t>
  </si>
  <si>
    <t>39541638</t>
  </si>
  <si>
    <t>956K</t>
  </si>
  <si>
    <t>2025-04-18T11:14:04.031752</t>
  </si>
  <si>
    <t>2025-04-18T11:14:35.599978</t>
  </si>
  <si>
    <t>26523482</t>
  </si>
  <si>
    <t>39541695</t>
  </si>
  <si>
    <t>423Y</t>
  </si>
  <si>
    <t>2025-04-18T11:14:43.750553</t>
  </si>
  <si>
    <t>26523485</t>
  </si>
  <si>
    <t>39541699</t>
  </si>
  <si>
    <t>859U</t>
  </si>
  <si>
    <t>2025-04-18T11:15:16.269428</t>
  </si>
  <si>
    <t>2025-04-18T11:15:16.486002</t>
  </si>
  <si>
    <t>2025-04-18T11:15:29.496435</t>
  </si>
  <si>
    <t>26523504</t>
  </si>
  <si>
    <t>39541731</t>
  </si>
  <si>
    <t>374F</t>
  </si>
  <si>
    <t>2025-04-18T11:15:56.822705</t>
  </si>
  <si>
    <t>26523520</t>
  </si>
  <si>
    <t>39541748</t>
  </si>
  <si>
    <t>2025-04-18T11:15:58.652860</t>
  </si>
  <si>
    <t>2025-04-18T11:16:41.841613</t>
  </si>
  <si>
    <t>2025-04-18T11:16:43.050559</t>
  </si>
  <si>
    <t>2025-04-18T11:16:42.917428</t>
  </si>
  <si>
    <t>2025-04-18T11:16:44.745652</t>
  </si>
  <si>
    <t>2025-04-18T11:17:12.547992</t>
  </si>
  <si>
    <t>2025-04-18T11:17:13.614019</t>
  </si>
  <si>
    <t>2025-04-18T11:17:17.101761</t>
  </si>
  <si>
    <t>2025-04-18T11:17:44.803216</t>
  </si>
  <si>
    <t>2025-04-18T11:17:49.315299</t>
  </si>
  <si>
    <t>2025-04-18T11:17:52.571752</t>
  </si>
  <si>
    <t>26523601</t>
  </si>
  <si>
    <t>39541842</t>
  </si>
  <si>
    <t>934R</t>
  </si>
  <si>
    <t>2025-04-18T11:17:53.818695</t>
  </si>
  <si>
    <t>26523602</t>
  </si>
  <si>
    <t>39541843</t>
  </si>
  <si>
    <t>448A</t>
  </si>
  <si>
    <t>2025-04-18T11:17:55.382390</t>
  </si>
  <si>
    <t>2025-04-18T11:18:07.333297</t>
  </si>
  <si>
    <t>26523612</t>
  </si>
  <si>
    <t>39541851</t>
  </si>
  <si>
    <t>223F</t>
  </si>
  <si>
    <t>2025-04-18T11:18:15.658025</t>
  </si>
  <si>
    <t>26523636</t>
  </si>
  <si>
    <t>39541877</t>
  </si>
  <si>
    <t>543U</t>
  </si>
  <si>
    <t>2025-04-18T11:18:23.618962</t>
  </si>
  <si>
    <t>2025-04-18T11:18:29.275012</t>
  </si>
  <si>
    <t>2025-04-18T11:18:33.649878</t>
  </si>
  <si>
    <t>2025-04-18T11:18:42.812569</t>
  </si>
  <si>
    <t>2025-04-18T11:18:43.721287</t>
  </si>
  <si>
    <t>2025-04-18T11:18:46.794016</t>
  </si>
  <si>
    <t>2025-04-18T11:18:49.297155</t>
  </si>
  <si>
    <t>2025-04-18T11:18:54.830565</t>
  </si>
  <si>
    <t>2025-04-18T11:19:20.821946</t>
  </si>
  <si>
    <t>26523653</t>
  </si>
  <si>
    <t>39541891</t>
  </si>
  <si>
    <t>869P</t>
  </si>
  <si>
    <t>2025-04-18T11:19:32.774528</t>
  </si>
  <si>
    <t>26523668</t>
  </si>
  <si>
    <t>39541898</t>
  </si>
  <si>
    <t>939P</t>
  </si>
  <si>
    <t>2025-04-18T11:19:47.755593</t>
  </si>
  <si>
    <t>2025-04-18T11:19:51.140022</t>
  </si>
  <si>
    <t>2025-04-18T11:19:55.315336</t>
  </si>
  <si>
    <t>26523688</t>
  </si>
  <si>
    <t>39541924</t>
  </si>
  <si>
    <t>2025-04-18T11:19:58.830490</t>
  </si>
  <si>
    <t>2025-04-18T11:20:00.340175</t>
  </si>
  <si>
    <t>2025-04-18T11:20:12.758152</t>
  </si>
  <si>
    <t>26523726</t>
  </si>
  <si>
    <t>39541936</t>
  </si>
  <si>
    <t>538Y</t>
  </si>
  <si>
    <t>2025-04-18T11:20:29.767561</t>
  </si>
  <si>
    <t>26523692</t>
  </si>
  <si>
    <t>39541931</t>
  </si>
  <si>
    <t>788R</t>
  </si>
  <si>
    <t>2025-04-18T11:21:08.789087</t>
  </si>
  <si>
    <t>26523745</t>
  </si>
  <si>
    <t>39541997</t>
  </si>
  <si>
    <t>2025-04-18T11:22:08.066836</t>
  </si>
  <si>
    <t>2025-04-18T11:22:08.153827</t>
  </si>
  <si>
    <t>2025-04-18T11:22:17.741733</t>
  </si>
  <si>
    <t>26523819</t>
  </si>
  <si>
    <t>39542057</t>
  </si>
  <si>
    <t>349L</t>
  </si>
  <si>
    <t>2025-04-18T11:22:32.093400</t>
  </si>
  <si>
    <t>26523837</t>
  </si>
  <si>
    <t>39542068</t>
  </si>
  <si>
    <t>384K</t>
  </si>
  <si>
    <t>2025-04-18T11:22:33.489645</t>
  </si>
  <si>
    <t>2025-04-18T11:22:39.570293</t>
  </si>
  <si>
    <t>2025-04-18T11:22:39.935720</t>
  </si>
  <si>
    <t>26523842</t>
  </si>
  <si>
    <t>39542072</t>
  </si>
  <si>
    <t>485A</t>
  </si>
  <si>
    <t>2025-04-18T11:22:49.604630</t>
  </si>
  <si>
    <t>2025-04-18T11:23:11.968434</t>
  </si>
  <si>
    <t>26523863</t>
  </si>
  <si>
    <t>39542094</t>
  </si>
  <si>
    <t>894K</t>
  </si>
  <si>
    <t>2025-04-18T11:24:03.208798</t>
  </si>
  <si>
    <t>2025-04-18T11:24:03.842692</t>
  </si>
  <si>
    <t>2025-04-18T11:24:43.068627</t>
  </si>
  <si>
    <t>2025-04-18T11:24:43.996421</t>
  </si>
  <si>
    <t>2025-04-18T11:24:44.498457</t>
  </si>
  <si>
    <t>2025-04-18T11:24:52.876808</t>
  </si>
  <si>
    <t>26523945</t>
  </si>
  <si>
    <t>39542178</t>
  </si>
  <si>
    <t>2025-04-18T11:25:07.156530</t>
  </si>
  <si>
    <t>2025-04-18T11:25:22.280368</t>
  </si>
  <si>
    <t>26523957</t>
  </si>
  <si>
    <t>39542188</t>
  </si>
  <si>
    <t>2025-04-18T11:25:26.176006</t>
  </si>
  <si>
    <t>26523960</t>
  </si>
  <si>
    <t>39542190</t>
  </si>
  <si>
    <t>948A</t>
  </si>
  <si>
    <t>2025-04-18T11:25:35.756461</t>
  </si>
  <si>
    <t>26523966</t>
  </si>
  <si>
    <t>39542198</t>
  </si>
  <si>
    <t>568T</t>
  </si>
  <si>
    <t>2025-04-18T11:25:52.017792</t>
  </si>
  <si>
    <t>2025-04-18T11:25:53.114407</t>
  </si>
  <si>
    <t>2025-04-18T11:26:03.662192</t>
  </si>
  <si>
    <t>2025-04-18T11:26:03.807976</t>
  </si>
  <si>
    <t>2025-04-18T11:26:32.406933</t>
  </si>
  <si>
    <t>26524018</t>
  </si>
  <si>
    <t>39542247</t>
  </si>
  <si>
    <t>297W</t>
  </si>
  <si>
    <t>2025-04-18T11:26:50.461585</t>
  </si>
  <si>
    <t>2025-04-18T11:26:55.983320</t>
  </si>
  <si>
    <t>2025-04-18T11:27:00.470276</t>
  </si>
  <si>
    <t>26524030</t>
  </si>
  <si>
    <t>39542258</t>
  </si>
  <si>
    <t>443Y</t>
  </si>
  <si>
    <t>2025-04-18T11:27:01.314804</t>
  </si>
  <si>
    <t>2025-04-18T11:27:09.588404</t>
  </si>
  <si>
    <t>2025-04-18T11:27:18.677663</t>
  </si>
  <si>
    <t>2025-04-18T11:27:22.214170</t>
  </si>
  <si>
    <t>2025-04-18T11:27:27.218965</t>
  </si>
  <si>
    <t>2025-04-18T11:27:51.421575</t>
  </si>
  <si>
    <t>2025-04-18T11:27:52.423303</t>
  </si>
  <si>
    <t>26524055</t>
  </si>
  <si>
    <t>39542272</t>
  </si>
  <si>
    <t>436R</t>
  </si>
  <si>
    <t>2025-04-18T11:27:53.440566</t>
  </si>
  <si>
    <t>2025-04-18T11:27:59.973203</t>
  </si>
  <si>
    <t>2025-04-18T11:28:18.130152</t>
  </si>
  <si>
    <t>2025-04-18T11:28:18.604672</t>
  </si>
  <si>
    <t>2025-04-18T11:28:19.218436</t>
  </si>
  <si>
    <t>2025-04-18T11:28:19.519941</t>
  </si>
  <si>
    <t>2025-04-18T11:28:47.329940</t>
  </si>
  <si>
    <t>2025-04-18T11:28:56.237373</t>
  </si>
  <si>
    <t>26524109</t>
  </si>
  <si>
    <t>39542338</t>
  </si>
  <si>
    <t>642Y</t>
  </si>
  <si>
    <t>2025-04-18T11:28:57.103668</t>
  </si>
  <si>
    <t>2025-04-18T11:29:06.555506</t>
  </si>
  <si>
    <t>26524113</t>
  </si>
  <si>
    <t>39542343</t>
  </si>
  <si>
    <t>2025-04-18T11:29:12.133588</t>
  </si>
  <si>
    <t>2025-04-18T11:29:20.442443</t>
  </si>
  <si>
    <t>26524127</t>
  </si>
  <si>
    <t>39542352</t>
  </si>
  <si>
    <t>457W</t>
  </si>
  <si>
    <t>2025-04-18T11:29:22.305594</t>
  </si>
  <si>
    <t>26524111</t>
  </si>
  <si>
    <t>39542339</t>
  </si>
  <si>
    <t>2025-04-18T11:29:39.042886</t>
  </si>
  <si>
    <t>26524133</t>
  </si>
  <si>
    <t>39542361</t>
  </si>
  <si>
    <t>344P</t>
  </si>
  <si>
    <t>2025-04-18T11:30:00.358531</t>
  </si>
  <si>
    <t>26524142</t>
  </si>
  <si>
    <t>39542371</t>
  </si>
  <si>
    <t>539U</t>
  </si>
  <si>
    <t>2025-04-18T11:30:09.314590</t>
  </si>
  <si>
    <t>26524140</t>
  </si>
  <si>
    <t>39542369</t>
  </si>
  <si>
    <t>532P</t>
  </si>
  <si>
    <t>2025-04-18T11:30:11.461991</t>
  </si>
  <si>
    <t>2025-04-18T11:30:11.615292</t>
  </si>
  <si>
    <t>2025-04-18T11:30:12.708239</t>
  </si>
  <si>
    <t>2025-04-18T11:30:20.405617</t>
  </si>
  <si>
    <t>2025-04-18T11:30:58.851449</t>
  </si>
  <si>
    <t>2025-04-18T11:31:00.833694</t>
  </si>
  <si>
    <t>2025-04-18T11:31:08.068566</t>
  </si>
  <si>
    <t>26524195</t>
  </si>
  <si>
    <t>39542426</t>
  </si>
  <si>
    <t>2025-04-18T11:31:09.927625</t>
  </si>
  <si>
    <t>2025-04-18T11:31:17.527036</t>
  </si>
  <si>
    <t>2025-04-18T11:31:25.522391</t>
  </si>
  <si>
    <t>2025-04-18T11:31:29.962204</t>
  </si>
  <si>
    <t>26524222</t>
  </si>
  <si>
    <t>39542440</t>
  </si>
  <si>
    <t>2025-04-18T11:32:51.384756</t>
  </si>
  <si>
    <t>2025-04-18T11:32:58.468462</t>
  </si>
  <si>
    <t>2025-04-18T11:33:02.264088</t>
  </si>
  <si>
    <t>2025-04-18T11:33:09.731245</t>
  </si>
  <si>
    <t>26524319</t>
  </si>
  <si>
    <t>39542522</t>
  </si>
  <si>
    <t>565Y</t>
  </si>
  <si>
    <t>2025-04-18T11:33:58.189091</t>
  </si>
  <si>
    <t>2025-04-18T11:34:16.950175</t>
  </si>
  <si>
    <t>26524351</t>
  </si>
  <si>
    <t>39542543</t>
  </si>
  <si>
    <t>255Q</t>
  </si>
  <si>
    <t>2025-04-18T11:34:33.457868</t>
  </si>
  <si>
    <t>2025-04-18T11:35:08.250381</t>
  </si>
  <si>
    <t>2025-04-18T11:35:25.805963</t>
  </si>
  <si>
    <t>2025-04-18T11:35:26.858571</t>
  </si>
  <si>
    <t>2025-04-18T11:35:27.901543</t>
  </si>
  <si>
    <t>2025-04-18T11:35:40.930688</t>
  </si>
  <si>
    <t>2025-04-18T11:35:47.943282</t>
  </si>
  <si>
    <t>2025-04-18T11:35:50.964377</t>
  </si>
  <si>
    <t>2025-04-18T11:36:26.631842</t>
  </si>
  <si>
    <t>26524484</t>
  </si>
  <si>
    <t>39542675</t>
  </si>
  <si>
    <t>483V</t>
  </si>
  <si>
    <t>2025-04-18T11:36:30.355719</t>
  </si>
  <si>
    <t>2025-04-18T11:37:05.994703</t>
  </si>
  <si>
    <t>26524497</t>
  </si>
  <si>
    <t>39542688</t>
  </si>
  <si>
    <t>726K</t>
  </si>
  <si>
    <t>2025-04-18T11:37:21.099623</t>
  </si>
  <si>
    <t>26524507</t>
  </si>
  <si>
    <t>39542694</t>
  </si>
  <si>
    <t>674L</t>
  </si>
  <si>
    <t>2025-04-18T11:37:24.767287</t>
  </si>
  <si>
    <t>26524509</t>
  </si>
  <si>
    <t>39542696</t>
  </si>
  <si>
    <t>356R</t>
  </si>
  <si>
    <t>2025-04-18T11:37:26.716215</t>
  </si>
  <si>
    <t>2025-04-18T11:37:26.906526</t>
  </si>
  <si>
    <t>2025-04-18T11:37:41.831209</t>
  </si>
  <si>
    <t>2025-04-18T11:37:47.333328</t>
  </si>
  <si>
    <t>2025-04-18T11:37:49.425938</t>
  </si>
  <si>
    <t>26524515</t>
  </si>
  <si>
    <t>39542704</t>
  </si>
  <si>
    <t>934E</t>
  </si>
  <si>
    <t>2025-04-18T11:37:59.997071</t>
  </si>
  <si>
    <t>26524521</t>
  </si>
  <si>
    <t>39542708</t>
  </si>
  <si>
    <t>973U</t>
  </si>
  <si>
    <t>2025-04-18T11:38:02.957476</t>
  </si>
  <si>
    <t>2025-04-18T11:38:08.479176</t>
  </si>
  <si>
    <t>2025-04-18T11:38:09.431406</t>
  </si>
  <si>
    <t>26524533</t>
  </si>
  <si>
    <t>39542712</t>
  </si>
  <si>
    <t>479P</t>
  </si>
  <si>
    <t>2025-04-18T11:39:00.070392</t>
  </si>
  <si>
    <t>26524585</t>
  </si>
  <si>
    <t>39542760</t>
  </si>
  <si>
    <t>243U</t>
  </si>
  <si>
    <t>2025-04-18T11:40:39.652152</t>
  </si>
  <si>
    <t>26524662</t>
  </si>
  <si>
    <t>39542838</t>
  </si>
  <si>
    <t>784K</t>
  </si>
  <si>
    <t>2025-04-18T11:40:45.144204</t>
  </si>
  <si>
    <t>2025-04-18T11:40:49.193132</t>
  </si>
  <si>
    <t>2025-04-18T11:40:55.233208</t>
  </si>
  <si>
    <t>2025-04-18T11:40:55.531363</t>
  </si>
  <si>
    <t>26524678</t>
  </si>
  <si>
    <t>39542848</t>
  </si>
  <si>
    <t>479K</t>
  </si>
  <si>
    <t>2025-04-18T11:41:02.286068</t>
  </si>
  <si>
    <t>2025-04-18T11:41:07.348725</t>
  </si>
  <si>
    <t>2025-04-18T11:41:08.247036</t>
  </si>
  <si>
    <t>2025-04-18T11:41:12.377895</t>
  </si>
  <si>
    <t>2025-04-18T11:41:58.544955</t>
  </si>
  <si>
    <t>2025-04-18T11:42:12.386272</t>
  </si>
  <si>
    <t>2025-04-18T11:42:13.756420</t>
  </si>
  <si>
    <t>2025-04-18T11:43:05.727305</t>
  </si>
  <si>
    <t>2025-04-18T11:43:10.830546</t>
  </si>
  <si>
    <t>2025-04-18T11:43:17.835741</t>
  </si>
  <si>
    <t>2025-04-18T11:43:21.367372</t>
  </si>
  <si>
    <t>2025-04-18T11:43:25.378614</t>
  </si>
  <si>
    <t>2025-04-18T11:43:26.452204</t>
  </si>
  <si>
    <t>2025-04-18T11:43:30.249029</t>
  </si>
  <si>
    <t>26524773</t>
  </si>
  <si>
    <t>39542952</t>
  </si>
  <si>
    <t>458E</t>
  </si>
  <si>
    <t>2025-04-18T11:43:50.566548</t>
  </si>
  <si>
    <t>2025-04-18T11:43:54.189698</t>
  </si>
  <si>
    <t>2025-04-18T11:43:55.192882</t>
  </si>
  <si>
    <t>2025-04-18T11:44:00.281067</t>
  </si>
  <si>
    <t>2025-04-18T11:44:25.342926</t>
  </si>
  <si>
    <t>26524841</t>
  </si>
  <si>
    <t>39543011</t>
  </si>
  <si>
    <t>467U</t>
  </si>
  <si>
    <t>2025-04-18T11:44:39.985598</t>
  </si>
  <si>
    <t>26524852</t>
  </si>
  <si>
    <t>39543019</t>
  </si>
  <si>
    <t>238W</t>
  </si>
  <si>
    <t>2025-04-18T11:44:48.525214</t>
  </si>
  <si>
    <t>2025-04-18T11:44:53.051043</t>
  </si>
  <si>
    <t>2025-04-18T11:45:19.263673</t>
  </si>
  <si>
    <t>26524867</t>
  </si>
  <si>
    <t>39543025</t>
  </si>
  <si>
    <t>2025-04-18T11:45:22.052192</t>
  </si>
  <si>
    <t>26524870</t>
  </si>
  <si>
    <t>39543027</t>
  </si>
  <si>
    <t>384V</t>
  </si>
  <si>
    <t>2025-04-18T11:45:22.294379</t>
  </si>
  <si>
    <t>2025-04-18T11:45:52.437808</t>
  </si>
  <si>
    <t>26524882</t>
  </si>
  <si>
    <t>39543037</t>
  </si>
  <si>
    <t>737P</t>
  </si>
  <si>
    <t>2025-04-18T11:45:53.551961</t>
  </si>
  <si>
    <t>2025-04-18T11:46:51.971069</t>
  </si>
  <si>
    <t>2025-04-18T11:47:12.122344</t>
  </si>
  <si>
    <t>26524946</t>
  </si>
  <si>
    <t>39543109</t>
  </si>
  <si>
    <t>986T</t>
  </si>
  <si>
    <t>2025-04-18T11:47:13.032050</t>
  </si>
  <si>
    <t>2025-04-18T11:47:21.551995</t>
  </si>
  <si>
    <t>26524949</t>
  </si>
  <si>
    <t>39543112</t>
  </si>
  <si>
    <t>984L</t>
  </si>
  <si>
    <t>2025-04-18T11:47:24.745387</t>
  </si>
  <si>
    <t>2025-04-18T11:47:44.275108</t>
  </si>
  <si>
    <t>26524956</t>
  </si>
  <si>
    <t>39543115</t>
  </si>
  <si>
    <t>242E</t>
  </si>
  <si>
    <t>2025-04-18T11:47:50.175864</t>
  </si>
  <si>
    <t>26524938</t>
  </si>
  <si>
    <t>39543095</t>
  </si>
  <si>
    <t>839A</t>
  </si>
  <si>
    <t>2025-04-18T11:47:54.485358</t>
  </si>
  <si>
    <t>2025-04-18T11:47:56.470081</t>
  </si>
  <si>
    <t>2025-04-18T11:48:01.533014</t>
  </si>
  <si>
    <t>2025-04-18T11:48:02.580361</t>
  </si>
  <si>
    <t>2025-04-18T11:48:20.284615</t>
  </si>
  <si>
    <t>2025-04-18T11:48:22.139336</t>
  </si>
  <si>
    <t>2025-04-18T11:48:52.844705</t>
  </si>
  <si>
    <t>26524997</t>
  </si>
  <si>
    <t>39543163</t>
  </si>
  <si>
    <t>556V</t>
  </si>
  <si>
    <t>2025-04-18T11:49:29.548732</t>
  </si>
  <si>
    <t>26525017</t>
  </si>
  <si>
    <t>39543184</t>
  </si>
  <si>
    <t>2025-04-18T11:49:37.671569</t>
  </si>
  <si>
    <t>26525018</t>
  </si>
  <si>
    <t>39543188</t>
  </si>
  <si>
    <t>696A</t>
  </si>
  <si>
    <t>2025-04-18T11:49:44.777441</t>
  </si>
  <si>
    <t>2025-04-18T11:49:50.940269</t>
  </si>
  <si>
    <t>26525023</t>
  </si>
  <si>
    <t>39543194</t>
  </si>
  <si>
    <t>753A</t>
  </si>
  <si>
    <t>2025-04-18T11:50:21.037141</t>
  </si>
  <si>
    <t>2025-04-18T11:51:11.011711</t>
  </si>
  <si>
    <t>2025-04-18T11:51:11.885422</t>
  </si>
  <si>
    <t>2025-04-18T11:51:14.984116</t>
  </si>
  <si>
    <t>2025-04-18T11:51:29.184071</t>
  </si>
  <si>
    <t>2025-04-18T11:51:36.226411</t>
  </si>
  <si>
    <t>2025-04-18T11:51:37.349254</t>
  </si>
  <si>
    <t>2025-04-18T11:52:17.655924</t>
  </si>
  <si>
    <t>2025-04-18T11:52:22.994815</t>
  </si>
  <si>
    <t>26525170</t>
  </si>
  <si>
    <t>39543326</t>
  </si>
  <si>
    <t>994K</t>
  </si>
  <si>
    <t>2025-04-18T11:52:23.615970</t>
  </si>
  <si>
    <t>2025-04-18T11:52:23.517879</t>
  </si>
  <si>
    <t>2025-04-18T11:52:34.181518</t>
  </si>
  <si>
    <t>26525179</t>
  </si>
  <si>
    <t>39543329</t>
  </si>
  <si>
    <t>957Y</t>
  </si>
  <si>
    <t>2025-04-18T11:53:16.450420</t>
  </si>
  <si>
    <t>2025-04-18T11:53:33.448204</t>
  </si>
  <si>
    <t>26525222</t>
  </si>
  <si>
    <t>39543356</t>
  </si>
  <si>
    <t>289P</t>
  </si>
  <si>
    <t>2025-04-18T11:53:44.993335</t>
  </si>
  <si>
    <t>26525227</t>
  </si>
  <si>
    <t>39543362</t>
  </si>
  <si>
    <t>488E</t>
  </si>
  <si>
    <t>2025-04-18T11:53:45.082983</t>
  </si>
  <si>
    <t>26525226</t>
  </si>
  <si>
    <t>39543361</t>
  </si>
  <si>
    <t>969E</t>
  </si>
  <si>
    <t>2025-04-18T11:53:52.915996</t>
  </si>
  <si>
    <t>2025-04-18T11:53:53.170579</t>
  </si>
  <si>
    <t>2025-04-18T11:53:54.149137</t>
  </si>
  <si>
    <t>2025-04-18T11:53:54.171373</t>
  </si>
  <si>
    <t>2025-04-18T11:54:02.408898</t>
  </si>
  <si>
    <t>26525236</t>
  </si>
  <si>
    <t>39543371</t>
  </si>
  <si>
    <t>327L</t>
  </si>
  <si>
    <t>2025-04-18T11:54:03.435457</t>
  </si>
  <si>
    <t>2025-04-18T11:54:37.531392</t>
  </si>
  <si>
    <t>2025-04-18T11:54:59.719739</t>
  </si>
  <si>
    <t>2025-04-18T11:55:07.752837</t>
  </si>
  <si>
    <t>2025-04-18T11:55:18.366390</t>
  </si>
  <si>
    <t>2025-04-18T11:55:19.362444</t>
  </si>
  <si>
    <t>2025-04-18T11:55:32.117555</t>
  </si>
  <si>
    <t>26525315</t>
  </si>
  <si>
    <t>39543435</t>
  </si>
  <si>
    <t>2025-04-18T11:55:38.251108</t>
  </si>
  <si>
    <t>2025-04-18T11:55:42.596950</t>
  </si>
  <si>
    <t>2025-04-18T11:55:49.613455</t>
  </si>
  <si>
    <t>2025-04-18T11:55:55.117033</t>
  </si>
  <si>
    <t>2025-04-18T11:56:05.699156</t>
  </si>
  <si>
    <t>2025-04-18T11:56:39.983204</t>
  </si>
  <si>
    <t>2025-04-18T11:56:54.002782</t>
  </si>
  <si>
    <t>26525376</t>
  </si>
  <si>
    <t>39543502</t>
  </si>
  <si>
    <t>384Y</t>
  </si>
  <si>
    <t>2025-04-18T11:57:00.697063</t>
  </si>
  <si>
    <t>2025-04-18T11:57:08.610048</t>
  </si>
  <si>
    <t>26525381</t>
  </si>
  <si>
    <t>39543510</t>
  </si>
  <si>
    <t>2025-04-18T11:57:09.555602</t>
  </si>
  <si>
    <t>2025-04-18T11:57:53.533584</t>
  </si>
  <si>
    <t>2025-04-18T11:58:05.256009</t>
  </si>
  <si>
    <t>2025-04-18T11:58:33.324843</t>
  </si>
  <si>
    <t>2025-04-18T11:58:35.865579</t>
  </si>
  <si>
    <t>2025-04-18T11:59:26.050158</t>
  </si>
  <si>
    <t>26525454</t>
  </si>
  <si>
    <t>39543572</t>
  </si>
  <si>
    <t>297K</t>
  </si>
  <si>
    <t>2025-04-18T11:59:29.699272</t>
  </si>
  <si>
    <t>26525442</t>
  </si>
  <si>
    <t>39543567</t>
  </si>
  <si>
    <t>639E</t>
  </si>
  <si>
    <t>2025-04-18T12:00:00.007832</t>
  </si>
  <si>
    <t>2025-04-18T12:00:03.996986</t>
  </si>
  <si>
    <t>2025-04-18T12:00:12.577389</t>
  </si>
  <si>
    <t>2025-04-18T12:00:12.609718</t>
  </si>
  <si>
    <t>2025-04-18T12:00:13.503006</t>
  </si>
  <si>
    <t>2025-04-18T12:00:13.708412</t>
  </si>
  <si>
    <t>2025-04-18T12:00:16.188653</t>
  </si>
  <si>
    <t>26525465</t>
  </si>
  <si>
    <t>39543580</t>
  </si>
  <si>
    <t>332T</t>
  </si>
  <si>
    <t>2025-04-18T12:00:36.672765</t>
  </si>
  <si>
    <t>26525510</t>
  </si>
  <si>
    <t>39543633</t>
  </si>
  <si>
    <t>2025-04-18T12:00:42.397171</t>
  </si>
  <si>
    <t>2025-04-18T12:00:43.890184</t>
  </si>
  <si>
    <t>2025-04-18T12:00:44.952164</t>
  </si>
  <si>
    <t>2025-04-18T12:01:01.318102</t>
  </si>
  <si>
    <t>26525519</t>
  </si>
  <si>
    <t>39543642</t>
  </si>
  <si>
    <t>488H</t>
  </si>
  <si>
    <t>2025-04-18T12:01:18.223028</t>
  </si>
  <si>
    <t>26525521</t>
  </si>
  <si>
    <t>39543650</t>
  </si>
  <si>
    <t>868W</t>
  </si>
  <si>
    <t>2025-04-18T12:01:18.396194</t>
  </si>
  <si>
    <t>26525518</t>
  </si>
  <si>
    <t>39543639</t>
  </si>
  <si>
    <t>336Q</t>
  </si>
  <si>
    <t>2025-04-18T12:01:19.133036</t>
  </si>
  <si>
    <t>2025-04-18T12:01:41.603579</t>
  </si>
  <si>
    <t>26525536</t>
  </si>
  <si>
    <t>39543662</t>
  </si>
  <si>
    <t>883A</t>
  </si>
  <si>
    <t>2025-04-18T12:01:52.499367</t>
  </si>
  <si>
    <t>26525539</t>
  </si>
  <si>
    <t>39543666</t>
  </si>
  <si>
    <t>935Y</t>
  </si>
  <si>
    <t>2025-04-18T12:02:02.872670</t>
  </si>
  <si>
    <t>26525543</t>
  </si>
  <si>
    <t>39543668</t>
  </si>
  <si>
    <t>2025-04-18T12:02:15.936409</t>
  </si>
  <si>
    <t>26525578</t>
  </si>
  <si>
    <t>39543679</t>
  </si>
  <si>
    <t>648K</t>
  </si>
  <si>
    <t>2025-04-18T12:02:17.662975</t>
  </si>
  <si>
    <t>26525545</t>
  </si>
  <si>
    <t>39543670</t>
  </si>
  <si>
    <t>249Q</t>
  </si>
  <si>
    <t>2025-04-18T12:02:32.122693</t>
  </si>
  <si>
    <t>26525598</t>
  </si>
  <si>
    <t>39543719</t>
  </si>
  <si>
    <t>2025-04-18T12:02:38.028357</t>
  </si>
  <si>
    <t>26525602</t>
  </si>
  <si>
    <t>39543722</t>
  </si>
  <si>
    <t>968P</t>
  </si>
  <si>
    <t>2025-04-18T12:03:06.861650</t>
  </si>
  <si>
    <t>26525607</t>
  </si>
  <si>
    <t>39543736</t>
  </si>
  <si>
    <t>429Y</t>
  </si>
  <si>
    <t>2025-04-18T12:03:09.995742</t>
  </si>
  <si>
    <t>2025-04-18T12:03:58.734898</t>
  </si>
  <si>
    <t>26525639</t>
  </si>
  <si>
    <t>39543755</t>
  </si>
  <si>
    <t>2025-04-18T12:04:07.864290</t>
  </si>
  <si>
    <t>2025-04-18T12:04:14.413396</t>
  </si>
  <si>
    <t>2025-04-18T12:04:15.350225</t>
  </si>
  <si>
    <t>2025-04-18T12:04:20.448073</t>
  </si>
  <si>
    <t>2025-04-18T12:04:25.053629</t>
  </si>
  <si>
    <t>2025-04-18T12:04:29.563323</t>
  </si>
  <si>
    <t>2025-04-18T12:04:36.069669</t>
  </si>
  <si>
    <t>2025-04-18T12:05:06.805900</t>
  </si>
  <si>
    <t>2025-04-18T12:05:07.120261</t>
  </si>
  <si>
    <t>2025-04-18T12:05:17.988594</t>
  </si>
  <si>
    <t>2025-04-18T12:05:28.878069</t>
  </si>
  <si>
    <t>26525715</t>
  </si>
  <si>
    <t>39543829</t>
  </si>
  <si>
    <t>563U</t>
  </si>
  <si>
    <t>2025-04-18T12:05:30.031906</t>
  </si>
  <si>
    <t>2025-04-18T12:05:30.947946</t>
  </si>
  <si>
    <t>2025-04-18T12:05:31.822131</t>
  </si>
  <si>
    <t>2025-04-18T12:05:32.593742</t>
  </si>
  <si>
    <t>26525718</t>
  </si>
  <si>
    <t>39543833</t>
  </si>
  <si>
    <t>462C</t>
  </si>
  <si>
    <t>2025-04-18T12:05:34.557964</t>
  </si>
  <si>
    <t>26525703</t>
  </si>
  <si>
    <t>39543822</t>
  </si>
  <si>
    <t>269F</t>
  </si>
  <si>
    <t>2025-04-18T12:05:40.008005</t>
  </si>
  <si>
    <t>26525719</t>
  </si>
  <si>
    <t>39543837</t>
  </si>
  <si>
    <t>387L</t>
  </si>
  <si>
    <t>2025-04-18T12:05:47.111876</t>
  </si>
  <si>
    <t>26525731</t>
  </si>
  <si>
    <t>39543841</t>
  </si>
  <si>
    <t>268W</t>
  </si>
  <si>
    <t>2025-04-18T12:05:52.579261</t>
  </si>
  <si>
    <t>26525735</t>
  </si>
  <si>
    <t>39543843</t>
  </si>
  <si>
    <t>425W</t>
  </si>
  <si>
    <t>2025-04-18T12:05:57.006623</t>
  </si>
  <si>
    <t>26525738</t>
  </si>
  <si>
    <t>39543849</t>
  </si>
  <si>
    <t>533A</t>
  </si>
  <si>
    <t>2025-04-18T12:05:57.694573</t>
  </si>
  <si>
    <t>2025-04-18T12:06:04.355692</t>
  </si>
  <si>
    <t>26525740</t>
  </si>
  <si>
    <t>39543851</t>
  </si>
  <si>
    <t>2025-04-18T12:06:26.841121</t>
  </si>
  <si>
    <t>26525782</t>
  </si>
  <si>
    <t>39543892</t>
  </si>
  <si>
    <t>859H</t>
  </si>
  <si>
    <t>2025-04-18T12:06:27.407791</t>
  </si>
  <si>
    <t>2025-04-18T12:06:27.418129</t>
  </si>
  <si>
    <t>2025-04-18T12:06:46.359987</t>
  </si>
  <si>
    <t>26525793</t>
  </si>
  <si>
    <t>39543896</t>
  </si>
  <si>
    <t>236P</t>
  </si>
  <si>
    <t>2025-04-18T12:07:12.959946</t>
  </si>
  <si>
    <t>26525803</t>
  </si>
  <si>
    <t>39543904</t>
  </si>
  <si>
    <t>385K</t>
  </si>
  <si>
    <t>2025-04-18T12:07:27.521048</t>
  </si>
  <si>
    <t>2025-04-18T12:07:28.696344</t>
  </si>
  <si>
    <t>2025-04-18T12:07:31.358671</t>
  </si>
  <si>
    <t>26525806</t>
  </si>
  <si>
    <t>39543922</t>
  </si>
  <si>
    <t>868C</t>
  </si>
  <si>
    <t>2025-04-18T12:07:48.592571</t>
  </si>
  <si>
    <t>2025-04-18T12:08:08.100544</t>
  </si>
  <si>
    <t>26525823</t>
  </si>
  <si>
    <t>39543939</t>
  </si>
  <si>
    <t>924Y</t>
  </si>
  <si>
    <t>2025-04-18T12:08:09.081794</t>
  </si>
  <si>
    <t>2025-04-18T12:08:17.705302</t>
  </si>
  <si>
    <t>26525845</t>
  </si>
  <si>
    <t>39543942</t>
  </si>
  <si>
    <t>457Y</t>
  </si>
  <si>
    <t>2025-04-18T12:08:57.669560</t>
  </si>
  <si>
    <t>2025-04-18T12:09:00.225705</t>
  </si>
  <si>
    <t>26525855</t>
  </si>
  <si>
    <t>39543976</t>
  </si>
  <si>
    <t>449K</t>
  </si>
  <si>
    <t>2025-04-18T12:09:20.689576</t>
  </si>
  <si>
    <t>26525871</t>
  </si>
  <si>
    <t>39543988</t>
  </si>
  <si>
    <t>756Q</t>
  </si>
  <si>
    <t>2025-04-18T12:09:46.919808</t>
  </si>
  <si>
    <t>2025-04-18T12:09:47.893456</t>
  </si>
  <si>
    <t>2025-04-18T12:10:07.762252</t>
  </si>
  <si>
    <t>26525880</t>
  </si>
  <si>
    <t>39543998</t>
  </si>
  <si>
    <t>537V</t>
  </si>
  <si>
    <t>2025-04-18T12:10:11.266421</t>
  </si>
  <si>
    <t>2025-04-18T12:11:19.143211</t>
  </si>
  <si>
    <t>2025-04-18T12:11:24.707765</t>
  </si>
  <si>
    <t>26525948</t>
  </si>
  <si>
    <t>39544068</t>
  </si>
  <si>
    <t>672U</t>
  </si>
  <si>
    <t>2025-04-18T12:12:00.035752</t>
  </si>
  <si>
    <t>2025-04-18T12:12:10.805722</t>
  </si>
  <si>
    <t>26525966</t>
  </si>
  <si>
    <t>39544078</t>
  </si>
  <si>
    <t>2025-04-18T12:12:13.679323</t>
  </si>
  <si>
    <t>2025-04-18T12:12:46.756873</t>
  </si>
  <si>
    <t>2025-04-18T12:12:52.305088</t>
  </si>
  <si>
    <t>2025-04-18T12:12:53.405338</t>
  </si>
  <si>
    <t>2025-04-18T12:12:54.416980</t>
  </si>
  <si>
    <t>2025-04-18T12:13:00.230055</t>
  </si>
  <si>
    <t>2025-04-18T12:13:01.148311</t>
  </si>
  <si>
    <t>2025-04-18T12:13:04.390949</t>
  </si>
  <si>
    <t>2025-04-18T12:13:16.996527</t>
  </si>
  <si>
    <t>2025-04-18T12:13:32.206519</t>
  </si>
  <si>
    <t>26526017</t>
  </si>
  <si>
    <t>39544135</t>
  </si>
  <si>
    <t>972Y</t>
  </si>
  <si>
    <t>2025-04-18T12:13:44.700968</t>
  </si>
  <si>
    <t>2025-04-18T12:13:47.801342</t>
  </si>
  <si>
    <t>2025-04-18T12:13:57.348240</t>
  </si>
  <si>
    <t>2025-04-18T12:15:05.863253</t>
  </si>
  <si>
    <t>2025-04-18T12:15:09.332905</t>
  </si>
  <si>
    <t>2025-04-18T12:15:17.897419</t>
  </si>
  <si>
    <t>2025-04-18T12:15:21.932626</t>
  </si>
  <si>
    <t>2025-04-18T12:15:26.972571</t>
  </si>
  <si>
    <t>2025-04-18T12:15:27.729919</t>
  </si>
  <si>
    <t>26526102</t>
  </si>
  <si>
    <t>39544204</t>
  </si>
  <si>
    <t>253E</t>
  </si>
  <si>
    <t>2025-04-18T12:15:35.540040</t>
  </si>
  <si>
    <t>2025-04-18T12:15:38.670527</t>
  </si>
  <si>
    <t>2025-04-18T12:15:42.590541</t>
  </si>
  <si>
    <t>2025-04-18T12:15:43.489805</t>
  </si>
  <si>
    <t>2025-04-18T12:15:54.686480</t>
  </si>
  <si>
    <t>2025-04-18T12:15:55.779601</t>
  </si>
  <si>
    <t>2025-04-18T12:15:56.747921</t>
  </si>
  <si>
    <t>2025-04-18T12:16:13.401383</t>
  </si>
  <si>
    <t>2025-04-18T12:16:13.326768</t>
  </si>
  <si>
    <t>2025-04-18T12:16:30.022776</t>
  </si>
  <si>
    <t>2025-04-18T12:16:30.964008</t>
  </si>
  <si>
    <t>2025-04-18T12:16:55.680080</t>
  </si>
  <si>
    <t>2025-04-18T12:17:17.831128</t>
  </si>
  <si>
    <t>26526202</t>
  </si>
  <si>
    <t>39544293</t>
  </si>
  <si>
    <t>749L</t>
  </si>
  <si>
    <t>2025-04-18T12:17:18.927888</t>
  </si>
  <si>
    <t>2025-04-18T12:17:22.014219</t>
  </si>
  <si>
    <t>26526204</t>
  </si>
  <si>
    <t>39544294</t>
  </si>
  <si>
    <t>2025-04-18T12:17:26.903481</t>
  </si>
  <si>
    <t>2025-04-18T12:18:15.327977</t>
  </si>
  <si>
    <t>2025-04-18T12:18:17.685325</t>
  </si>
  <si>
    <t>26526236</t>
  </si>
  <si>
    <t>39544318</t>
  </si>
  <si>
    <t>798W</t>
  </si>
  <si>
    <t>2025-04-18T12:18:28.885471</t>
  </si>
  <si>
    <t>2025-04-18T12:20:05.121012</t>
  </si>
  <si>
    <t>2025-04-18T12:20:35.333814</t>
  </si>
  <si>
    <t>2025-04-18T12:20:36.245203</t>
  </si>
  <si>
    <t>2025-04-18T12:20:37.859659</t>
  </si>
  <si>
    <t>2025-04-18T12:21:28.268670</t>
  </si>
  <si>
    <t>2025-04-18T12:21:28.928460</t>
  </si>
  <si>
    <t>2025-04-18T12:21:30.355193</t>
  </si>
  <si>
    <t>2025-04-18T12:21:40.787116</t>
  </si>
  <si>
    <t>26526353</t>
  </si>
  <si>
    <t>39544453</t>
  </si>
  <si>
    <t>567U</t>
  </si>
  <si>
    <t>2025-04-18T12:21:41.367344</t>
  </si>
  <si>
    <t>2025-04-18T12:21:41.468126</t>
  </si>
  <si>
    <t>2025-04-18T12:21:42.088777</t>
  </si>
  <si>
    <t>26526354</t>
  </si>
  <si>
    <t>39544454</t>
  </si>
  <si>
    <t>487K</t>
  </si>
  <si>
    <t>2025-04-18T12:21:42.534724</t>
  </si>
  <si>
    <t>2025-04-18T12:21:48.114333</t>
  </si>
  <si>
    <t>2025-04-18T12:21:49.028220</t>
  </si>
  <si>
    <t>2025-04-18T12:21:56.504467</t>
  </si>
  <si>
    <t>2025-04-18T12:22:01.606780</t>
  </si>
  <si>
    <t>26526358</t>
  </si>
  <si>
    <t>39544459</t>
  </si>
  <si>
    <t>294W</t>
  </si>
  <si>
    <t>2025-04-18T12:22:07.067840</t>
  </si>
  <si>
    <t>2025-04-18T12:22:32.608953</t>
  </si>
  <si>
    <t>26526399</t>
  </si>
  <si>
    <t>39544504</t>
  </si>
  <si>
    <t>468R</t>
  </si>
  <si>
    <t>2025-04-18T12:22:34.275181</t>
  </si>
  <si>
    <t>2025-04-18T12:22:53.934818</t>
  </si>
  <si>
    <t>2025-04-18T12:22:53.977419</t>
  </si>
  <si>
    <t>2025-04-18T12:23:12.148725</t>
  </si>
  <si>
    <t>2025-04-18T12:24:07.053032</t>
  </si>
  <si>
    <t>2025-04-18T12:25:00.952690</t>
  </si>
  <si>
    <t>2025-04-18T12:25:04.042456</t>
  </si>
  <si>
    <t>2025-04-18T12:25:21.148153</t>
  </si>
  <si>
    <t>2025-04-18T12:25:22.219633</t>
  </si>
  <si>
    <t>2025-04-18T12:25:26.572530</t>
  </si>
  <si>
    <t>26526500</t>
  </si>
  <si>
    <t>39544594</t>
  </si>
  <si>
    <t>235L</t>
  </si>
  <si>
    <t>2025-04-18T12:25:42.922144</t>
  </si>
  <si>
    <t>2025-04-18T12:25:43.833612</t>
  </si>
  <si>
    <t>2025-04-18T12:25:52.805783</t>
  </si>
  <si>
    <t>2025-04-18T12:25:59.935631</t>
  </si>
  <si>
    <t>26526521</t>
  </si>
  <si>
    <t>39544610</t>
  </si>
  <si>
    <t>863C</t>
  </si>
  <si>
    <t>2025-04-18T12:26:19.534082</t>
  </si>
  <si>
    <t>2025-04-18T12:27:00.252281</t>
  </si>
  <si>
    <t>26526586</t>
  </si>
  <si>
    <t>39544664</t>
  </si>
  <si>
    <t>593R</t>
  </si>
  <si>
    <t>2025-04-18T12:27:03.429312</t>
  </si>
  <si>
    <t>2025-04-18T12:27:06.426712</t>
  </si>
  <si>
    <t>2025-04-18T12:27:25.603014</t>
  </si>
  <si>
    <t>2025-04-18T12:27:57.741804</t>
  </si>
  <si>
    <t>26526603</t>
  </si>
  <si>
    <t>39544679</t>
  </si>
  <si>
    <t>867H</t>
  </si>
  <si>
    <t>2025-04-18T12:27:58.876274</t>
  </si>
  <si>
    <t>2025-04-18T12:28:09.390304</t>
  </si>
  <si>
    <t>26526613</t>
  </si>
  <si>
    <t>39544690</t>
  </si>
  <si>
    <t>662U</t>
  </si>
  <si>
    <t>2025-04-18T12:28:13.399716</t>
  </si>
  <si>
    <t>2025-04-18T12:28:50.029143</t>
  </si>
  <si>
    <t>26526653</t>
  </si>
  <si>
    <t>39544721</t>
  </si>
  <si>
    <t>744L</t>
  </si>
  <si>
    <t>2025-04-18T12:28:51.009130</t>
  </si>
  <si>
    <t>2025-04-18T12:29:25.657499</t>
  </si>
  <si>
    <t>26526667</t>
  </si>
  <si>
    <t>39544729</t>
  </si>
  <si>
    <t>233P</t>
  </si>
  <si>
    <t>2025-04-18T12:29:27.152514</t>
  </si>
  <si>
    <t>26526672</t>
  </si>
  <si>
    <t>39544731</t>
  </si>
  <si>
    <t>628E</t>
  </si>
  <si>
    <t>2025-04-18T12:29:38.381785</t>
  </si>
  <si>
    <t>2025-04-18T12:29:39.060441</t>
  </si>
  <si>
    <t>2025-04-18T12:29:39.298185</t>
  </si>
  <si>
    <t>2025-04-18T12:29:40.202485</t>
  </si>
  <si>
    <t>2025-04-18T12:29:41.155998</t>
  </si>
  <si>
    <t>2025-04-18T12:29:42.078082</t>
  </si>
  <si>
    <t>2025-04-18T12:29:43.182951</t>
  </si>
  <si>
    <t>2025-04-18T12:29:44.265967</t>
  </si>
  <si>
    <t>2025-04-18T12:29:58.709968</t>
  </si>
  <si>
    <t>2025-04-18T12:30:15.560571</t>
  </si>
  <si>
    <t>26526705</t>
  </si>
  <si>
    <t>39544744</t>
  </si>
  <si>
    <t>763C</t>
  </si>
  <si>
    <t>2025-04-18T12:30:51.607677</t>
  </si>
  <si>
    <t>2025-04-18T12:31:24.953700</t>
  </si>
  <si>
    <t>2025-04-18T12:31:26.768611</t>
  </si>
  <si>
    <t>2025-04-18T12:31:53.157249</t>
  </si>
  <si>
    <t>26526765</t>
  </si>
  <si>
    <t>39544812</t>
  </si>
  <si>
    <t>2025-04-18T12:32:02.183501</t>
  </si>
  <si>
    <t>2025-04-18T12:32:09.767560</t>
  </si>
  <si>
    <t>26526771</t>
  </si>
  <si>
    <t>39544818</t>
  </si>
  <si>
    <t>427H</t>
  </si>
  <si>
    <t>2025-04-18T12:32:18.555920</t>
  </si>
  <si>
    <t>26526804</t>
  </si>
  <si>
    <t>39544821</t>
  </si>
  <si>
    <t>722E</t>
  </si>
  <si>
    <t>2025-04-18T12:32:30.975115</t>
  </si>
  <si>
    <t>2025-04-18T12:33:26.294357</t>
  </si>
  <si>
    <t>2025-04-18T12:33:27.254357</t>
  </si>
  <si>
    <t>2025-04-18T12:33:40.382722</t>
  </si>
  <si>
    <t>2025-04-18T12:33:45.956180</t>
  </si>
  <si>
    <t>2025-04-18T12:33:54.503446</t>
  </si>
  <si>
    <t>26526844</t>
  </si>
  <si>
    <t>39544885</t>
  </si>
  <si>
    <t>2025-04-18T12:33:58.034923</t>
  </si>
  <si>
    <t>2025-04-18T12:34:26.776725</t>
  </si>
  <si>
    <t>2025-04-18T12:34:44.905254</t>
  </si>
  <si>
    <t>2025-04-18T12:34:44.883015</t>
  </si>
  <si>
    <t>2025-04-18T12:34:53.948722</t>
  </si>
  <si>
    <t>2025-04-18T12:35:37.284128</t>
  </si>
  <si>
    <t>2025-04-18T12:35:43.575469</t>
  </si>
  <si>
    <t>26526928</t>
  </si>
  <si>
    <t>39544955</t>
  </si>
  <si>
    <t>2025-04-18T12:36:44.305397</t>
  </si>
  <si>
    <t>2025-04-18T12:36:44.348388</t>
  </si>
  <si>
    <t>2025-04-18T12:36:49.433640</t>
  </si>
  <si>
    <t>2025-04-18T12:36:56.068626</t>
  </si>
  <si>
    <t>2025-04-18T12:37:11.566486</t>
  </si>
  <si>
    <t>26526999</t>
  </si>
  <si>
    <t>39545007</t>
  </si>
  <si>
    <t>873H</t>
  </si>
  <si>
    <t>2025-04-18T12:37:12.607574</t>
  </si>
  <si>
    <t>2025-04-18T12:37:12.599483</t>
  </si>
  <si>
    <t>2025-04-18T12:37:13.684769</t>
  </si>
  <si>
    <t>2025-04-18T12:37:14.819924</t>
  </si>
  <si>
    <t>26526994</t>
  </si>
  <si>
    <t>39545005</t>
  </si>
  <si>
    <t>574A</t>
  </si>
  <si>
    <t>2025-04-18T12:37:34.865663</t>
  </si>
  <si>
    <t>26527027</t>
  </si>
  <si>
    <t>39545025</t>
  </si>
  <si>
    <t>579W</t>
  </si>
  <si>
    <t>2025-04-18T12:37:44.836765</t>
  </si>
  <si>
    <t>26527033</t>
  </si>
  <si>
    <t>39545028</t>
  </si>
  <si>
    <t>737R</t>
  </si>
  <si>
    <t>2025-04-18T12:38:07.964123</t>
  </si>
  <si>
    <t>2025-04-18T12:38:51.276984</t>
  </si>
  <si>
    <t>2025-04-18T12:39:34.714544</t>
  </si>
  <si>
    <t>2025-04-18T12:39:39.152899</t>
  </si>
  <si>
    <t>2025-04-18T12:39:44.681503</t>
  </si>
  <si>
    <t>2025-04-18T12:41:21.835835</t>
  </si>
  <si>
    <t>26527162</t>
  </si>
  <si>
    <t>39545142</t>
  </si>
  <si>
    <t>664L</t>
  </si>
  <si>
    <t>2025-04-18T12:41:43.118261</t>
  </si>
  <si>
    <t>2025-04-18T12:41:46.506295</t>
  </si>
  <si>
    <t>2025-04-18T12:42:12.425529</t>
  </si>
  <si>
    <t>2025-04-18T12:42:22.821533</t>
  </si>
  <si>
    <t>26527216</t>
  </si>
  <si>
    <t>39545195</t>
  </si>
  <si>
    <t>427F</t>
  </si>
  <si>
    <t>2025-04-18T12:42:35.177650</t>
  </si>
  <si>
    <t>26527223</t>
  </si>
  <si>
    <t>39545202</t>
  </si>
  <si>
    <t>2025-04-18T12:43:23.859618</t>
  </si>
  <si>
    <t>2025-04-18T12:43:31.415211</t>
  </si>
  <si>
    <t>2025-04-18T12:44:05.216457</t>
  </si>
  <si>
    <t>2025-04-18T12:44:06.136811</t>
  </si>
  <si>
    <t>2025-04-18T12:44:06.962770</t>
  </si>
  <si>
    <t>2025-04-18T12:44:09.209391</t>
  </si>
  <si>
    <t>2025-04-18T12:44:13.194707</t>
  </si>
  <si>
    <t>26527251</t>
  </si>
  <si>
    <t>39545231</t>
  </si>
  <si>
    <t>842A</t>
  </si>
  <si>
    <t>2025-04-18T12:44:44.097196</t>
  </si>
  <si>
    <t>2025-04-18T12:44:44.978461</t>
  </si>
  <si>
    <t>2025-04-18T12:44:45.258475</t>
  </si>
  <si>
    <t>2025-04-18T12:44:58.118201</t>
  </si>
  <si>
    <t>2025-04-18T12:45:01.102502</t>
  </si>
  <si>
    <t>2025-04-18T12:45:16.740514</t>
  </si>
  <si>
    <t>2025-04-18T12:45:17.637057</t>
  </si>
  <si>
    <t>2025-04-18T12:45:30.823633</t>
  </si>
  <si>
    <t>2025-04-18T12:45:32.082568</t>
  </si>
  <si>
    <t>2025-04-18T12:45:38.369684</t>
  </si>
  <si>
    <t>2025-04-18T12:46:06.601182</t>
  </si>
  <si>
    <t>2025-04-18T12:46:10.618659</t>
  </si>
  <si>
    <t>2025-04-18T12:46:39.359994</t>
  </si>
  <si>
    <t>2025-04-18T12:47:22.098195</t>
  </si>
  <si>
    <t>26527388</t>
  </si>
  <si>
    <t>39545357</t>
  </si>
  <si>
    <t>545E</t>
  </si>
  <si>
    <t>2025-04-18T12:47:46.243670</t>
  </si>
  <si>
    <t>26527397</t>
  </si>
  <si>
    <t>39545364</t>
  </si>
  <si>
    <t>435K</t>
  </si>
  <si>
    <t>2025-04-18T12:47:56.316332</t>
  </si>
  <si>
    <t>2025-04-18T12:48:22.879238</t>
  </si>
  <si>
    <t>26527436</t>
  </si>
  <si>
    <t>39545399</t>
  </si>
  <si>
    <t>569Q</t>
  </si>
  <si>
    <t>2025-04-18T12:49:02.597062</t>
  </si>
  <si>
    <t>26527448</t>
  </si>
  <si>
    <t>39545412</t>
  </si>
  <si>
    <t>2025-04-18T12:49:05.102049</t>
  </si>
  <si>
    <t>2025-04-18T12:49:12.721700</t>
  </si>
  <si>
    <t>26527453</t>
  </si>
  <si>
    <t>39545419</t>
  </si>
  <si>
    <t>966A</t>
  </si>
  <si>
    <t>2025-04-18T12:49:27.875776</t>
  </si>
  <si>
    <t>26527460</t>
  </si>
  <si>
    <t>39545423</t>
  </si>
  <si>
    <t>496R</t>
  </si>
  <si>
    <t>2025-04-18T12:49:37.713093</t>
  </si>
  <si>
    <t>2025-04-18T12:50:30.588996</t>
  </si>
  <si>
    <t>26527520</t>
  </si>
  <si>
    <t>39545477</t>
  </si>
  <si>
    <t>546P</t>
  </si>
  <si>
    <t>2025-04-18T12:50:43.281130</t>
  </si>
  <si>
    <t>2025-04-18T12:50:43.109931</t>
  </si>
  <si>
    <t>26527528</t>
  </si>
  <si>
    <t>39545484</t>
  </si>
  <si>
    <t>924A</t>
  </si>
  <si>
    <t>2025-04-18T12:50:45.254622</t>
  </si>
  <si>
    <t>2025-04-18T12:50:48.758387</t>
  </si>
  <si>
    <t>2025-04-18T12:50:50.101892</t>
  </si>
  <si>
    <t>2025-04-18T12:50:50.889770</t>
  </si>
  <si>
    <t>2025-04-18T12:50:58.870166</t>
  </si>
  <si>
    <t>2025-04-18T12:51:07.856003</t>
  </si>
  <si>
    <t>26527536</t>
  </si>
  <si>
    <t>39545490</t>
  </si>
  <si>
    <t>579U</t>
  </si>
  <si>
    <t>2025-04-18T12:51:13.516066</t>
  </si>
  <si>
    <t>26527511</t>
  </si>
  <si>
    <t>39545440</t>
  </si>
  <si>
    <t>442L</t>
  </si>
  <si>
    <t>2025-04-18T12:51:58.250960</t>
  </si>
  <si>
    <t>26527560</t>
  </si>
  <si>
    <t>39545514</t>
  </si>
  <si>
    <t>839H</t>
  </si>
  <si>
    <t>2025-04-18T12:52:06.650372</t>
  </si>
  <si>
    <t>2025-04-18T12:52:06.884322</t>
  </si>
  <si>
    <t>2025-04-18T12:52:07.864784</t>
  </si>
  <si>
    <t>2025-04-18T12:52:11.475946</t>
  </si>
  <si>
    <t>2025-04-18T12:52:37.269948</t>
  </si>
  <si>
    <t>26527606</t>
  </si>
  <si>
    <t>39545561</t>
  </si>
  <si>
    <t>2025-04-18T12:53:05.076699</t>
  </si>
  <si>
    <t>26527616</t>
  </si>
  <si>
    <t>39545570</t>
  </si>
  <si>
    <t>838W</t>
  </si>
  <si>
    <t>2025-04-18T12:53:13.897484</t>
  </si>
  <si>
    <t>2025-04-18T12:53:16.718032</t>
  </si>
  <si>
    <t>26527622</t>
  </si>
  <si>
    <t>39545576</t>
  </si>
  <si>
    <t>552L</t>
  </si>
  <si>
    <t>2025-04-18T12:53:16.879954</t>
  </si>
  <si>
    <t>2025-04-18T12:53:18.976537</t>
  </si>
  <si>
    <t>26527624</t>
  </si>
  <si>
    <t>39545579</t>
  </si>
  <si>
    <t>625E</t>
  </si>
  <si>
    <t>2025-04-18T12:53:19.877970</t>
  </si>
  <si>
    <t>2025-04-18T12:53:23.426233</t>
  </si>
  <si>
    <t>2025-04-18T12:54:23.100620</t>
  </si>
  <si>
    <t>26527686</t>
  </si>
  <si>
    <t>39545641</t>
  </si>
  <si>
    <t>525H</t>
  </si>
  <si>
    <t>2025-04-18T12:54:24.967716</t>
  </si>
  <si>
    <t>2025-04-18T12:54:41.568345</t>
  </si>
  <si>
    <t>2025-04-18T12:54:52.087721</t>
  </si>
  <si>
    <t>26527695</t>
  </si>
  <si>
    <t>39545652</t>
  </si>
  <si>
    <t>2025-04-18T12:55:02.883744</t>
  </si>
  <si>
    <t>26527694</t>
  </si>
  <si>
    <t>39545651</t>
  </si>
  <si>
    <t>783C</t>
  </si>
  <si>
    <t>2025-04-18T12:55:33.031239</t>
  </si>
  <si>
    <t>2025-04-18T12:56:10.227611</t>
  </si>
  <si>
    <t>2025-04-18T12:56:59.191955</t>
  </si>
  <si>
    <t>2025-04-18T12:56:59.158022</t>
  </si>
  <si>
    <t>2025-04-18T12:57:00.156130</t>
  </si>
  <si>
    <t>2025-04-18T12:57:00.524581</t>
  </si>
  <si>
    <t>2025-04-18T12:57:41.620522</t>
  </si>
  <si>
    <t>26527781</t>
  </si>
  <si>
    <t>39545735</t>
  </si>
  <si>
    <t>946Y</t>
  </si>
  <si>
    <t>2025-04-18T12:57:53.124079</t>
  </si>
  <si>
    <t>2025-04-18T12:58:08.737071</t>
  </si>
  <si>
    <t>2025-04-18T12:58:16.846509</t>
  </si>
  <si>
    <t>26527805</t>
  </si>
  <si>
    <t>39545744</t>
  </si>
  <si>
    <t>987L</t>
  </si>
  <si>
    <t>2025-04-18T12:58:25.317204</t>
  </si>
  <si>
    <t>2025-04-18T12:58:26.237936</t>
  </si>
  <si>
    <t>2025-04-18T12:58:53.336455</t>
  </si>
  <si>
    <t>26527834</t>
  </si>
  <si>
    <t>39545777</t>
  </si>
  <si>
    <t>923P</t>
  </si>
  <si>
    <t>2025-04-18T12:59:56.503787</t>
  </si>
  <si>
    <t>2025-04-18T13:00:25.718324</t>
  </si>
  <si>
    <t>2025-04-18T13:01:04.816458</t>
  </si>
  <si>
    <t>2025-04-18T13:01:35.268073</t>
  </si>
  <si>
    <t>2025-04-18T13:01:36.257312</t>
  </si>
  <si>
    <t>2025-04-18T13:04:14.762808</t>
  </si>
  <si>
    <t>2025-04-18T13:05:25.379288</t>
  </si>
  <si>
    <t>2025-04-18T13:06:45.191076</t>
  </si>
  <si>
    <t>2025-04-18T13:06:52.292001</t>
  </si>
  <si>
    <t>2025-04-18T13:07:51.669898</t>
  </si>
  <si>
    <t>2025-04-18T13:08:23.350597</t>
  </si>
  <si>
    <t>2025-04-18T13:11:10.657619</t>
  </si>
  <si>
    <t>2025-04-18T13:11:56.543532</t>
  </si>
  <si>
    <t>2025-04-18T13:12:17.737440</t>
  </si>
  <si>
    <t>2025-04-18T13:14:39.328340</t>
  </si>
  <si>
    <t>2025-04-18T13:16:02.221723</t>
  </si>
  <si>
    <t>2025-04-18T13:18:09.874661</t>
  </si>
  <si>
    <t>2025-04-18T13:19:41.169110</t>
  </si>
  <si>
    <t>2025-04-18T13:20:13.100124</t>
  </si>
  <si>
    <t>2025-04-21T18:04:39.471100</t>
  </si>
  <si>
    <t>26644114</t>
  </si>
  <si>
    <t>39723046</t>
  </si>
  <si>
    <t>387C</t>
  </si>
  <si>
    <t>2025-04-21T18:04:59.033685</t>
  </si>
  <si>
    <t>2025-04-21T18:08:06.134347</t>
  </si>
  <si>
    <t>26644267</t>
  </si>
  <si>
    <t>39723216</t>
  </si>
  <si>
    <t>2025-04-21T18:08:23.582524</t>
  </si>
  <si>
    <t>2025-04-21T18:09:10.469682</t>
  </si>
  <si>
    <t>2025-04-21T18:11:46.161485</t>
  </si>
  <si>
    <t>2025-04-21T18:13:50.361889</t>
  </si>
  <si>
    <t>26644559</t>
  </si>
  <si>
    <t>39723511</t>
  </si>
  <si>
    <t>758T</t>
  </si>
  <si>
    <t>2025-04-21T18:14:08.196341</t>
  </si>
  <si>
    <t>2025-04-21T18:15:28.918292</t>
  </si>
  <si>
    <t>26644665</t>
  </si>
  <si>
    <t>39723589</t>
  </si>
  <si>
    <t>298Q</t>
  </si>
  <si>
    <t>2025-04-21T18:15:32.863397</t>
  </si>
  <si>
    <t>2025-04-21T18:15:44.940003</t>
  </si>
  <si>
    <t>2025-04-21T18:18:14.597104</t>
  </si>
  <si>
    <t>2025-04-21T18:30:55.337618</t>
  </si>
  <si>
    <t>26645426</t>
  </si>
  <si>
    <t>39724294</t>
  </si>
  <si>
    <t>2025-04-21T18:31:19.363015</t>
  </si>
  <si>
    <t>2025-04-21T18:33:37.232256</t>
  </si>
  <si>
    <t>26645572</t>
  </si>
  <si>
    <t>39724447</t>
  </si>
  <si>
    <t>766A</t>
  </si>
  <si>
    <t>2025-04-21T18:33:58.507154</t>
  </si>
  <si>
    <t>2025-04-21T18:35:19.753516</t>
  </si>
  <si>
    <t>2025-04-21T18:35:46.346838</t>
  </si>
  <si>
    <t>2025-04-21T18:45:12.477847</t>
  </si>
  <si>
    <t>26646191</t>
  </si>
  <si>
    <t>39725118</t>
  </si>
  <si>
    <t>2025-04-21T18:46:04.945461</t>
  </si>
  <si>
    <t>2025-04-21T18:50:06.836204</t>
  </si>
  <si>
    <t>2025-04-21T18:54:39.452728</t>
  </si>
  <si>
    <t>26646704</t>
  </si>
  <si>
    <t>39725688</t>
  </si>
  <si>
    <t>487V</t>
  </si>
  <si>
    <t>2025-04-21T18:54:56.934965</t>
  </si>
  <si>
    <t>2025-04-21T18:56:40.256787</t>
  </si>
  <si>
    <t>2025-04-21T19:10:39.216473</t>
  </si>
  <si>
    <t>26647506</t>
  </si>
  <si>
    <t>39726806</t>
  </si>
  <si>
    <t>756F</t>
  </si>
  <si>
    <t>2025-04-21T19:11:10.209045</t>
  </si>
  <si>
    <t>2025-04-21T19:12:49.945529</t>
  </si>
  <si>
    <t>2025-04-21T19:12:50.175942</t>
  </si>
  <si>
    <t>26647641</t>
  </si>
  <si>
    <t>39726928</t>
  </si>
  <si>
    <t>969Y</t>
  </si>
  <si>
    <t>2025-04-21T19:13:13.105388</t>
  </si>
  <si>
    <t>2025-04-21T19:16:09.249664</t>
  </si>
  <si>
    <t>26647808</t>
  </si>
  <si>
    <t>39727106</t>
  </si>
  <si>
    <t>423F</t>
  </si>
  <si>
    <t>2025-04-21T19:16:33.093712</t>
  </si>
  <si>
    <t>2025-04-21T19:17:19.447302</t>
  </si>
  <si>
    <t>2025-04-21T19:18:00.744837</t>
  </si>
  <si>
    <t>2025-04-21T19:18:58.050700</t>
  </si>
  <si>
    <t>26647933</t>
  </si>
  <si>
    <t>39727306</t>
  </si>
  <si>
    <t>554U</t>
  </si>
  <si>
    <t>2025-04-21T19:19:29.378111</t>
  </si>
  <si>
    <t>2025-04-21T19:20:25.808451</t>
  </si>
  <si>
    <t>26648018</t>
  </si>
  <si>
    <t>39727384</t>
  </si>
  <si>
    <t>986W</t>
  </si>
  <si>
    <t>2025-04-21T19:20:42.498824</t>
  </si>
  <si>
    <t>2025-04-21T19:21:51.027472</t>
  </si>
  <si>
    <t>2025-04-21T19:24:16.091557</t>
  </si>
  <si>
    <t>2025-04-21T19:25:31.574853</t>
  </si>
  <si>
    <t>26648288</t>
  </si>
  <si>
    <t>39727777</t>
  </si>
  <si>
    <t>798T</t>
  </si>
  <si>
    <t>2025-04-21T19:25:36.167726</t>
  </si>
  <si>
    <t>26648296</t>
  </si>
  <si>
    <t>39727780</t>
  </si>
  <si>
    <t>2025-04-21T19:26:49.802682</t>
  </si>
  <si>
    <t>26648344</t>
  </si>
  <si>
    <t>39727834</t>
  </si>
  <si>
    <t>423E</t>
  </si>
  <si>
    <t>2025-04-21T19:27:05.889330</t>
  </si>
  <si>
    <t>2025-04-21T19:27:07.173980</t>
  </si>
  <si>
    <t>2025-04-21T19:27:14.372488</t>
  </si>
  <si>
    <t>2025-04-21T19:28:40.093580</t>
  </si>
  <si>
    <t>2025-04-21T19:31:02.610859</t>
  </si>
  <si>
    <t>2025-04-21T19:31:38.362131</t>
  </si>
  <si>
    <t>26648604</t>
  </si>
  <si>
    <t>39728094</t>
  </si>
  <si>
    <t>443F</t>
  </si>
  <si>
    <t>2025-04-21T19:31:56.961878</t>
  </si>
  <si>
    <t>2025-04-21T19:33:16.928860</t>
  </si>
  <si>
    <t>2025-04-21T19:33:43.802109</t>
  </si>
  <si>
    <t>2025-04-21T19:36:34.651004</t>
  </si>
  <si>
    <t>26648860</t>
  </si>
  <si>
    <t>39728402</t>
  </si>
  <si>
    <t>625A</t>
  </si>
  <si>
    <t>2025-04-21T19:36:59.217098</t>
  </si>
  <si>
    <t>2025-04-21T19:37:21.510508</t>
  </si>
  <si>
    <t>26648909</t>
  </si>
  <si>
    <t>39728459</t>
  </si>
  <si>
    <t>642A</t>
  </si>
  <si>
    <t>2025-04-21T19:37:50.586087</t>
  </si>
  <si>
    <t>2025-04-21T19:40:44.484803</t>
  </si>
  <si>
    <t>2025-04-21T19:41:38.859593</t>
  </si>
  <si>
    <t>2025-04-21T19:41:43.180218</t>
  </si>
  <si>
    <t>26649124</t>
  </si>
  <si>
    <t>39728692</t>
  </si>
  <si>
    <t>644A</t>
  </si>
  <si>
    <t>2025-04-21T19:42:00.440582</t>
  </si>
  <si>
    <t>2025-04-21T19:42:49.191210</t>
  </si>
  <si>
    <t>26649173</t>
  </si>
  <si>
    <t>39728733</t>
  </si>
  <si>
    <t>542V</t>
  </si>
  <si>
    <t>2025-04-21T19:43:25.119325</t>
  </si>
  <si>
    <t>2025-04-21T19:47:01.505858</t>
  </si>
  <si>
    <t>2025-04-21T19:47:17.862736</t>
  </si>
  <si>
    <t>2025-04-21T19:53:32.471900</t>
  </si>
  <si>
    <t>26649755</t>
  </si>
  <si>
    <t>39729753</t>
  </si>
  <si>
    <t>2025-04-21T19:53:52.775405</t>
  </si>
  <si>
    <t>2025-04-21T19:54:41.395850</t>
  </si>
  <si>
    <t>26649793</t>
  </si>
  <si>
    <t>39729784</t>
  </si>
  <si>
    <t>527V</t>
  </si>
  <si>
    <t>2025-04-21T19:55:04.822978</t>
  </si>
  <si>
    <t>2025-04-21T19:55:30.167382</t>
  </si>
  <si>
    <t>26649846</t>
  </si>
  <si>
    <t>39729827</t>
  </si>
  <si>
    <t>985C</t>
  </si>
  <si>
    <t>2025-04-21T19:56:07.829620</t>
  </si>
  <si>
    <t>2025-04-21T19:56:17.423621</t>
  </si>
  <si>
    <t>2025-04-21T19:58:23.452019</t>
  </si>
  <si>
    <t>2025-04-21T19:58:57.035638</t>
  </si>
  <si>
    <t>26650028</t>
  </si>
  <si>
    <t>39730088</t>
  </si>
  <si>
    <t>533U</t>
  </si>
  <si>
    <t>2025-04-21T19:59:15.467282</t>
  </si>
  <si>
    <t>26650077</t>
  </si>
  <si>
    <t>39730130</t>
  </si>
  <si>
    <t>856V</t>
  </si>
  <si>
    <t>2025-04-21T19:59:26.967695</t>
  </si>
  <si>
    <t>2025-04-21T19:59:43.915851</t>
  </si>
  <si>
    <t>2025-04-21T20:00:44.920356</t>
  </si>
  <si>
    <t>2025-04-21T20:01:26.071259</t>
  </si>
  <si>
    <t>2025-04-21T20:04:46.295600</t>
  </si>
  <si>
    <t>2025-04-22T11:08:31.890061</t>
  </si>
  <si>
    <t>26661109</t>
  </si>
  <si>
    <t>39760795</t>
  </si>
  <si>
    <t>632P</t>
  </si>
  <si>
    <t>2025-04-22T11:08:45.166204</t>
  </si>
  <si>
    <t>26661113</t>
  </si>
  <si>
    <t>39760801</t>
  </si>
  <si>
    <t>2025-04-22T11:09:20.779104</t>
  </si>
  <si>
    <t>2025-04-22T11:10:06.323922</t>
  </si>
  <si>
    <t>2025-04-22T11:11:46.024215</t>
  </si>
  <si>
    <t>2025-04-22T11:13:12.895017</t>
  </si>
  <si>
    <t>26661289</t>
  </si>
  <si>
    <t>39761177</t>
  </si>
  <si>
    <t>229U</t>
  </si>
  <si>
    <t>2025-04-22T11:13:44.495813</t>
  </si>
  <si>
    <t>2025-04-22T11:14:38.454643</t>
  </si>
  <si>
    <t>2025-04-22T11:15:58.545244</t>
  </si>
  <si>
    <t>2025-04-22T11:23:03.230427</t>
  </si>
  <si>
    <t>26661710</t>
  </si>
  <si>
    <t>39761554</t>
  </si>
  <si>
    <t>262F</t>
  </si>
  <si>
    <t>2025-04-22T11:24:06.363983</t>
  </si>
  <si>
    <t>26661731</t>
  </si>
  <si>
    <t>39761582</t>
  </si>
  <si>
    <t>529E</t>
  </si>
  <si>
    <t>2025-04-22T11:24:40.017937</t>
  </si>
  <si>
    <t>2025-04-22T11:28:19.237869</t>
  </si>
  <si>
    <t>26661898</t>
  </si>
  <si>
    <t>39761736</t>
  </si>
  <si>
    <t>637H</t>
  </si>
  <si>
    <t>2025-04-22T11:28:44.557462</t>
  </si>
  <si>
    <t>2025-04-22T11:28:53.615034</t>
  </si>
  <si>
    <t>2025-04-22T11:30:26.862772</t>
  </si>
  <si>
    <t>26661998</t>
  </si>
  <si>
    <t>39761844</t>
  </si>
  <si>
    <t>757E</t>
  </si>
  <si>
    <t>2025-04-22T11:30:48.687079</t>
  </si>
  <si>
    <t>2025-04-22T11:30:48.908775</t>
  </si>
  <si>
    <t>2025-04-22T11:32:45.013357</t>
  </si>
  <si>
    <t>2025-04-22T11:36:56.142331</t>
  </si>
  <si>
    <t>26662248</t>
  </si>
  <si>
    <t>39762077</t>
  </si>
  <si>
    <t>697K</t>
  </si>
  <si>
    <t>2025-04-22T11:37:23.281430</t>
  </si>
  <si>
    <t>2025-04-22T11:39:32.832945</t>
  </si>
  <si>
    <t>26662327</t>
  </si>
  <si>
    <t>39762161</t>
  </si>
  <si>
    <t>726E</t>
  </si>
  <si>
    <t>2025-04-22T11:39:54.880604</t>
  </si>
  <si>
    <t>2025-04-22T11:41:53.162167</t>
  </si>
  <si>
    <t>26662406</t>
  </si>
  <si>
    <t>39762236</t>
  </si>
  <si>
    <t>223W</t>
  </si>
  <si>
    <t>2025-04-22T11:42:09.445124</t>
  </si>
  <si>
    <t>26662421</t>
  </si>
  <si>
    <t>39762242</t>
  </si>
  <si>
    <t>2025-04-22T11:42:21.751222</t>
  </si>
  <si>
    <t>2025-04-22T11:42:26.127773</t>
  </si>
  <si>
    <t>2025-04-22T11:42:34.255142</t>
  </si>
  <si>
    <t>2025-04-22T11:43:46.665880</t>
  </si>
  <si>
    <t>26662486</t>
  </si>
  <si>
    <t>39762308</t>
  </si>
  <si>
    <t>896T</t>
  </si>
  <si>
    <t>2025-04-22T11:44:05.432457</t>
  </si>
  <si>
    <t>2025-04-22T11:44:13.459988</t>
  </si>
  <si>
    <t>2025-04-22T11:44:22.587362</t>
  </si>
  <si>
    <t>2025-04-22T11:47:42.540355</t>
  </si>
  <si>
    <t>2025-04-22T11:49:11.102748</t>
  </si>
  <si>
    <t>2025-04-22T11:49:58.419964</t>
  </si>
  <si>
    <t>26662738</t>
  </si>
  <si>
    <t>39762523</t>
  </si>
  <si>
    <t>695U</t>
  </si>
  <si>
    <t>2025-04-22T11:50:14.303261</t>
  </si>
  <si>
    <t>26662739</t>
  </si>
  <si>
    <t>39762524</t>
  </si>
  <si>
    <t>793V</t>
  </si>
  <si>
    <t>2025-04-22T11:50:16.985758</t>
  </si>
  <si>
    <t>26662744</t>
  </si>
  <si>
    <t>39762529</t>
  </si>
  <si>
    <t>755E</t>
  </si>
  <si>
    <t>2025-04-22T11:50:44.799528</t>
  </si>
  <si>
    <t>2025-04-22T11:50:45.883489</t>
  </si>
  <si>
    <t>2025-04-22T11:51:20.594942</t>
  </si>
  <si>
    <t>2025-04-22T11:51:53.851961</t>
  </si>
  <si>
    <t>2025-04-22T11:52:03.168528</t>
  </si>
  <si>
    <t>26662803</t>
  </si>
  <si>
    <t>39762584</t>
  </si>
  <si>
    <t>673K</t>
  </si>
  <si>
    <t>2025-04-22T11:53:01.708797</t>
  </si>
  <si>
    <t>2025-04-22T11:53:59.377564</t>
  </si>
  <si>
    <t>2025-04-22T11:55:09.377426</t>
  </si>
  <si>
    <t>2025-04-22T11:58:54.130743</t>
  </si>
  <si>
    <t>2025-04-22T12:04:15.199160</t>
  </si>
  <si>
    <t>26663270</t>
  </si>
  <si>
    <t>39763072</t>
  </si>
  <si>
    <t>654P</t>
  </si>
  <si>
    <t>2025-04-22T12:04:49.853909</t>
  </si>
  <si>
    <t>2025-04-22T12:07:58.852865</t>
  </si>
  <si>
    <t>2025-04-22T12:11:09.691176</t>
  </si>
  <si>
    <t>26663579</t>
  </si>
  <si>
    <t>39763368</t>
  </si>
  <si>
    <t>757C</t>
  </si>
  <si>
    <t>2025-04-22T12:11:35.502856</t>
  </si>
  <si>
    <t>2025-04-22T12:13:44.424277</t>
  </si>
  <si>
    <t>2025-04-22T12:27:41.817688</t>
  </si>
  <si>
    <t>26664260</t>
  </si>
  <si>
    <t>39763989</t>
  </si>
  <si>
    <t>685Q</t>
  </si>
  <si>
    <t>2025-04-22T12:28:02.415146</t>
  </si>
  <si>
    <t>2025-04-22T12:29:42.509233</t>
  </si>
  <si>
    <t>26664338</t>
  </si>
  <si>
    <t>39764045</t>
  </si>
  <si>
    <t>296R</t>
  </si>
  <si>
    <t>2025-04-22T12:29:45.195483</t>
  </si>
  <si>
    <t>2025-04-22T12:30:09.370577</t>
  </si>
  <si>
    <t>2025-04-22T12:32:34.546744</t>
  </si>
  <si>
    <t>2025-04-22T12:40:50.822334</t>
  </si>
  <si>
    <t>26664766</t>
  </si>
  <si>
    <t>39764439</t>
  </si>
  <si>
    <t>354F</t>
  </si>
  <si>
    <t>2025-04-22T12:41:48.686448</t>
  </si>
  <si>
    <t>2025-04-22T12:42:52.979825</t>
  </si>
  <si>
    <t>26664850</t>
  </si>
  <si>
    <t>39764496</t>
  </si>
  <si>
    <t>883T</t>
  </si>
  <si>
    <t>2025-04-22T12:43:13.550140</t>
  </si>
  <si>
    <t>2025-04-22T12:44:08.730558</t>
  </si>
  <si>
    <t>2025-04-22T12:45:00.407767</t>
  </si>
  <si>
    <t>2025-04-22T12:46:38.597644</t>
  </si>
  <si>
    <t>26665014</t>
  </si>
  <si>
    <t>39764650</t>
  </si>
  <si>
    <t>384T</t>
  </si>
  <si>
    <t>2025-04-22T12:47:50.255762</t>
  </si>
  <si>
    <t>2025-04-22T12:49:31.543474</t>
  </si>
  <si>
    <t>2025-04-22T12:54:58.241994</t>
  </si>
  <si>
    <t>26665305</t>
  </si>
  <si>
    <t>39764947</t>
  </si>
  <si>
    <t>542Y</t>
  </si>
  <si>
    <t>2025-04-22T12:55:19.229568</t>
  </si>
  <si>
    <t>2025-04-22T12:58:28.438006</t>
  </si>
  <si>
    <t>바로도착 주문 비중</t>
  </si>
  <si>
    <t>바로도착 BC</t>
  </si>
  <si>
    <t>PB 메뉴 별 OPH</t>
  </si>
  <si>
    <t>http://54.180.0.38/queries/15549</t>
  </si>
  <si>
    <t>http://54.180.0.38/queries/15550/source</t>
  </si>
  <si>
    <t>http://54.180.0.38/queries/15541</t>
  </si>
  <si>
    <t>http://54.180.0.38/queries/15549/source</t>
  </si>
  <si>
    <t>준비</t>
  </si>
  <si>
    <t>실제</t>
  </si>
  <si>
    <t>예측 필요 수량</t>
  </si>
  <si>
    <t>준비 수량</t>
  </si>
  <si>
    <t>실제 주문 수량</t>
  </si>
  <si>
    <t>폐기량</t>
  </si>
  <si>
    <t>오차율</t>
  </si>
  <si>
    <t>행운</t>
  </si>
  <si>
    <t>낙성</t>
  </si>
  <si>
    <t>인헌</t>
  </si>
  <si>
    <t>대학</t>
  </si>
  <si>
    <t>서림</t>
  </si>
  <si>
    <t>청룡</t>
  </si>
  <si>
    <t>은천</t>
  </si>
  <si>
    <t>중앙</t>
  </si>
  <si>
    <t>총 준비 수량</t>
  </si>
  <si>
    <t>예상주문에 의한 필요 라이더</t>
  </si>
  <si>
    <t>실제 필요 라이더 수</t>
  </si>
  <si>
    <t>라이더 평균 DPH</t>
  </si>
  <si>
    <t>실제 라이더수</t>
  </si>
  <si>
    <t>시즌성</t>
  </si>
  <si>
    <t>성장률</t>
  </si>
  <si>
    <t>특이요인(프로모션)</t>
  </si>
  <si>
    <t>총 주문량</t>
  </si>
  <si>
    <t>배송 지연 건수(환불)</t>
  </si>
  <si>
    <t>배송 지연율(%)</t>
  </si>
  <si>
    <t>폐기율(%)</t>
  </si>
  <si>
    <t>귀한 족발 신림점</t>
  </si>
  <si>
    <t>peak_ord_count</t>
  </si>
  <si>
    <t>평균 콜사시간</t>
  </si>
  <si>
    <t>어떻게 휴리스틱으로</t>
  </si>
  <si>
    <t>2025-04-04T17:28:36.260335</t>
  </si>
  <si>
    <t>982Q</t>
  </si>
  <si>
    <t>01066800575(지영임)-정산O</t>
  </si>
  <si>
    <t>2025-04-04T17:23:39.716021</t>
  </si>
  <si>
    <t>2025-04-04T17:22:00.684866</t>
  </si>
  <si>
    <t>2025-04-04T17:38:19.333442</t>
  </si>
  <si>
    <t>952F</t>
  </si>
  <si>
    <t>2025-04-04T17:31:00.281891</t>
  </si>
  <si>
    <t>2025-04-04T17:30:48.147973</t>
  </si>
  <si>
    <t>2025-04-04T17:40:49.332263</t>
  </si>
  <si>
    <t>464U</t>
  </si>
  <si>
    <t>2025-04-04T17:35:17.525455</t>
  </si>
  <si>
    <t>2025-04-04T17:33:26.083172</t>
  </si>
  <si>
    <t>2025-04-04T17:49:39.743288</t>
  </si>
  <si>
    <t>794V</t>
  </si>
  <si>
    <t>2025-04-04T17:47:59.086621</t>
  </si>
  <si>
    <t>2025-04-04T17:47:37.710727</t>
  </si>
  <si>
    <t>2025-04-04T18:00:03.801161</t>
  </si>
  <si>
    <t>435W</t>
  </si>
  <si>
    <t>2025-04-04T17:56:48.775739</t>
  </si>
  <si>
    <t>2025-04-04T17:56:20.250100</t>
  </si>
  <si>
    <t>2025-04-04T18:04:12.740763</t>
  </si>
  <si>
    <t>788K</t>
  </si>
  <si>
    <t>2025-04-04T17:59:04.614109</t>
  </si>
  <si>
    <t>2025-04-04T17:58:57.554635</t>
  </si>
  <si>
    <t>2025-04-04T18:07:23.328194</t>
  </si>
  <si>
    <t>886Y</t>
  </si>
  <si>
    <t>2025-04-04T18:05:09.665912</t>
  </si>
  <si>
    <t>2025-04-04T18:05:01.195456</t>
  </si>
  <si>
    <t>2025-04-04T18:08:18.108249</t>
  </si>
  <si>
    <t>867U</t>
  </si>
  <si>
    <t>2025-04-04T18:06:32.305004</t>
  </si>
  <si>
    <t>2025-04-04T18:06:12.453710</t>
  </si>
  <si>
    <t>2025-04-04T18:12:18.460687</t>
  </si>
  <si>
    <t>646T</t>
  </si>
  <si>
    <t>2025-04-04T18:07:48.539949</t>
  </si>
  <si>
    <t>2025-04-04T18:07:42.807701</t>
  </si>
  <si>
    <t>2025-04-04T18:16:06.835362</t>
  </si>
  <si>
    <t>282A</t>
  </si>
  <si>
    <t>2025-04-04T18:12:23.047008</t>
  </si>
  <si>
    <t>2025-04-04T18:12:17.018246</t>
  </si>
  <si>
    <t>2025-04-04T18:27:40.297577</t>
  </si>
  <si>
    <t>665C</t>
  </si>
  <si>
    <t>2025-04-04T18:16:30.738833</t>
  </si>
  <si>
    <t>2025-04-04T18:16:19.723702</t>
  </si>
  <si>
    <t>2025-04-04T18:25:09.287567</t>
  </si>
  <si>
    <t>2025-04-04T18:18:41.576581</t>
  </si>
  <si>
    <t>2025-04-04T18:18:32.879769</t>
  </si>
  <si>
    <t>2025-04-04T18:35:30.949742</t>
  </si>
  <si>
    <t>887C</t>
  </si>
  <si>
    <t>2025-04-04T18:32:20.513560</t>
  </si>
  <si>
    <t>2025-04-04T18:32:12.116869</t>
  </si>
  <si>
    <t>2025-04-04T18:42:48.170065</t>
  </si>
  <si>
    <t>323P</t>
  </si>
  <si>
    <t>2025-04-04T18:38:10.092140</t>
  </si>
  <si>
    <t>2025-04-04T18:37:38.738830</t>
  </si>
  <si>
    <t>2025-04-04T18:47:51.607613</t>
  </si>
  <si>
    <t>845F</t>
  </si>
  <si>
    <t>2025-04-04T18:37:50.814877</t>
  </si>
  <si>
    <t>2025-04-04T18:37:43.956368</t>
  </si>
  <si>
    <t>2025-04-04T18:43:37.501780</t>
  </si>
  <si>
    <t>288C</t>
  </si>
  <si>
    <t>2025-04-04T18:39:25.572493</t>
  </si>
  <si>
    <t>2025-04-04T18:38:35.914058</t>
  </si>
  <si>
    <t>2025-04-04T18:48:14.676234</t>
  </si>
  <si>
    <t>2025-04-04T18:47:01.549437</t>
  </si>
  <si>
    <t>2025-04-04T18:46:14.407785</t>
  </si>
  <si>
    <t>2025-04-04T18:53:21.896002</t>
  </si>
  <si>
    <t>253K</t>
  </si>
  <si>
    <t>2025-04-04T18:48:23.962703</t>
  </si>
  <si>
    <t>2025-04-04T18:48:15.301870</t>
  </si>
  <si>
    <t>2025-04-04T19:00:26.041776</t>
  </si>
  <si>
    <t>355P</t>
  </si>
  <si>
    <t>2025-04-04T18:56:04.719604</t>
  </si>
  <si>
    <t>2025-04-04T18:55:49.114006</t>
  </si>
  <si>
    <t>2025-04-05T11:15:48.871351</t>
  </si>
  <si>
    <t>2025-04-05T11:03:25.243772</t>
  </si>
  <si>
    <t>2025-04-05T11:02:12.464051</t>
  </si>
  <si>
    <t>2025-04-05T11:13:52.784651</t>
  </si>
  <si>
    <t>299R</t>
  </si>
  <si>
    <t>2025-04-05T11:04:16.618364</t>
  </si>
  <si>
    <t>2025-04-05T11:03:15.322077</t>
  </si>
  <si>
    <t>2025-04-05T11:25:59.322449</t>
  </si>
  <si>
    <t>534T</t>
  </si>
  <si>
    <t>2025-04-05T11:20:47.951673</t>
  </si>
  <si>
    <t>2025-04-05T11:03:27.028494</t>
  </si>
  <si>
    <t>2025-04-05T11:11:04.235432</t>
  </si>
  <si>
    <t>733Y</t>
  </si>
  <si>
    <t>2025-04-05T11:04:10.453747</t>
  </si>
  <si>
    <t>2025-04-05T11:03:31.315502</t>
  </si>
  <si>
    <t>2025-04-05T11:10:49.143987</t>
  </si>
  <si>
    <t>553H</t>
  </si>
  <si>
    <t>2025-04-05T11:06:35.826668</t>
  </si>
  <si>
    <t>2025-04-05T11:03:53.242784</t>
  </si>
  <si>
    <t>2025-04-05T11:21:56.223776</t>
  </si>
  <si>
    <t>243C</t>
  </si>
  <si>
    <t>2025-04-05T11:14:16.679644</t>
  </si>
  <si>
    <t>2025-04-05T11:13:27.221694</t>
  </si>
  <si>
    <t>2025-04-05T11:25:35.829662</t>
  </si>
  <si>
    <t>777P</t>
  </si>
  <si>
    <t>2025-04-05T11:14:20.945417</t>
  </si>
  <si>
    <t>2025-04-05T11:13:41.340339</t>
  </si>
  <si>
    <t>2025-04-05T11:16:45.252214</t>
  </si>
  <si>
    <t>2025-04-05T11:14:26.543212</t>
  </si>
  <si>
    <t>2025-04-05T11:13:51.317355</t>
  </si>
  <si>
    <t>2025-04-05T11:22:06.585153</t>
  </si>
  <si>
    <t>533T</t>
  </si>
  <si>
    <t>2025-04-05T11:17:13.850801</t>
  </si>
  <si>
    <t>2025-04-05T11:14:53.418254</t>
  </si>
  <si>
    <t>2025-04-05T11:18:52.890000</t>
  </si>
  <si>
    <t>2025-04-05T11:17:22.787974</t>
  </si>
  <si>
    <t>2025-04-05T11:15:12.363791</t>
  </si>
  <si>
    <t>2025-04-05T11:21:56.871092</t>
  </si>
  <si>
    <t>698U</t>
  </si>
  <si>
    <t>2025-04-05T11:18:06.248456</t>
  </si>
  <si>
    <t>2025-04-05T11:15:49.669730</t>
  </si>
  <si>
    <t>2025-04-05T11:24:58.760706</t>
  </si>
  <si>
    <t>948K</t>
  </si>
  <si>
    <t>2025-04-05T11:19:27.894678</t>
  </si>
  <si>
    <t>2025-04-05T11:16:02.359982</t>
  </si>
  <si>
    <t>2025-04-05T11:30:12.874602</t>
  </si>
  <si>
    <t>2025-04-05T11:19:37.156260</t>
  </si>
  <si>
    <t>2025-04-05T11:16:23.428626</t>
  </si>
  <si>
    <t>2025-04-05T11:28:26.727145</t>
  </si>
  <si>
    <t>2025-04-05T11:19:43.610771</t>
  </si>
  <si>
    <t>2025-04-05T11:17:26.365178</t>
  </si>
  <si>
    <t>2025-04-05T11:27:14.552449</t>
  </si>
  <si>
    <t>888H</t>
  </si>
  <si>
    <t>2025-04-05T11:19:52.169153</t>
  </si>
  <si>
    <t>2025-04-05T11:18:09.856161</t>
  </si>
  <si>
    <t>2025-04-05T11:36:05.749434</t>
  </si>
  <si>
    <t>768K</t>
  </si>
  <si>
    <t>2025-04-05T11:20:13.473630</t>
  </si>
  <si>
    <t>2025-04-05T11:18:13.773162</t>
  </si>
  <si>
    <t>2025-04-05T11:30:46.870680</t>
  </si>
  <si>
    <t>2025-04-05T11:24:31.193249</t>
  </si>
  <si>
    <t>2025-04-05T11:21:55.700551</t>
  </si>
  <si>
    <t>2025-04-05T11:29:21.860138</t>
  </si>
  <si>
    <t>385P</t>
  </si>
  <si>
    <t>2025-04-05T11:25:24.582181</t>
  </si>
  <si>
    <t>2025-04-05T11:22:13.314149</t>
  </si>
  <si>
    <t>2025-04-05T11:37:52.041794</t>
  </si>
  <si>
    <t>262W</t>
  </si>
  <si>
    <t>2025-04-05T11:27:15.599756</t>
  </si>
  <si>
    <t>2025-04-05T11:22:25.265516</t>
  </si>
  <si>
    <t>2025-04-05T11:39:03.716774</t>
  </si>
  <si>
    <t>927V</t>
  </si>
  <si>
    <t>2025-04-05T11:29:29.833312</t>
  </si>
  <si>
    <t>2025-04-05T11:24:29.047176</t>
  </si>
  <si>
    <t>2025-04-05T11:31:08.172378</t>
  </si>
  <si>
    <t>343L</t>
  </si>
  <si>
    <t>2025-04-05T11:29:40.441241</t>
  </si>
  <si>
    <t>2025-04-05T11:24:58.715832</t>
  </si>
  <si>
    <t>2025-04-05T11:33:32.213773</t>
  </si>
  <si>
    <t>392L</t>
  </si>
  <si>
    <t>2025-04-05T11:29:55.908678</t>
  </si>
  <si>
    <t>2025-04-05T11:25:16.778540</t>
  </si>
  <si>
    <t>2025-04-05T11:33:16.463401</t>
  </si>
  <si>
    <t>456E</t>
  </si>
  <si>
    <t>2025-04-05T11:30:07.534698</t>
  </si>
  <si>
    <t>2025-04-05T11:26:59.245127</t>
  </si>
  <si>
    <t>2025-04-05T11:33:46.754935</t>
  </si>
  <si>
    <t>2025-04-05T11:30:38.296070</t>
  </si>
  <si>
    <t>2025-04-05T11:29:48.235885</t>
  </si>
  <si>
    <t>2025-04-05T11:50:26.924653</t>
  </si>
  <si>
    <t>668U</t>
  </si>
  <si>
    <t>2025-04-05T11:36:19.715975</t>
  </si>
  <si>
    <t>2025-04-05T11:30:48.646767</t>
  </si>
  <si>
    <t>2025-04-05T11:50:16.355270</t>
  </si>
  <si>
    <t>346R</t>
  </si>
  <si>
    <t>2025-04-05T11:37:15.626319</t>
  </si>
  <si>
    <t>2025-04-05T11:31:31.608643</t>
  </si>
  <si>
    <t>2025-04-05T11:52:16.963062</t>
  </si>
  <si>
    <t>2025-04-05T11:37:25.086084</t>
  </si>
  <si>
    <t>2025-04-05T11:36:28.390614</t>
  </si>
  <si>
    <t>2025-04-05T11:44:44.238024</t>
  </si>
  <si>
    <t>832Q</t>
  </si>
  <si>
    <t>2025-04-05T11:37:32.711089</t>
  </si>
  <si>
    <t>2025-04-05T11:36:56.001867</t>
  </si>
  <si>
    <t>2025-04-05T11:40:06.276861</t>
  </si>
  <si>
    <t>2025-04-05T11:37:55.283631</t>
  </si>
  <si>
    <t>2025-04-05T11:36:58.946173</t>
  </si>
  <si>
    <t>2025-04-05T11:54:12.188074</t>
  </si>
  <si>
    <t>2025-04-05T11:44:25.539634</t>
  </si>
  <si>
    <t>2025-04-05T11:40:26.417371</t>
  </si>
  <si>
    <t>2025-04-05T11:46:41.922893</t>
  </si>
  <si>
    <t>794W</t>
  </si>
  <si>
    <t>2025-04-05T11:44:41.287586</t>
  </si>
  <si>
    <t>2025-04-05T11:41:27.730221</t>
  </si>
  <si>
    <t>2025-04-05T11:58:37.272454</t>
  </si>
  <si>
    <t>735W</t>
  </si>
  <si>
    <t>2025-04-05T11:44:56.032481</t>
  </si>
  <si>
    <t>2025-04-05T11:44:36.905754</t>
  </si>
  <si>
    <t>2025-04-05T11:53:59.343085</t>
  </si>
  <si>
    <t>389F</t>
  </si>
  <si>
    <t>2025-04-05T11:48:15.730293</t>
  </si>
  <si>
    <t>2025-04-05T11:45:39.600699</t>
  </si>
  <si>
    <t>2025-04-05T11:51:45.724185</t>
  </si>
  <si>
    <t>2025-04-05T11:48:33.422656</t>
  </si>
  <si>
    <t>2025-04-05T11:45:43.557410</t>
  </si>
  <si>
    <t>2025-04-05T12:00:44.885395</t>
  </si>
  <si>
    <t>954P</t>
  </si>
  <si>
    <t>2025-04-05T11:48:44.679139</t>
  </si>
  <si>
    <t>2025-04-05T11:47:25.160858</t>
  </si>
  <si>
    <t>2025-04-05T12:01:47.973286</t>
  </si>
  <si>
    <t>2025-04-05T11:51:50.783636</t>
  </si>
  <si>
    <t>2025-04-05T11:47:33.809156</t>
  </si>
  <si>
    <t>2025-04-05T11:55:58.270160</t>
  </si>
  <si>
    <t>587V</t>
  </si>
  <si>
    <t>2025-04-05T11:52:18.082703</t>
  </si>
  <si>
    <t>2025-04-05T11:49:56.103489</t>
  </si>
  <si>
    <t>2025-04-05T11:58:44.085397</t>
  </si>
  <si>
    <t>923W</t>
  </si>
  <si>
    <t>2025-04-05T11:52:30.156543</t>
  </si>
  <si>
    <t>2025-04-05T11:50:47.468836</t>
  </si>
  <si>
    <t>2025-04-05T12:02:48.293104</t>
  </si>
  <si>
    <t>224U</t>
  </si>
  <si>
    <t>2025-04-05T11:54:58.170134</t>
  </si>
  <si>
    <t>2025-04-05T11:53:58.307167</t>
  </si>
  <si>
    <t>2025-04-05T12:31:16.464918</t>
  </si>
  <si>
    <t>2025-04-05T12:24:27.880332</t>
  </si>
  <si>
    <t>2025-04-05T12:22:36.580288</t>
  </si>
  <si>
    <t>2025-04-05T12:27:52.111919</t>
  </si>
  <si>
    <t>296F</t>
  </si>
  <si>
    <t>2025-04-05T12:25:20.378233</t>
  </si>
  <si>
    <t>2025-04-05T12:23:40.469407</t>
  </si>
  <si>
    <t>2025-04-05T12:29:18.025021</t>
  </si>
  <si>
    <t>956E</t>
  </si>
  <si>
    <t>2025-04-05T12:27:47.451782</t>
  </si>
  <si>
    <t>2025-04-05T12:26:04.838939</t>
  </si>
  <si>
    <t>2025-04-05T12:29:18.025610</t>
  </si>
  <si>
    <t>2025-04-05T12:27:47.451583</t>
  </si>
  <si>
    <t>2025-04-05T12:26:04.838614</t>
  </si>
  <si>
    <t>2025-04-05T12:31:58.590654</t>
  </si>
  <si>
    <t>842F</t>
  </si>
  <si>
    <t>2025-04-05T12:27:41.680370</t>
  </si>
  <si>
    <t>2025-04-05T12:26:38.098675</t>
  </si>
  <si>
    <t>2025-04-05T12:37:05.770583</t>
  </si>
  <si>
    <t>429A</t>
  </si>
  <si>
    <t>2025-04-05T12:30:30.653306</t>
  </si>
  <si>
    <t>2025-04-05T12:28:35.381869</t>
  </si>
  <si>
    <t>2025-04-05T12:45:02.711814</t>
  </si>
  <si>
    <t>545T</t>
  </si>
  <si>
    <t>2025-04-05T12:32:40.299598</t>
  </si>
  <si>
    <t>2025-04-05T12:30:47.469498</t>
  </si>
  <si>
    <t>2025-04-05T12:41:25.354159</t>
  </si>
  <si>
    <t>794C</t>
  </si>
  <si>
    <t>2025-04-05T12:32:24.733155</t>
  </si>
  <si>
    <t>2025-04-05T12:31:12.240226</t>
  </si>
  <si>
    <t>2025-04-05T12:36:02.713885</t>
  </si>
  <si>
    <t>524T</t>
  </si>
  <si>
    <t>2025-04-05T12:32:08.817156</t>
  </si>
  <si>
    <t>2025-04-05T12:31:32.918052</t>
  </si>
  <si>
    <t>2025-04-05T12:42:35.422209</t>
  </si>
  <si>
    <t>943H</t>
  </si>
  <si>
    <t>2025-04-05T12:32:19.366256</t>
  </si>
  <si>
    <t>2025-04-05T12:31:40.029738</t>
  </si>
  <si>
    <t>2025-04-05T12:39:00.715105</t>
  </si>
  <si>
    <t>357K</t>
  </si>
  <si>
    <t>2025-04-05T12:32:50.240392</t>
  </si>
  <si>
    <t>2025-04-05T12:32:37.126932</t>
  </si>
  <si>
    <t>2025-04-05T12:39:00.715695</t>
  </si>
  <si>
    <t>2025-04-05T12:32:50.240452</t>
  </si>
  <si>
    <t>2025-04-05T12:32:37.126797</t>
  </si>
  <si>
    <t>2025-04-05T12:39:38.702961</t>
  </si>
  <si>
    <t>2025-04-05T12:34:51.416761</t>
  </si>
  <si>
    <t>2025-04-05T12:34:00.539558</t>
  </si>
  <si>
    <t>2025-04-05T12:42:56.480823</t>
  </si>
  <si>
    <t>545P</t>
  </si>
  <si>
    <t>2025-04-05T12:35:04.426384</t>
  </si>
  <si>
    <t>2025-04-05T12:34:49.230152</t>
  </si>
  <si>
    <t>2025-04-05T12:51:49.322931</t>
  </si>
  <si>
    <t>436U</t>
  </si>
  <si>
    <t>2025-04-05T12:39:42.855343</t>
  </si>
  <si>
    <t>2025-04-05T12:37:01.813662</t>
  </si>
  <si>
    <t>2025-04-05T12:42:04.545728</t>
  </si>
  <si>
    <t>475A</t>
  </si>
  <si>
    <t>2025-04-05T12:39:14.755638</t>
  </si>
  <si>
    <t>2025-04-05T12:37:13.015020</t>
  </si>
  <si>
    <t>2025-04-05T12:55:42.216695</t>
  </si>
  <si>
    <t>222T</t>
  </si>
  <si>
    <t>2025-04-05T12:43:29.706203</t>
  </si>
  <si>
    <t>2025-04-05T12:41:25.459224</t>
  </si>
  <si>
    <t>2025-04-05T12:47:14.445228</t>
  </si>
  <si>
    <t>2025-04-05T12:42:44.119896</t>
  </si>
  <si>
    <t>2025-04-05T12:41:35.807792</t>
  </si>
  <si>
    <t>2025-04-05T12:46:53.168862</t>
  </si>
  <si>
    <t>932V</t>
  </si>
  <si>
    <t>2025-04-05T12:43:13.242426</t>
  </si>
  <si>
    <t>2025-04-05T12:42:08.660171</t>
  </si>
  <si>
    <t>2025-04-05T13:00:01.607227</t>
  </si>
  <si>
    <t>728T</t>
  </si>
  <si>
    <t>2025-04-05T12:47:10.478847</t>
  </si>
  <si>
    <t>2025-04-05T12:46:17.276721</t>
  </si>
  <si>
    <t>2025-04-05T12:59:46.166738</t>
  </si>
  <si>
    <t>969F</t>
  </si>
  <si>
    <t>2025-04-05T12:49:47.248015</t>
  </si>
  <si>
    <t>2025-04-05T12:47:11.462041</t>
  </si>
  <si>
    <t>2025-04-05T12:59:46.166559</t>
  </si>
  <si>
    <t>2025-04-05T12:49:47.248637</t>
  </si>
  <si>
    <t>2025-04-05T12:47:11.462904</t>
  </si>
  <si>
    <t>2025-04-05T12:57:24.217538</t>
  </si>
  <si>
    <t>673Q</t>
  </si>
  <si>
    <t>2025-04-05T12:55:00.425642</t>
  </si>
  <si>
    <t>2025-04-05T12:54:15.699824</t>
  </si>
  <si>
    <t>2025-04-05T13:06:48.176482</t>
  </si>
  <si>
    <t>2025-04-05T12:59:09.897500</t>
  </si>
  <si>
    <t>2025-04-05T12:58:54.937680</t>
  </si>
  <si>
    <t>2025-04-05T13:10:27.631989</t>
  </si>
  <si>
    <t>755Q</t>
  </si>
  <si>
    <t>2025-04-05T13:04:25.942667</t>
  </si>
  <si>
    <t>2025-04-05T13:02:13.209955</t>
  </si>
  <si>
    <t>2025-04-05T13:10:16.363060</t>
  </si>
  <si>
    <t>475Y</t>
  </si>
  <si>
    <t>2025-04-05T13:04:29.155495</t>
  </si>
  <si>
    <t>2025-04-05T13:02:58.976202</t>
  </si>
  <si>
    <t>2025-04-05T13:10:32.161288</t>
  </si>
  <si>
    <t>2025-04-05T13:04:34.707950</t>
  </si>
  <si>
    <t>2025-04-05T13:03:09.956307</t>
  </si>
  <si>
    <t>2025-04-05T13:12:05.196895</t>
  </si>
  <si>
    <t>554E</t>
  </si>
  <si>
    <t>2025-04-05T13:04:50.247182</t>
  </si>
  <si>
    <t>2025-04-05T13:04:03.261781</t>
  </si>
  <si>
    <t>2025-04-05T13:11:42.110415</t>
  </si>
  <si>
    <t>582L</t>
  </si>
  <si>
    <t>2025-04-05T13:05:11.468823</t>
  </si>
  <si>
    <t>2025-04-05T13:04:05.570901</t>
  </si>
  <si>
    <t>2025-04-05T13:09:12.013847</t>
  </si>
  <si>
    <t>359V</t>
  </si>
  <si>
    <t>2025-04-05T13:06:06.654734</t>
  </si>
  <si>
    <t>2025-04-05T13:05:35.215645</t>
  </si>
  <si>
    <t>2025-04-05T13:20:39.060623</t>
  </si>
  <si>
    <t>396Q</t>
  </si>
  <si>
    <t>2025-04-05T13:11:14.455826</t>
  </si>
  <si>
    <t>2025-04-05T13:10:27.072762</t>
  </si>
  <si>
    <t>2025-04-05T13:17:30.563376</t>
  </si>
  <si>
    <t>863F</t>
  </si>
  <si>
    <t>2025-04-05T13:11:36.315756</t>
  </si>
  <si>
    <t>2025-04-05T13:10:44.251813</t>
  </si>
  <si>
    <t>2025-04-05T13:15:35.972804</t>
  </si>
  <si>
    <t>897C</t>
  </si>
  <si>
    <t>2025-04-05T13:11:21.475561</t>
  </si>
  <si>
    <t>2025-04-05T13:10:58.664128</t>
  </si>
  <si>
    <t>2025-04-05T13:22:16.496443</t>
  </si>
  <si>
    <t>2025-04-05T13:11:40.719170</t>
  </si>
  <si>
    <t>2025-04-05T13:11:07.992010</t>
  </si>
  <si>
    <t>2025-04-05T13:19:45.021856</t>
  </si>
  <si>
    <t>2025-04-05T13:15:56.929943</t>
  </si>
  <si>
    <t>2025-04-05T13:15:47.557128</t>
  </si>
  <si>
    <t>2025-04-05T13:22:00.822904</t>
  </si>
  <si>
    <t>728U</t>
  </si>
  <si>
    <t>2025-04-05T13:16:01.192578</t>
  </si>
  <si>
    <t>2025-04-05T13:15:48.854891</t>
  </si>
  <si>
    <t>2025-04-05T13:18:01.573483</t>
  </si>
  <si>
    <t>778V</t>
  </si>
  <si>
    <t>2025-04-05T13:16:16.800528</t>
  </si>
  <si>
    <t>2025-04-05T13:16:04.508689</t>
  </si>
  <si>
    <t>2025-04-05T13:25:42.766621</t>
  </si>
  <si>
    <t>2025-04-05T13:16:29.390437</t>
  </si>
  <si>
    <t>2025-04-05T13:16:11.654799</t>
  </si>
  <si>
    <t>2025-04-05T13:23:24.262915</t>
  </si>
  <si>
    <t>828E</t>
  </si>
  <si>
    <t>2025-04-05T13:18:18.043461</t>
  </si>
  <si>
    <t>2025-04-05T13:16:55.559009</t>
  </si>
  <si>
    <t>2025-04-05T13:37:36.334732</t>
  </si>
  <si>
    <t>469U</t>
  </si>
  <si>
    <t>2025-04-05T13:19:47.640521</t>
  </si>
  <si>
    <t>2025-04-05T13:19:14.589262</t>
  </si>
  <si>
    <t>2025-04-05T13:24:08.086129</t>
  </si>
  <si>
    <t>377L</t>
  </si>
  <si>
    <t>2025-04-05T13:22:27.068216</t>
  </si>
  <si>
    <t>2025-04-05T13:21:34.074816</t>
  </si>
  <si>
    <t>2025-04-05T13:32:33.233577</t>
  </si>
  <si>
    <t>896F</t>
  </si>
  <si>
    <t>2025-04-05T13:24:46.121200</t>
  </si>
  <si>
    <t>2025-04-05T13:23:37.451175</t>
  </si>
  <si>
    <t>2025-04-05T13:27:23.060937</t>
  </si>
  <si>
    <t>869Q</t>
  </si>
  <si>
    <t>2025-04-05T13:24:49.874311</t>
  </si>
  <si>
    <t>2025-04-05T13:23:49.350078</t>
  </si>
  <si>
    <t>2025-04-05T13:27:41.693964</t>
  </si>
  <si>
    <t>664W</t>
  </si>
  <si>
    <t>2025-04-05T13:25:08.222461</t>
  </si>
  <si>
    <t>2025-04-05T13:24:28.938983</t>
  </si>
  <si>
    <t>2025-04-05T13:44:16.287146</t>
  </si>
  <si>
    <t>566L</t>
  </si>
  <si>
    <t>2025-04-05T13:26:23.743332</t>
  </si>
  <si>
    <t>2025-04-05T13:24:53.687455</t>
  </si>
  <si>
    <t>2025-04-05T13:30:11.765941</t>
  </si>
  <si>
    <t>839F</t>
  </si>
  <si>
    <t>2025-04-05T13:25:28.883816</t>
  </si>
  <si>
    <t>2025-04-05T13:25:00.830776</t>
  </si>
  <si>
    <t>2025-04-05T13:37:29.243729</t>
  </si>
  <si>
    <t>987Y</t>
  </si>
  <si>
    <t>2025-04-05T13:26:30.320631</t>
  </si>
  <si>
    <t>2025-04-05T13:25:04.225993</t>
  </si>
  <si>
    <t>2025-04-05T13:43:38.350471</t>
  </si>
  <si>
    <t>479Y</t>
  </si>
  <si>
    <t>2025-04-05T13:33:18.590526</t>
  </si>
  <si>
    <t>2025-04-05T13:31:28.592197</t>
  </si>
  <si>
    <t>2025-04-05T13:49:32.586310</t>
  </si>
  <si>
    <t>493P</t>
  </si>
  <si>
    <t>2025-04-05T13:41:47.577745</t>
  </si>
  <si>
    <t>2025-04-05T13:39:27.119981</t>
  </si>
  <si>
    <t>2025-04-05T13:44:40.931424</t>
  </si>
  <si>
    <t>249C</t>
  </si>
  <si>
    <t>2025-04-05T13:42:21.772998</t>
  </si>
  <si>
    <t>2025-04-05T13:42:08.118901</t>
  </si>
  <si>
    <t>2025-04-05T13:48:55.016728</t>
  </si>
  <si>
    <t>2025-04-05T13:43:13.818217</t>
  </si>
  <si>
    <t>2025-04-05T13:42:56.337989</t>
  </si>
  <si>
    <t>2025-04-05T13:54:19.110940</t>
  </si>
  <si>
    <t>632T</t>
  </si>
  <si>
    <t>2025-04-05T13:48:47.660698</t>
  </si>
  <si>
    <t>2025-04-05T13:48:12.514854</t>
  </si>
  <si>
    <t>2025-04-05T18:05:51.919897</t>
  </si>
  <si>
    <t>462T</t>
  </si>
  <si>
    <t>2025-04-05T18:03:28.852797</t>
  </si>
  <si>
    <t>2025-04-05T18:02:56.586751</t>
  </si>
  <si>
    <t>2025-04-05T18:29:41.980480</t>
  </si>
  <si>
    <t>327R</t>
  </si>
  <si>
    <t>2025-04-05T18:22:52.617039</t>
  </si>
  <si>
    <t>2025-04-05T18:22:25.748505</t>
  </si>
  <si>
    <t>2025-04-05T18:32:45.454571</t>
  </si>
  <si>
    <t>943A</t>
  </si>
  <si>
    <t>2025-04-05T18:24:03.347922</t>
  </si>
  <si>
    <t>2025-04-05T18:23:37.590777</t>
  </si>
  <si>
    <t>2025-04-05T18:31:42.724551</t>
  </si>
  <si>
    <t>476Q</t>
  </si>
  <si>
    <t>2025-04-05T18:27:00.003027</t>
  </si>
  <si>
    <t>2025-04-05T18:26:24.788129</t>
  </si>
  <si>
    <t>2025-04-05T18:31:48.579636</t>
  </si>
  <si>
    <t>484F</t>
  </si>
  <si>
    <t>2025-04-05T18:28:55.751909</t>
  </si>
  <si>
    <t>2025-04-05T18:28:24.690865</t>
  </si>
  <si>
    <t>2025-04-05T18:36:42.803319</t>
  </si>
  <si>
    <t>383C</t>
  </si>
  <si>
    <t>2025-04-05T18:31:58.660919</t>
  </si>
  <si>
    <t>2025-04-05T18:31:15.632012</t>
  </si>
  <si>
    <t>2025-04-05T18:39:20.350684</t>
  </si>
  <si>
    <t>663V</t>
  </si>
  <si>
    <t>2025-04-05T18:34:54.036702</t>
  </si>
  <si>
    <t>2025-04-05T18:33:44.681616</t>
  </si>
  <si>
    <t>2025-04-05T18:47:27.206594</t>
  </si>
  <si>
    <t>2025-04-05T18:44:06.737130</t>
  </si>
  <si>
    <t>2025-04-05T18:43:33.123126</t>
  </si>
  <si>
    <t>2025-04-05T18:50:52.790297</t>
  </si>
  <si>
    <t>2025-04-05T18:44:21.300574</t>
  </si>
  <si>
    <t>2025-04-05T18:44:09.163428</t>
  </si>
  <si>
    <t>2025-04-05T18:53:17.802632</t>
  </si>
  <si>
    <t>425P</t>
  </si>
  <si>
    <t>2025-04-05T18:45:06.208924</t>
  </si>
  <si>
    <t>2025-04-05T18:44:43.303512</t>
  </si>
  <si>
    <t>2025-04-05T18:56:52.538571</t>
  </si>
  <si>
    <t>429V</t>
  </si>
  <si>
    <t>2025-04-05T18:50:25.736055</t>
  </si>
  <si>
    <t>2025-04-05T18:49:50.848483</t>
  </si>
  <si>
    <t>2025-04-05T18:59:10.995428</t>
  </si>
  <si>
    <t>688W</t>
  </si>
  <si>
    <t>2025-04-05T18:52:00.634739</t>
  </si>
  <si>
    <t>2025-04-05T18:50:57.956033</t>
  </si>
  <si>
    <t>1970-01-01T09:00:00.000792</t>
  </si>
  <si>
    <t>863P</t>
  </si>
  <si>
    <t>01029186914(홍상우)</t>
  </si>
  <si>
    <t>2025-04-05T18:51:28.394209</t>
  </si>
  <si>
    <t>2025-04-05T18:50:58.251531</t>
  </si>
  <si>
    <t>2025-04-05T18:56:08.688303</t>
  </si>
  <si>
    <t>622E</t>
  </si>
  <si>
    <t>2025-04-05T18:52:50.321891</t>
  </si>
  <si>
    <t>2025-04-05T18:52:29.215882</t>
  </si>
  <si>
    <t>2025-04-05T18:55:23.757085</t>
  </si>
  <si>
    <t>346F</t>
  </si>
  <si>
    <t>2025-04-05T18:53:13.714274</t>
  </si>
  <si>
    <t>2025-04-05T18:52:29.245453</t>
  </si>
  <si>
    <t>2025-04-05T19:01:42.312770</t>
  </si>
  <si>
    <t>623C</t>
  </si>
  <si>
    <t>2025-04-05T18:53:23.934526</t>
  </si>
  <si>
    <t>2025-04-05T18:52:54.094167</t>
  </si>
  <si>
    <t>2025-04-05T18:58:16.222870</t>
  </si>
  <si>
    <t>2025-04-05T18:54:02.266900</t>
  </si>
  <si>
    <t>2025-04-05T18:53:09.089747</t>
  </si>
  <si>
    <t>2025-04-05T19:07:32.347578</t>
  </si>
  <si>
    <t>2025-04-05T19:00:58.419774</t>
  </si>
  <si>
    <t>2025-04-05T19:00:29.346680</t>
  </si>
  <si>
    <t>2025-04-05T19:05:41.918665</t>
  </si>
  <si>
    <t>345P</t>
  </si>
  <si>
    <t>2025-04-05T19:01:26.924225</t>
  </si>
  <si>
    <t>2025-04-05T19:01:08.390085</t>
  </si>
  <si>
    <t>2025-04-05T19:11:12.318011</t>
  </si>
  <si>
    <t>573V</t>
  </si>
  <si>
    <t>2025-04-05T19:06:55.342136</t>
  </si>
  <si>
    <t>2025-04-05T19:06:18.407290</t>
  </si>
  <si>
    <t>2025-04-05T19:20:08.027019</t>
  </si>
  <si>
    <t>427Q</t>
  </si>
  <si>
    <t>2025-04-05T19:12:59.902646</t>
  </si>
  <si>
    <t>2025-04-05T19:12:23.317347</t>
  </si>
  <si>
    <t>2025-04-05T19:23:20.793414</t>
  </si>
  <si>
    <t>466K</t>
  </si>
  <si>
    <t>2025-04-05T19:19:32.344558</t>
  </si>
  <si>
    <t>2025-04-05T19:19:04.984297</t>
  </si>
  <si>
    <t>2025-04-05T19:26:41.479137</t>
  </si>
  <si>
    <t>675W</t>
  </si>
  <si>
    <t>2025-04-05T19:20:39.942410</t>
  </si>
  <si>
    <t>2025-04-05T19:19:56.194921</t>
  </si>
  <si>
    <t>2025-04-05T19:29:19.296348</t>
  </si>
  <si>
    <t>577Q</t>
  </si>
  <si>
    <t>2025-04-05T19:21:42.612299</t>
  </si>
  <si>
    <t>2025-04-05T19:21:16.191604</t>
  </si>
  <si>
    <t>2025-04-05T19:37:09.408821</t>
  </si>
  <si>
    <t>779C</t>
  </si>
  <si>
    <t>2025-04-05T19:24:38.089697</t>
  </si>
  <si>
    <t>2025-04-05T19:23:40.850647</t>
  </si>
  <si>
    <t>2025-04-05T19:29:52.246045</t>
  </si>
  <si>
    <t>767V</t>
  </si>
  <si>
    <t>2025-04-05T19:25:17.706456</t>
  </si>
  <si>
    <t>2025-04-05T19:23:42.952457</t>
  </si>
  <si>
    <t>1970-01-01T09:00:00.000400</t>
  </si>
  <si>
    <t>274F</t>
  </si>
  <si>
    <t>최재홍</t>
  </si>
  <si>
    <t>2025-04-05T19:42:57.994192</t>
  </si>
  <si>
    <t>2025-04-05T19:27:11.681668</t>
  </si>
  <si>
    <t>2025-04-05T19:33:29.495832</t>
  </si>
  <si>
    <t>574C</t>
  </si>
  <si>
    <t>2025-04-05T19:28:33.140923</t>
  </si>
  <si>
    <t>2025-04-05T19:27:39.501602</t>
  </si>
  <si>
    <t>2025-04-05T19:43:01.835389</t>
  </si>
  <si>
    <t>2025-04-05T19:33:49.155714</t>
  </si>
  <si>
    <t>2025-04-05T19:32:01.782171</t>
  </si>
  <si>
    <t>2025-04-05T19:47:42.226009</t>
  </si>
  <si>
    <t>653Q</t>
  </si>
  <si>
    <t>2025-04-05T19:33:58.481629</t>
  </si>
  <si>
    <t>2025-04-05T19:32:36.060850</t>
  </si>
  <si>
    <t>2025-04-05T19:38:52.329102</t>
  </si>
  <si>
    <t>668K</t>
  </si>
  <si>
    <t>2025-04-05T19:35:09.646056</t>
  </si>
  <si>
    <t>2025-04-05T19:34:16.312172</t>
  </si>
  <si>
    <t>2025-04-05T19:40:29.587568</t>
  </si>
  <si>
    <t>862W</t>
  </si>
  <si>
    <t>2025-04-05T19:35:47.737476</t>
  </si>
  <si>
    <t>2025-04-05T19:35:24.517621</t>
  </si>
  <si>
    <t>2025-04-05T19:47:51.869490</t>
  </si>
  <si>
    <t>926E</t>
  </si>
  <si>
    <t>2025-04-05T19:41:13.377038</t>
  </si>
  <si>
    <t>2025-04-05T19:37:22.394596</t>
  </si>
  <si>
    <t>2025-04-05T19:44:14.264608</t>
  </si>
  <si>
    <t>2025-04-05T19:38:36.027772</t>
  </si>
  <si>
    <t>2025-04-05T19:37:50.725275</t>
  </si>
  <si>
    <t>2025-04-05T19:59:09.769390</t>
  </si>
  <si>
    <t>837P</t>
  </si>
  <si>
    <t>2025-04-05T19:49:17.005752</t>
  </si>
  <si>
    <t>2025-04-05T19:48:57.083947</t>
  </si>
  <si>
    <t>1970-01-01T09:00:00.000310</t>
  </si>
  <si>
    <t>755W</t>
  </si>
  <si>
    <t>01072478351(권혁)</t>
  </si>
  <si>
    <t>2025-04-05T19:49:52.062747</t>
  </si>
  <si>
    <t>2025-04-05T19:49:04.643417</t>
  </si>
  <si>
    <t>2025-04-05T19:57:52.868605</t>
  </si>
  <si>
    <t>454V</t>
  </si>
  <si>
    <t>2025-04-05T19:51:22.567894</t>
  </si>
  <si>
    <t>2025-04-05T19:49:14.689616</t>
  </si>
  <si>
    <t>2025-04-05T19:54:52.403848</t>
  </si>
  <si>
    <t>2025-04-05T19:51:01.475040</t>
  </si>
  <si>
    <t>2025-04-05T19:49:30.468920</t>
  </si>
  <si>
    <t>2025-04-05T19:54:37.749402</t>
  </si>
  <si>
    <t>733F</t>
  </si>
  <si>
    <t>2025-04-05T19:51:10.112870</t>
  </si>
  <si>
    <t>2025-04-05T19:49:39.570857</t>
  </si>
  <si>
    <t>2025-04-05T20:06:25.904875</t>
  </si>
  <si>
    <t>537U</t>
  </si>
  <si>
    <t>2025-04-05T19:52:10.422126</t>
  </si>
  <si>
    <t>2025-04-05T19:50:38.640941</t>
  </si>
  <si>
    <t>2025-04-05T20:16:57.377649</t>
  </si>
  <si>
    <t>394Q</t>
  </si>
  <si>
    <t>2025-04-05T19:52:53.578032</t>
  </si>
  <si>
    <t>2025-04-05T19:51:14.419748</t>
  </si>
  <si>
    <t>2025-04-05T20:14:10.325111</t>
  </si>
  <si>
    <t>2025-04-05T19:53:05.232217</t>
  </si>
  <si>
    <t>2025-04-05T19:52:19.050491</t>
  </si>
  <si>
    <t>2025-04-05T20:01:24.106955</t>
  </si>
  <si>
    <t>354E</t>
  </si>
  <si>
    <t>2025-04-05T19:53:23.779713</t>
  </si>
  <si>
    <t>2025-04-05T19:52:28.410839</t>
  </si>
  <si>
    <t>2025-04-05T20:03:48.214908</t>
  </si>
  <si>
    <t>2025-04-05T19:55:50.794647</t>
  </si>
  <si>
    <t>2025-04-05T19:54:33.618085</t>
  </si>
  <si>
    <t>2025-04-05T20:20:09.250777</t>
  </si>
  <si>
    <t>663Q</t>
  </si>
  <si>
    <t>2025-04-05T19:55:58.659890</t>
  </si>
  <si>
    <t>2025-04-05T19:55:18.267062</t>
  </si>
  <si>
    <t>1970-01-01T09:00:00.000177</t>
  </si>
  <si>
    <t>434Q</t>
  </si>
  <si>
    <t>01066141347(이주봉)-전화금지</t>
  </si>
  <si>
    <t>2025-04-05T19:59:31.384805</t>
  </si>
  <si>
    <t>2025-04-05T19:57:06.427772</t>
  </si>
  <si>
    <t>1970-01-01T09:00:00.000892</t>
  </si>
  <si>
    <t>672H</t>
  </si>
  <si>
    <t>강우혁</t>
  </si>
  <si>
    <t>2025-04-05T19:59:06.447163</t>
  </si>
  <si>
    <t>2025-04-05T19:57:27.927735</t>
  </si>
  <si>
    <t>2025-04-05T20:11:12.328061</t>
  </si>
  <si>
    <t>2025-04-05T20:00:16.774387</t>
  </si>
  <si>
    <t>2025-04-05T19:59:46.677708</t>
  </si>
  <si>
    <t>2025-04-06T11:04:55.951903</t>
  </si>
  <si>
    <t>2025-04-06T11:00:44.416068</t>
  </si>
  <si>
    <t>2025-04-06T11:00:25.902663</t>
  </si>
  <si>
    <t>2025-04-06T11:06:54.447432</t>
  </si>
  <si>
    <t>669H</t>
  </si>
  <si>
    <t>2025-04-06T11:01:39.499275</t>
  </si>
  <si>
    <t>2025-04-06T11:01:29.683559</t>
  </si>
  <si>
    <t>2025-04-06T11:03:51.749946</t>
  </si>
  <si>
    <t>456L</t>
  </si>
  <si>
    <t>2025-04-06T11:02:05.208479</t>
  </si>
  <si>
    <t>2025-04-06T11:01:49.932750</t>
  </si>
  <si>
    <t>2025-04-06T11:15:01.619138</t>
  </si>
  <si>
    <t>2025-04-06T11:02:25.707824</t>
  </si>
  <si>
    <t>2025-04-06T11:01:52.857825</t>
  </si>
  <si>
    <t>2025-04-06T11:15:57.868324</t>
  </si>
  <si>
    <t>978P</t>
  </si>
  <si>
    <t>2025-04-06T11:02:48.825897</t>
  </si>
  <si>
    <t>2025-04-06T11:02:17.640010</t>
  </si>
  <si>
    <t>2025-04-06T11:07:41.024068</t>
  </si>
  <si>
    <t>2025-04-06T11:03:08.388863</t>
  </si>
  <si>
    <t>2025-04-06T11:02:18.794110</t>
  </si>
  <si>
    <t>2025-04-06T11:09:30.098704</t>
  </si>
  <si>
    <t>439F</t>
  </si>
  <si>
    <t>2025-04-06T11:03:21.535425</t>
  </si>
  <si>
    <t>2025-04-06T11:02:23.338312</t>
  </si>
  <si>
    <t>2025-04-06T11:13:10.221715</t>
  </si>
  <si>
    <t>382T</t>
  </si>
  <si>
    <t>2025-04-06T11:04:45.937129</t>
  </si>
  <si>
    <t>2025-04-06T11:02:23.475154</t>
  </si>
  <si>
    <t>2025-04-06T11:07:51.151386</t>
  </si>
  <si>
    <t>792W</t>
  </si>
  <si>
    <t>2025-04-06T11:05:23.476062</t>
  </si>
  <si>
    <t>2025-04-06T11:02:55.481775</t>
  </si>
  <si>
    <t>2025-04-06T11:12:16.548040</t>
  </si>
  <si>
    <t>588R</t>
  </si>
  <si>
    <t>2025-04-06T11:04:56.444037</t>
  </si>
  <si>
    <t>2025-04-06T11:03:00.616295</t>
  </si>
  <si>
    <t>2025-04-06T11:10:44.577173</t>
  </si>
  <si>
    <t>262K</t>
  </si>
  <si>
    <t>2025-04-06T11:06:10.053407</t>
  </si>
  <si>
    <t>2025-04-06T11:03:45.694186</t>
  </si>
  <si>
    <t>2025-04-06T11:18:31.061587</t>
  </si>
  <si>
    <t>2025-04-06T11:06:48.170782</t>
  </si>
  <si>
    <t>2025-04-06T11:04:31.699598</t>
  </si>
  <si>
    <t>2025-04-06T11:16:47.287180</t>
  </si>
  <si>
    <t>656U</t>
  </si>
  <si>
    <t>2025-04-06T11:07:19.505687</t>
  </si>
  <si>
    <t>2025-04-06T11:04:34.842947</t>
  </si>
  <si>
    <t>2025-04-06T11:12:09.349223</t>
  </si>
  <si>
    <t>897A</t>
  </si>
  <si>
    <t>2025-04-06T11:07:32.382139</t>
  </si>
  <si>
    <t>2025-04-06T11:04:53.231375</t>
  </si>
  <si>
    <t>2025-04-06T11:11:15.183800</t>
  </si>
  <si>
    <t>2025-04-06T11:08:00.074209</t>
  </si>
  <si>
    <t>2025-04-06T11:05:04.845677</t>
  </si>
  <si>
    <t>2025-04-06T11:19:52.290144</t>
  </si>
  <si>
    <t>358A</t>
  </si>
  <si>
    <t>2025-04-06T11:09:39.752977</t>
  </si>
  <si>
    <t>2025-04-06T11:05:16.007095</t>
  </si>
  <si>
    <t>2025-04-06T11:21:45.376259</t>
  </si>
  <si>
    <t>434U</t>
  </si>
  <si>
    <t>2025-04-06T11:10:23.626106</t>
  </si>
  <si>
    <t>2025-04-06T11:05:54.488040</t>
  </si>
  <si>
    <t>2025-04-06T11:15:22.159717</t>
  </si>
  <si>
    <t>428F</t>
  </si>
  <si>
    <t>2025-04-06T11:10:56.652826</t>
  </si>
  <si>
    <t>2025-04-06T11:06:57.000820</t>
  </si>
  <si>
    <t>2025-04-06T11:15:22.159414</t>
  </si>
  <si>
    <t>2025-04-06T11:10:56.652498</t>
  </si>
  <si>
    <t>2025-04-06T11:06:57.000423</t>
  </si>
  <si>
    <t>2025-04-06T11:18:43.382060</t>
  </si>
  <si>
    <t>2025-04-06T11:11:28.088683</t>
  </si>
  <si>
    <t>2025-04-06T11:07:28.531695</t>
  </si>
  <si>
    <t>2025-04-06T11:22:38.481753</t>
  </si>
  <si>
    <t>923L</t>
  </si>
  <si>
    <t>2025-04-06T11:11:51.567108</t>
  </si>
  <si>
    <t>2025-04-06T11:07:55.338669</t>
  </si>
  <si>
    <t>2025-04-06T11:19:13.619378</t>
  </si>
  <si>
    <t>348Q</t>
  </si>
  <si>
    <t>2025-04-06T11:13:13.566819</t>
  </si>
  <si>
    <t>2025-04-06T11:09:28.492553</t>
  </si>
  <si>
    <t>2025-04-06T11:23:45.296398</t>
  </si>
  <si>
    <t>2025-04-06T11:13:33.152371</t>
  </si>
  <si>
    <t>2025-04-06T11:10:18.232814</t>
  </si>
  <si>
    <t>2025-04-06T11:19:25.875402</t>
  </si>
  <si>
    <t>2025-04-06T11:14:30.700453</t>
  </si>
  <si>
    <t>2025-04-06T11:10:34.713533</t>
  </si>
  <si>
    <t>2025-04-06T11:17:07.324471</t>
  </si>
  <si>
    <t>689E</t>
  </si>
  <si>
    <t>2025-04-06T11:15:14.991454</t>
  </si>
  <si>
    <t>2025-04-06T11:12:04.509227</t>
  </si>
  <si>
    <t>2025-04-06T11:26:56.484351</t>
  </si>
  <si>
    <t>2025-04-06T11:15:39.102749</t>
  </si>
  <si>
    <t>2025-04-06T11:13:08.055984</t>
  </si>
  <si>
    <t>2025-04-06T11:21:40.596725</t>
  </si>
  <si>
    <t>997K</t>
  </si>
  <si>
    <t>2025-04-06T11:16:12.968297</t>
  </si>
  <si>
    <t>2025-04-06T11:14:12.824333</t>
  </si>
  <si>
    <t>2025-04-06T11:26:07.586451</t>
  </si>
  <si>
    <t>537K</t>
  </si>
  <si>
    <t>2025-04-06T11:16:35.460709</t>
  </si>
  <si>
    <t>2025-04-06T11:15:37.785905</t>
  </si>
  <si>
    <t>2025-04-06T11:24:38.565360</t>
  </si>
  <si>
    <t>355Q</t>
  </si>
  <si>
    <t>2025-04-06T11:17:04.457649</t>
  </si>
  <si>
    <t>2025-04-06T11:16:04.306806</t>
  </si>
  <si>
    <t>2025-04-06T11:24:59.478553</t>
  </si>
  <si>
    <t>2025-04-06T11:21:13.019965</t>
  </si>
  <si>
    <t>2025-04-06T11:20:28.625775</t>
  </si>
  <si>
    <t>2025-04-06T11:30:39.523309</t>
  </si>
  <si>
    <t>246P</t>
  </si>
  <si>
    <t>2025-04-06T11:21:02.627045</t>
  </si>
  <si>
    <t>2025-04-06T11:20:45.454635</t>
  </si>
  <si>
    <t>2025-04-06T11:35:33.145875</t>
  </si>
  <si>
    <t>2025-04-06T11:22:59.616400</t>
  </si>
  <si>
    <t>2025-04-06T11:22:15.069696</t>
  </si>
  <si>
    <t>2025-04-06T11:28:02.439495</t>
  </si>
  <si>
    <t>887T</t>
  </si>
  <si>
    <t>2025-04-06T11:22:32.108060</t>
  </si>
  <si>
    <t>2025-04-06T11:22:24.211025</t>
  </si>
  <si>
    <t>2025-04-06T11:30:53.592102</t>
  </si>
  <si>
    <t>534R</t>
  </si>
  <si>
    <t>2025-04-06T11:25:28.786234</t>
  </si>
  <si>
    <t>2025-04-06T11:24:14.708787</t>
  </si>
  <si>
    <t>2025-04-06T11:35:21.505233</t>
  </si>
  <si>
    <t>974K</t>
  </si>
  <si>
    <t>2025-04-06T11:27:16.800542</t>
  </si>
  <si>
    <t>2025-04-06T11:26:33.730033</t>
  </si>
  <si>
    <t>2025-04-06T11:38:03.467816</t>
  </si>
  <si>
    <t>2025-04-06T11:33:15.359638</t>
  </si>
  <si>
    <t>2025-04-06T11:32:38.925649</t>
  </si>
  <si>
    <t>2025-04-06T11:37:58.834859</t>
  </si>
  <si>
    <t>377Q</t>
  </si>
  <si>
    <t>2025-04-06T11:33:42.358904</t>
  </si>
  <si>
    <t>2025-04-06T11:33:34.751585</t>
  </si>
  <si>
    <t>2025-04-06T11:40:21.296461</t>
  </si>
  <si>
    <t>2025-04-06T11:34:33.269208</t>
  </si>
  <si>
    <t>2025-04-06T11:34:02.720716</t>
  </si>
  <si>
    <t>2025-04-06T11:41:29.054018</t>
  </si>
  <si>
    <t>797Q</t>
  </si>
  <si>
    <t>2025-04-06T11:38:30.363548</t>
  </si>
  <si>
    <t>2025-04-06T11:38:01.964848</t>
  </si>
  <si>
    <t>2025-04-06T11:42:53.623274</t>
  </si>
  <si>
    <t>838Q</t>
  </si>
  <si>
    <t>2025-04-06T11:40:27.872168</t>
  </si>
  <si>
    <t>2025-04-06T11:39:44.825731</t>
  </si>
  <si>
    <t>2025-04-06T11:46:03.233763</t>
  </si>
  <si>
    <t>434P</t>
  </si>
  <si>
    <t>2025-04-06T11:41:00.886425</t>
  </si>
  <si>
    <t>2025-04-06T11:40:13.104532</t>
  </si>
  <si>
    <t>2025-04-06T11:43:33.267452</t>
  </si>
  <si>
    <t>2025-04-06T11:41:16.571871</t>
  </si>
  <si>
    <t>2025-04-06T11:40:18.282604</t>
  </si>
  <si>
    <t>2025-04-06T11:43:33.267829</t>
  </si>
  <si>
    <t>2025-04-06T11:41:16.571677</t>
  </si>
  <si>
    <t>2025-04-06T11:40:18.282905</t>
  </si>
  <si>
    <t>2025-04-06T11:44:55.862624</t>
  </si>
  <si>
    <t>2025-04-06T11:42:10.655615</t>
  </si>
  <si>
    <t>2025-04-06T11:40:21.680682</t>
  </si>
  <si>
    <t>2025-04-06T11:48:55.515584</t>
  </si>
  <si>
    <t>2025-04-06T11:43:34.225535</t>
  </si>
  <si>
    <t>2025-04-06T11:42:50.985824</t>
  </si>
  <si>
    <t>2025-04-06T11:54:23.370352</t>
  </si>
  <si>
    <t>2025-04-06T11:43:44.898196</t>
  </si>
  <si>
    <t>2025-04-06T11:43:01.237071</t>
  </si>
  <si>
    <t>2025-04-06T11:48:44.513504</t>
  </si>
  <si>
    <t>2025-04-06T11:45:15.832990</t>
  </si>
  <si>
    <t>2025-04-06T11:45:00.680609</t>
  </si>
  <si>
    <t>2025-04-06T11:51:13.975931</t>
  </si>
  <si>
    <t>895W</t>
  </si>
  <si>
    <t>2025-04-06T11:46:08.433886</t>
  </si>
  <si>
    <t>2025-04-06T11:45:53.083740</t>
  </si>
  <si>
    <t>2025-04-06T11:51:21.671993</t>
  </si>
  <si>
    <t>269V</t>
  </si>
  <si>
    <t>2025-04-06T11:47:43.469826</t>
  </si>
  <si>
    <t>2025-04-06T11:47:35.714341</t>
  </si>
  <si>
    <t>2025-04-06T11:50:31.274860</t>
  </si>
  <si>
    <t>2025-04-06T11:49:44.841489</t>
  </si>
  <si>
    <t>2025-04-06T11:49:36.347802</t>
  </si>
  <si>
    <t>2025-04-06T11:54:13.559139</t>
  </si>
  <si>
    <t>2025-04-06T11:50:06.845499</t>
  </si>
  <si>
    <t>2025-04-06T11:49:52.500052</t>
  </si>
  <si>
    <t>2025-04-06T11:54:58.635580</t>
  </si>
  <si>
    <t>548F</t>
  </si>
  <si>
    <t>2025-04-06T11:51:48.347736</t>
  </si>
  <si>
    <t>2025-04-06T11:51:03.186201</t>
  </si>
  <si>
    <t>2025-04-06T11:57:40.688783</t>
  </si>
  <si>
    <t>282R</t>
  </si>
  <si>
    <t>2025-04-06T11:52:17.607993</t>
  </si>
  <si>
    <t>2025-04-06T11:52:04.805184</t>
  </si>
  <si>
    <t>2025-04-06T11:57:40.688051</t>
  </si>
  <si>
    <t>2025-04-06T11:52:17.607831</t>
  </si>
  <si>
    <t>2025-04-06T11:52:04.805959</t>
  </si>
  <si>
    <t>2025-04-06T12:00:29.034857</t>
  </si>
  <si>
    <t>2025-04-06T11:54:58.861159</t>
  </si>
  <si>
    <t>2025-04-06T11:54:28.779469</t>
  </si>
  <si>
    <t>2025-04-06T11:58:05.193288</t>
  </si>
  <si>
    <t>2025-04-06T11:55:37.799761</t>
  </si>
  <si>
    <t>2025-04-06T11:55:11.712768</t>
  </si>
  <si>
    <t>2025-04-06T12:02:29.794024</t>
  </si>
  <si>
    <t>794Q</t>
  </si>
  <si>
    <t>2025-04-06T11:56:42.566238</t>
  </si>
  <si>
    <t>2025-04-06T11:56:26.282685</t>
  </si>
  <si>
    <t>2025-04-06T12:02:29.908755</t>
  </si>
  <si>
    <t>364P</t>
  </si>
  <si>
    <t>2025-04-06T11:57:51.965285</t>
  </si>
  <si>
    <t>2025-04-06T11:57:26.263070</t>
  </si>
  <si>
    <t>2025-04-06T12:02:19.865470</t>
  </si>
  <si>
    <t>494L</t>
  </si>
  <si>
    <t>2025-04-06T12:00:05.795020</t>
  </si>
  <si>
    <t>2025-04-06T11:59:40.269655</t>
  </si>
  <si>
    <t>2025-04-06T12:06:58.645672</t>
  </si>
  <si>
    <t>299U</t>
  </si>
  <si>
    <t>2025-04-06T12:04:46.349317</t>
  </si>
  <si>
    <t>2025-04-06T12:04:32.401363</t>
  </si>
  <si>
    <t>1970-01-01T09:00:00.000441</t>
  </si>
  <si>
    <t>293E</t>
  </si>
  <si>
    <t>01050994277(김민수)-다배달 지사장님</t>
  </si>
  <si>
    <t>2025-04-06T12:09:35.426863</t>
  </si>
  <si>
    <t>2025-04-06T12:04:34.947140</t>
  </si>
  <si>
    <t>2025-04-06T12:08:33.574700</t>
  </si>
  <si>
    <t>944P</t>
  </si>
  <si>
    <t>2025-04-06T12:05:04.388739</t>
  </si>
  <si>
    <t>2025-04-06T12:04:40.664234</t>
  </si>
  <si>
    <t>2025-04-06T12:08:11.500820</t>
  </si>
  <si>
    <t>773L</t>
  </si>
  <si>
    <t>2025-04-06T12:05:48.714407</t>
  </si>
  <si>
    <t>2025-04-06T12:05:38.607085</t>
  </si>
  <si>
    <t>2025-04-06T12:14:15.182406</t>
  </si>
  <si>
    <t>444V</t>
  </si>
  <si>
    <t>2025-04-06T12:10:10.578236</t>
  </si>
  <si>
    <t>2025-04-06T12:09:33.789132</t>
  </si>
  <si>
    <t>2025-04-06T12:14:22.635848</t>
  </si>
  <si>
    <t>524Q</t>
  </si>
  <si>
    <t>2025-04-06T12:09:55.205403</t>
  </si>
  <si>
    <t>2025-04-06T12:09:36.059769</t>
  </si>
  <si>
    <t>2025-04-06T12:12:53.678550</t>
  </si>
  <si>
    <t>858P</t>
  </si>
  <si>
    <t>2025-04-06T12:10:30.217833</t>
  </si>
  <si>
    <t>2025-04-06T12:09:47.917986</t>
  </si>
  <si>
    <t>2025-04-06T12:15:19.943675</t>
  </si>
  <si>
    <t>267Q</t>
  </si>
  <si>
    <t>2025-04-06T12:10:42.242710</t>
  </si>
  <si>
    <t>2025-04-06T12:09:55.370825</t>
  </si>
  <si>
    <t>2025-04-06T12:21:34.193420</t>
  </si>
  <si>
    <t>487L</t>
  </si>
  <si>
    <t>2025-04-06T12:13:47.287549</t>
  </si>
  <si>
    <t>2025-04-06T12:13:25.350536</t>
  </si>
  <si>
    <t>2025-04-06T12:20:10.297880</t>
  </si>
  <si>
    <t>322V</t>
  </si>
  <si>
    <t>2025-04-06T12:14:26.509487</t>
  </si>
  <si>
    <t>2025-04-06T12:14:04.859222</t>
  </si>
  <si>
    <t>2025-04-06T12:18:04.702282</t>
  </si>
  <si>
    <t>743L</t>
  </si>
  <si>
    <t>2025-04-06T12:15:51.360510</t>
  </si>
  <si>
    <t>2025-04-06T12:15:36.983675</t>
  </si>
  <si>
    <t>2025-04-06T12:23:26.734495</t>
  </si>
  <si>
    <t>777L</t>
  </si>
  <si>
    <t>2025-04-06T12:16:08.392733</t>
  </si>
  <si>
    <t>2025-04-06T12:15:54.570212</t>
  </si>
  <si>
    <t>2025-04-06T12:23:00.620975</t>
  </si>
  <si>
    <t>848Y</t>
  </si>
  <si>
    <t>2025-04-06T12:20:20.718729</t>
  </si>
  <si>
    <t>2025-04-06T12:20:08.939300</t>
  </si>
  <si>
    <t>2025-04-06T12:31:04.621007</t>
  </si>
  <si>
    <t>258V</t>
  </si>
  <si>
    <t>2025-04-06T12:26:09.911655</t>
  </si>
  <si>
    <t>2025-04-06T12:22:05.004371</t>
  </si>
  <si>
    <t>2025-04-06T12:27:09.069444</t>
  </si>
  <si>
    <t>374C</t>
  </si>
  <si>
    <t>2025-04-06T12:22:53.520406</t>
  </si>
  <si>
    <t>2025-04-06T12:22:18.012141</t>
  </si>
  <si>
    <t>2025-04-06T12:25:55.040613</t>
  </si>
  <si>
    <t>368L</t>
  </si>
  <si>
    <t>2025-04-06T12:23:02.927193</t>
  </si>
  <si>
    <t>2025-04-06T12:22:48.089600</t>
  </si>
  <si>
    <t>2025-04-06T12:29:20.130058</t>
  </si>
  <si>
    <t>622Y</t>
  </si>
  <si>
    <t>2025-04-06T12:24:50.876928</t>
  </si>
  <si>
    <t>2025-04-06T12:24:43.022809</t>
  </si>
  <si>
    <t>2025-04-06T12:34:43.971826</t>
  </si>
  <si>
    <t>995E</t>
  </si>
  <si>
    <t>2025-04-06T12:27:01.643827</t>
  </si>
  <si>
    <t>2025-04-06T12:25:43.360141</t>
  </si>
  <si>
    <t>2025-04-06T12:31:35.101243</t>
  </si>
  <si>
    <t>297H</t>
  </si>
  <si>
    <t>2025-04-06T12:27:41.412284</t>
  </si>
  <si>
    <t>2025-04-06T12:27:09.200915</t>
  </si>
  <si>
    <t>2025-04-06T12:34:49.656469</t>
  </si>
  <si>
    <t>782H</t>
  </si>
  <si>
    <t>2025-04-06T12:28:31.815303</t>
  </si>
  <si>
    <t>2025-04-06T12:28:13.205037</t>
  </si>
  <si>
    <t>2025-04-06T12:34:57.016579</t>
  </si>
  <si>
    <t>843V</t>
  </si>
  <si>
    <t>2025-04-06T12:28:34.344298</t>
  </si>
  <si>
    <t>2025-04-06T12:28:22.836755</t>
  </si>
  <si>
    <t>2025-04-06T12:42:09.537868</t>
  </si>
  <si>
    <t>469L</t>
  </si>
  <si>
    <t>2025-04-06T12:30:59.250934</t>
  </si>
  <si>
    <t>2025-04-06T12:29:23.871529</t>
  </si>
  <si>
    <t>2025-04-06T12:32:31.068681</t>
  </si>
  <si>
    <t>365Q</t>
  </si>
  <si>
    <t>2025-04-06T12:30:23.061302</t>
  </si>
  <si>
    <t>2025-04-06T12:29:34.114737</t>
  </si>
  <si>
    <t>2025-04-06T12:40:37.547965</t>
  </si>
  <si>
    <t>2025-04-06T12:31:58.962238</t>
  </si>
  <si>
    <t>2025-04-06T12:29:51.109418</t>
  </si>
  <si>
    <t>2025-04-06T12:39:42.883137</t>
  </si>
  <si>
    <t>987T</t>
  </si>
  <si>
    <t>2025-04-06T12:31:10.150405</t>
  </si>
  <si>
    <t>2025-04-06T12:30:24.848236</t>
  </si>
  <si>
    <t>2025-04-06T12:44:17.298699</t>
  </si>
  <si>
    <t>2025-04-06T12:32:02.278877</t>
  </si>
  <si>
    <t>2025-04-06T12:30:46.451039</t>
  </si>
  <si>
    <t>2025-04-06T12:39:02.503253</t>
  </si>
  <si>
    <t>272F</t>
  </si>
  <si>
    <t>2025-04-06T12:34:04.699829</t>
  </si>
  <si>
    <t>2025-04-06T12:32:47.585369</t>
  </si>
  <si>
    <t>2025-04-06T12:44:30.744598</t>
  </si>
  <si>
    <t>497E</t>
  </si>
  <si>
    <t>2025-04-06T12:33:39.404899</t>
  </si>
  <si>
    <t>2025-04-06T12:33:01.756505</t>
  </si>
  <si>
    <t>2025-04-06T12:47:52.260730</t>
  </si>
  <si>
    <t>2025-04-06T12:35:28.782565</t>
  </si>
  <si>
    <t>2025-04-06T12:34:45.578696</t>
  </si>
  <si>
    <t>2025-04-06T12:46:09.982616</t>
  </si>
  <si>
    <t>452E</t>
  </si>
  <si>
    <t>2025-04-06T12:36:34.727984</t>
  </si>
  <si>
    <t>2025-04-06T12:36:00.096352</t>
  </si>
  <si>
    <t>2025-04-06T12:53:05.234575</t>
  </si>
  <si>
    <t>493A</t>
  </si>
  <si>
    <t>2025-04-06T12:38:31.549765</t>
  </si>
  <si>
    <t>2025-04-06T12:38:00.171930</t>
  </si>
  <si>
    <t>2025-04-06T12:49:39.427897</t>
  </si>
  <si>
    <t>568L</t>
  </si>
  <si>
    <t>2025-04-06T12:41:13.227234</t>
  </si>
  <si>
    <t>2025-04-06T12:38:47.296717</t>
  </si>
  <si>
    <t>2025-04-06T12:54:45.763212</t>
  </si>
  <si>
    <t>344L</t>
  </si>
  <si>
    <t>2025-04-06T12:40:09.155777</t>
  </si>
  <si>
    <t>2025-04-06T12:39:47.356165</t>
  </si>
  <si>
    <t>2025-04-06T12:45:54.606999</t>
  </si>
  <si>
    <t>857H</t>
  </si>
  <si>
    <t>2025-04-06T12:41:02.624596</t>
  </si>
  <si>
    <t>2025-04-06T12:39:47.647908</t>
  </si>
  <si>
    <t>2025-04-06T12:42:28.573916</t>
  </si>
  <si>
    <t>935T</t>
  </si>
  <si>
    <t>2025-04-06T12:40:34.598339</t>
  </si>
  <si>
    <t>2025-04-06T12:40:04.492386</t>
  </si>
  <si>
    <t>2025-04-06T12:42:39.175055</t>
  </si>
  <si>
    <t>2025-04-06T12:40:47.330755</t>
  </si>
  <si>
    <t>2025-04-06T12:40:13.046943</t>
  </si>
  <si>
    <t>2025-04-06T12:49:32.286371</t>
  </si>
  <si>
    <t>2025-04-06T12:42:41.403020</t>
  </si>
  <si>
    <t>2025-04-06T12:41:11.774354</t>
  </si>
  <si>
    <t>2025-04-06T12:48:53.209480</t>
  </si>
  <si>
    <t>2025-04-06T12:41:42.860037</t>
  </si>
  <si>
    <t>2025-04-06T12:41:31.297423</t>
  </si>
  <si>
    <t>2025-04-06T12:55:55.957419</t>
  </si>
  <si>
    <t>382W</t>
  </si>
  <si>
    <t>2025-04-06T12:41:59.507145</t>
  </si>
  <si>
    <t>2025-04-06T12:41:35.121548</t>
  </si>
  <si>
    <t>2025-04-06T13:01:35.488302</t>
  </si>
  <si>
    <t>576U</t>
  </si>
  <si>
    <t>2025-04-06T12:50:07.768328</t>
  </si>
  <si>
    <t>2025-04-06T12:42:51.570531</t>
  </si>
  <si>
    <t>2025-04-06T13:01:48.574652</t>
  </si>
  <si>
    <t>764L</t>
  </si>
  <si>
    <t>2025-04-06T12:45:05.217485</t>
  </si>
  <si>
    <t>2025-04-06T12:43:09.234330</t>
  </si>
  <si>
    <t>2025-04-06T12:58:20.386403</t>
  </si>
  <si>
    <t>576A</t>
  </si>
  <si>
    <t>2025-04-06T12:50:19.532190</t>
  </si>
  <si>
    <t>2025-04-06T12:43:29.028366</t>
  </si>
  <si>
    <t>2025-04-06T12:57:39.569664</t>
  </si>
  <si>
    <t>877Y</t>
  </si>
  <si>
    <t>2025-04-06T12:44:12.927377</t>
  </si>
  <si>
    <t>2025-04-06T12:43:32.553886</t>
  </si>
  <si>
    <t>2025-04-06T13:02:32.593576</t>
  </si>
  <si>
    <t>545W</t>
  </si>
  <si>
    <t>2025-04-06T12:47:37.193577</t>
  </si>
  <si>
    <t>2025-04-06T12:43:53.090719</t>
  </si>
  <si>
    <t>2025-04-06T13:07:38.468283</t>
  </si>
  <si>
    <t>2025-04-06T12:50:29.010801</t>
  </si>
  <si>
    <t>2025-04-06T12:44:31.651223</t>
  </si>
  <si>
    <t>2025-04-06T13:05:03.653485</t>
  </si>
  <si>
    <t>585Y</t>
  </si>
  <si>
    <t>2025-04-06T12:47:56.331967</t>
  </si>
  <si>
    <t>2025-04-06T12:44:51.952150</t>
  </si>
  <si>
    <t>2025-04-06T13:08:01.464575</t>
  </si>
  <si>
    <t>597U</t>
  </si>
  <si>
    <t>2025-04-06T12:50:41.574140</t>
  </si>
  <si>
    <t>2025-04-06T12:45:51.574396</t>
  </si>
  <si>
    <t>2025-04-06T13:08:01.464925</t>
  </si>
  <si>
    <t>2025-04-06T12:50:41.574731</t>
  </si>
  <si>
    <t>2025-04-06T12:45:51.574558</t>
  </si>
  <si>
    <t>2025-04-06T13:04:56.558509</t>
  </si>
  <si>
    <t>425T</t>
  </si>
  <si>
    <t>2025-04-06T12:48:16.232798</t>
  </si>
  <si>
    <t>2025-04-06T12:46:31.079387</t>
  </si>
  <si>
    <t>2025-04-06T13:09:03.175454</t>
  </si>
  <si>
    <t>2025-04-06T12:55:35.799840</t>
  </si>
  <si>
    <t>2025-04-06T12:47:43.843623</t>
  </si>
  <si>
    <t>2025-04-06T13:12:31.698106</t>
  </si>
  <si>
    <t>663P</t>
  </si>
  <si>
    <t>2025-04-06T12:55:44.933459</t>
  </si>
  <si>
    <t>2025-04-06T12:48:09.336809</t>
  </si>
  <si>
    <t>2025-04-06T13:03:26.997320</t>
  </si>
  <si>
    <t>263T</t>
  </si>
  <si>
    <t>2025-04-06T12:52:20.145345</t>
  </si>
  <si>
    <t>2025-04-06T12:48:26.002014</t>
  </si>
  <si>
    <t>2025-04-06T13:01:23.433159</t>
  </si>
  <si>
    <t>689H</t>
  </si>
  <si>
    <t>2025-04-06T12:52:28.568960</t>
  </si>
  <si>
    <t>2025-04-06T12:49:26.095720</t>
  </si>
  <si>
    <t>2025-04-06T13:06:01.140417</t>
  </si>
  <si>
    <t>833A</t>
  </si>
  <si>
    <t>2025-04-06T12:55:53.415795</t>
  </si>
  <si>
    <t>2025-04-06T12:50:11.683082</t>
  </si>
  <si>
    <t>2025-04-06T13:11:41.082787</t>
  </si>
  <si>
    <t>345T</t>
  </si>
  <si>
    <t>2025-04-06T12:56:04.535399</t>
  </si>
  <si>
    <t>2025-04-06T12:51:02.375959</t>
  </si>
  <si>
    <t>2025-04-06T13:16:48.593689</t>
  </si>
  <si>
    <t>625Y</t>
  </si>
  <si>
    <t>2025-04-06T12:56:27.893156</t>
  </si>
  <si>
    <t>2025-04-06T12:51:03.454540</t>
  </si>
  <si>
    <t>2025-04-06T13:10:13.394378</t>
  </si>
  <si>
    <t>636Q</t>
  </si>
  <si>
    <t>2025-04-06T13:09:01.814212</t>
  </si>
  <si>
    <t>2025-04-06T12:52:56.505804</t>
  </si>
  <si>
    <t>2025-04-06T13:05:33.036186</t>
  </si>
  <si>
    <t>334H</t>
  </si>
  <si>
    <t>2025-04-06T13:01:17.817000</t>
  </si>
  <si>
    <t>2025-04-06T12:54:00.894831</t>
  </si>
  <si>
    <t>2025-04-06T13:20:45.761064</t>
  </si>
  <si>
    <t>863E</t>
  </si>
  <si>
    <t>2025-04-06T13:01:33.433423</t>
  </si>
  <si>
    <t>2025-04-06T12:56:03.201304</t>
  </si>
  <si>
    <t>2025-04-06T13:12:55.591008</t>
  </si>
  <si>
    <t>978V</t>
  </si>
  <si>
    <t>2025-04-06T13:01:48.304206</t>
  </si>
  <si>
    <t>2025-04-06T12:56:54.965500</t>
  </si>
  <si>
    <t>2025-04-06T13:18:37.121143</t>
  </si>
  <si>
    <t>486H</t>
  </si>
  <si>
    <t>2025-04-06T13:03:41.325471</t>
  </si>
  <si>
    <t>2025-04-06T12:58:38.515371</t>
  </si>
  <si>
    <t>2025-04-06T13:11:30.733961</t>
  </si>
  <si>
    <t>464Y</t>
  </si>
  <si>
    <t>2025-04-06T13:03:55.160080</t>
  </si>
  <si>
    <t>2025-04-06T12:58:52.451525</t>
  </si>
  <si>
    <t>2025-04-06T13:18:42.836650</t>
  </si>
  <si>
    <t>366Q</t>
  </si>
  <si>
    <t>2025-04-06T13:06:29.676233</t>
  </si>
  <si>
    <t>2025-04-06T12:58:53.442897</t>
  </si>
  <si>
    <t>2025-04-06T13:14:47.636520</t>
  </si>
  <si>
    <t>826W</t>
  </si>
  <si>
    <t>2025-04-06T13:06:37.072900</t>
  </si>
  <si>
    <t>2025-04-06T12:59:38.403800</t>
  </si>
  <si>
    <t>2025-04-06T13:23:07.829561</t>
  </si>
  <si>
    <t>693L</t>
  </si>
  <si>
    <t>2025-04-06T13:11:30.240791</t>
  </si>
  <si>
    <t>2025-04-06T12:59:53.145397</t>
  </si>
  <si>
    <t>2025-04-06T13:26:25.674170</t>
  </si>
  <si>
    <t>2025-04-06T13:11:47.529206</t>
  </si>
  <si>
    <t>2025-04-06T13:00:56.811559</t>
  </si>
  <si>
    <t>2025-04-06T13:28:41.480388</t>
  </si>
  <si>
    <t>676H</t>
  </si>
  <si>
    <t>2025-04-06T13:12:02.299409</t>
  </si>
  <si>
    <t>2025-04-06T13:01:22.870772</t>
  </si>
  <si>
    <t>2025-04-06T13:13:55.025888</t>
  </si>
  <si>
    <t>785P</t>
  </si>
  <si>
    <t>2025-04-06T13:05:04.764913</t>
  </si>
  <si>
    <t>2025-04-06T13:02:38.964203</t>
  </si>
  <si>
    <t>2025-04-06T13:20:03.244760</t>
  </si>
  <si>
    <t>446T</t>
  </si>
  <si>
    <t>2025-04-06T13:06:59.580862</t>
  </si>
  <si>
    <t>2025-04-06T13:06:29.172484</t>
  </si>
  <si>
    <t>2025-04-06T13:34:25.998831</t>
  </si>
  <si>
    <t>2025-04-06T13:12:44.068754</t>
  </si>
  <si>
    <t>2025-04-06T13:09:47.327262</t>
  </si>
  <si>
    <t>2025-04-06T13:31:04.451646</t>
  </si>
  <si>
    <t>596E</t>
  </si>
  <si>
    <t>2025-04-06T13:12:58.069042</t>
  </si>
  <si>
    <t>2025-04-06T13:11:00.716233</t>
  </si>
  <si>
    <t>2025-04-06T13:23:44.962007</t>
  </si>
  <si>
    <t>327Y</t>
  </si>
  <si>
    <t>2025-04-06T13:13:05.319076</t>
  </si>
  <si>
    <t>2025-04-06T13:12:39.425399</t>
  </si>
  <si>
    <t>2025-04-06T13:17:10.930868</t>
  </si>
  <si>
    <t>2025-04-06T13:13:16.910372</t>
  </si>
  <si>
    <t>2025-04-06T13:13:04.160676</t>
  </si>
  <si>
    <t>2025-04-06T13:31:26.016371</t>
  </si>
  <si>
    <t>668F</t>
  </si>
  <si>
    <t>2025-04-06T13:14:53.074812</t>
  </si>
  <si>
    <t>2025-04-06T13:13:48.112864</t>
  </si>
  <si>
    <t>2025-04-06T13:27:12.563375</t>
  </si>
  <si>
    <t>933P</t>
  </si>
  <si>
    <t>2025-04-06T13:16:28.925625</t>
  </si>
  <si>
    <t>2025-04-06T13:14:51.476590</t>
  </si>
  <si>
    <t>2025-04-06T13:21:54.842373</t>
  </si>
  <si>
    <t>929F</t>
  </si>
  <si>
    <t>2025-04-06T13:16:08.060442</t>
  </si>
  <si>
    <t>2025-04-06T13:15:56.337927</t>
  </si>
  <si>
    <t>2025-04-06T13:23:34.865933</t>
  </si>
  <si>
    <t>558K</t>
  </si>
  <si>
    <t>2025-04-06T13:19:30.595379</t>
  </si>
  <si>
    <t>2025-04-06T13:19:20.980895</t>
  </si>
  <si>
    <t>2025-04-06T13:36:14.546494</t>
  </si>
  <si>
    <t>687A</t>
  </si>
  <si>
    <t>2025-04-06T13:20:34.199551</t>
  </si>
  <si>
    <t>2025-04-06T13:20:10.548903</t>
  </si>
  <si>
    <t>2025-04-06T13:30:12.640856</t>
  </si>
  <si>
    <t>626F</t>
  </si>
  <si>
    <t>2025-04-06T13:27:13.489534</t>
  </si>
  <si>
    <t>2025-04-06T13:27:04.743843</t>
  </si>
  <si>
    <t>2025-04-06T13:32:10.943046</t>
  </si>
  <si>
    <t>579C</t>
  </si>
  <si>
    <t>2025-04-06T13:28:43.767448</t>
  </si>
  <si>
    <t>2025-04-06T13:28:02.363786</t>
  </si>
  <si>
    <t>2025-04-06T13:35:44.650321</t>
  </si>
  <si>
    <t>2025-04-06T13:30:30.728974</t>
  </si>
  <si>
    <t>2025-04-06T13:30:17.256002</t>
  </si>
  <si>
    <t>2025-04-06T13:36:52.246314</t>
  </si>
  <si>
    <t>885E</t>
  </si>
  <si>
    <t>2025-04-06T13:33:07.953711</t>
  </si>
  <si>
    <t>2025-04-06T13:32:53.112859</t>
  </si>
  <si>
    <t>2025-04-06T13:39:31.857387</t>
  </si>
  <si>
    <t>273Q</t>
  </si>
  <si>
    <t>2025-04-06T13:35:37.701896</t>
  </si>
  <si>
    <t>2025-04-06T13:35:05.647049</t>
  </si>
  <si>
    <t>2025-04-06T13:42:17.459136</t>
  </si>
  <si>
    <t>527P</t>
  </si>
  <si>
    <t>2025-04-06T13:37:05.445611</t>
  </si>
  <si>
    <t>2025-04-06T13:36:34.478578</t>
  </si>
  <si>
    <t>2025-04-06T13:40:29.585713</t>
  </si>
  <si>
    <t>2025-04-06T13:37:39.213895</t>
  </si>
  <si>
    <t>2025-04-06T13:37:23.220722</t>
  </si>
  <si>
    <t>2025-04-06T13:47:18.100574</t>
  </si>
  <si>
    <t>243K</t>
  </si>
  <si>
    <t>2025-04-06T13:39:27.526490</t>
  </si>
  <si>
    <t>2025-04-06T13:39:18.031555</t>
  </si>
  <si>
    <t>2025-04-06T13:44:22.656329</t>
  </si>
  <si>
    <t>834W</t>
  </si>
  <si>
    <t>2025-04-06T13:41:35.959030</t>
  </si>
  <si>
    <t>2025-04-06T13:41:00.894112</t>
  </si>
  <si>
    <t>2025-04-06T13:48:22.155416</t>
  </si>
  <si>
    <t>379T</t>
  </si>
  <si>
    <t>2025-04-06T13:44:42.765323</t>
  </si>
  <si>
    <t>2025-04-06T13:44:29.974416</t>
  </si>
  <si>
    <t>2025-04-06T13:53:13.541436</t>
  </si>
  <si>
    <t>495Y</t>
  </si>
  <si>
    <t>2025-04-06T13:49:01.424515</t>
  </si>
  <si>
    <t>2025-04-06T13:47:56.801147</t>
  </si>
  <si>
    <t>2025-04-06T13:53:56.547654</t>
  </si>
  <si>
    <t>762C</t>
  </si>
  <si>
    <t>2025-04-06T13:52:04.354279</t>
  </si>
  <si>
    <t>2025-04-06T13:51:49.987842</t>
  </si>
  <si>
    <t>2025-04-06T13:54:03.548133</t>
  </si>
  <si>
    <t>546L</t>
  </si>
  <si>
    <t>2025-04-06T13:52:27.294496</t>
  </si>
  <si>
    <t>2025-04-06T13:52:09.446908</t>
  </si>
  <si>
    <t>2025-04-06T13:57:39.428719</t>
  </si>
  <si>
    <t>759Q</t>
  </si>
  <si>
    <t>2025-04-06T13:53:28.928649</t>
  </si>
  <si>
    <t>2025-04-06T13:53:01.082158</t>
  </si>
  <si>
    <t>2025-04-06T13:56:26.886048</t>
  </si>
  <si>
    <t>295F</t>
  </si>
  <si>
    <t>2025-04-06T13:55:20.180128</t>
  </si>
  <si>
    <t>2025-04-06T13:55:10.660217</t>
  </si>
  <si>
    <t>2025-04-06T13:56:34.473350</t>
  </si>
  <si>
    <t>536R</t>
  </si>
  <si>
    <t>2025-04-06T13:55:49.838270</t>
  </si>
  <si>
    <t>2025-04-06T13:55:37.408781</t>
  </si>
  <si>
    <t>2025-04-06T14:00:31.240222</t>
  </si>
  <si>
    <t>248E</t>
  </si>
  <si>
    <t>2025-04-06T13:56:02.021984</t>
  </si>
  <si>
    <t>2025-04-06T13:55:53.498647</t>
  </si>
  <si>
    <t>2025-04-06T13:59:13.979494</t>
  </si>
  <si>
    <t>368F</t>
  </si>
  <si>
    <t>2025-04-06T13:57:15.590581</t>
  </si>
  <si>
    <t>2025-04-06T13:56:36.216372</t>
  </si>
  <si>
    <t>2025-04-06T14:05:41.428882</t>
  </si>
  <si>
    <t>823A</t>
  </si>
  <si>
    <t>2025-04-06T13:57:30.917114</t>
  </si>
  <si>
    <t>2025-04-06T13:56:40.346208</t>
  </si>
  <si>
    <t>2025-04-06T14:01:32.388517</t>
  </si>
  <si>
    <t>923K</t>
  </si>
  <si>
    <t>2025-04-06T13:57:39.582301</t>
  </si>
  <si>
    <t>2025-04-06T13:56:54.863771</t>
  </si>
  <si>
    <t>2025-04-06T14:07:10.018626</t>
  </si>
  <si>
    <t>2025-04-06T13:59:17.537841</t>
  </si>
  <si>
    <t>2025-04-06T13:56:56.245621</t>
  </si>
  <si>
    <t>2025-04-06T14:03:29.439597</t>
  </si>
  <si>
    <t>323A</t>
  </si>
  <si>
    <t>2025-04-06T13:57:48.639587</t>
  </si>
  <si>
    <t>2025-04-06T13:57:01.599314</t>
  </si>
  <si>
    <t>2025-04-06T14:03:29.439436</t>
  </si>
  <si>
    <t>2025-04-06T13:57:48.639179</t>
  </si>
  <si>
    <t>2025-04-06T13:57:01.599496</t>
  </si>
  <si>
    <t>2025-04-06T14:06:10.708659</t>
  </si>
  <si>
    <t>827L</t>
  </si>
  <si>
    <t>2025-04-06T13:58:47.113122</t>
  </si>
  <si>
    <t>2025-04-06T13:57:07.793660</t>
  </si>
  <si>
    <t>2025-04-06T14:02:10.842495</t>
  </si>
  <si>
    <t>2025-04-06T14:00:03.634463</t>
  </si>
  <si>
    <t>2025-04-06T13:59:31.390479</t>
  </si>
  <si>
    <t>1970-01-01T09:00:00.000663</t>
  </si>
  <si>
    <t>01082360487(박신비)</t>
  </si>
  <si>
    <t>2025-04-06T14:34:44.907269</t>
  </si>
  <si>
    <t>2025-04-06T14:32:40.693062</t>
  </si>
  <si>
    <t>2025-04-06T17:04:56.757795</t>
  </si>
  <si>
    <t>735V</t>
  </si>
  <si>
    <t>2025-04-06T17:03:18.973509</t>
  </si>
  <si>
    <t>2025-04-06T17:03:11.173179</t>
  </si>
  <si>
    <t>2025-04-06T17:07:28.736065</t>
  </si>
  <si>
    <t>546W</t>
  </si>
  <si>
    <t>2025-04-06T17:06:12.413598</t>
  </si>
  <si>
    <t>2025-04-06T17:06:04.790020</t>
  </si>
  <si>
    <t>2025-04-06T17:11:45.254801</t>
  </si>
  <si>
    <t>745L</t>
  </si>
  <si>
    <t>2025-04-06T17:10:12.534852</t>
  </si>
  <si>
    <t>2025-04-06T17:10:03.839725</t>
  </si>
  <si>
    <t>2025-04-06T17:15:21.384349</t>
  </si>
  <si>
    <t>554Y</t>
  </si>
  <si>
    <t>2025-04-06T17:12:17.828290</t>
  </si>
  <si>
    <t>2025-04-06T17:11:52.873539</t>
  </si>
  <si>
    <t>2025-04-06T17:14:15.802650</t>
  </si>
  <si>
    <t>793Y</t>
  </si>
  <si>
    <t>2025-04-06T17:12:37.814403</t>
  </si>
  <si>
    <t>2025-04-06T17:12:19.280567</t>
  </si>
  <si>
    <t>2025-04-06T17:17:38.300888</t>
  </si>
  <si>
    <t>257V</t>
  </si>
  <si>
    <t>2025-04-06T17:15:15.511057</t>
  </si>
  <si>
    <t>2025-04-06T17:15:05.127042</t>
  </si>
  <si>
    <t>2025-04-06T17:21:34.597090</t>
  </si>
  <si>
    <t>2025-04-06T17:16:16.779525</t>
  </si>
  <si>
    <t>2025-04-06T17:16:08.928205</t>
  </si>
  <si>
    <t>2025-04-06T17:20:51.398216</t>
  </si>
  <si>
    <t>355H</t>
  </si>
  <si>
    <t>2025-04-06T17:20:07.497281</t>
  </si>
  <si>
    <t>2025-04-06T17:19:58.297269</t>
  </si>
  <si>
    <t>2025-04-06T17:34:50.456970</t>
  </si>
  <si>
    <t>885W</t>
  </si>
  <si>
    <t>2025-04-06T17:32:07.205841</t>
  </si>
  <si>
    <t>2025-04-06T17:31:40.400823</t>
  </si>
  <si>
    <t>2025-04-06T17:35:17.761602</t>
  </si>
  <si>
    <t>375C</t>
  </si>
  <si>
    <t>2025-04-06T17:32:54.851496</t>
  </si>
  <si>
    <t>2025-04-06T17:32:28.636518</t>
  </si>
  <si>
    <t>2025-04-06T17:36:24.601857</t>
  </si>
  <si>
    <t>766F</t>
  </si>
  <si>
    <t>2025-04-06T17:34:43.893351</t>
  </si>
  <si>
    <t>2025-04-06T17:34:36.622678</t>
  </si>
  <si>
    <t>2025-04-06T17:39:10.709788</t>
  </si>
  <si>
    <t>267V</t>
  </si>
  <si>
    <t>2025-04-06T17:35:09.054645</t>
  </si>
  <si>
    <t>2025-04-06T17:35:00.576477</t>
  </si>
  <si>
    <t>2025-04-06T17:38:30.191405</t>
  </si>
  <si>
    <t>2025-04-06T17:37:10.902860</t>
  </si>
  <si>
    <t>2025-04-06T17:37:01.061387</t>
  </si>
  <si>
    <t>2025-04-06T17:42:11.724435</t>
  </si>
  <si>
    <t>497P</t>
  </si>
  <si>
    <t>2025-04-06T17:37:40.740428</t>
  </si>
  <si>
    <t>2025-04-06T17:37:30.148718</t>
  </si>
  <si>
    <t>2025-04-06T17:44:15.847475</t>
  </si>
  <si>
    <t>828Y</t>
  </si>
  <si>
    <t>2025-04-06T17:43:05.418222</t>
  </si>
  <si>
    <t>2025-04-06T17:41:59.943094</t>
  </si>
  <si>
    <t>2025-04-06T17:48:56.584283</t>
  </si>
  <si>
    <t>728Q</t>
  </si>
  <si>
    <t>2025-04-06T17:45:24.648744</t>
  </si>
  <si>
    <t>2025-04-06T17:42:51.447877</t>
  </si>
  <si>
    <t>2025-04-06T17:57:34.658804</t>
  </si>
  <si>
    <t>594K</t>
  </si>
  <si>
    <t>2025-04-06T17:56:02.005161</t>
  </si>
  <si>
    <t>2025-04-06T17:55:52.014172</t>
  </si>
  <si>
    <t>2025-04-06T18:00:34.329930</t>
  </si>
  <si>
    <t>999U</t>
  </si>
  <si>
    <t>2025-04-06T17:56:43.862424</t>
  </si>
  <si>
    <t>2025-04-06T17:56:04.138846</t>
  </si>
  <si>
    <t>2025-04-06T18:00:06.765358</t>
  </si>
  <si>
    <t>569H</t>
  </si>
  <si>
    <t>2025-04-06T17:57:22.748168</t>
  </si>
  <si>
    <t>2025-04-06T17:57:02.244850</t>
  </si>
  <si>
    <t>2025-04-06T18:01:57.787581</t>
  </si>
  <si>
    <t>447K</t>
  </si>
  <si>
    <t>2025-04-06T17:59:14.273849</t>
  </si>
  <si>
    <t>2025-04-06T17:58:48.829951</t>
  </si>
  <si>
    <t>2025-04-06T18:05:07.441051</t>
  </si>
  <si>
    <t>2025-04-06T18:02:31.310643</t>
  </si>
  <si>
    <t>2025-04-06T18:02:07.549840</t>
  </si>
  <si>
    <t>2025-04-06T18:18:02.928603</t>
  </si>
  <si>
    <t>955E</t>
  </si>
  <si>
    <t>2025-04-06T18:10:12.874202</t>
  </si>
  <si>
    <t>2025-04-06T18:10:03.255854</t>
  </si>
  <si>
    <t>2025-04-06T18:12:17.651528</t>
  </si>
  <si>
    <t>962E</t>
  </si>
  <si>
    <t>2025-04-06T18:10:33.806766</t>
  </si>
  <si>
    <t>2025-04-06T18:10:25.683678</t>
  </si>
  <si>
    <t>2025-04-06T18:21:42.932164</t>
  </si>
  <si>
    <t>775Q</t>
  </si>
  <si>
    <t>2025-04-06T18:18:19.432766</t>
  </si>
  <si>
    <t>2025-04-06T18:18:00.027186</t>
  </si>
  <si>
    <t>2025-04-06T18:28:38.615351</t>
  </si>
  <si>
    <t>2025-04-06T18:22:08.047885</t>
  </si>
  <si>
    <t>2025-04-06T18:21:58.142769</t>
  </si>
  <si>
    <t>2025-04-06T18:31:37.027593</t>
  </si>
  <si>
    <t>896C</t>
  </si>
  <si>
    <t>2025-04-06T18:27:29.895443</t>
  </si>
  <si>
    <t>2025-04-06T18:27:21.028046</t>
  </si>
  <si>
    <t>2025-04-06T18:34:35.129645</t>
  </si>
  <si>
    <t>463C</t>
  </si>
  <si>
    <t>2025-04-06T18:28:44.973409</t>
  </si>
  <si>
    <t>2025-04-06T18:28:02.533816</t>
  </si>
  <si>
    <t>2025-04-06T18:37:44.633068</t>
  </si>
  <si>
    <t>926F</t>
  </si>
  <si>
    <t>2025-04-06T18:36:34.525192</t>
  </si>
  <si>
    <t>2025-04-06T18:34:48.680612</t>
  </si>
  <si>
    <t>2025-04-06T18:45:57.711765</t>
  </si>
  <si>
    <t>2025-04-06T18:39:10.470366</t>
  </si>
  <si>
    <t>2025-04-06T18:38:32.291151</t>
  </si>
  <si>
    <t>2025-04-06T18:41:18.852858</t>
  </si>
  <si>
    <t>337K</t>
  </si>
  <si>
    <t>2025-04-06T18:38:54.646869</t>
  </si>
  <si>
    <t>2025-04-06T18:38:37.271622</t>
  </si>
  <si>
    <t>2025-04-06T18:42:45.242279</t>
  </si>
  <si>
    <t>234W</t>
  </si>
  <si>
    <t>2025-04-06T18:40:35.360293</t>
  </si>
  <si>
    <t>2025-04-06T18:40:26.819800</t>
  </si>
  <si>
    <t>2025-04-06T18:46:31.950045</t>
  </si>
  <si>
    <t>946A</t>
  </si>
  <si>
    <t>2025-04-06T18:43:22.524529</t>
  </si>
  <si>
    <t>2025-04-06T18:43:11.907995</t>
  </si>
  <si>
    <t>2025-04-06T18:48:44.277128</t>
  </si>
  <si>
    <t>796U</t>
  </si>
  <si>
    <t>2025-04-06T18:47:22.715124</t>
  </si>
  <si>
    <t>2025-04-06T18:46:41.336429</t>
  </si>
  <si>
    <t>2025-04-06T18:58:24.737595</t>
  </si>
  <si>
    <t>467V</t>
  </si>
  <si>
    <t>2025-04-06T18:55:11.329122</t>
  </si>
  <si>
    <t>2025-04-06T18:54:38.119437</t>
  </si>
  <si>
    <t>2025-04-06T19:03:06.251184</t>
  </si>
  <si>
    <t>735C</t>
  </si>
  <si>
    <t>2025-04-06T18:55:26.389004</t>
  </si>
  <si>
    <t>2025-04-06T18:55:19.311857</t>
  </si>
  <si>
    <t>2025-04-06T19:01:50.966610</t>
  </si>
  <si>
    <t>2025-04-06T18:58:13.366434</t>
  </si>
  <si>
    <t>2025-04-06T18:57:46.021345</t>
  </si>
  <si>
    <t>2025-04-06T19:00:53.538249</t>
  </si>
  <si>
    <t>962U</t>
  </si>
  <si>
    <t>2025-04-06T18:59:32.723197</t>
  </si>
  <si>
    <t>2025-04-06T18:59:03.767698</t>
  </si>
  <si>
    <t>2025-04-06T19:06:43.636185</t>
  </si>
  <si>
    <t>733C</t>
  </si>
  <si>
    <t>2025-04-06T19:02:12.408108</t>
  </si>
  <si>
    <t>2025-04-06T19:02:02.694981</t>
  </si>
  <si>
    <t>2025-04-06T19:12:50.283303</t>
  </si>
  <si>
    <t>2025-04-06T19:06:45.440335</t>
  </si>
  <si>
    <t>2025-04-06T19:06:04.258488</t>
  </si>
  <si>
    <t>2025-04-06T19:15:55.832263</t>
  </si>
  <si>
    <t>2025-04-06T19:07:14.183549</t>
  </si>
  <si>
    <t>2025-04-06T19:06:21.531114</t>
  </si>
  <si>
    <t>2025-04-06T19:14:43.614745</t>
  </si>
  <si>
    <t>2025-04-06T19:07:27.091551</t>
  </si>
  <si>
    <t>2025-04-06T19:06:22.345430</t>
  </si>
  <si>
    <t>2025-04-06T19:09:45.388538</t>
  </si>
  <si>
    <t>567R</t>
  </si>
  <si>
    <t>2025-04-06T19:07:42.956286</t>
  </si>
  <si>
    <t>2025-04-06T19:07:03.810815</t>
  </si>
  <si>
    <t>2025-04-06T19:10:35.486232</t>
  </si>
  <si>
    <t>262E</t>
  </si>
  <si>
    <t>2025-04-06T19:08:41.045848</t>
  </si>
  <si>
    <t>2025-04-06T19:08:33.084328</t>
  </si>
  <si>
    <t>2025-04-06T19:11:19.448421</t>
  </si>
  <si>
    <t>946L</t>
  </si>
  <si>
    <t>2025-04-06T19:08:54.774165</t>
  </si>
  <si>
    <t>2025-04-06T19:08:43.171905</t>
  </si>
  <si>
    <t>2025-04-06T19:16:46.368147</t>
  </si>
  <si>
    <t>953V</t>
  </si>
  <si>
    <t>2025-04-06T19:11:25.070798</t>
  </si>
  <si>
    <t>2025-04-06T19:09:00.800945</t>
  </si>
  <si>
    <t>2025-04-06T19:12:27.712198</t>
  </si>
  <si>
    <t>792T</t>
  </si>
  <si>
    <t>2025-04-06T19:11:12.118355</t>
  </si>
  <si>
    <t>2025-04-06T19:09:28.870524</t>
  </si>
  <si>
    <t>2025-04-06T19:20:13.751514</t>
  </si>
  <si>
    <t>638U</t>
  </si>
  <si>
    <t>2025-04-06T19:11:40.097534</t>
  </si>
  <si>
    <t>2025-04-06T19:10:14.519657</t>
  </si>
  <si>
    <t>2025-04-06T19:24:48.613275</t>
  </si>
  <si>
    <t>758K</t>
  </si>
  <si>
    <t>2025-04-06T19:14:10.470736</t>
  </si>
  <si>
    <t>2025-04-06T19:13:38.778373</t>
  </si>
  <si>
    <t>2025-04-06T19:31:16.036251</t>
  </si>
  <si>
    <t>2025-04-06T19:26:42.255972</t>
  </si>
  <si>
    <t>2025-04-06T19:26:33.990614</t>
  </si>
  <si>
    <t>2025-04-06T19:43:05.525134</t>
  </si>
  <si>
    <t>봉천동</t>
  </si>
  <si>
    <t>2025-04-06T19:29:07.021392</t>
  </si>
  <si>
    <t>2025-04-06T19:28:55.198400</t>
  </si>
  <si>
    <t>2025-04-06T19:31:59.707579</t>
  </si>
  <si>
    <t>826C</t>
  </si>
  <si>
    <t>2025-04-06T19:29:51.113702</t>
  </si>
  <si>
    <t>2025-04-06T19:29:43.010530</t>
  </si>
  <si>
    <t>2025-04-06T19:37:05.267053</t>
  </si>
  <si>
    <t>566R</t>
  </si>
  <si>
    <t>2025-04-06T19:31:06.975300</t>
  </si>
  <si>
    <t>2025-04-06T19:30:39.676392</t>
  </si>
  <si>
    <t>2025-04-06T19:44:48.015862</t>
  </si>
  <si>
    <t>639F</t>
  </si>
  <si>
    <t>2025-04-06T19:32:06.772416</t>
  </si>
  <si>
    <t>2025-04-06T19:31:57.255248</t>
  </si>
  <si>
    <t>2025-04-06T19:35:38.359088</t>
  </si>
  <si>
    <t>2025-04-06T19:32:29.503753</t>
  </si>
  <si>
    <t>2025-04-06T19:32:13.294000</t>
  </si>
  <si>
    <t>2025-04-06T19:46:52.607258</t>
  </si>
  <si>
    <t>323K</t>
  </si>
  <si>
    <t>2025-04-06T19:35:48.178672</t>
  </si>
  <si>
    <t>2025-04-06T19:35:37.258749</t>
  </si>
  <si>
    <t>2025-04-06T19:41:34.599253</t>
  </si>
  <si>
    <t>2025-04-06T19:37:00.653986</t>
  </si>
  <si>
    <t>2025-04-06T19:36:50.459947</t>
  </si>
  <si>
    <t>2025-04-06T19:46:33.743685</t>
  </si>
  <si>
    <t>878L</t>
  </si>
  <si>
    <t>2025-04-06T19:44:00.309964</t>
  </si>
  <si>
    <t>2025-04-06T19:43:40.648298</t>
  </si>
  <si>
    <t>2025-04-06T19:51:25.450520</t>
  </si>
  <si>
    <t>988Q</t>
  </si>
  <si>
    <t>2025-04-06T19:48:59.259157</t>
  </si>
  <si>
    <t>2025-04-06T19:48:24.098663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</si>
</sst>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-mm-dd"/>
    <numFmt numFmtId="165" formatCode="m, d"/>
    <numFmt numFmtId="166" formatCode="yyyy-mm-dd h:mm"/>
    <numFmt numFmtId="167" formatCode="yyyy&quot;-&quot;mm&quot;-&quot;dd"/>
    <numFmt numFmtId="168" formatCode="yyyy. M. d am/pm h:mm:ss"/>
    <numFmt numFmtId="169" formatCode="yyyy. M. d"/>
    <numFmt numFmtId="170" formatCode="yyyy-mm-dd h:mm:ss"/>
    <numFmt numFmtId="171" formatCode="0.000"/>
  </numFmts>
  <fonts count="12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color rgb="FF595959"/>
      <name val="-apple-system"/>
    </font>
    <font>
      <u/>
      <color rgb="FF0000FF"/>
    </font>
    <font>
      <color rgb="FF000000"/>
      <name val="-apple-system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FF0000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0000"/>
      </right>
    </border>
    <border>
      <bottom style="thin">
        <color rgb="FF000000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bottom style="thin">
        <color rgb="FFF0F0F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164" xfId="0" applyAlignment="1" applyBorder="1" applyFill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0" fontId="1" numFmtId="1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ill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right" vertical="bottom"/>
    </xf>
    <xf borderId="2" fillId="7" fontId="1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vertical="bottom"/>
    </xf>
    <xf borderId="6" fillId="0" fontId="3" numFmtId="0" xfId="0" applyBorder="1" applyFont="1"/>
    <xf borderId="0" fillId="6" fontId="1" numFmtId="0" xfId="0" applyAlignment="1" applyFont="1">
      <alignment horizontal="center" vertical="bottom"/>
    </xf>
    <xf borderId="7" fillId="0" fontId="3" numFmtId="0" xfId="0" applyBorder="1" applyFont="1"/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8" fillId="8" fontId="1" numFmtId="0" xfId="0" applyAlignment="1" applyBorder="1" applyFill="1" applyFont="1">
      <alignment horizontal="right" vertical="bottom"/>
    </xf>
    <xf borderId="0" fillId="8" fontId="1" numFmtId="0" xfId="0" applyAlignment="1" applyFont="1">
      <alignment horizontal="right"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0" fillId="9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10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right" vertical="bottom"/>
    </xf>
    <xf borderId="8" fillId="7" fontId="1" numFmtId="0" xfId="0" applyAlignment="1" applyBorder="1" applyFont="1">
      <alignment horizontal="right" vertical="bottom"/>
    </xf>
    <xf borderId="0" fillId="7" fontId="1" numFmtId="0" xfId="0" applyAlignment="1" applyFont="1">
      <alignment horizontal="right" vertical="bottom"/>
    </xf>
    <xf borderId="9" fillId="2" fontId="1" numFmtId="165" xfId="0" applyAlignment="1" applyBorder="1" applyFont="1" applyNumberFormat="1">
      <alignment readingOrder="0" vertical="bottom"/>
    </xf>
    <xf borderId="10" fillId="2" fontId="1" numFmtId="0" xfId="0" applyAlignment="1" applyBorder="1" applyFont="1">
      <alignment readingOrder="0" vertical="bottom"/>
    </xf>
    <xf borderId="0" fillId="6" fontId="1" numFmtId="0" xfId="0" applyAlignment="1" applyFont="1">
      <alignment horizontal="center" vertical="bottom"/>
    </xf>
    <xf borderId="9" fillId="2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9" fillId="2" fontId="1" numFmtId="0" xfId="0" applyAlignment="1" applyBorder="1" applyFont="1">
      <alignment readingOrder="0" vertical="bottom"/>
    </xf>
    <xf borderId="11" fillId="2" fontId="1" numFmtId="0" xfId="0" applyAlignment="1" applyBorder="1" applyFont="1">
      <alignment readingOrder="0" vertical="bottom"/>
    </xf>
    <xf borderId="12" fillId="2" fontId="1" numFmtId="0" xfId="0" applyAlignment="1" applyBorder="1" applyFont="1">
      <alignment readingOrder="0" vertical="bottom"/>
    </xf>
    <xf borderId="13" fillId="7" fontId="1" numFmtId="0" xfId="0" applyAlignment="1" applyBorder="1" applyFont="1">
      <alignment horizontal="right" vertical="bottom"/>
    </xf>
    <xf borderId="14" fillId="2" fontId="1" numFmtId="0" xfId="0" applyAlignment="1" applyBorder="1" applyFont="1">
      <alignment horizontal="right" vertical="bottom"/>
    </xf>
    <xf borderId="12" fillId="0" fontId="1" numFmtId="0" xfId="0" applyAlignment="1" applyBorder="1" applyFont="1">
      <alignment vertical="bottom"/>
    </xf>
    <xf borderId="15" fillId="7" fontId="1" numFmtId="0" xfId="0" applyAlignment="1" applyBorder="1" applyFont="1">
      <alignment horizontal="right" vertical="bottom"/>
    </xf>
    <xf borderId="16" fillId="7" fontId="1" numFmtId="0" xfId="0" applyAlignment="1" applyBorder="1" applyFont="1">
      <alignment horizontal="right" vertical="bottom"/>
    </xf>
    <xf borderId="17" fillId="7" fontId="1" numFmtId="0" xfId="0" applyAlignment="1" applyBorder="1" applyFont="1">
      <alignment horizontal="right" vertical="bottom"/>
    </xf>
    <xf borderId="0" fillId="10" fontId="1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18" fillId="5" fontId="2" numFmtId="0" xfId="0" applyAlignment="1" applyBorder="1" applyFont="1">
      <alignment horizontal="center" vertical="bottom"/>
    </xf>
    <xf borderId="19" fillId="5" fontId="2" numFmtId="0" xfId="0" applyAlignment="1" applyBorder="1" applyFont="1">
      <alignment horizontal="center" vertical="bottom"/>
    </xf>
    <xf borderId="2" fillId="11" fontId="1" numFmtId="0" xfId="0" applyAlignment="1" applyBorder="1" applyFill="1" applyFont="1">
      <alignment vertical="bottom"/>
    </xf>
    <xf borderId="4" fillId="12" fontId="2" numFmtId="0" xfId="0" applyAlignment="1" applyBorder="1" applyFill="1" applyFont="1">
      <alignment horizontal="center" vertical="bottom"/>
    </xf>
    <xf borderId="8" fillId="11" fontId="1" numFmtId="0" xfId="0" applyAlignment="1" applyBorder="1" applyFont="1">
      <alignment vertical="bottom"/>
    </xf>
    <xf borderId="13" fillId="12" fontId="2" numFmtId="0" xfId="0" applyAlignment="1" applyBorder="1" applyFont="1">
      <alignment horizontal="center" vertical="bottom"/>
    </xf>
    <xf borderId="15" fillId="11" fontId="1" numFmtId="0" xfId="0" applyAlignment="1" applyBorder="1" applyFont="1">
      <alignment vertical="bottom"/>
    </xf>
    <xf borderId="17" fillId="12" fontId="2" numFmtId="0" xfId="0" applyAlignment="1" applyBorder="1" applyFont="1">
      <alignment horizontal="center"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2" fontId="1" numFmtId="10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right" vertical="bottom"/>
    </xf>
    <xf borderId="0" fillId="2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15" fontId="1" numFmtId="0" xfId="0" applyAlignment="1" applyFill="1" applyFont="1">
      <alignment vertical="bottom"/>
    </xf>
    <xf borderId="0" fillId="0" fontId="1" numFmtId="14" xfId="0" applyAlignment="1" applyFont="1" applyNumberFormat="1">
      <alignment horizontal="right" vertical="bottom"/>
    </xf>
    <xf borderId="20" fillId="2" fontId="1" numFmtId="166" xfId="0" applyAlignment="1" applyBorder="1" applyFont="1" applyNumberFormat="1">
      <alignment vertical="bottom"/>
    </xf>
    <xf borderId="20" fillId="2" fontId="1" numFmtId="0" xfId="0" applyAlignment="1" applyBorder="1" applyFont="1">
      <alignment vertical="bottom"/>
    </xf>
    <xf borderId="20" fillId="2" fontId="1" numFmtId="3" xfId="0" applyAlignment="1" applyBorder="1" applyFont="1" applyNumberFormat="1">
      <alignment vertical="bottom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5" numFmtId="164" xfId="0" applyAlignment="1" applyFont="1" applyNumberForma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20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167" xfId="0" applyAlignment="1" applyFont="1" applyNumberFormat="1">
      <alignment readingOrder="0"/>
    </xf>
    <xf borderId="0" fillId="0" fontId="5" numFmtId="168" xfId="0" applyAlignment="1" applyFont="1" applyNumberFormat="1">
      <alignment readingOrder="0"/>
    </xf>
    <xf borderId="0" fillId="0" fontId="5" numFmtId="168" xfId="0" applyFont="1" applyNumberFormat="1"/>
    <xf borderId="0" fillId="0" fontId="5" numFmtId="9" xfId="0" applyAlignment="1" applyFont="1" applyNumberFormat="1">
      <alignment readingOrder="0"/>
    </xf>
    <xf borderId="0" fillId="0" fontId="1" numFmtId="20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readingOrder="0" vertical="bottom"/>
    </xf>
    <xf borderId="0" fillId="2" fontId="5" numFmtId="0" xfId="0" applyFont="1"/>
    <xf borderId="0" fillId="0" fontId="1" numFmtId="0" xfId="0" applyAlignment="1" applyFon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quotePrefix="1"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quotePrefix="1" borderId="0" fillId="0" fontId="1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5" numFmtId="167" xfId="0" applyFont="1" applyNumberFormat="1"/>
    <xf borderId="1" fillId="16" fontId="5" numFmtId="164" xfId="0" applyAlignment="1" applyBorder="1" applyFill="1" applyFont="1" applyNumberFormat="1">
      <alignment horizontal="center" readingOrder="0"/>
    </xf>
    <xf borderId="1" fillId="16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5" numFmtId="14" xfId="0" applyAlignment="1" applyFont="1" applyNumberFormat="1">
      <alignment readingOrder="0"/>
    </xf>
    <xf borderId="0" fillId="2" fontId="5" numFmtId="164" xfId="0" applyAlignment="1" applyFont="1" applyNumberFormat="1">
      <alignment horizontal="center"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0" fillId="5" fontId="5" numFmtId="0" xfId="0" applyAlignment="1" applyFont="1">
      <alignment horizontal="center" readingOrder="0"/>
    </xf>
    <xf borderId="0" fillId="5" fontId="8" numFmtId="0" xfId="0" applyAlignment="1" applyFont="1">
      <alignment horizontal="center"/>
    </xf>
    <xf borderId="0" fillId="6" fontId="5" numFmtId="0" xfId="0" applyAlignment="1" applyFont="1">
      <alignment readingOrder="0"/>
    </xf>
    <xf borderId="0" fillId="6" fontId="5" numFmtId="0" xfId="0" applyFont="1"/>
    <xf borderId="2" fillId="7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0" fillId="6" fontId="5" numFmtId="0" xfId="0" applyAlignment="1" applyFont="1">
      <alignment horizontal="center" readingOrder="0"/>
    </xf>
    <xf borderId="5" fillId="16" fontId="5" numFmtId="0" xfId="0" applyAlignment="1" applyBorder="1" applyFont="1">
      <alignment horizontal="center" readingOrder="0"/>
    </xf>
    <xf borderId="0" fillId="5" fontId="5" numFmtId="0" xfId="0" applyAlignment="1" applyFont="1">
      <alignment readingOrder="0"/>
    </xf>
    <xf borderId="0" fillId="5" fontId="5" numFmtId="0" xfId="0" applyFont="1"/>
    <xf borderId="8" fillId="8" fontId="5" numFmtId="0" xfId="0" applyBorder="1" applyFont="1"/>
    <xf borderId="13" fillId="8" fontId="5" numFmtId="0" xfId="0" applyBorder="1" applyFont="1"/>
    <xf borderId="10" fillId="2" fontId="5" numFmtId="0" xfId="0" applyAlignment="1" applyBorder="1" applyFont="1">
      <alignment readingOrder="0"/>
    </xf>
    <xf borderId="0" fillId="9" fontId="5" numFmtId="0" xfId="0" applyFont="1"/>
    <xf borderId="9" fillId="16" fontId="5" numFmtId="0" xfId="0" applyBorder="1" applyFont="1"/>
    <xf borderId="10" fillId="16" fontId="5" numFmtId="0" xfId="0" applyAlignment="1" applyBorder="1" applyFont="1">
      <alignment readingOrder="0"/>
    </xf>
    <xf borderId="8" fillId="7" fontId="5" numFmtId="0" xfId="0" applyBorder="1" applyFont="1"/>
    <xf borderId="13" fillId="7" fontId="5" numFmtId="0" xfId="0" applyBorder="1" applyFont="1"/>
    <xf borderId="9" fillId="16" fontId="5" numFmtId="0" xfId="0" applyAlignment="1" applyBorder="1" applyFont="1">
      <alignment readingOrder="0"/>
    </xf>
    <xf borderId="15" fillId="7" fontId="5" numFmtId="0" xfId="0" applyBorder="1" applyFont="1"/>
    <xf borderId="17" fillId="7" fontId="5" numFmtId="0" xfId="0" applyBorder="1" applyFont="1"/>
    <xf borderId="14" fillId="2" fontId="5" numFmtId="0" xfId="0" applyAlignment="1" applyBorder="1" applyFont="1">
      <alignment readingOrder="0"/>
    </xf>
    <xf borderId="12" fillId="2" fontId="5" numFmtId="0" xfId="0" applyAlignment="1" applyBorder="1" applyFont="1">
      <alignment readingOrder="0"/>
    </xf>
    <xf borderId="11" fillId="16" fontId="5" numFmtId="0" xfId="0" applyAlignment="1" applyBorder="1" applyFont="1">
      <alignment readingOrder="0"/>
    </xf>
    <xf borderId="12" fillId="16" fontId="5" numFmtId="0" xfId="0" applyAlignment="1" applyBorder="1" applyFont="1">
      <alignment readingOrder="0"/>
    </xf>
    <xf borderId="0" fillId="10" fontId="5" numFmtId="0" xfId="0" applyAlignment="1" applyFont="1">
      <alignment readingOrder="0"/>
    </xf>
    <xf borderId="0" fillId="10" fontId="5" numFmtId="0" xfId="0" applyFont="1"/>
    <xf borderId="18" fillId="5" fontId="8" numFmtId="0" xfId="0" applyBorder="1" applyFont="1"/>
    <xf borderId="19" fillId="5" fontId="8" numFmtId="0" xfId="0" applyBorder="1" applyFont="1"/>
    <xf borderId="2" fillId="11" fontId="5" numFmtId="0" xfId="0" applyAlignment="1" applyBorder="1" applyFont="1">
      <alignment readingOrder="0"/>
    </xf>
    <xf borderId="4" fillId="12" fontId="8" numFmtId="0" xfId="0" applyBorder="1" applyFont="1"/>
    <xf borderId="0" fillId="16" fontId="5" numFmtId="0" xfId="0" applyFont="1"/>
    <xf borderId="8" fillId="11" fontId="5" numFmtId="0" xfId="0" applyAlignment="1" applyBorder="1" applyFont="1">
      <alignment readingOrder="0"/>
    </xf>
    <xf borderId="13" fillId="12" fontId="8" numFmtId="0" xfId="0" applyBorder="1" applyFont="1"/>
    <xf borderId="15" fillId="11" fontId="5" numFmtId="0" xfId="0" applyAlignment="1" applyBorder="1" applyFont="1">
      <alignment readingOrder="0"/>
    </xf>
    <xf borderId="17" fillId="12" fontId="8" numFmtId="0" xfId="0" applyBorder="1" applyFont="1"/>
    <xf borderId="0" fillId="13" fontId="5" numFmtId="0" xfId="0" applyAlignment="1" applyFont="1">
      <alignment readingOrder="0"/>
    </xf>
    <xf borderId="0" fillId="13" fontId="5" numFmtId="0" xfId="0" applyFont="1"/>
    <xf borderId="0" fillId="14" fontId="5" numFmtId="0" xfId="0" applyAlignment="1" applyFont="1">
      <alignment readingOrder="0"/>
    </xf>
    <xf borderId="0" fillId="14" fontId="5" numFmtId="0" xfId="0" applyFont="1"/>
    <xf borderId="0" fillId="2" fontId="5" numFmtId="10" xfId="0" applyAlignment="1" applyFont="1" applyNumberFormat="1">
      <alignment readingOrder="0"/>
    </xf>
    <xf borderId="0" fillId="0" fontId="5" numFmtId="2" xfId="0" applyFont="1" applyNumberFormat="1"/>
    <xf borderId="0" fillId="0" fontId="5" numFmtId="10" xfId="0" applyAlignment="1" applyFont="1" applyNumberFormat="1">
      <alignment readingOrder="0"/>
    </xf>
    <xf borderId="0" fillId="15" fontId="5" numFmtId="0" xfId="0" applyFont="1"/>
    <xf borderId="20" fillId="2" fontId="9" numFmtId="166" xfId="0" applyAlignment="1" applyBorder="1" applyFont="1" applyNumberFormat="1">
      <alignment horizontal="right" readingOrder="0" shrinkToFit="0" wrapText="0"/>
    </xf>
    <xf borderId="20" fillId="2" fontId="9" numFmtId="0" xfId="0" applyAlignment="1" applyBorder="1" applyFont="1">
      <alignment horizontal="left" readingOrder="0" shrinkToFit="0" wrapText="1"/>
    </xf>
    <xf borderId="20" fillId="2" fontId="9" numFmtId="0" xfId="0" applyAlignment="1" applyBorder="1" applyFont="1">
      <alignment horizontal="right" readingOrder="0" shrinkToFit="0" wrapText="0"/>
    </xf>
    <xf borderId="20" fillId="2" fontId="9" numFmtId="3" xfId="0" applyAlignment="1" applyBorder="1" applyFont="1" applyNumberFormat="1">
      <alignment horizontal="right" readingOrder="0" shrinkToFit="0" wrapText="0"/>
    </xf>
    <xf borderId="20" fillId="2" fontId="9" numFmtId="0" xfId="0" applyAlignment="1" applyBorder="1" applyFont="1">
      <alignment horizontal="left" shrinkToFit="0" wrapText="1"/>
    </xf>
    <xf borderId="0" fillId="0" fontId="5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5" numFmtId="169" xfId="0" applyAlignment="1" applyFont="1" applyNumberFormat="1">
      <alignment readingOrder="0"/>
    </xf>
    <xf borderId="0" fillId="0" fontId="5" numFmtId="169" xfId="0" applyFont="1" applyNumberFormat="1"/>
    <xf quotePrefix="1" borderId="0" fillId="0" fontId="1" numFmtId="169" xfId="0" applyAlignment="1" applyFont="1" applyNumberFormat="1">
      <alignment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9" xfId="0" applyAlignment="1" applyFont="1" applyNumberFormat="1">
      <alignment readingOrder="0" vertical="bottom"/>
    </xf>
    <xf borderId="0" fillId="0" fontId="1" numFmtId="169" xfId="0" applyAlignment="1" applyFont="1" applyNumberFormat="1">
      <alignment horizontal="right" vertical="bottom"/>
    </xf>
    <xf quotePrefix="1" borderId="0" fillId="0" fontId="1" numFmtId="170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9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vertical="bottom"/>
    </xf>
    <xf borderId="0" fillId="0" fontId="10" numFmtId="0" xfId="0" applyAlignment="1" applyFont="1">
      <alignment readingOrder="0"/>
    </xf>
    <xf borderId="0" fillId="0" fontId="11" numFmtId="169" xfId="0" applyAlignment="1" applyFont="1" applyNumberFormat="1">
      <alignment horizontal="right" readingOrder="0" shrinkToFit="0" wrapText="0"/>
    </xf>
    <xf borderId="0" fillId="0" fontId="11" numFmtId="3" xfId="0" applyAlignment="1" applyFont="1" applyNumberFormat="1">
      <alignment horizontal="right" readingOrder="0" shrinkToFit="0" wrapText="0"/>
    </xf>
    <xf borderId="0" fillId="0" fontId="11" numFmtId="0" xfId="0" applyAlignment="1" applyFont="1">
      <alignment horizontal="right" readingOrder="0" shrinkToFit="0" wrapText="0"/>
    </xf>
    <xf borderId="5" fillId="0" fontId="5" numFmtId="164" xfId="0" applyAlignment="1" applyBorder="1" applyFont="1" applyNumberFormat="1">
      <alignment readingOrder="0" vertical="top"/>
    </xf>
    <xf borderId="7" fillId="0" fontId="5" numFmtId="0" xfId="0" applyBorder="1" applyFont="1"/>
    <xf borderId="5" fillId="0" fontId="5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  <xf borderId="11" fillId="6" fontId="4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0" fillId="0" fontId="5" numFmtId="164" xfId="0" applyAlignment="1" applyFont="1" applyNumberFormat="1">
      <alignment horizontal="center" readingOrder="0" vertical="center"/>
    </xf>
    <xf borderId="5" fillId="0" fontId="5" numFmtId="164" xfId="0" applyAlignment="1" applyBorder="1" applyFont="1" applyNumberFormat="1">
      <alignment readingOrder="0" vertical="center"/>
    </xf>
    <xf borderId="7" fillId="0" fontId="5" numFmtId="0" xfId="0" applyAlignment="1" applyBorder="1" applyFont="1">
      <alignment vertical="center"/>
    </xf>
    <xf borderId="5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11" fillId="6" fontId="4" numFmtId="0" xfId="0" applyAlignment="1" applyBorder="1" applyFont="1">
      <alignment readingOrder="0" vertical="center"/>
    </xf>
    <xf borderId="14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6" fillId="0" fontId="5" numFmtId="0" xfId="0" applyAlignment="1" applyBorder="1" applyFont="1">
      <alignment readingOrder="0" vertical="center"/>
    </xf>
    <xf borderId="7" fillId="0" fontId="5" numFmtId="2" xfId="0" applyAlignment="1" applyBorder="1" applyFont="1" applyNumberFormat="1">
      <alignment readingOrder="0" vertical="center"/>
    </xf>
    <xf borderId="7" fillId="0" fontId="5" numFmtId="2" xfId="0" applyAlignment="1" applyBorder="1" applyFont="1" applyNumberFormat="1">
      <alignment vertical="center"/>
    </xf>
    <xf borderId="11" fillId="0" fontId="3" numFmtId="0" xfId="0" applyBorder="1" applyFont="1"/>
    <xf borderId="12" fillId="0" fontId="3" numFmtId="0" xfId="0" applyBorder="1" applyFont="1"/>
    <xf borderId="14" fillId="0" fontId="3" numFmtId="0" xfId="0" applyBorder="1" applyFont="1"/>
    <xf borderId="14" fillId="0" fontId="5" numFmtId="2" xfId="0" applyAlignment="1" applyBorder="1" applyFont="1" applyNumberFormat="1">
      <alignment readingOrder="0" vertical="center"/>
    </xf>
    <xf borderId="14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0" fillId="0" fontId="5" numFmtId="1" xfId="0" applyAlignment="1" applyFont="1" applyNumberFormat="1">
      <alignment readingOrder="0" vertical="center"/>
    </xf>
    <xf borderId="0" fillId="0" fontId="5" numFmtId="2" xfId="0" applyAlignment="1" applyFont="1" applyNumberFormat="1">
      <alignment vertical="center"/>
    </xf>
    <xf borderId="0" fillId="0" fontId="5" numFmtId="171" xfId="0" applyAlignment="1" applyFont="1" applyNumberFormat="1">
      <alignment vertical="center"/>
    </xf>
    <xf borderId="14" fillId="0" fontId="5" numFmtId="2" xfId="0" applyAlignment="1" applyBorder="1" applyFont="1" applyNumberFormat="1">
      <alignment vertical="center"/>
    </xf>
    <xf borderId="14" fillId="0" fontId="5" numFmtId="171" xfId="0" applyAlignment="1" applyBorder="1" applyFont="1" applyNumberFormat="1">
      <alignment vertical="center"/>
    </xf>
    <xf borderId="9" fillId="0" fontId="3" numFmtId="0" xfId="0" applyBorder="1" applyFont="1"/>
    <xf borderId="5" fillId="0" fontId="1" numFmtId="164" xfId="0" applyAlignment="1" applyBorder="1" applyFont="1" applyNumberFormat="1">
      <alignment horizontal="center" readingOrder="0" vertical="center"/>
    </xf>
    <xf borderId="14" fillId="0" fontId="1" numFmtId="0" xfId="0" applyBorder="1" applyFont="1"/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1" numFmtId="1" xfId="0" applyAlignment="1" applyFont="1" applyNumberFormat="1">
      <alignment horizontal="right"/>
    </xf>
    <xf borderId="14" fillId="0" fontId="1" numFmtId="2" xfId="0" applyAlignment="1" applyBorder="1" applyFont="1" applyNumberFormat="1">
      <alignment horizontal="right"/>
    </xf>
    <xf borderId="14" fillId="0" fontId="1" numFmtId="0" xfId="0" applyAlignment="1" applyBorder="1" applyFont="1">
      <alignment horizontal="right"/>
    </xf>
    <xf borderId="0" fillId="6" fontId="4" numFmtId="0" xfId="0" applyAlignment="1" applyFont="1">
      <alignment readingOrder="0" vertical="center"/>
    </xf>
    <xf borderId="0" fillId="6" fontId="4" numFmtId="0" xfId="0" applyAlignment="1" applyFont="1">
      <alignment vertical="center"/>
    </xf>
    <xf borderId="23" fillId="0" fontId="5" numFmtId="0" xfId="0" applyAlignment="1" applyBorder="1" applyFont="1">
      <alignment readingOrder="0" vertical="center"/>
    </xf>
    <xf borderId="0" fillId="0" fontId="5" numFmtId="164" xfId="0" applyAlignment="1" applyFont="1" applyNumberFormat="1">
      <alignment readingOrder="0" vertical="center"/>
    </xf>
    <xf borderId="0" fillId="0" fontId="5" numFmtId="4" xfId="0" applyAlignment="1" applyFont="1" applyNumberFormat="1">
      <alignment readingOrder="0"/>
    </xf>
    <xf borderId="0" fillId="0" fontId="5" numFmtId="10" xfId="0" applyFont="1" applyNumberFormat="1"/>
    <xf borderId="0" fillId="0" fontId="5" numFmtId="4" xfId="0" applyFont="1" applyNumberForma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control_tower_사본-style">
      <tableStyleElement dxfId="1" type="headerRow"/>
      <tableStyleElement dxfId="2" type="firstRowStripe"/>
      <tableStyleElement dxfId="3" type="secondRowStripe"/>
    </tableStyle>
    <tableStyle count="3" pivot="0" name="control_tow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L9:N15" displayName="Table_1" name="Table_1" id="1">
  <tableColumns count="3">
    <tableColumn name="Column1" id="1"/>
    <tableColumn name="Column2" id="2"/>
    <tableColumn name="Column3" id="3"/>
  </tableColumns>
  <tableStyleInfo name="control_tower_사본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J9:L11" displayName="Table_2" name="Table_2" id="2">
  <tableColumns count="3">
    <tableColumn name="Column1" id="1"/>
    <tableColumn name="Column2" id="2"/>
    <tableColumn name="Column3" id="3"/>
  </tableColumns>
  <tableStyleInfo name="control_tow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th@doeat.io" TargetMode="External"/><Relationship Id="rId10" Type="http://schemas.openxmlformats.org/officeDocument/2006/relationships/hyperlink" Target="mailto:runxixi@doeat.io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notion.so/grateful-wound-0ef/1cf917f25d698003b461f5255df85cb1" TargetMode="External"/><Relationship Id="rId1" Type="http://schemas.openxmlformats.org/officeDocument/2006/relationships/hyperlink" Target="mailto:th@doeat.io" TargetMode="External"/><Relationship Id="rId2" Type="http://schemas.openxmlformats.org/officeDocument/2006/relationships/hyperlink" Target="mailto:runxixi@doeat.io" TargetMode="External"/><Relationship Id="rId3" Type="http://schemas.openxmlformats.org/officeDocument/2006/relationships/hyperlink" Target="mailto:th@doeat.io" TargetMode="External"/><Relationship Id="rId4" Type="http://schemas.openxmlformats.org/officeDocument/2006/relationships/hyperlink" Target="mailto:th@doeat.io" TargetMode="External"/><Relationship Id="rId9" Type="http://schemas.openxmlformats.org/officeDocument/2006/relationships/hyperlink" Target="mailto:th@doeat.io" TargetMode="External"/><Relationship Id="rId5" Type="http://schemas.openxmlformats.org/officeDocument/2006/relationships/hyperlink" Target="mailto:hamzzi@doeat.io" TargetMode="External"/><Relationship Id="rId6" Type="http://schemas.openxmlformats.org/officeDocument/2006/relationships/hyperlink" Target="mailto:runxixi@doeat.io" TargetMode="External"/><Relationship Id="rId7" Type="http://schemas.openxmlformats.org/officeDocument/2006/relationships/hyperlink" Target="mailto:soeun@doeat.io" TargetMode="External"/><Relationship Id="rId8" Type="http://schemas.openxmlformats.org/officeDocument/2006/relationships/hyperlink" Target="mailto:uichan.seo@doeat.i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54.180.0.38/queries/15549" TargetMode="External"/><Relationship Id="rId2" Type="http://schemas.openxmlformats.org/officeDocument/2006/relationships/hyperlink" Target="http://54.180.0.38/queries/15549" TargetMode="External"/><Relationship Id="rId3" Type="http://schemas.openxmlformats.org/officeDocument/2006/relationships/hyperlink" Target="http://54.180.0.38/queries/15550/source" TargetMode="External"/><Relationship Id="rId4" Type="http://schemas.openxmlformats.org/officeDocument/2006/relationships/hyperlink" Target="http://54.180.0.38/queries/15541" TargetMode="External"/><Relationship Id="rId5" Type="http://schemas.openxmlformats.org/officeDocument/2006/relationships/hyperlink" Target="http://54.180.0.38/queries/15549/source4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4" max="6" width="10.0"/>
    <col customWidth="1" min="7" max="9" width="9.63"/>
    <col customWidth="1" min="13" max="13" width="15.75"/>
  </cols>
  <sheetData>
    <row r="1">
      <c r="A1" s="1" t="s">
        <v>0</v>
      </c>
      <c r="B1" s="2">
        <v>45769.0</v>
      </c>
      <c r="C1" s="1" t="s">
        <v>1</v>
      </c>
      <c r="D1" s="3" t="s">
        <v>2</v>
      </c>
      <c r="E1" s="1" t="s">
        <v>3</v>
      </c>
      <c r="F1" s="1" t="str">
        <f>IFERROR(__xludf.DUMMYFUNCTION("FILTER(allocation!E:E,
allocation!A:A = $B$1,allocation!B:B = $D$1)"),"박태홍")</f>
        <v>박태홍</v>
      </c>
      <c r="G1" s="1" t="s">
        <v>4</v>
      </c>
      <c r="H1" s="4">
        <f>IFERROR(__xludf.DUMMYFUNCTION("FILTER(allocation!C:C,
allocation!A:A = $B$1,allocation!B:B = $D$1)"),3.0)</f>
        <v>3</v>
      </c>
      <c r="I1" s="1"/>
      <c r="J1" s="1" t="s">
        <v>5</v>
      </c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6"/>
      <c r="AE1" s="6"/>
      <c r="AF1" s="6"/>
      <c r="AG1" s="6"/>
      <c r="AH1" s="6"/>
      <c r="AI1" s="6"/>
    </row>
    <row r="2">
      <c r="A2" s="7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9" t="s">
        <v>7</v>
      </c>
      <c r="B3" s="9"/>
      <c r="C3" s="9"/>
      <c r="D3" s="10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>
      <c r="A4" s="11" t="s">
        <v>8</v>
      </c>
      <c r="B4" s="11"/>
      <c r="C4" s="11"/>
      <c r="D4" s="12" t="s">
        <v>9</v>
      </c>
      <c r="E4" s="12"/>
      <c r="F4" s="11"/>
      <c r="G4" s="12" t="s">
        <v>9</v>
      </c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>
      <c r="A5" s="1" t="s">
        <v>10</v>
      </c>
      <c r="B5" s="1"/>
      <c r="C5" s="1"/>
      <c r="D5" s="4">
        <f>SUMIFS(manual_action!H:H, 
        manual_action!J:J, $D$4, 
        manual_action!A:A, $B$1, 
        manual_action!C:C, $D$1, 
        manual_action!K:K, "매장주문")
-
SUMIFS(manual_action!H:H, 
        manual_action!J:J, $D$4, 
        manual_action!A:A, $B$1, 
        manual_action!C:C, $D$1, 
        manual_action!K:K, "매장준비완료")</f>
        <v>0</v>
      </c>
      <c r="E5" s="4">
        <f>SUMIFS(manual_action!H:H, 
        manual_action!J:J, $E$4, 
        manual_action!A:A, $B$1, 
        manual_action!C:C, $D$1, 
        manual_action!K:K, "매장주문")
-
SUMIFS(manual_action!H:H, 
        manual_action!J:J, $E$4, 
        manual_action!A:A, $B$1, 
        manual_action!C:C, $D$1, 
        manual_action!K:K, "매장준비완료")</f>
        <v>0</v>
      </c>
      <c r="F5" s="4">
        <f>SUMIFS(manual_action!H:H, 
        manual_action!J:J, $F$4, 
        manual_action!A:A, $B$1, 
        manual_action!C:C, $D$1, 
        manual_action!K:K, "매장주문")
-
SUMIFS(manual_action!H:H, 
        manual_action!J:J, $F$4, 
        manual_action!A:A, $B$1, 
        manual_action!C:C, $D$1, 
        manual_action!K:K, "매장준비완료")</f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" t="s">
        <v>11</v>
      </c>
      <c r="B6" s="1"/>
      <c r="C6" s="1"/>
      <c r="D6" s="4">
        <f>SUMIFS(manual_action!H:H, 
        manual_action!J:J, $D$4, 
        manual_action!A:A, $B$1, 
        manual_action!C:C, $D$1, 
        manual_action!K:K, "매장준비완료")
-
SUMIFS(manual_action!H:H, 
        manual_action!J:J, $D$4, 
        manual_action!A:A, $B$1, 
        manual_action!C:C, $D$1, 
        manual_action!K:K, "픽업완료")</f>
        <v>0</v>
      </c>
      <c r="E6" s="4">
        <f>SUMIFS(manual_action!H:H, 
        manual_action!J:J, $E$4, 
        manual_action!A:A, $B$1, 
        manual_action!C:C, $D$1, 
        manual_action!K:K, "매장준비완료")
-
SUMIFS(manual_action!H:H, 
        manual_action!J:J, $E$4, 
        manual_action!A:A, $B$1, 
        manual_action!C:C, $D$1, 
        manual_action!K:K, "픽업완료")</f>
        <v>0</v>
      </c>
      <c r="F6" s="4">
        <f>SUMIFS(manual_action!H:H, 
        manual_action!J:J, $F$4, 
        manual_action!A:A, $B$1, 
        manual_action!C:C, $D$1, 
        manual_action!K:K, "매장준비완료")
-
SUMIFS(manual_action!H:H, 
        manual_action!J:J, $F$4, 
        manual_action!A:A, $B$1, 
        manual_action!C:C, $D$1, 
        manual_action!K:K, "픽업완료")</f>
        <v>0</v>
      </c>
      <c r="G6" s="13" t="s">
        <v>12</v>
      </c>
      <c r="I6" s="14">
        <f>SUMIFS(event_raw!O:O, 
        event_raw!C:C, "주문 접수", 
        event_raw!M:M, $B$1, 
        event_raw!N:N, $D$1)
-
SUMIFS(event_raw!O:O, 
        event_raw!C:C, "배차 완료", 
        event_raw!M:M, $B$1, 
        event_raw!N:N, $D$1)</f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5" t="s">
        <v>13</v>
      </c>
      <c r="B7" s="15"/>
      <c r="C7" s="15"/>
      <c r="D7" s="16">
        <f>SUMIFS(manual_action!H:H, 
        manual_action!J:J, $D$4, 
        manual_action!A:A, $B$1, 
        manual_action!C:C, $D$1, 
        manual_action!K:K, "픽업완료")</f>
        <v>0</v>
      </c>
      <c r="E7" s="16">
        <f>SUMIFS(manual_action!H:H, 
        manual_action!J:J, $E$4, 
        manual_action!A:A, $B$1, 
        manual_action!C:C, $D$1, 
        manual_action!K:K, "픽업완료")</f>
        <v>0</v>
      </c>
      <c r="F7" s="16">
        <f>SUMIFS(manual_action!H:H, 
        manual_action!J:J, $F$4, 
        manual_action!A:A, $B$1, 
        manual_action!C:C, $D$1, 
        manual_action!K:K, "픽업완료")</f>
        <v>0</v>
      </c>
      <c r="G7" s="17" t="s">
        <v>14</v>
      </c>
      <c r="H7" s="18"/>
      <c r="I7" s="19"/>
      <c r="J7" s="20" t="s">
        <v>15</v>
      </c>
      <c r="K7" s="21"/>
      <c r="L7" s="22" t="s">
        <v>16</v>
      </c>
      <c r="M7" s="20" t="s">
        <v>17</v>
      </c>
      <c r="N7" s="23"/>
      <c r="O7" s="2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24" t="s">
        <v>18</v>
      </c>
      <c r="B8" s="24"/>
      <c r="C8" s="24"/>
      <c r="D8" s="25">
        <f t="shared" ref="D8:E8" si="1">SUM(D9:D14)</f>
        <v>-19</v>
      </c>
      <c r="E8" s="25">
        <f t="shared" si="1"/>
        <v>0</v>
      </c>
      <c r="F8" s="25">
        <f>SUM(F9:F11)</f>
        <v>0</v>
      </c>
      <c r="G8" s="26">
        <f t="shared" ref="G8:H8" si="2">SUM(G9:G18)</f>
        <v>-24</v>
      </c>
      <c r="H8" s="27">
        <f t="shared" si="2"/>
        <v>0</v>
      </c>
      <c r="I8" s="27">
        <f>SUM(I9:I11)</f>
        <v>0</v>
      </c>
      <c r="J8" s="28" t="s">
        <v>19</v>
      </c>
      <c r="K8" s="29" t="s">
        <v>20</v>
      </c>
      <c r="L8" s="30">
        <f>COUNTIF(L9:L16,TRUE)</f>
        <v>0</v>
      </c>
      <c r="M8" s="31" t="s">
        <v>9</v>
      </c>
      <c r="O8" s="3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33" t="s">
        <v>21</v>
      </c>
      <c r="B9" s="1" t="str">
        <f>IFERROR(__xludf.DUMMYFUNCTION("FILTER(allocation!G:G, allocation!A:A=$B$1, allocation!B:B=$D$1)
"),"박주안")</f>
        <v>박주안</v>
      </c>
      <c r="C9" s="34">
        <f>IFERROR(__xludf.DUMMYFUNCTION("FILTER(allocation!H:H, allocation!A:A=$B$1, allocation!B:B=$D$1)
"),23599.0)</f>
        <v>23599</v>
      </c>
      <c r="D9" s="4">
        <f>SUMIFS(manual_action!H:H, 
        manual_action!I:I, A9, 
        manual_action!J:J, $D$4, 
        manual_action!A:A, $B$1, 
        manual_action!C:C, $D$1, 
        manual_action!K:K, "픽업완료")
-
SUMIFS(event_raw!O:O, 
        event_raw!G:G, C9, 
        event_raw!K:K, $D$4, 
        event_raw!C:C, "배달 완료", 
        event_raw!M:M, $B$1, 
        event_raw!N:N, $D$1)
-
SUMIFS(manual_action!H:H, 
        manual_action!I:I, A9, 
        manual_action!J:J, $D$4, 
        manual_action!A:A, $B$1, 
        manual_action!C:C, $D$1, 
        manual_action!K:K, "폐기")
</f>
        <v>-6</v>
      </c>
      <c r="E9" s="4">
        <f>SUMIFS(manual_action!H:H, 
        manual_action!I:I, A9, 
        manual_action!J:J, $E$4, 
        manual_action!A:A, $B$1, 
        manual_action!C:C, $D$1, 
        manual_action!K:K, "픽업완료")
-
SUMIFS(event_raw!O:O, 
        event_raw!G:G, C9, 
        event_raw!K:K, $E$4, 
        event_raw!C:C, "배달 완료", 
        event_raw!M:M, $B$1, 
        event_raw!N:N, $D$1)
-
SUMIFS(manual_action!H:H, 
        manual_action!I:I, A9, 
        manual_action!J:J, $E$4, 
        manual_action!A:A, $B$1, 
        manual_action!C:C, $D$1, 
        manual_action!K:K, "폐기")
</f>
        <v>0</v>
      </c>
      <c r="F9" s="4">
        <f>SUMIFS(manual_action!H:H, 
        manual_action!I:I, A9, 
        manual_action!J:J, $F$4, 
        manual_action!A:A, $B$1, 
        manual_action!C:C, $D$1, 
        manual_action!K:K, "픽업완료")
-
SUMIFS(event_raw!O:O, 
        event_raw!G:G, C9, 
        event_raw!K:K, $F$4, 
        event_raw!C:C, "배달 완료", 
        event_raw!M:M, $B$1, 
        event_raw!N:N, $D$1)
-
SUMIFS(manual_action!H:H, 
        manual_action!I:I, A9, 
        manual_action!J:J, $F$4, 
        manual_action!A:A, $B$1, 
        manual_action!C:C, $D$1, 
        manual_action!K:K, "폐기")
</f>
        <v>0</v>
      </c>
      <c r="G9" s="35">
        <f>D9
-
SUMIFS(event_raw!O:O, 
        event_raw!G:G, C9, 
        event_raw!K:K, $D$4, 
        event_raw!C:C, "배차 완료", 
        event_raw!M:M, $B$1, 
        event_raw!N:N, $D$1)
+
SUMIFS(event_raw!O:O, 
        event_raw!G:G, C9, 
        event_raw!K:K, $D$4, 
        event_raw!C:C, "배달 완료", 
        event_raw!M:M, $B$1, 
        event_raw!N:N, $D$1)</f>
        <v>-6</v>
      </c>
      <c r="H9" s="36">
        <f>E9
-
SUMIFS(event_raw!O:O, 
        event_raw!G:G, C9, 
        event_raw!K:K, $E$4, 
        event_raw!C:C, "배차 완료", 
        event_raw!M:M, $B$1, 
        event_raw!N:N, $D$1)
+
SUMIFS(event_raw!O:O, 
        event_raw!G:G, C9, 
        event_raw!K:K, $E$4, 
        event_raw!C:C, "배달 완료", 
        event_raw!M:M, $B$1, 
        event_raw!N:N, $D$1)</f>
        <v>0</v>
      </c>
      <c r="I9" s="36">
        <f>F9
-
SUMIFS(event_raw!O:O, 
        event_raw!G:G, C9, 
        event_raw!K:K, $F$4, 
        event_raw!C:C, "배차 완료", 
        event_raw!M:M, $B$1, 
        event_raw!N:N, $D$1)
+
SUMIFS(event_raw!O:O, 
        event_raw!G:G, C9, 
        event_raw!K:K, $F$4, 
        event_raw!C:C, "배달 완료", 
        event_raw!M:M, $B$1, 
        event_raw!N:N, $D$1)</f>
        <v>0</v>
      </c>
      <c r="J9" s="37"/>
      <c r="K9" s="38"/>
      <c r="L9" s="39" t="b">
        <f>AND(D9=G9, E9=H9, F9=I9, D9&gt;0, G9&gt;0, E9&gt;0, H9&gt;0, I9&gt;0)</f>
        <v>0</v>
      </c>
      <c r="M9" s="40">
        <v>5.0</v>
      </c>
      <c r="N9" s="41">
        <v>8.0</v>
      </c>
      <c r="O9" s="32"/>
      <c r="P9" s="1"/>
      <c r="Q9" s="1" t="s">
        <v>22</v>
      </c>
      <c r="R9" s="1" t="s">
        <v>23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33" t="s">
        <v>24</v>
      </c>
      <c r="B10" s="7" t="str">
        <f>IFERROR(__xludf.DUMMYFUNCTION("FILTER(allocation!K:K, allocation!A:A=$B$1, allocation!B:B=$D$1)
"),"정다록")</f>
        <v>정다록</v>
      </c>
      <c r="C10" s="34">
        <f>IFERROR(__xludf.DUMMYFUNCTION("FILTER(allocation!L:L, allocation!A:A=$B$1, allocation!B:B=$D$1)
"),24379.0)</f>
        <v>24379</v>
      </c>
      <c r="D10" s="4">
        <f>SUMIFS(manual_action!H:H, 
        manual_action!I:I, A10, 
        manual_action!J:J, $D$4, 
        manual_action!A:A, $B$1, 
        manual_action!C:C, $D$1, 
        manual_action!K:K, "픽업완료")
-
SUMIFS(event_raw!O:O, 
        event_raw!G:G, C10, 
        event_raw!K:K, $D$4, 
        event_raw!C:C, "배달 완료", 
        event_raw!M:M, $B$1, 
        event_raw!N:N, $D$1)
-
SUMIFS(manual_action!H:H, 
        manual_action!I:I, A10, 
        manual_action!J:J, $D$4, 
        manual_action!A:A, $B$1, 
        manual_action!C:C, $D$1, 
        manual_action!K:K, "폐기")
</f>
        <v>-5</v>
      </c>
      <c r="E10" s="4">
        <f>SUMIFS(manual_action!H:H, 
        manual_action!I:I, A10, 
        manual_action!J:J, $E$4, 
        manual_action!A:A, $B$1, 
        manual_action!C:C, $D$1, 
        manual_action!K:K, "픽업완료")
-
SUMIFS(event_raw!O:O, 
        event_raw!G:G, C10, 
        event_raw!K:K, $E$4, 
        event_raw!C:C, "배달 완료", 
        event_raw!M:M, $B$1, 
        event_raw!N:N, $D$1)
-
SUMIFS(manual_action!H:H, 
        manual_action!I:I, A10, 
        manual_action!J:J, $E$4, 
        manual_action!A:A, $B$1, 
        manual_action!C:C, $D$1, 
        manual_action!K:K, "폐기")
</f>
        <v>0</v>
      </c>
      <c r="F10" s="4">
        <f>SUMIFS(manual_action!H:H, 
        manual_action!I:I, A10, 
        manual_action!J:J, $F$4, 
        manual_action!A:A, $B$1, 
        manual_action!C:C, $D$1, 
        manual_action!K:K, "픽업완료")
-
SUMIFS(event_raw!O:O, 
        event_raw!G:G, C10, 
        event_raw!K:K, $F$4, 
        event_raw!C:C, "배달 완료", 
        event_raw!M:M, $B$1, 
        event_raw!N:N, $D$1)
-
SUMIFS(manual_action!H:H, 
        manual_action!I:I, A10, 
        manual_action!J:J, $F$4, 
        manual_action!A:A, $B$1, 
        manual_action!C:C, $D$1, 
        manual_action!K:K, "폐기")
</f>
        <v>0</v>
      </c>
      <c r="G10" s="35">
        <f>D10
-
SUMIFS(event_raw!O:O, 
        event_raw!G:G, C10, 
        event_raw!K:K, $D$4, 
        event_raw!C:C, "배차 완료", 
        event_raw!M:M, $B$1, 
        event_raw!N:N, $D$1)
+
SUMIFS(event_raw!O:O, 
        event_raw!G:G, C10, 
        event_raw!K:K, $D$4, 
        event_raw!C:C, "배달 완료", 
        event_raw!M:M, $B$1, 
        event_raw!N:N, $D$1)</f>
        <v>-5</v>
      </c>
      <c r="H10" s="36">
        <f>E10
-
SUMIFS(event_raw!O:O, 
        event_raw!G:G, C10, 
        event_raw!K:K, $E$4, 
        event_raw!C:C, "배차 완료", 
        event_raw!M:M, $B$1, 
        event_raw!N:N, $D$1)
+
SUMIFS(event_raw!O:O, 
        event_raw!G:G, C10, 
        event_raw!K:K, $E$4, 
        event_raw!C:C, "배달 완료", 
        event_raw!M:M, $B$1, 
        event_raw!N:N, $D$1)</f>
        <v>0</v>
      </c>
      <c r="I10" s="36">
        <f>F10
-
SUMIFS(event_raw!O:O, 
        event_raw!G:G, C10, 
        event_raw!K:K, $F$4, 
        event_raw!C:C, "배차 완료", 
        event_raw!M:M, $B$1, 
        event_raw!N:N, $D$1)
+
SUMIFS(event_raw!O:O, 
        event_raw!G:G, C10, 
        event_raw!K:K, $F$4, 
        event_raw!C:C, "배달 완료", 
        event_raw!M:M, $B$1, 
        event_raw!N:N, $D$1)</f>
        <v>0</v>
      </c>
      <c r="J10" s="42" t="s">
        <v>25</v>
      </c>
      <c r="K10" s="38">
        <v>4.0</v>
      </c>
      <c r="L10" s="39" t="b">
        <f t="shared" ref="L10:L18" si="3">AND(D10=G10, E10=H10, F10=I10, D10&gt;0, G10&gt;0, E10&gt;0, H10&gt;0, F10&gt;0, I10&gt;0)</f>
        <v>0</v>
      </c>
      <c r="M10" s="40">
        <v>5.0</v>
      </c>
      <c r="N10" s="41">
        <v>8.0</v>
      </c>
      <c r="O10" s="32"/>
      <c r="P10" s="1"/>
      <c r="Q10" s="1" t="s">
        <v>26</v>
      </c>
      <c r="R10" s="1" t="s">
        <v>27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33" t="s">
        <v>28</v>
      </c>
      <c r="B11" s="7" t="str">
        <f>IFERROR(__xludf.DUMMYFUNCTION("FILTER(allocation!O:O, allocation!A:A=$B$1, allocation!B:B=$D$1)
"),"안정우")</f>
        <v>안정우</v>
      </c>
      <c r="C11" s="34">
        <f>IFERROR(__xludf.DUMMYFUNCTION("FILTER(allocation!P:P, allocation!A:A=$B$1, allocation!B:B=$D$1)
"),23598.0)</f>
        <v>23598</v>
      </c>
      <c r="D11" s="4">
        <f>SUMIFS(manual_action!H:H, 
        manual_action!I:I, A11, 
        manual_action!J:J, $D$4, 
        manual_action!A:A, $B$1, 
        manual_action!C:C, $D$1, 
        manual_action!K:K, "픽업완료")
-
SUMIFS(event_raw!O:O, 
        event_raw!G:G, C11, 
        event_raw!K:K, $D$4, 
        event_raw!C:C, "배달 완료", 
        event_raw!M:M, $B$1, 
        event_raw!N:N, $D$1)
-
SUMIFS(manual_action!H:H, 
        manual_action!I:I, A11, 
        manual_action!J:J, $D$4, 
        manual_action!A:A, $B$1, 
        manual_action!C:C, $D$1, 
        manual_action!K:K, "폐기")
</f>
        <v>-3</v>
      </c>
      <c r="E11" s="4">
        <f>SUMIFS(manual_action!H:H, 
        manual_action!I:I, A11, 
        manual_action!J:J, $E$4, 
        manual_action!A:A, $B$1, 
        manual_action!C:C, $D$1, 
        manual_action!K:K, "픽업완료")
-
SUMIFS(event_raw!O:O, 
        event_raw!G:G, C11, 
        event_raw!K:K, $E$4, 
        event_raw!C:C, "배달 완료", 
        event_raw!M:M, $B$1, 
        event_raw!N:N, $D$1)
-
SUMIFS(manual_action!H:H, 
        manual_action!I:I, A11, 
        manual_action!J:J, $E$4, 
        manual_action!A:A, $B$1, 
        manual_action!C:C, $D$1, 
        manual_action!K:K, "폐기")
</f>
        <v>0</v>
      </c>
      <c r="F11" s="4">
        <f>SUMIFS(manual_action!H:H, 
        manual_action!I:I, A11, 
        manual_action!J:J, $F$4, 
        manual_action!A:A, $B$1, 
        manual_action!C:C, $D$1, 
        manual_action!K:K, "픽업완료")
-
SUMIFS(event_raw!O:O, 
        event_raw!G:G, C11, 
        event_raw!K:K, $F$4, 
        event_raw!C:C, "배달 완료", 
        event_raw!M:M, $B$1, 
        event_raw!N:N, $D$1)
-
SUMIFS(manual_action!H:H, 
        manual_action!I:I, A11, 
        manual_action!J:J, $F$4, 
        manual_action!A:A, $B$1, 
        manual_action!C:C, $D$1, 
        manual_action!K:K, "폐기")
</f>
        <v>0</v>
      </c>
      <c r="G11" s="35">
        <f>D11
-
SUMIFS(event_raw!O:O, 
        event_raw!G:G, C11, 
        event_raw!K:K, $D$4, 
        event_raw!C:C, "배차 완료", 
        event_raw!M:M, $B$1, 
        event_raw!N:N, $D$1)
+
SUMIFS(event_raw!O:O, 
        event_raw!G:G, C11, 
        event_raw!K:K, $D$4, 
        event_raw!C:C, "배달 완료", 
        event_raw!M:M, $B$1, 
        event_raw!N:N, $D$1)</f>
        <v>-3</v>
      </c>
      <c r="H11" s="36">
        <f>E11
-
SUMIFS(event_raw!O:O, 
        event_raw!G:G, C11, 
        event_raw!K:K, $E$4, 
        event_raw!C:C, "배차 완료", 
        event_raw!M:M, $B$1, 
        event_raw!N:N, $D$1)
+
SUMIFS(event_raw!O:O, 
        event_raw!G:G, C11, 
        event_raw!K:K, $E$4, 
        event_raw!C:C, "배달 완료", 
        event_raw!M:M, $B$1, 
        event_raw!N:N, $D$1)</f>
        <v>0</v>
      </c>
      <c r="I11" s="36">
        <f>F11
-
SUMIFS(event_raw!O:O, 
        event_raw!G:G, C11, 
        event_raw!K:K, $F$4, 
        event_raw!C:C, "배차 완료", 
        event_raw!M:M, $B$1, 
        event_raw!N:N, $D$1)
+
SUMIFS(event_raw!O:O, 
        event_raw!G:G, C11, 
        event_raw!K:K, $F$4, 
        event_raw!C:C, "배달 완료", 
        event_raw!M:M, $B$1, 
        event_raw!N:N, $D$1)</f>
        <v>0</v>
      </c>
      <c r="J11" s="37"/>
      <c r="K11" s="38"/>
      <c r="L11" s="39" t="b">
        <f t="shared" si="3"/>
        <v>0</v>
      </c>
      <c r="M11" s="40">
        <v>5.0</v>
      </c>
      <c r="N11" s="41">
        <v>8.0</v>
      </c>
      <c r="O11" s="32"/>
      <c r="P11" s="1"/>
      <c r="Q11" s="1" t="s">
        <v>29</v>
      </c>
      <c r="R11" s="1" t="s">
        <v>30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33" t="s">
        <v>31</v>
      </c>
      <c r="B12" s="7" t="str">
        <f>IFERROR(__xludf.DUMMYFUNCTION("FILTER(allocation!R:R, allocation!A:A=$B$1, allocation!B:B=$D$1)
"),"김윤범")</f>
        <v>김윤범</v>
      </c>
      <c r="C12" s="34">
        <f>IFERROR(__xludf.DUMMYFUNCTION("FILTER(allocation!S:S, allocation!A:A=$B$1, allocation!B:B=$D$1)
"),23600.0)</f>
        <v>23600</v>
      </c>
      <c r="D12" s="4">
        <f>SUMIFS(manual_action!H:H, 
        manual_action!I:I, A12, 
        manual_action!J:J, $D$4, 
        manual_action!A:A, $B$1, 
        manual_action!C:C, $D$1, 
        manual_action!K:K, "픽업완료")
-
SUMIFS(event_raw!O:O, 
        event_raw!G:G, C12, 
        event_raw!K:K, $D$4, 
        event_raw!C:C, "배달 완료", 
        event_raw!M:M, $B$1, 
        event_raw!N:N, $D$1)
-
SUMIFS(manual_action!H:H, 
        manual_action!I:I, A12, 
        manual_action!J:J, $D$4, 
        manual_action!A:A, $B$1, 
        manual_action!C:C, $D$1, 
        manual_action!K:K, "폐기")
</f>
        <v>-1</v>
      </c>
      <c r="E12" s="4">
        <f>SUMIFS(manual_action!H:H, 
        manual_action!I:I, A12, 
        manual_action!J:J, $E$4, 
        manual_action!A:A, $B$1, 
        manual_action!C:C, $D$1, 
        manual_action!K:K, "픽업완료")
-
SUMIFS(event_raw!O:O, 
        event_raw!G:G, C12, 
        event_raw!K:K, $E$4, 
        event_raw!C:C, "배달 완료", 
        event_raw!M:M, $B$1, 
        event_raw!N:N, $D$1)
-
SUMIFS(manual_action!H:H, 
        manual_action!I:I, A12, 
        manual_action!J:J, $E$4, 
        manual_action!A:A, $B$1, 
        manual_action!C:C, $D$1, 
        manual_action!K:K, "폐기")
</f>
        <v>0</v>
      </c>
      <c r="F12" s="4">
        <f>SUMIFS(manual_action!H:H, 
        manual_action!I:I, A12, 
        manual_action!J:J, $F$4, 
        manual_action!A:A, $B$1, 
        manual_action!C:C, $D$1, 
        manual_action!K:K, "픽업완료")
-
SUMIFS(event_raw!O:O, 
        event_raw!G:G, C12, 
        event_raw!K:K, $F$4, 
        event_raw!C:C, "배달 완료", 
        event_raw!M:M, $B$1, 
        event_raw!N:N, $D$1)
-
SUMIFS(manual_action!H:H, 
        manual_action!I:I, A12, 
        manual_action!J:J, $F$4, 
        manual_action!A:A, $B$1, 
        manual_action!C:C, $D$1, 
        manual_action!K:K, "폐기")
</f>
        <v>0</v>
      </c>
      <c r="G12" s="35">
        <f>D12
-
SUMIFS(event_raw!O:O, 
        event_raw!G:G, C12, 
        event_raw!K:K, $D$4, 
        event_raw!C:C, "배차 완료", 
        event_raw!M:M, $B$1, 
        event_raw!N:N, $D$1)
+
SUMIFS(event_raw!O:O, 
        event_raw!G:G, C12, 
        event_raw!K:K, $D$4, 
        event_raw!C:C, "배달 완료", 
        event_raw!M:M, $B$1, 
        event_raw!N:N, $D$1)</f>
        <v>-1</v>
      </c>
      <c r="H12" s="36">
        <f>E12
-
SUMIFS(event_raw!O:O, 
        event_raw!G:G, C12, 
        event_raw!K:K, $E$4, 
        event_raw!C:C, "배차 완료", 
        event_raw!M:M, $B$1, 
        event_raw!N:N, $D$1)
+
SUMIFS(event_raw!O:O, 
        event_raw!G:G, C12, 
        event_raw!K:K, $E$4, 
        event_raw!C:C, "배달 완료", 
        event_raw!M:M, $B$1, 
        event_raw!N:N, $D$1)</f>
        <v>0</v>
      </c>
      <c r="I12" s="36">
        <f>F12
-
SUMIFS(event_raw!O:O, 
        event_raw!G:G, C12, 
        event_raw!K:K, $F$4, 
        event_raw!C:C, "배차 완료", 
        event_raw!M:M, $B$1, 
        event_raw!N:N, $D$1)
+
SUMIFS(event_raw!O:O, 
        event_raw!G:G, C12, 
        event_raw!K:K, $F$4, 
        event_raw!C:C, "배달 완료", 
        event_raw!M:M, $B$1, 
        event_raw!N:N, $D$1)</f>
        <v>0</v>
      </c>
      <c r="J12" s="43" t="s">
        <v>32</v>
      </c>
      <c r="K12" s="44">
        <v>3.0</v>
      </c>
      <c r="L12" s="39" t="b">
        <f t="shared" si="3"/>
        <v>0</v>
      </c>
      <c r="M12" s="40">
        <v>5.0</v>
      </c>
      <c r="N12" s="41">
        <v>8.0</v>
      </c>
      <c r="O12" s="3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33" t="s">
        <v>33</v>
      </c>
      <c r="B13" s="7" t="str">
        <f>IFERROR(__xludf.DUMMYFUNCTION("FILTER(allocation!U:U, allocation!A:A=$B$1, allocation!B:B=$D$1)
"),"고형석")</f>
        <v>고형석</v>
      </c>
      <c r="C13" s="34">
        <f>IFERROR(__xludf.DUMMYFUNCTION("FILTER(allocation!V:V, allocation!A:A=$B$1, allocation!B:B=$D$1)
"),25739.0)</f>
        <v>25739</v>
      </c>
      <c r="D13" s="4">
        <f>SUMIFS(manual_action!H:H, 
        manual_action!I:I, A13, 
        manual_action!J:J, $D$4, 
        manual_action!A:A, $B$1, 
        manual_action!C:C, $D$1, 
        manual_action!K:K, "픽업완료")
-
SUMIFS(event_raw!O:O, 
        event_raw!G:G, C13, 
        event_raw!K:K, $D$4, 
        event_raw!C:C, "배달 완료", 
        event_raw!M:M, $B$1, 
        event_raw!N:N, $D$1)
-
SUMIFS(manual_action!H:H, 
        manual_action!I:I, A13, 
        manual_action!J:J, $D$4, 
        manual_action!A:A, $B$1, 
        manual_action!C:C, $D$1, 
        manual_action!K:K, "폐기")
</f>
        <v>-4</v>
      </c>
      <c r="E13" s="4">
        <f>SUMIFS(manual_action!H:H, 
        manual_action!I:I, A13, 
        manual_action!J:J, $E$4, 
        manual_action!A:A, $B$1, 
        manual_action!C:C, $D$1, 
        manual_action!K:K, "픽업완료")
-
SUMIFS(event_raw!O:O, 
        event_raw!G:G, C13, 
        event_raw!K:K, $E$4, 
        event_raw!C:C, "배달 완료", 
        event_raw!M:M, $B$1, 
        event_raw!N:N, $D$1)
-
SUMIFS(manual_action!H:H, 
        manual_action!I:I, A13, 
        manual_action!J:J, $E$4, 
        manual_action!A:A, $B$1, 
        manual_action!C:C, $D$1, 
        manual_action!K:K, "폐기")
</f>
        <v>0</v>
      </c>
      <c r="F13" s="4">
        <f>SUMIFS(manual_action!H:H, 
        manual_action!I:I, A13, 
        manual_action!J:J, $F$4, 
        manual_action!A:A, $B$1, 
        manual_action!C:C, $D$1, 
        manual_action!K:K, "픽업완료")
-
SUMIFS(event_raw!O:O, 
        event_raw!G:G, C13, 
        event_raw!K:K, $F$4, 
        event_raw!C:C, "배달 완료", 
        event_raw!M:M, $B$1, 
        event_raw!N:N, $D$1)
-
SUMIFS(manual_action!H:H, 
        manual_action!I:I, A13, 
        manual_action!J:J, $F$4, 
        manual_action!A:A, $B$1, 
        manual_action!C:C, $D$1, 
        manual_action!K:K, "폐기")
</f>
        <v>0</v>
      </c>
      <c r="G13" s="35">
        <f>D13
-
SUMIFS(event_raw!O:O, 
        event_raw!G:G, C13, 
        event_raw!K:K, $D$4, 
        event_raw!C:C, "배차 완료", 
        event_raw!M:M, $B$1, 
        event_raw!N:N, $D$1)
+
SUMIFS(event_raw!O:O, 
        event_raw!G:G, C13, 
        event_raw!K:K, $D$4, 
        event_raw!C:C, "배달 완료", 
        event_raw!M:M, $B$1, 
        event_raw!N:N, $D$1)</f>
        <v>-4</v>
      </c>
      <c r="H13" s="36">
        <f>E13
-
SUMIFS(event_raw!O:O, 
        event_raw!G:G, C13, 
        event_raw!K:K, $E$4, 
        event_raw!C:C, "배차 완료", 
        event_raw!M:M, $B$1, 
        event_raw!N:N, $D$1)
+
SUMIFS(event_raw!O:O, 
        event_raw!G:G, C13, 
        event_raw!K:K, $E$4, 
        event_raw!C:C, "배달 완료", 
        event_raw!M:M, $B$1, 
        event_raw!N:N, $D$1)</f>
        <v>0</v>
      </c>
      <c r="I13" s="45">
        <f>F13
-
SUMIFS(event_raw!O:O, 
        event_raw!G:G, C13, 
        event_raw!K:K, $F$4, 
        event_raw!C:C, "배차 완료", 
        event_raw!M:M, $B$1, 
        event_raw!N:N, $D$1)
+
SUMIFS(event_raw!O:O, 
        event_raw!G:G, C13, 
        event_raw!K:K, $F$4, 
        event_raw!C:C, "배달 완료", 
        event_raw!M:M, $B$1, 
        event_raw!N:N, $D$1)</f>
        <v>0</v>
      </c>
      <c r="J13" s="7"/>
      <c r="K13" s="7"/>
      <c r="L13" s="39" t="b">
        <f t="shared" si="3"/>
        <v>0</v>
      </c>
      <c r="M13" s="40">
        <v>5.0</v>
      </c>
      <c r="N13" s="41">
        <v>8.0</v>
      </c>
      <c r="O13" s="3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33" t="s">
        <v>34</v>
      </c>
      <c r="B14" s="7" t="str">
        <f>IFERROR(__xludf.DUMMYFUNCTION("FILTER(allocation!X:X, allocation!A:A=$B$1, allocation!B:B=$D$1)
"),"정주현")</f>
        <v>정주현</v>
      </c>
      <c r="C14" s="34">
        <f>IFERROR(__xludf.DUMMYFUNCTION("FILTER(allocation!Y:Y, allocation!A:A=$B$1, allocation!B:B=$D$1)
"),25936.0)</f>
        <v>25936</v>
      </c>
      <c r="D14" s="4">
        <f>SUMIFS(manual_action!H:H, 
        manual_action!I:I, A14, 
        manual_action!J:J, $D$4, 
        manual_action!A:A, $B$1, 
        manual_action!C:C, $D$1, 
        manual_action!K:K, "픽업완료")
-
SUMIFS(event_raw!O:O, 
        event_raw!G:G, C14, 
        event_raw!K:K, $D$4, 
        event_raw!C:C, "배달 완료", 
        event_raw!M:M, $B$1, 
        event_raw!N:N, $D$1)
-
SUMIFS(manual_action!H:H, 
        manual_action!I:I, A14, 
        manual_action!J:J, $D$4, 
        manual_action!A:A, $B$1, 
        manual_action!C:C, $D$1, 
        manual_action!K:K, "폐기")
</f>
        <v>0</v>
      </c>
      <c r="E14" s="4">
        <f>SUMIFS(manual_action!H:H, 
        manual_action!I:I, A14, 
        manual_action!J:J, $E$4, 
        manual_action!A:A, $B$1, 
        manual_action!C:C, $D$1, 
        manual_action!K:K, "픽업완료")
-
SUMIFS(event_raw!O:O, 
        event_raw!G:G, C14, 
        event_raw!K:K, $E$4, 
        event_raw!C:C, "배달 완료", 
        event_raw!M:M, $B$1, 
        event_raw!N:N, $D$1)
-
SUMIFS(manual_action!H:H, 
        manual_action!I:I, A14, 
        manual_action!J:J, $E$4, 
        manual_action!A:A, $B$1, 
        manual_action!C:C, $D$1, 
        manual_action!K:K, "폐기")
</f>
        <v>0</v>
      </c>
      <c r="F14" s="4">
        <f>SUMIFS(manual_action!H:H, 
        manual_action!I:I, A14, 
        manual_action!J:J, $F$4, 
        manual_action!A:A, $B$1, 
        manual_action!C:C, $D$1, 
        manual_action!K:K, "픽업완료")
-
SUMIFS(event_raw!O:O, 
        event_raw!G:G, C14, 
        event_raw!K:K, $F$4, 
        event_raw!C:C, "배달 완료", 
        event_raw!M:M, $B$1, 
        event_raw!N:N, $D$1)
-
SUMIFS(manual_action!H:H, 
        manual_action!I:I, A14, 
        manual_action!J:J, $F$4, 
        manual_action!A:A, $B$1, 
        manual_action!C:C, $D$1, 
        manual_action!K:K, "폐기")
</f>
        <v>0</v>
      </c>
      <c r="G14" s="35">
        <f>D14
-
SUMIFS(event_raw!O:O, 
        event_raw!G:G, C14, 
        event_raw!K:K, $D$4, 
        event_raw!C:C, "배차 완료", 
        event_raw!M:M, $B$1, 
        event_raw!N:N, $D$1)
+
SUMIFS(event_raw!O:O, 
        event_raw!G:G, C14, 
        event_raw!K:K, $D$4, 
        event_raw!C:C, "배달 완료", 
        event_raw!M:M, $B$1, 
        event_raw!N:N, $D$1)</f>
        <v>0</v>
      </c>
      <c r="H14" s="36">
        <f>E14
-
SUMIFS(event_raw!O:O, 
        event_raw!G:G, C14, 
        event_raw!K:K, $E$4, 
        event_raw!C:C, "배차 완료", 
        event_raw!M:M, $B$1, 
        event_raw!N:N, $D$1)
+
SUMIFS(event_raw!O:O, 
        event_raw!G:G, C14, 
        event_raw!K:K, $E$4, 
        event_raw!C:C, "배달 완료", 
        event_raw!M:M, $B$1, 
        event_raw!N:N, $D$1)</f>
        <v>0</v>
      </c>
      <c r="I14" s="45">
        <f>F14
-
SUMIFS(event_raw!O:O, 
        event_raw!G:G, C14, 
        event_raw!K:K, $F$4, 
        event_raw!C:C, "배차 완료", 
        event_raw!M:M, $B$1, 
        event_raw!N:N, $D$1)
+
SUMIFS(event_raw!O:O, 
        event_raw!G:G, C14, 
        event_raw!K:K, $F$4, 
        event_raw!C:C, "배달 완료", 
        event_raw!M:M, $B$1, 
        event_raw!N:N, $D$1)</f>
        <v>0</v>
      </c>
      <c r="J14" s="7"/>
      <c r="K14" s="7"/>
      <c r="L14" s="39" t="b">
        <f t="shared" si="3"/>
        <v>0</v>
      </c>
      <c r="M14" s="40">
        <v>5.0</v>
      </c>
      <c r="N14" s="41">
        <v>8.0</v>
      </c>
      <c r="O14" s="3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33" t="s">
        <v>35</v>
      </c>
      <c r="B15" s="7" t="str">
        <f>IFERROR(__xludf.DUMMYFUNCTION("FILTER(allocation!AA:AA, allocation!A:A=$B$1, allocation!B:B=$D$1)
"),"김영수")</f>
        <v>김영수</v>
      </c>
      <c r="C15" s="34">
        <f>IFERROR(__xludf.DUMMYFUNCTION("FILTER(allocation!AB:AB, allocation!A:A=$B$1, allocation!B:B=$D$1)
"),25220.0)</f>
        <v>25220</v>
      </c>
      <c r="D15" s="4">
        <f>SUMIFS(manual_action!H:H, 
        manual_action!I:I, A15, 
        manual_action!J:J, $D$4, 
        manual_action!A:A, $B$1, 
        manual_action!C:C, $D$1, 
        manual_action!K:K, "픽업완료")
-
SUMIFS(event_raw!O:O, 
        event_raw!G:G, C15, 
        event_raw!K:K, $D$4, 
        event_raw!C:C, "배달 완료", 
        event_raw!M:M, $B$1, 
        event_raw!N:N, $D$1)
-
SUMIFS(manual_action!H:H, 
        manual_action!I:I, A15, 
        manual_action!J:J, $D$4, 
        manual_action!A:A, $B$1, 
        manual_action!C:C, $D$1, 
        manual_action!K:K, "폐기")
</f>
        <v>-5</v>
      </c>
      <c r="E15" s="4">
        <f>SUMIFS(manual_action!H:H, 
        manual_action!I:I, A15, 
        manual_action!J:J, $E$4, 
        manual_action!A:A, $B$1, 
        manual_action!C:C, $D$1, 
        manual_action!K:K, "픽업완료")
-
SUMIFS(event_raw!O:O, 
        event_raw!G:G, C15, 
        event_raw!K:K, $E$4, 
        event_raw!C:C, "배달 완료", 
        event_raw!M:M, $B$1, 
        event_raw!N:N, $D$1)
-
SUMIFS(manual_action!H:H, 
        manual_action!I:I, A15, 
        manual_action!J:J, $E$4, 
        manual_action!A:A, $B$1, 
        manual_action!C:C, $D$1, 
        manual_action!K:K, "폐기")
</f>
        <v>0</v>
      </c>
      <c r="F15" s="4">
        <f>SUMIFS(manual_action!H:H, 
        manual_action!I:I, A15, 
        manual_action!J:J, $F$4, 
        manual_action!A:A, $B$1, 
        manual_action!C:C, $D$1, 
        manual_action!K:K, "픽업완료")
-
SUMIFS(event_raw!O:O, 
        event_raw!G:G, C15, 
        event_raw!K:K, $F$4, 
        event_raw!C:C, "배달 완료", 
        event_raw!M:M, $B$1, 
        event_raw!N:N, $D$1)
-
SUMIFS(manual_action!H:H, 
        manual_action!I:I, A15, 
        manual_action!J:J, $F$4, 
        manual_action!A:A, $B$1, 
        manual_action!C:C, $D$1, 
        manual_action!K:K, "폐기")
</f>
        <v>0</v>
      </c>
      <c r="G15" s="35">
        <f>D15
-
SUMIFS(event_raw!O:O, 
        event_raw!G:G, C15, 
        event_raw!K:K, $D$4, 
        event_raw!C:C, "배차 완료", 
        event_raw!M:M, $B$1, 
        event_raw!N:N, $D$1)
+
SUMIFS(event_raw!O:O, 
        event_raw!G:G, C15, 
        event_raw!K:K, $D$4, 
        event_raw!C:C, "배달 완료", 
        event_raw!M:M, $B$1, 
        event_raw!N:N, $D$1)</f>
        <v>-5</v>
      </c>
      <c r="H15" s="36">
        <f>E15
-
SUMIFS(event_raw!O:O, 
        event_raw!G:G, C15, 
        event_raw!K:K, $E$4, 
        event_raw!C:C, "배차 완료", 
        event_raw!M:M, $B$1, 
        event_raw!N:N, $D$1)
+
SUMIFS(event_raw!O:O, 
        event_raw!G:G, C15, 
        event_raw!K:K, $E$4, 
        event_raw!C:C, "배달 완료", 
        event_raw!M:M, $B$1, 
        event_raw!N:N, $D$1)</f>
        <v>0</v>
      </c>
      <c r="I15" s="45">
        <f>F15
-
SUMIFS(event_raw!O:O, 
        event_raw!G:G, C15, 
        event_raw!K:K, $F$4, 
        event_raw!C:C, "배차 완료", 
        event_raw!M:M, $B$1, 
        event_raw!N:N, $D$1)
+
SUMIFS(event_raw!O:O, 
        event_raw!G:G, C15, 
        event_raw!K:K, $F$4, 
        event_raw!C:C, "배달 완료", 
        event_raw!M:M, $B$1, 
        event_raw!N:N, $D$1)</f>
        <v>0</v>
      </c>
      <c r="J15" s="7"/>
      <c r="K15" s="7"/>
      <c r="L15" s="39" t="b">
        <f t="shared" si="3"/>
        <v>0</v>
      </c>
      <c r="M15" s="40">
        <v>5.0</v>
      </c>
      <c r="N15" s="41">
        <v>8.0</v>
      </c>
      <c r="O15" s="3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33" t="s">
        <v>36</v>
      </c>
      <c r="B16" s="1" t="str">
        <f>IFERROR(__xludf.DUMMYFUNCTION("FILTER(allocation!AD:AD, allocation!A:A=$B$1, allocation!B:B=$D$1)
"),"")</f>
        <v/>
      </c>
      <c r="C16" s="4" t="str">
        <f>IFERROR(__xludf.DUMMYFUNCTION("FILTER(allocation!AE:AE, allocation!A:A=$B$1, allocation!B:B=$D$1)
"),"")</f>
        <v/>
      </c>
      <c r="D16" s="4">
        <f>SUMIFS(manual_action!H:H, 
        manual_action!I:I, A16, 
        manual_action!J:J, $D$4, 
        manual_action!A:A, $B$1, 
        manual_action!C:C, $D$1, 
        manual_action!K:K, "픽업완료")
-
SUMIFS(event_raw!O:O, 
        event_raw!G:G, C16, 
        event_raw!K:K, $D$4, 
        event_raw!C:C, "배달 완료", 
        event_raw!M:M, $B$1, 
        event_raw!N:N, $D$1)
-
SUMIFS(manual_action!H:H, 
        manual_action!I:I, A16, 
        manual_action!J:J, $D$4, 
        manual_action!A:A, $B$1, 
        manual_action!C:C, $D$1, 
        manual_action!K:K, "폐기")
</f>
        <v>0</v>
      </c>
      <c r="E16" s="4">
        <f>SUMIFS(manual_action!H:H, 
        manual_action!I:I, A16, 
        manual_action!J:J, $E$4, 
        manual_action!A:A, $B$1, 
        manual_action!C:C, $D$1, 
        manual_action!K:K, "픽업완료")
-
SUMIFS(event_raw!O:O, 
        event_raw!G:G, C16, 
        event_raw!K:K, $E$4, 
        event_raw!C:C, "배달 완료", 
        event_raw!M:M, $B$1, 
        event_raw!N:N, $D$1)
-
SUMIFS(manual_action!H:H, 
        manual_action!I:I, A16, 
        manual_action!J:J, $E$4, 
        manual_action!A:A, $B$1, 
        manual_action!C:C, $D$1, 
        manual_action!K:K, "폐기")
</f>
        <v>0</v>
      </c>
      <c r="F16" s="4">
        <f>SUMIFS(manual_action!H:H, 
        manual_action!I:I, A16, 
        manual_action!J:J, $F$4, 
        manual_action!A:A, $B$1, 
        manual_action!C:C, $D$1, 
        manual_action!K:K, "픽업완료")
-
SUMIFS(event_raw!O:O, 
        event_raw!G:G, C16, 
        event_raw!K:K, $F$4, 
        event_raw!C:C, "배달 완료", 
        event_raw!M:M, $B$1, 
        event_raw!N:N, $D$1)
-
SUMIFS(manual_action!H:H, 
        manual_action!I:I, A16, 
        manual_action!J:J, $F$4, 
        manual_action!A:A, $B$1, 
        manual_action!C:C, $D$1, 
        manual_action!K:K, "폐기")
</f>
        <v>0</v>
      </c>
      <c r="G16" s="35">
        <f>D16
-
SUMIFS(event_raw!O:O, 
        event_raw!G:G, C16, 
        event_raw!K:K, $D$4, 
        event_raw!C:C, "배차 완료", 
        event_raw!M:M, $B$1, 
        event_raw!N:N, $D$1)
+
SUMIFS(event_raw!O:O, 
        event_raw!G:G, C16, 
        event_raw!K:K, $D$4, 
        event_raw!C:C, "배달 완료", 
        event_raw!M:M, $B$1, 
        event_raw!N:N, $D$1)</f>
        <v>0</v>
      </c>
      <c r="H16" s="36">
        <f>E16
-
SUMIFS(event_raw!O:O, 
        event_raw!G:G, C16, 
        event_raw!K:K, $E$4, 
        event_raw!C:C, "배차 완료", 
        event_raw!M:M, $B$1, 
        event_raw!N:N, $D$1)
+
SUMIFS(event_raw!O:O, 
        event_raw!G:G, C16, 
        event_raw!K:K, $E$4, 
        event_raw!C:C, "배달 완료", 
        event_raw!M:M, $B$1, 
        event_raw!N:N, $D$1)</f>
        <v>0</v>
      </c>
      <c r="I16" s="45">
        <f>F16
-
SUMIFS(event_raw!O:O, 
        event_raw!G:G, C16, 
        event_raw!K:K, $F$4, 
        event_raw!C:C, "배차 완료", 
        event_raw!M:M, $B$1, 
        event_raw!N:N, $D$1)
+
SUMIFS(event_raw!O:O, 
        event_raw!G:G, C16, 
        event_raw!K:K, $F$4, 
        event_raw!C:C, "배달 완료", 
        event_raw!M:M, $B$1, 
        event_raw!N:N, $D$1)</f>
        <v>0</v>
      </c>
      <c r="J16" s="1"/>
      <c r="K16" s="1"/>
      <c r="L16" s="22" t="b">
        <f t="shared" si="3"/>
        <v>0</v>
      </c>
      <c r="M16" s="40"/>
      <c r="N16" s="46">
        <v>8.0</v>
      </c>
      <c r="O16" s="4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33" t="s">
        <v>37</v>
      </c>
      <c r="B17" s="1" t="str">
        <f>IFERROR(__xludf.DUMMYFUNCTION("FILTER(allocation!AG:AG, allocation!A:A=$B$1, allocation!B:B=$D$1)
"),"")</f>
        <v/>
      </c>
      <c r="C17" s="4" t="str">
        <f>IFERROR(__xludf.DUMMYFUNCTION("FILTER(allocation!AH:AH, allocation!A:A=$B$1, allocation!B:B=$D$1)
"),"")</f>
        <v/>
      </c>
      <c r="D17" s="4">
        <f>SUMIFS(manual_action!H:H, 
        manual_action!I:I, A17, 
        manual_action!J:J, $D$4, 
        manual_action!A:A, $B$1, 
        manual_action!C:C, $D$1, 
        manual_action!K:K, "픽업완료")
-
SUMIFS(event_raw!O:O, 
        event_raw!G:G, C17, 
        event_raw!K:K, $D$4, 
        event_raw!C:C, "배달 완료", 
        event_raw!M:M, $B$1, 
        event_raw!N:N, $D$1)
-
SUMIFS(manual_action!H:H, 
        manual_action!I:I, A17, 
        manual_action!J:J, $D$4, 
        manual_action!A:A, $B$1, 
        manual_action!C:C, $D$1, 
        manual_action!K:K, "폐기")
</f>
        <v>0</v>
      </c>
      <c r="E17" s="4">
        <f>SUMIFS(manual_action!H:H, 
        manual_action!I:I, A17, 
        manual_action!J:J, $E$4, 
        manual_action!A:A, $B$1, 
        manual_action!C:C, $D$1, 
        manual_action!K:K, "픽업완료")
-
SUMIFS(event_raw!O:O, 
        event_raw!G:G, C17, 
        event_raw!K:K, $E$4, 
        event_raw!C:C, "배달 완료", 
        event_raw!M:M, $B$1, 
        event_raw!N:N, $D$1)
-
SUMIFS(manual_action!H:H, 
        manual_action!I:I, A17, 
        manual_action!J:J, $E$4, 
        manual_action!A:A, $B$1, 
        manual_action!C:C, $D$1, 
        manual_action!K:K, "폐기")
</f>
        <v>0</v>
      </c>
      <c r="F17" s="4">
        <f>SUMIFS(manual_action!H:H, 
        manual_action!I:I, A17, 
        manual_action!J:J, $F$4, 
        manual_action!A:A, $B$1, 
        manual_action!C:C, $D$1, 
        manual_action!K:K, "픽업완료")
-
SUMIFS(event_raw!O:O, 
        event_raw!G:G, C17, 
        event_raw!K:K, $F$4, 
        event_raw!C:C, "배달 완료", 
        event_raw!M:M, $B$1, 
        event_raw!N:N, $D$1)
-
SUMIFS(manual_action!H:H, 
        manual_action!I:I, A17, 
        manual_action!J:J, $F$4, 
        manual_action!A:A, $B$1, 
        manual_action!C:C, $D$1, 
        manual_action!K:K, "폐기")
</f>
        <v>0</v>
      </c>
      <c r="G17" s="35">
        <f>D17
-
SUMIFS(event_raw!O:O, 
        event_raw!G:G, C17, 
        event_raw!K:K, $D$4, 
        event_raw!C:C, "배차 완료", 
        event_raw!M:M, $B$1, 
        event_raw!N:N, $D$1)
+
SUMIFS(event_raw!O:O, 
        event_raw!G:G, C17, 
        event_raw!K:K, $D$4, 
        event_raw!C:C, "배달 완료", 
        event_raw!M:M, $B$1, 
        event_raw!N:N, $D$1)</f>
        <v>0</v>
      </c>
      <c r="H17" s="36">
        <f>E17
-
SUMIFS(event_raw!O:O, 
        event_raw!G:G, C17, 
        event_raw!K:K, $E$4, 
        event_raw!C:C, "배차 완료", 
        event_raw!M:M, $B$1, 
        event_raw!N:N, $D$1)
+
SUMIFS(event_raw!O:O, 
        event_raw!G:G, C17, 
        event_raw!K:K, $E$4, 
        event_raw!C:C, "배달 완료", 
        event_raw!M:M, $B$1, 
        event_raw!N:N, $D$1)</f>
        <v>0</v>
      </c>
      <c r="I17" s="45">
        <f>F17
-
SUMIFS(event_raw!O:O, 
        event_raw!G:G, C17, 
        event_raw!K:K, $F$4, 
        event_raw!C:C, "배차 완료", 
        event_raw!M:M, $B$1, 
        event_raw!N:N, $D$1)
+
SUMIFS(event_raw!O:O, 
        event_raw!G:G, C17, 
        event_raw!K:K, $F$4, 
        event_raw!C:C, "배달 완료", 
        event_raw!M:M, $B$1, 
        event_raw!N:N, $D$1)</f>
        <v>0</v>
      </c>
      <c r="J17" s="1"/>
      <c r="K17" s="1"/>
      <c r="L17" s="22" t="b">
        <f t="shared" si="3"/>
        <v>0</v>
      </c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33" t="s">
        <v>38</v>
      </c>
      <c r="B18" s="1" t="str">
        <f>IFERROR(__xludf.DUMMYFUNCTION("FILTER(allocation!AJ:AJ, allocation!A:A=$B$1, allocation!B:B=$D$1)
"),"")</f>
        <v/>
      </c>
      <c r="C18" s="1" t="str">
        <f>IFERROR(__xludf.DUMMYFUNCTION("FILTER(allocation!AK:AK, allocation!A:A=$B$1, allocation!B:B=$D$1)
"),"")</f>
        <v/>
      </c>
      <c r="D18" s="4">
        <f>SUMIFS(manual_action!H:H, 
        manual_action!I:I, A18, 
        manual_action!J:J, $D$4, 
        manual_action!A:A, $B$1, 
        manual_action!C:C, $D$1, 
        manual_action!K:K, "픽업완료")
-
SUMIFS(event_raw!O:O, 
        event_raw!G:G, C18, 
        event_raw!K:K, $D$4, 
        event_raw!C:C, "배달 완료", 
        event_raw!M:M, $B$1, 
        event_raw!N:N, $D$1)
-
SUMIFS(manual_action!H:H, 
        manual_action!I:I, A18, 
        manual_action!J:J, $D$4, 
        manual_action!A:A, $B$1, 
        manual_action!C:C, $D$1, 
        manual_action!K:K, "폐기")
</f>
        <v>0</v>
      </c>
      <c r="E18" s="4">
        <f>SUMIFS(manual_action!H:H, 
        manual_action!I:I, A18, 
        manual_action!J:J, $E$4, 
        manual_action!A:A, $B$1, 
        manual_action!C:C, $D$1, 
        manual_action!K:K, "픽업완료")
-
SUMIFS(event_raw!O:O, 
        event_raw!G:G, C18, 
        event_raw!K:K, $E$4, 
        event_raw!C:C, "배달 완료", 
        event_raw!M:M, $B$1, 
        event_raw!N:N, $D$1)
-
SUMIFS(manual_action!H:H, 
        manual_action!I:I, A18, 
        manual_action!J:J, $E$4, 
        manual_action!A:A, $B$1, 
        manual_action!C:C, $D$1, 
        manual_action!K:K, "폐기")
</f>
        <v>0</v>
      </c>
      <c r="F18" s="4">
        <f>SUMIFS(manual_action!H:H, 
        manual_action!I:I, A18, 
        manual_action!J:J, $F$4, 
        manual_action!A:A, $B$1, 
        manual_action!C:C, $D$1, 
        manual_action!K:K, "픽업완료")
-
SUMIFS(event_raw!O:O, 
        event_raw!G:G, C18, 
        event_raw!K:K, $F$4, 
        event_raw!C:C, "배달 완료", 
        event_raw!M:M, $B$1, 
        event_raw!N:N, $D$1)
-
SUMIFS(manual_action!H:H, 
        manual_action!I:I, A18, 
        manual_action!J:J, $F$4, 
        manual_action!A:A, $B$1, 
        manual_action!C:C, $D$1, 
        manual_action!K:K, "폐기")
</f>
        <v>0</v>
      </c>
      <c r="G18" s="48">
        <f>D18
-
SUMIFS(event_raw!O:O, 
        event_raw!G:G, C18, 
        event_raw!K:K, $D$4, 
        event_raw!C:C, "배차 완료", 
        event_raw!M:M, $B$1, 
        event_raw!N:N, $D$1)
+
SUMIFS(event_raw!O:O, 
        event_raw!G:G, C18, 
        event_raw!K:K, $D$4, 
        event_raw!C:C, "배달 완료", 
        event_raw!M:M, $B$1, 
        event_raw!N:N, $D$1)</f>
        <v>0</v>
      </c>
      <c r="H18" s="49">
        <f>E18
-
SUMIFS(event_raw!O:O, 
        event_raw!G:G, C18, 
        event_raw!K:K, $E$4, 
        event_raw!C:C, "배차 완료", 
        event_raw!M:M, $B$1, 
        event_raw!N:N, $D$1)
+
SUMIFS(event_raw!O:O, 
        event_raw!G:G, C18, 
        event_raw!K:K, $E$4, 
        event_raw!C:C, "배달 완료", 
        event_raw!M:M, $B$1, 
        event_raw!N:N, $D$1)</f>
        <v>0</v>
      </c>
      <c r="I18" s="50">
        <f>F18
-
SUMIFS(event_raw!O:O, 
        event_raw!G:G, C18, 
        event_raw!K:K, $F$4, 
        event_raw!C:C, "배차 완료", 
        event_raw!M:M, $B$1, 
        event_raw!N:N, $D$1)
+
SUMIFS(event_raw!O:O, 
        event_raw!G:G, C18, 
        event_raw!K:K, $F$4, 
        event_raw!C:C, "배달 완료", 
        event_raw!M:M, $B$1, 
        event_raw!N:N, $D$1)</f>
        <v>0</v>
      </c>
      <c r="J18" s="1"/>
      <c r="K18" s="1"/>
      <c r="L18" s="22" t="b">
        <f t="shared" si="3"/>
        <v>0</v>
      </c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51" t="s">
        <v>39</v>
      </c>
      <c r="B19" s="51"/>
      <c r="C19" s="51"/>
      <c r="D19" s="52">
        <f>SUMIFS(event_raw!O:O, 
        event_raw!K:K, $D$4, 
        event_raw!C:C, "배달 완료", 
        event_raw!M:M, $B$1, 
        event_raw!N:N, $D$1)</f>
        <v>24</v>
      </c>
      <c r="E19" s="52">
        <f>SUMIFS(event_raw!O:O, 
        event_raw!K:K, $E$4, 
        event_raw!C:C, "배달 완료", 
        event_raw!M:M, $B$1, 
        event_raw!N:N, $D$1)</f>
        <v>0</v>
      </c>
      <c r="F19" s="52">
        <f>SUMIFS(event_raw!O:O, 
        event_raw!K:K, $F$4, 
        event_raw!C:C, "배달 완료", 
        event_raw!M:M, $B$1, 
        event_raw!N:N, $D$1)</f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51" t="s">
        <v>40</v>
      </c>
      <c r="B20" s="51"/>
      <c r="C20" s="51"/>
      <c r="D20" s="52">
        <f>SUMIFS(manual_action!H:H, 
        manual_action!J:J, $D$4, 
        manual_action!A:A, $B$1, 
        manual_action!C:C, $D$1, 
        manual_action!K:K, "폐기")</f>
        <v>0</v>
      </c>
      <c r="E20" s="52">
        <f>SUMIFS(manual_action!H:H, 
        manual_action!J:J, $E$4, 
        manual_action!A:A, $B$1, 
        manual_action!C:C, $D$1, 
        manual_action!K:K, "폐기")</f>
        <v>0</v>
      </c>
      <c r="F20" s="52">
        <f>SUMIFS(manual_action!H:H, 
        manual_action!J:J, $F$4, 
        manual_action!A:A, $B$1, 
        manual_action!C:C, $D$1, 
        manual_action!K:K, "폐기")</f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24" t="s">
        <v>41</v>
      </c>
      <c r="B21" s="24"/>
      <c r="C21" s="24"/>
      <c r="D21" s="53" t="b">
        <f t="shared" ref="D21:F21" si="4">AND(D7-D19-D8=D20, D5=0, D6=0)</f>
        <v>0</v>
      </c>
      <c r="E21" s="54" t="b">
        <f t="shared" si="4"/>
        <v>1</v>
      </c>
      <c r="F21" s="54" t="b">
        <f t="shared" si="4"/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1" t="s">
        <v>42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>
      <c r="A23" s="55" t="s">
        <v>43</v>
      </c>
      <c r="B23" s="56" t="b">
        <f>IF(I6&gt;0, TRUE)</f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>
      <c r="A24" s="57" t="s">
        <v>44</v>
      </c>
      <c r="B24" s="58" t="b">
        <f>COUNTIF(G9:I18, 0) &gt; 0
</f>
        <v>1</v>
      </c>
      <c r="C24" s="31" t="s">
        <v>9</v>
      </c>
      <c r="D24" s="4">
        <f>MIN((MIN(M9:M16)*8-SUM(G9:G16))/2, MIN(M9:M16))</f>
        <v>5</v>
      </c>
      <c r="F24" s="4">
        <f>MIN((MIN(N9:N16)*8-SUM(H9:H16))/2, MIN(N9:N16))</f>
        <v>8</v>
      </c>
      <c r="G24" s="1"/>
      <c r="H24" s="1"/>
      <c r="I24" s="1" t="s">
        <v>45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57" t="s">
        <v>46</v>
      </c>
      <c r="B25" s="58" t="b">
        <f>IF(L8&gt;0, TRUE)</f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59" t="s">
        <v>47</v>
      </c>
      <c r="B26" s="60" t="b">
        <f>SUM(N(COUNTIF(G9:G18, 0) &gt; 0), N(COUNTIF(H9:H18, 0) &gt; 0)) &gt;= 2</f>
        <v>1</v>
      </c>
      <c r="C26" s="1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61" t="s">
        <v>49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</row>
    <row r="30">
      <c r="A30" s="62" t="s">
        <v>50</v>
      </c>
      <c r="B30" s="62" t="s">
        <v>51</v>
      </c>
      <c r="C30" s="62" t="s">
        <v>52</v>
      </c>
      <c r="D30" s="62" t="s">
        <v>53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</row>
    <row r="31">
      <c r="A31" s="4">
        <f>ORDER_COUNT(B1, D1)</f>
        <v>0</v>
      </c>
      <c r="B31" s="63">
        <f>A31/IF(D1="lunch", SUMIFS(order_raw!E:E, order_raw!C:C, B1), IF(D1="dinner", SUMIFS(order_raw!F:F, order_raw!C:C, B1), ""))</f>
        <v>0</v>
      </c>
      <c r="C31" s="64">
        <f>A31*2/SUMIFS(order_raw!J:J, order_raw!C:C,$B$1)</f>
        <v>0</v>
      </c>
      <c r="D31" s="64">
        <f>A31*2/SUMIFS(order_raw!D:D, order_raw!C:C,$B$1)</f>
        <v>0</v>
      </c>
      <c r="E31" s="7"/>
      <c r="F31" s="1"/>
      <c r="G31" s="1"/>
      <c r="H31" s="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62" t="s">
        <v>54</v>
      </c>
      <c r="B32" s="62" t="s">
        <v>55</v>
      </c>
      <c r="C32" s="62" t="s">
        <v>56</v>
      </c>
      <c r="D32" s="62" t="s">
        <v>57</v>
      </c>
      <c r="E32" s="62" t="s">
        <v>58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</row>
    <row r="33">
      <c r="A33" s="65" t="str">
        <f>OPH_UNIT(B1,D1,#REF!)</f>
        <v>#NUM!</v>
      </c>
      <c r="B33" s="1" t="s">
        <v>59</v>
      </c>
      <c r="C33" s="1" t="s">
        <v>59</v>
      </c>
      <c r="D33" s="7" t="s">
        <v>59</v>
      </c>
      <c r="E33" s="1" t="s">
        <v>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62" t="s">
        <v>60</v>
      </c>
      <c r="B34" s="62" t="s">
        <v>21</v>
      </c>
      <c r="C34" s="62" t="s">
        <v>24</v>
      </c>
      <c r="D34" s="62" t="s">
        <v>28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</row>
    <row r="35">
      <c r="A35" s="66">
        <f>AVERAGE(B35:D35)</f>
        <v>0</v>
      </c>
      <c r="B35" s="66">
        <f>ESTIMATED_DPH(C9,A9,B1,D1)</f>
        <v>0</v>
      </c>
      <c r="C35" s="66">
        <f>ESTIMATED_DPH(C10,A10,B1,D1)</f>
        <v>0</v>
      </c>
      <c r="D35" s="66">
        <f>ESTIMATED_DPH(C11,A11,B1,D1)</f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62" t="s">
        <v>61</v>
      </c>
      <c r="B36" s="62" t="s">
        <v>21</v>
      </c>
      <c r="C36" s="62" t="s">
        <v>24</v>
      </c>
      <c r="D36" s="62" t="s">
        <v>28</v>
      </c>
      <c r="E36" s="62" t="s">
        <v>62</v>
      </c>
      <c r="F36" s="62"/>
      <c r="G36" s="62" t="s">
        <v>63</v>
      </c>
      <c r="H36" s="62" t="s">
        <v>64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</row>
    <row r="37">
      <c r="A37" s="66">
        <f>AVERAGE(B37:D37)</f>
        <v>0</v>
      </c>
      <c r="B37" s="4">
        <f>AVG_DELIVERY_MINUTES(C9,B1,D1)</f>
        <v>0</v>
      </c>
      <c r="C37" s="4">
        <f>AVG_DELIVERY_MINUTES(C10,B1,D1)</f>
        <v>0</v>
      </c>
      <c r="D37" s="4">
        <f>AVG_DELIVERY_MINUTES(C11,B1,D1)</f>
        <v>0</v>
      </c>
      <c r="E37" s="4">
        <f>MIN_DELIVERY_TIME(B1,D1)</f>
        <v>0</v>
      </c>
      <c r="F37" s="1"/>
      <c r="G37" s="4">
        <f>MAX_DELIVERY_TIME(B1,D1)</f>
        <v>0</v>
      </c>
      <c r="H37" s="67">
        <f>OVER30_DELIVERY_RATIO(B1,D1)</f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62" t="s">
        <v>65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/>
      <c r="B47" s="31"/>
      <c r="C47" s="3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31" t="s">
        <v>66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69">
        <v>45763.0</v>
      </c>
      <c r="B65" s="1" t="s">
        <v>2</v>
      </c>
      <c r="C65" s="4">
        <v>10.0</v>
      </c>
      <c r="D65" s="4">
        <v>2.0</v>
      </c>
      <c r="E65" s="4">
        <v>167.0</v>
      </c>
      <c r="F65" s="4">
        <v>0.09110747408619749</v>
      </c>
      <c r="G65" s="4">
        <v>0.9329608938547486</v>
      </c>
      <c r="H65" s="4">
        <v>0.09896296296296296</v>
      </c>
      <c r="I65" s="4">
        <v>6.82</v>
      </c>
      <c r="J65" s="4">
        <v>8.212</v>
      </c>
      <c r="K65" s="4">
        <v>8.41</v>
      </c>
      <c r="L65" s="4">
        <v>6.32</v>
      </c>
      <c r="M65" s="4">
        <v>7.64</v>
      </c>
      <c r="N65" s="4">
        <v>9.27</v>
      </c>
      <c r="O65" s="4">
        <v>11.75</v>
      </c>
      <c r="P65" s="4">
        <v>8.61</v>
      </c>
      <c r="Q65" s="4">
        <v>7.08</v>
      </c>
      <c r="R65" s="4">
        <v>6.82</v>
      </c>
      <c r="S65" s="4">
        <v>7.38</v>
      </c>
      <c r="T65" s="4">
        <v>8.84</v>
      </c>
      <c r="U65" s="4">
        <v>6.9087499999999995</v>
      </c>
      <c r="V65" s="4">
        <v>6.54</v>
      </c>
      <c r="W65" s="4">
        <v>8.7</v>
      </c>
      <c r="X65" s="4">
        <v>7.2</v>
      </c>
      <c r="Y65" s="4">
        <v>5.93</v>
      </c>
      <c r="Z65" s="4">
        <v>4.68</v>
      </c>
      <c r="AA65" s="4">
        <v>6.39</v>
      </c>
      <c r="AB65" s="4">
        <v>7.77</v>
      </c>
      <c r="AC65" s="4">
        <v>8.06</v>
      </c>
      <c r="AD65" s="4">
        <v>7.45</v>
      </c>
      <c r="AE65" s="4">
        <v>6.22</v>
      </c>
      <c r="AF65" s="4">
        <v>0.48</v>
      </c>
      <c r="AG65" s="4">
        <v>34.02</v>
      </c>
      <c r="AH65" s="4">
        <v>1.2</v>
      </c>
      <c r="AI65" s="4">
        <v>8.1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1"/>
      <c r="B127" s="1"/>
      <c r="C127" s="1"/>
      <c r="D127" s="1"/>
      <c r="E127" s="70"/>
      <c r="F127" s="71"/>
      <c r="G127" s="71"/>
      <c r="H127" s="71"/>
      <c r="I127" s="72"/>
      <c r="J127" s="72"/>
      <c r="K127" s="71"/>
      <c r="L127" s="7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1"/>
      <c r="B128" s="1"/>
      <c r="C128" s="1"/>
      <c r="D128" s="1"/>
      <c r="E128" s="70"/>
      <c r="F128" s="71"/>
      <c r="G128" s="71"/>
      <c r="H128" s="71"/>
      <c r="I128" s="72"/>
      <c r="J128" s="72"/>
      <c r="K128" s="71"/>
      <c r="L128" s="7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/>
      <c r="B129" s="1"/>
      <c r="C129" s="1"/>
      <c r="D129" s="1"/>
      <c r="E129" s="70"/>
      <c r="F129" s="71"/>
      <c r="G129" s="71"/>
      <c r="H129" s="71"/>
      <c r="I129" s="71"/>
      <c r="J129" s="71"/>
      <c r="K129" s="71"/>
      <c r="L129" s="7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/>
      <c r="B130" s="1"/>
      <c r="C130" s="1"/>
      <c r="D130" s="1"/>
      <c r="E130" s="70"/>
      <c r="F130" s="71"/>
      <c r="G130" s="71"/>
      <c r="H130" s="71"/>
      <c r="I130" s="71"/>
      <c r="J130" s="71"/>
      <c r="K130" s="71"/>
      <c r="L130" s="7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/>
      <c r="B131" s="1"/>
      <c r="C131" s="1"/>
      <c r="D131" s="1"/>
      <c r="E131" s="70"/>
      <c r="F131" s="71"/>
      <c r="G131" s="71"/>
      <c r="H131" s="71"/>
      <c r="I131" s="71"/>
      <c r="J131" s="71"/>
      <c r="K131" s="71"/>
      <c r="L131" s="7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/>
      <c r="B132" s="1"/>
      <c r="C132" s="1"/>
      <c r="D132" s="1"/>
      <c r="E132" s="70"/>
      <c r="F132" s="71"/>
      <c r="G132" s="71"/>
      <c r="H132" s="71"/>
      <c r="I132" s="71"/>
      <c r="J132" s="71"/>
      <c r="K132" s="71"/>
      <c r="L132" s="7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/>
      <c r="B133" s="1"/>
      <c r="C133" s="1"/>
      <c r="D133" s="1"/>
      <c r="E133" s="70"/>
      <c r="F133" s="71"/>
      <c r="G133" s="71"/>
      <c r="H133" s="71"/>
      <c r="I133" s="72"/>
      <c r="J133" s="72"/>
      <c r="K133" s="71"/>
      <c r="L133" s="7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/>
      <c r="B134" s="1"/>
      <c r="C134" s="1"/>
      <c r="D134" s="1"/>
      <c r="E134" s="70"/>
      <c r="F134" s="71"/>
      <c r="G134" s="71"/>
      <c r="H134" s="71"/>
      <c r="I134" s="72"/>
      <c r="J134" s="72"/>
      <c r="K134" s="71"/>
      <c r="L134" s="7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/>
      <c r="B135" s="1"/>
      <c r="C135" s="1"/>
      <c r="D135" s="1"/>
      <c r="E135" s="70"/>
      <c r="F135" s="71"/>
      <c r="G135" s="71"/>
      <c r="H135" s="71"/>
      <c r="I135" s="72"/>
      <c r="J135" s="72"/>
      <c r="K135" s="7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4">
    <mergeCell ref="G6:H6"/>
    <mergeCell ref="G7:I7"/>
    <mergeCell ref="J7:K7"/>
    <mergeCell ref="M7:O7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31.25"/>
  </cols>
  <sheetData>
    <row r="1">
      <c r="A1" s="73" t="s">
        <v>67</v>
      </c>
      <c r="B1" s="73" t="s">
        <v>68</v>
      </c>
      <c r="C1" s="73" t="s">
        <v>69</v>
      </c>
      <c r="D1" s="73" t="s">
        <v>70</v>
      </c>
      <c r="E1" s="73" t="s">
        <v>71</v>
      </c>
      <c r="F1" s="73" t="s">
        <v>72</v>
      </c>
      <c r="G1" s="73" t="s">
        <v>73</v>
      </c>
      <c r="H1" s="73" t="s">
        <v>74</v>
      </c>
      <c r="I1" s="73" t="s">
        <v>75</v>
      </c>
      <c r="J1" s="73" t="s">
        <v>76</v>
      </c>
      <c r="K1" s="73" t="s">
        <v>77</v>
      </c>
      <c r="L1" s="73"/>
      <c r="M1" s="73"/>
      <c r="N1" s="73"/>
      <c r="O1" s="73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</row>
    <row r="2">
      <c r="A2" s="75">
        <v>45763.0</v>
      </c>
      <c r="B2" s="76" t="s">
        <v>78</v>
      </c>
      <c r="C2" s="76" t="s">
        <v>79</v>
      </c>
      <c r="D2" s="77">
        <v>6280.0</v>
      </c>
      <c r="E2" s="77"/>
      <c r="F2" s="77" t="s">
        <v>80</v>
      </c>
      <c r="G2" s="76" t="s">
        <v>9</v>
      </c>
      <c r="H2" s="76" t="s">
        <v>81</v>
      </c>
      <c r="I2" s="76" t="s">
        <v>81</v>
      </c>
      <c r="J2" s="76"/>
      <c r="K2" s="76"/>
      <c r="L2" s="76"/>
      <c r="M2" s="76"/>
      <c r="N2" s="76"/>
    </row>
    <row r="3">
      <c r="B3" s="76" t="s">
        <v>78</v>
      </c>
      <c r="C3" s="76" t="s">
        <v>79</v>
      </c>
      <c r="D3" s="77">
        <v>6280.0</v>
      </c>
      <c r="E3" s="77"/>
      <c r="F3" s="77" t="s">
        <v>80</v>
      </c>
      <c r="G3" s="76" t="s">
        <v>82</v>
      </c>
      <c r="H3" s="76" t="s">
        <v>81</v>
      </c>
      <c r="I3" s="76" t="s">
        <v>81</v>
      </c>
      <c r="J3" s="76"/>
      <c r="K3" s="76"/>
      <c r="L3" s="76"/>
      <c r="M3" s="76"/>
      <c r="N3" s="76"/>
    </row>
    <row r="4">
      <c r="B4" s="76" t="s">
        <v>78</v>
      </c>
      <c r="C4" s="76" t="s">
        <v>79</v>
      </c>
      <c r="D4" s="77">
        <v>6280.0</v>
      </c>
      <c r="E4" s="77"/>
      <c r="F4" s="77" t="s">
        <v>80</v>
      </c>
      <c r="G4" s="76" t="s">
        <v>83</v>
      </c>
      <c r="H4" s="76" t="s">
        <v>81</v>
      </c>
      <c r="I4" s="76" t="s">
        <v>81</v>
      </c>
      <c r="J4" s="76"/>
      <c r="K4" s="76"/>
      <c r="L4" s="76"/>
      <c r="M4" s="76"/>
      <c r="N4" s="76"/>
    </row>
    <row r="5">
      <c r="A5" s="75">
        <v>45764.0</v>
      </c>
      <c r="B5" s="76" t="s">
        <v>2</v>
      </c>
      <c r="C5" s="76" t="s">
        <v>79</v>
      </c>
      <c r="D5" s="77">
        <v>6280.0</v>
      </c>
      <c r="E5" s="77"/>
      <c r="F5" s="77" t="s">
        <v>80</v>
      </c>
      <c r="G5" s="76" t="s">
        <v>9</v>
      </c>
      <c r="H5" s="76" t="s">
        <v>81</v>
      </c>
      <c r="I5" s="76" t="s">
        <v>81</v>
      </c>
      <c r="J5" s="76"/>
      <c r="K5" s="76"/>
      <c r="L5" s="76"/>
      <c r="M5" s="76"/>
      <c r="N5" s="76"/>
    </row>
    <row r="6">
      <c r="B6" s="76" t="s">
        <v>2</v>
      </c>
      <c r="C6" s="76" t="s">
        <v>79</v>
      </c>
      <c r="D6" s="77">
        <v>6280.0</v>
      </c>
      <c r="E6" s="77"/>
      <c r="F6" s="77" t="s">
        <v>80</v>
      </c>
      <c r="G6" s="76" t="s">
        <v>82</v>
      </c>
      <c r="H6" s="76" t="s">
        <v>81</v>
      </c>
      <c r="I6" s="76" t="s">
        <v>81</v>
      </c>
      <c r="J6" s="76"/>
      <c r="K6" s="76"/>
      <c r="L6" s="76"/>
      <c r="M6" s="76"/>
      <c r="N6" s="76"/>
    </row>
    <row r="7">
      <c r="B7" s="76" t="s">
        <v>2</v>
      </c>
      <c r="C7" s="76" t="s">
        <v>79</v>
      </c>
      <c r="D7" s="77">
        <v>6280.0</v>
      </c>
      <c r="E7" s="77"/>
      <c r="F7" s="77" t="s">
        <v>80</v>
      </c>
      <c r="G7" s="76" t="s">
        <v>83</v>
      </c>
      <c r="H7" s="76" t="s">
        <v>81</v>
      </c>
      <c r="I7" s="76" t="s">
        <v>81</v>
      </c>
      <c r="J7" s="76"/>
      <c r="K7" s="76"/>
      <c r="L7" s="76"/>
      <c r="M7" s="76"/>
      <c r="N7" s="76"/>
    </row>
    <row r="8">
      <c r="B8" s="76" t="s">
        <v>78</v>
      </c>
      <c r="C8" s="76" t="s">
        <v>79</v>
      </c>
      <c r="D8" s="77">
        <v>6280.0</v>
      </c>
      <c r="E8" s="77"/>
      <c r="F8" s="77" t="s">
        <v>80</v>
      </c>
      <c r="G8" s="76" t="s">
        <v>9</v>
      </c>
      <c r="H8" s="76" t="s">
        <v>81</v>
      </c>
      <c r="I8" s="76" t="s">
        <v>81</v>
      </c>
      <c r="J8" s="76"/>
      <c r="K8" s="76"/>
      <c r="L8" s="76"/>
      <c r="M8" s="76"/>
      <c r="N8" s="76"/>
    </row>
    <row r="9">
      <c r="B9" s="76" t="s">
        <v>78</v>
      </c>
      <c r="C9" s="76" t="s">
        <v>79</v>
      </c>
      <c r="D9" s="77">
        <v>6280.0</v>
      </c>
      <c r="E9" s="77"/>
      <c r="F9" s="77" t="s">
        <v>80</v>
      </c>
      <c r="G9" s="76" t="s">
        <v>82</v>
      </c>
      <c r="H9" s="76" t="s">
        <v>81</v>
      </c>
      <c r="I9" s="76" t="s">
        <v>81</v>
      </c>
      <c r="J9" s="76"/>
      <c r="K9" s="76"/>
      <c r="L9" s="76"/>
      <c r="M9" s="76"/>
      <c r="N9" s="76"/>
    </row>
    <row r="10">
      <c r="B10" s="76" t="s">
        <v>78</v>
      </c>
      <c r="C10" s="76" t="s">
        <v>79</v>
      </c>
      <c r="D10" s="77">
        <v>6280.0</v>
      </c>
      <c r="E10" s="77"/>
      <c r="F10" s="77" t="s">
        <v>80</v>
      </c>
      <c r="G10" s="76" t="s">
        <v>83</v>
      </c>
      <c r="H10" s="76" t="s">
        <v>81</v>
      </c>
      <c r="I10" s="76" t="s">
        <v>81</v>
      </c>
      <c r="J10" s="76"/>
      <c r="K10" s="76"/>
      <c r="L10" s="76"/>
      <c r="M10" s="76"/>
      <c r="N10" s="76"/>
    </row>
    <row r="11">
      <c r="A11" s="75">
        <v>45765.0</v>
      </c>
      <c r="B11" s="76" t="s">
        <v>2</v>
      </c>
      <c r="C11" s="76" t="s">
        <v>79</v>
      </c>
      <c r="D11" s="77">
        <v>6280.0</v>
      </c>
      <c r="E11" s="77"/>
      <c r="F11" s="77" t="s">
        <v>80</v>
      </c>
      <c r="G11" s="76" t="s">
        <v>9</v>
      </c>
      <c r="H11" s="76" t="s">
        <v>81</v>
      </c>
      <c r="I11" s="76" t="s">
        <v>81</v>
      </c>
      <c r="J11" s="76"/>
      <c r="K11" s="76"/>
      <c r="L11" s="76"/>
      <c r="M11" s="76"/>
      <c r="N11" s="76"/>
    </row>
    <row r="12">
      <c r="A12" s="75"/>
      <c r="B12" s="76" t="s">
        <v>2</v>
      </c>
      <c r="C12" s="76" t="s">
        <v>79</v>
      </c>
      <c r="D12" s="77">
        <v>6280.0</v>
      </c>
      <c r="E12" s="77"/>
      <c r="F12" s="77" t="s">
        <v>80</v>
      </c>
      <c r="G12" s="76" t="s">
        <v>82</v>
      </c>
      <c r="H12" s="76" t="s">
        <v>81</v>
      </c>
      <c r="I12" s="76" t="s">
        <v>81</v>
      </c>
      <c r="J12" s="76"/>
      <c r="K12" s="76"/>
      <c r="L12" s="76"/>
      <c r="M12" s="76"/>
      <c r="N12" s="76"/>
    </row>
    <row r="13">
      <c r="A13" s="75"/>
      <c r="B13" s="76" t="s">
        <v>2</v>
      </c>
      <c r="C13" s="76" t="s">
        <v>79</v>
      </c>
      <c r="D13" s="77">
        <v>6280.0</v>
      </c>
      <c r="E13" s="77"/>
      <c r="F13" s="77" t="s">
        <v>80</v>
      </c>
      <c r="G13" s="76" t="s">
        <v>83</v>
      </c>
      <c r="H13" s="76" t="s">
        <v>81</v>
      </c>
      <c r="I13" s="76" t="s">
        <v>81</v>
      </c>
      <c r="J13" s="76"/>
      <c r="K13" s="76"/>
      <c r="L13" s="76"/>
      <c r="M13" s="76"/>
      <c r="N13" s="76"/>
    </row>
    <row r="14">
      <c r="A14" s="75"/>
      <c r="B14" s="76" t="s">
        <v>78</v>
      </c>
      <c r="C14" s="76" t="s">
        <v>79</v>
      </c>
      <c r="D14" s="77">
        <v>6280.0</v>
      </c>
      <c r="E14" s="77"/>
      <c r="F14" s="77" t="s">
        <v>80</v>
      </c>
      <c r="G14" s="76" t="s">
        <v>9</v>
      </c>
      <c r="H14" s="76" t="s">
        <v>81</v>
      </c>
      <c r="I14" s="76" t="s">
        <v>81</v>
      </c>
      <c r="J14" s="76"/>
      <c r="K14" s="76"/>
      <c r="L14" s="76"/>
      <c r="M14" s="76"/>
      <c r="N14" s="76"/>
    </row>
    <row r="15">
      <c r="A15" s="75"/>
      <c r="B15" s="76" t="s">
        <v>78</v>
      </c>
      <c r="C15" s="76" t="s">
        <v>79</v>
      </c>
      <c r="D15" s="77">
        <v>6280.0</v>
      </c>
      <c r="E15" s="77"/>
      <c r="F15" s="77" t="s">
        <v>80</v>
      </c>
      <c r="G15" s="76" t="s">
        <v>82</v>
      </c>
      <c r="H15" s="76" t="s">
        <v>81</v>
      </c>
      <c r="I15" s="76" t="s">
        <v>81</v>
      </c>
      <c r="J15" s="76"/>
      <c r="K15" s="76"/>
      <c r="L15" s="76"/>
      <c r="M15" s="76"/>
      <c r="N15" s="76"/>
      <c r="T15" s="76" t="s">
        <v>84</v>
      </c>
    </row>
    <row r="16">
      <c r="A16" s="75"/>
      <c r="B16" s="76" t="s">
        <v>78</v>
      </c>
      <c r="C16" s="76" t="s">
        <v>79</v>
      </c>
      <c r="D16" s="77">
        <v>6280.0</v>
      </c>
      <c r="E16" s="77"/>
      <c r="F16" s="77" t="s">
        <v>80</v>
      </c>
      <c r="G16" s="76" t="s">
        <v>83</v>
      </c>
      <c r="H16" s="76" t="s">
        <v>81</v>
      </c>
      <c r="I16" s="76" t="s">
        <v>81</v>
      </c>
      <c r="J16" s="76"/>
      <c r="K16" s="76"/>
      <c r="L16" s="76"/>
      <c r="M16" s="76"/>
      <c r="N16" s="76"/>
    </row>
    <row r="17">
      <c r="G17" s="78"/>
    </row>
    <row r="18">
      <c r="G18" s="78"/>
    </row>
    <row r="19">
      <c r="G19" s="78"/>
    </row>
    <row r="20">
      <c r="G20" s="78"/>
    </row>
    <row r="21">
      <c r="G21" s="78"/>
    </row>
    <row r="22">
      <c r="G22" s="78"/>
    </row>
    <row r="23">
      <c r="G23" s="78"/>
    </row>
    <row r="24">
      <c r="G24" s="78"/>
    </row>
    <row r="25">
      <c r="G25" s="78"/>
    </row>
    <row r="26">
      <c r="G26" s="78"/>
    </row>
    <row r="27">
      <c r="G27" s="78"/>
    </row>
    <row r="28">
      <c r="G28" s="78"/>
    </row>
    <row r="29">
      <c r="G29" s="78"/>
    </row>
    <row r="30">
      <c r="G30" s="78"/>
    </row>
    <row r="31">
      <c r="G31" s="78"/>
    </row>
    <row r="32">
      <c r="G32" s="78"/>
    </row>
    <row r="33">
      <c r="G33" s="78"/>
    </row>
    <row r="34">
      <c r="G34" s="78"/>
    </row>
    <row r="35">
      <c r="G35" s="78"/>
    </row>
    <row r="36">
      <c r="G36" s="78"/>
    </row>
    <row r="37">
      <c r="G37" s="78"/>
    </row>
    <row r="38">
      <c r="G38" s="78"/>
    </row>
    <row r="39">
      <c r="G39" s="78"/>
    </row>
    <row r="40">
      <c r="G40" s="78"/>
    </row>
    <row r="41">
      <c r="G41" s="78"/>
    </row>
    <row r="42">
      <c r="G42" s="78"/>
    </row>
    <row r="43">
      <c r="G43" s="78"/>
    </row>
    <row r="44">
      <c r="G44" s="78"/>
    </row>
    <row r="45">
      <c r="G45" s="78"/>
    </row>
    <row r="46">
      <c r="G46" s="78"/>
    </row>
    <row r="47">
      <c r="G47" s="78"/>
    </row>
  </sheetData>
  <mergeCells count="2">
    <mergeCell ref="A2:A4"/>
    <mergeCell ref="A5:A10"/>
  </mergeCells>
  <dataValidations>
    <dataValidation type="list" allowBlank="1" showErrorMessage="1" sqref="C2:C16">
      <formula1>"완료,체크 필요"</formula1>
    </dataValidation>
    <dataValidation type="list" allowBlank="1" showErrorMessage="1" sqref="G2:G47">
      <formula1>"아삭참치김밥 + 바삭치킨커틀릿,아이스 아메리카노,맥시칸식 샐러드 보울,[두잇 119] 귀한 불족 도시락,[두잇 119] 귀한보쌈 도시락"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46.25"/>
    <col customWidth="1" min="4" max="4" width="42.38"/>
    <col customWidth="1" min="5" max="5" width="23.13"/>
  </cols>
  <sheetData>
    <row r="1">
      <c r="A1" s="76" t="s">
        <v>85</v>
      </c>
      <c r="B1" s="76" t="s">
        <v>86</v>
      </c>
      <c r="C1" s="79" t="s">
        <v>87</v>
      </c>
      <c r="D1" s="79" t="s">
        <v>88</v>
      </c>
    </row>
    <row r="2">
      <c r="B2" s="76" t="s">
        <v>60</v>
      </c>
      <c r="C2" s="79" t="s">
        <v>87</v>
      </c>
    </row>
    <row r="3">
      <c r="B3" s="76" t="s">
        <v>54</v>
      </c>
      <c r="C3" s="79" t="s">
        <v>87</v>
      </c>
      <c r="D3" s="79" t="s">
        <v>89</v>
      </c>
    </row>
    <row r="4">
      <c r="B4" s="76" t="s">
        <v>90</v>
      </c>
      <c r="C4" s="79" t="s">
        <v>88</v>
      </c>
      <c r="D4" s="79" t="s">
        <v>91</v>
      </c>
    </row>
    <row r="5">
      <c r="B5" s="76" t="s">
        <v>92</v>
      </c>
      <c r="C5" s="79" t="s">
        <v>93</v>
      </c>
      <c r="D5" s="79" t="s">
        <v>87</v>
      </c>
    </row>
    <row r="6">
      <c r="B6" s="76" t="s">
        <v>94</v>
      </c>
      <c r="C6" s="79" t="s">
        <v>88</v>
      </c>
      <c r="D6" s="79" t="s">
        <v>87</v>
      </c>
    </row>
    <row r="8">
      <c r="A8" s="76" t="s">
        <v>3</v>
      </c>
    </row>
    <row r="9">
      <c r="A9" s="76" t="s">
        <v>95</v>
      </c>
      <c r="D9" s="76" t="s">
        <v>96</v>
      </c>
      <c r="E9" s="76" t="s">
        <v>97</v>
      </c>
    </row>
    <row r="10">
      <c r="A10" s="80" t="s">
        <v>98</v>
      </c>
      <c r="B10" s="80" t="s">
        <v>99</v>
      </c>
    </row>
    <row r="11">
      <c r="A11" s="81">
        <v>0.3958333333333333</v>
      </c>
      <c r="B11" s="81">
        <v>0.6875</v>
      </c>
      <c r="C11" s="76" t="s">
        <v>100</v>
      </c>
    </row>
    <row r="12">
      <c r="A12" s="81">
        <v>0.4375</v>
      </c>
      <c r="B12" s="81">
        <v>0.7083333333333334</v>
      </c>
      <c r="C12" s="76" t="s">
        <v>101</v>
      </c>
      <c r="E12" s="76" t="s">
        <v>102</v>
      </c>
    </row>
    <row r="13">
      <c r="A13" s="81">
        <v>0.4375</v>
      </c>
      <c r="B13" s="81">
        <v>0.7083333333333334</v>
      </c>
      <c r="C13" s="76" t="s">
        <v>103</v>
      </c>
      <c r="D13" s="82" t="s">
        <v>104</v>
      </c>
      <c r="F13" s="76" t="s">
        <v>105</v>
      </c>
    </row>
    <row r="14">
      <c r="A14" s="81">
        <v>0.4444444444444444</v>
      </c>
      <c r="B14" s="81">
        <v>0.7152777777777778</v>
      </c>
      <c r="C14" s="76" t="s">
        <v>106</v>
      </c>
    </row>
    <row r="15">
      <c r="A15" s="81">
        <v>0.4444444444444444</v>
      </c>
      <c r="B15" s="81">
        <v>0.7152777777777778</v>
      </c>
      <c r="C15" s="76" t="s">
        <v>107</v>
      </c>
    </row>
    <row r="16">
      <c r="A16" s="81">
        <v>0.4513888888888889</v>
      </c>
      <c r="B16" s="81">
        <v>0.7222222222222222</v>
      </c>
      <c r="C16" s="76" t="s">
        <v>108</v>
      </c>
    </row>
    <row r="17">
      <c r="A17" s="81">
        <v>0.4583333333333333</v>
      </c>
      <c r="B17" s="81">
        <v>0.7291666666666666</v>
      </c>
      <c r="C17" s="76" t="s">
        <v>109</v>
      </c>
    </row>
    <row r="18">
      <c r="A18" s="81">
        <v>0.5416666666666666</v>
      </c>
      <c r="B18" s="81">
        <v>0.7916666666666666</v>
      </c>
      <c r="C18" s="76" t="s">
        <v>110</v>
      </c>
    </row>
    <row r="19">
      <c r="A19" s="81">
        <v>0.5625</v>
      </c>
      <c r="B19" s="81">
        <v>0.8125</v>
      </c>
      <c r="C19" s="76" t="s">
        <v>111</v>
      </c>
    </row>
    <row r="20">
      <c r="A20" s="81">
        <v>0.5625</v>
      </c>
      <c r="B20" s="81">
        <v>0.8125</v>
      </c>
      <c r="C20" s="76" t="s">
        <v>112</v>
      </c>
    </row>
  </sheetData>
  <hyperlinks>
    <hyperlink r:id="rId1" ref="C1"/>
    <hyperlink r:id="rId2" ref="D1"/>
    <hyperlink r:id="rId3" ref="C2"/>
    <hyperlink r:id="rId4" ref="C3"/>
    <hyperlink r:id="rId5" ref="D3"/>
    <hyperlink r:id="rId6" ref="C4"/>
    <hyperlink r:id="rId7" ref="D4"/>
    <hyperlink r:id="rId8" ref="C5"/>
    <hyperlink r:id="rId9" ref="D5"/>
    <hyperlink r:id="rId10" ref="C6"/>
    <hyperlink r:id="rId11" ref="D6"/>
    <hyperlink r:id="rId12" ref="D13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4.5"/>
    <col customWidth="1" min="5" max="5" width="19.0"/>
    <col customWidth="1" min="6" max="6" width="28.75"/>
    <col customWidth="1" min="9" max="9" width="22.38"/>
    <col customWidth="1" min="12" max="12" width="24.38"/>
  </cols>
  <sheetData>
    <row r="1">
      <c r="A1" s="83" t="s">
        <v>67</v>
      </c>
      <c r="B1" s="76" t="s">
        <v>113</v>
      </c>
      <c r="C1" s="76" t="s">
        <v>68</v>
      </c>
      <c r="D1" s="76" t="s">
        <v>114</v>
      </c>
      <c r="E1" s="76" t="s">
        <v>115</v>
      </c>
      <c r="F1" s="76" t="s">
        <v>116</v>
      </c>
      <c r="G1" s="76" t="s">
        <v>117</v>
      </c>
      <c r="H1" s="76" t="s">
        <v>118</v>
      </c>
      <c r="I1" s="76" t="s">
        <v>119</v>
      </c>
      <c r="J1" s="76" t="s">
        <v>120</v>
      </c>
      <c r="K1" s="76" t="s">
        <v>121</v>
      </c>
      <c r="L1" s="84" t="s">
        <v>122</v>
      </c>
    </row>
    <row r="2">
      <c r="A2" s="83">
        <v>45755.0</v>
      </c>
      <c r="B2" s="81">
        <v>0.7361111111111112</v>
      </c>
      <c r="C2" s="76" t="s">
        <v>78</v>
      </c>
      <c r="D2" s="76" t="s">
        <v>123</v>
      </c>
      <c r="E2" s="76" t="s">
        <v>124</v>
      </c>
      <c r="F2" s="76" t="s">
        <v>9</v>
      </c>
      <c r="H2" s="76">
        <v>24.0</v>
      </c>
      <c r="I2" s="78" t="str">
        <f t="shared" ref="I2:I68" si="1">TRIM(D2)</f>
        <v>매장</v>
      </c>
      <c r="J2" s="78" t="str">
        <f t="shared" ref="J2:J68" si="2">TRIM(F2)</f>
        <v>아삭참치김밥 + 바삭치킨커틀릿</v>
      </c>
      <c r="K2" s="78" t="str">
        <f t="shared" ref="K2:K454" si="3">TRIM(E2)</f>
        <v>매장주문</v>
      </c>
      <c r="L2" s="85">
        <f t="shared" ref="L2:L222" si="4">A2+B2</f>
        <v>45755.73611</v>
      </c>
    </row>
    <row r="3" hidden="1">
      <c r="A3" s="83">
        <v>45755.0</v>
      </c>
      <c r="B3" s="81">
        <v>0.7361111111111112</v>
      </c>
      <c r="C3" s="76" t="s">
        <v>78</v>
      </c>
      <c r="D3" s="76" t="s">
        <v>123</v>
      </c>
      <c r="E3" s="76" t="s">
        <v>124</v>
      </c>
      <c r="F3" s="76" t="s">
        <v>82</v>
      </c>
      <c r="H3" s="76">
        <v>12.0</v>
      </c>
      <c r="I3" s="78" t="str">
        <f t="shared" si="1"/>
        <v>매장</v>
      </c>
      <c r="J3" s="78" t="str">
        <f t="shared" si="2"/>
        <v>아이스 아메리카노</v>
      </c>
      <c r="K3" s="78" t="str">
        <f t="shared" si="3"/>
        <v>매장주문</v>
      </c>
      <c r="L3" s="85">
        <f t="shared" si="4"/>
        <v>45755.73611</v>
      </c>
    </row>
    <row r="4">
      <c r="A4" s="83">
        <v>45755.0</v>
      </c>
      <c r="B4" s="81">
        <v>0.7465277777777778</v>
      </c>
      <c r="C4" s="76" t="s">
        <v>78</v>
      </c>
      <c r="D4" s="76" t="s">
        <v>123</v>
      </c>
      <c r="E4" s="76" t="s">
        <v>125</v>
      </c>
      <c r="F4" s="76" t="s">
        <v>9</v>
      </c>
      <c r="H4" s="76">
        <v>24.0</v>
      </c>
      <c r="I4" s="78" t="str">
        <f t="shared" si="1"/>
        <v>매장</v>
      </c>
      <c r="J4" s="78" t="str">
        <f t="shared" si="2"/>
        <v>아삭참치김밥 + 바삭치킨커틀릿</v>
      </c>
      <c r="K4" s="78" t="str">
        <f t="shared" si="3"/>
        <v>매장준비완료</v>
      </c>
      <c r="L4" s="85">
        <f t="shared" si="4"/>
        <v>45755.74653</v>
      </c>
    </row>
    <row r="5" hidden="1">
      <c r="A5" s="83">
        <v>45755.0</v>
      </c>
      <c r="B5" s="81">
        <v>0.7465277777777778</v>
      </c>
      <c r="C5" s="76" t="s">
        <v>78</v>
      </c>
      <c r="D5" s="76" t="s">
        <v>123</v>
      </c>
      <c r="E5" s="76" t="s">
        <v>125</v>
      </c>
      <c r="F5" s="76" t="s">
        <v>82</v>
      </c>
      <c r="H5" s="76">
        <v>12.0</v>
      </c>
      <c r="I5" s="78" t="str">
        <f t="shared" si="1"/>
        <v>매장</v>
      </c>
      <c r="J5" s="78" t="str">
        <f t="shared" si="2"/>
        <v>아이스 아메리카노</v>
      </c>
      <c r="K5" s="78" t="str">
        <f t="shared" si="3"/>
        <v>매장준비완료</v>
      </c>
      <c r="L5" s="85">
        <f t="shared" si="4"/>
        <v>45755.74653</v>
      </c>
    </row>
    <row r="6">
      <c r="A6" s="83">
        <v>45755.0</v>
      </c>
      <c r="B6" s="81">
        <v>0.7493055555555556</v>
      </c>
      <c r="C6" s="76" t="s">
        <v>78</v>
      </c>
      <c r="D6" s="76" t="s">
        <v>21</v>
      </c>
      <c r="E6" s="76" t="s">
        <v>126</v>
      </c>
      <c r="F6" s="76" t="s">
        <v>9</v>
      </c>
      <c r="H6" s="76">
        <v>8.0</v>
      </c>
      <c r="I6" s="78" t="str">
        <f t="shared" si="1"/>
        <v>라이더1</v>
      </c>
      <c r="J6" s="78" t="str">
        <f t="shared" si="2"/>
        <v>아삭참치김밥 + 바삭치킨커틀릿</v>
      </c>
      <c r="K6" s="78" t="str">
        <f t="shared" si="3"/>
        <v>픽업완료</v>
      </c>
      <c r="L6" s="85">
        <f t="shared" si="4"/>
        <v>45755.74931</v>
      </c>
    </row>
    <row r="7" hidden="1">
      <c r="A7" s="83">
        <v>45755.0</v>
      </c>
      <c r="B7" s="81">
        <v>0.7493055555555556</v>
      </c>
      <c r="C7" s="76" t="s">
        <v>78</v>
      </c>
      <c r="D7" s="76" t="s">
        <v>21</v>
      </c>
      <c r="E7" s="76" t="s">
        <v>126</v>
      </c>
      <c r="F7" s="76" t="s">
        <v>82</v>
      </c>
      <c r="H7" s="76">
        <v>4.0</v>
      </c>
      <c r="I7" s="78" t="str">
        <f t="shared" si="1"/>
        <v>라이더1</v>
      </c>
      <c r="J7" s="78" t="str">
        <f t="shared" si="2"/>
        <v>아이스 아메리카노</v>
      </c>
      <c r="K7" s="78" t="str">
        <f t="shared" si="3"/>
        <v>픽업완료</v>
      </c>
      <c r="L7" s="85">
        <f t="shared" si="4"/>
        <v>45755.74931</v>
      </c>
    </row>
    <row r="8">
      <c r="A8" s="83">
        <v>45755.0</v>
      </c>
      <c r="B8" s="81">
        <v>0.7493055555555556</v>
      </c>
      <c r="C8" s="76" t="s">
        <v>78</v>
      </c>
      <c r="D8" s="76" t="s">
        <v>24</v>
      </c>
      <c r="E8" s="76" t="s">
        <v>126</v>
      </c>
      <c r="F8" s="76" t="s">
        <v>9</v>
      </c>
      <c r="H8" s="76">
        <v>8.0</v>
      </c>
      <c r="I8" s="78" t="str">
        <f t="shared" si="1"/>
        <v>라이더2</v>
      </c>
      <c r="J8" s="78" t="str">
        <f t="shared" si="2"/>
        <v>아삭참치김밥 + 바삭치킨커틀릿</v>
      </c>
      <c r="K8" s="78" t="str">
        <f t="shared" si="3"/>
        <v>픽업완료</v>
      </c>
      <c r="L8" s="85">
        <f t="shared" si="4"/>
        <v>45755.74931</v>
      </c>
    </row>
    <row r="9" hidden="1">
      <c r="A9" s="83">
        <v>45755.0</v>
      </c>
      <c r="B9" s="81">
        <v>0.7493055555555556</v>
      </c>
      <c r="C9" s="76" t="s">
        <v>78</v>
      </c>
      <c r="D9" s="76" t="s">
        <v>24</v>
      </c>
      <c r="E9" s="76" t="s">
        <v>126</v>
      </c>
      <c r="F9" s="76" t="s">
        <v>82</v>
      </c>
      <c r="H9" s="76">
        <v>4.0</v>
      </c>
      <c r="I9" s="78" t="str">
        <f t="shared" si="1"/>
        <v>라이더2</v>
      </c>
      <c r="J9" s="78" t="str">
        <f t="shared" si="2"/>
        <v>아이스 아메리카노</v>
      </c>
      <c r="K9" s="78" t="str">
        <f t="shared" si="3"/>
        <v>픽업완료</v>
      </c>
      <c r="L9" s="85">
        <f t="shared" si="4"/>
        <v>45755.74931</v>
      </c>
    </row>
    <row r="10">
      <c r="A10" s="83">
        <v>45755.0</v>
      </c>
      <c r="B10" s="81">
        <v>0.7472222222222222</v>
      </c>
      <c r="C10" s="76" t="s">
        <v>78</v>
      </c>
      <c r="D10" s="76" t="s">
        <v>28</v>
      </c>
      <c r="E10" s="76" t="s">
        <v>126</v>
      </c>
      <c r="F10" s="76" t="s">
        <v>9</v>
      </c>
      <c r="H10" s="76">
        <v>8.0</v>
      </c>
      <c r="I10" s="78" t="str">
        <f t="shared" si="1"/>
        <v>라이더3</v>
      </c>
      <c r="J10" s="78" t="str">
        <f t="shared" si="2"/>
        <v>아삭참치김밥 + 바삭치킨커틀릿</v>
      </c>
      <c r="K10" s="78" t="str">
        <f t="shared" si="3"/>
        <v>픽업완료</v>
      </c>
      <c r="L10" s="85">
        <f t="shared" si="4"/>
        <v>45755.74722</v>
      </c>
    </row>
    <row r="11" hidden="1">
      <c r="A11" s="83">
        <v>45755.0</v>
      </c>
      <c r="B11" s="81">
        <v>0.7472222222222222</v>
      </c>
      <c r="C11" s="76" t="s">
        <v>78</v>
      </c>
      <c r="D11" s="76" t="s">
        <v>28</v>
      </c>
      <c r="E11" s="76" t="s">
        <v>126</v>
      </c>
      <c r="F11" s="76" t="s">
        <v>82</v>
      </c>
      <c r="H11" s="76">
        <v>4.0</v>
      </c>
      <c r="I11" s="78" t="str">
        <f t="shared" si="1"/>
        <v>라이더3</v>
      </c>
      <c r="J11" s="78" t="str">
        <f t="shared" si="2"/>
        <v>아이스 아메리카노</v>
      </c>
      <c r="K11" s="78" t="str">
        <f t="shared" si="3"/>
        <v>픽업완료</v>
      </c>
      <c r="L11" s="85">
        <f t="shared" si="4"/>
        <v>45755.74722</v>
      </c>
    </row>
    <row r="12">
      <c r="A12" s="83">
        <v>45755.0</v>
      </c>
      <c r="B12" s="81">
        <v>0.7527777777777778</v>
      </c>
      <c r="C12" s="76" t="s">
        <v>78</v>
      </c>
      <c r="D12" s="76" t="s">
        <v>127</v>
      </c>
      <c r="E12" s="76" t="s">
        <v>57</v>
      </c>
      <c r="F12" s="78"/>
      <c r="G12" s="76" t="s">
        <v>128</v>
      </c>
      <c r="H12" s="86">
        <v>0.1</v>
      </c>
      <c r="I12" s="78" t="str">
        <f t="shared" si="1"/>
        <v>개발</v>
      </c>
      <c r="J12" s="78" t="str">
        <f t="shared" si="2"/>
        <v/>
      </c>
      <c r="K12" s="78" t="str">
        <f t="shared" si="3"/>
        <v>푸시</v>
      </c>
      <c r="L12" s="85">
        <f t="shared" si="4"/>
        <v>45755.75278</v>
      </c>
    </row>
    <row r="13">
      <c r="A13" s="83">
        <v>45755.0</v>
      </c>
      <c r="B13" s="81">
        <v>0.7736111111111111</v>
      </c>
      <c r="C13" s="76" t="s">
        <v>78</v>
      </c>
      <c r="D13" s="76" t="s">
        <v>127</v>
      </c>
      <c r="E13" s="76" t="s">
        <v>57</v>
      </c>
      <c r="F13" s="78"/>
      <c r="G13" s="76" t="s">
        <v>129</v>
      </c>
      <c r="H13" s="86">
        <v>0.1</v>
      </c>
      <c r="I13" s="78" t="str">
        <f t="shared" si="1"/>
        <v>개발</v>
      </c>
      <c r="J13" s="78" t="str">
        <f t="shared" si="2"/>
        <v/>
      </c>
      <c r="K13" s="78" t="str">
        <f t="shared" si="3"/>
        <v>푸시</v>
      </c>
      <c r="L13" s="85">
        <f t="shared" si="4"/>
        <v>45755.77361</v>
      </c>
    </row>
    <row r="14">
      <c r="A14" s="83">
        <v>45755.0</v>
      </c>
      <c r="B14" s="81">
        <v>0.7805555555555556</v>
      </c>
      <c r="C14" s="76" t="s">
        <v>78</v>
      </c>
      <c r="D14" s="76" t="s">
        <v>127</v>
      </c>
      <c r="E14" s="76" t="s">
        <v>57</v>
      </c>
      <c r="F14" s="78"/>
      <c r="G14" s="76" t="s">
        <v>128</v>
      </c>
      <c r="H14" s="86">
        <v>0.1</v>
      </c>
      <c r="I14" s="78" t="str">
        <f t="shared" si="1"/>
        <v>개발</v>
      </c>
      <c r="J14" s="78" t="str">
        <f t="shared" si="2"/>
        <v/>
      </c>
      <c r="K14" s="78" t="str">
        <f t="shared" si="3"/>
        <v>푸시</v>
      </c>
      <c r="L14" s="85">
        <f t="shared" si="4"/>
        <v>45755.78056</v>
      </c>
    </row>
    <row r="15">
      <c r="A15" s="83">
        <v>45755.0</v>
      </c>
      <c r="B15" s="81">
        <v>0.7819444444444444</v>
      </c>
      <c r="C15" s="76" t="s">
        <v>78</v>
      </c>
      <c r="D15" s="76" t="s">
        <v>123</v>
      </c>
      <c r="E15" s="76" t="s">
        <v>124</v>
      </c>
      <c r="F15" s="76" t="s">
        <v>9</v>
      </c>
      <c r="H15" s="76">
        <v>6.0</v>
      </c>
      <c r="I15" s="78" t="str">
        <f t="shared" si="1"/>
        <v>매장</v>
      </c>
      <c r="J15" s="78" t="str">
        <f t="shared" si="2"/>
        <v>아삭참치김밥 + 바삭치킨커틀릿</v>
      </c>
      <c r="K15" s="78" t="str">
        <f t="shared" si="3"/>
        <v>매장주문</v>
      </c>
      <c r="L15" s="85">
        <f t="shared" si="4"/>
        <v>45755.78194</v>
      </c>
    </row>
    <row r="16">
      <c r="A16" s="83">
        <v>45755.0</v>
      </c>
      <c r="B16" s="81">
        <v>0.7861111111111111</v>
      </c>
      <c r="C16" s="76" t="s">
        <v>78</v>
      </c>
      <c r="D16" s="76" t="s">
        <v>123</v>
      </c>
      <c r="E16" s="76" t="s">
        <v>125</v>
      </c>
      <c r="F16" s="76" t="s">
        <v>9</v>
      </c>
      <c r="H16" s="76">
        <v>6.0</v>
      </c>
      <c r="I16" s="78" t="str">
        <f t="shared" si="1"/>
        <v>매장</v>
      </c>
      <c r="J16" s="78" t="str">
        <f t="shared" si="2"/>
        <v>아삭참치김밥 + 바삭치킨커틀릿</v>
      </c>
      <c r="K16" s="78" t="str">
        <f t="shared" si="3"/>
        <v>매장준비완료</v>
      </c>
      <c r="L16" s="85">
        <f t="shared" si="4"/>
        <v>45755.78611</v>
      </c>
    </row>
    <row r="17">
      <c r="A17" s="83">
        <v>45755.0</v>
      </c>
      <c r="B17" s="81">
        <v>0.7868055555555555</v>
      </c>
      <c r="C17" s="76" t="s">
        <v>78</v>
      </c>
      <c r="D17" s="76" t="s">
        <v>24</v>
      </c>
      <c r="E17" s="76" t="s">
        <v>126</v>
      </c>
      <c r="F17" s="76" t="s">
        <v>9</v>
      </c>
      <c r="H17" s="76">
        <v>6.0</v>
      </c>
      <c r="I17" s="78" t="str">
        <f t="shared" si="1"/>
        <v>라이더2</v>
      </c>
      <c r="J17" s="78" t="str">
        <f t="shared" si="2"/>
        <v>아삭참치김밥 + 바삭치킨커틀릿</v>
      </c>
      <c r="K17" s="78" t="str">
        <f t="shared" si="3"/>
        <v>픽업완료</v>
      </c>
      <c r="L17" s="85">
        <f t="shared" si="4"/>
        <v>45755.78681</v>
      </c>
    </row>
    <row r="18">
      <c r="A18" s="83">
        <v>45755.0</v>
      </c>
      <c r="B18" s="81">
        <v>0.7972222222222223</v>
      </c>
      <c r="C18" s="76" t="s">
        <v>78</v>
      </c>
      <c r="D18" s="76" t="s">
        <v>28</v>
      </c>
      <c r="E18" s="76" t="s">
        <v>126</v>
      </c>
      <c r="F18" s="76" t="s">
        <v>9</v>
      </c>
      <c r="H18" s="76">
        <v>6.0</v>
      </c>
      <c r="I18" s="78" t="str">
        <f t="shared" si="1"/>
        <v>라이더3</v>
      </c>
      <c r="J18" s="78" t="str">
        <f t="shared" si="2"/>
        <v>아삭참치김밥 + 바삭치킨커틀릿</v>
      </c>
      <c r="K18" s="78" t="str">
        <f t="shared" si="3"/>
        <v>픽업완료</v>
      </c>
      <c r="L18" s="85">
        <f t="shared" si="4"/>
        <v>45755.79722</v>
      </c>
    </row>
    <row r="19">
      <c r="A19" s="83">
        <v>45755.0</v>
      </c>
      <c r="B19" s="81">
        <v>0.8111111111111111</v>
      </c>
      <c r="C19" s="76" t="s">
        <v>78</v>
      </c>
      <c r="D19" s="76" t="s">
        <v>21</v>
      </c>
      <c r="E19" s="76" t="s">
        <v>126</v>
      </c>
      <c r="F19" s="76" t="s">
        <v>9</v>
      </c>
      <c r="H19" s="76">
        <v>6.0</v>
      </c>
      <c r="I19" s="78" t="str">
        <f t="shared" si="1"/>
        <v>라이더1</v>
      </c>
      <c r="J19" s="78" t="str">
        <f t="shared" si="2"/>
        <v>아삭참치김밥 + 바삭치킨커틀릿</v>
      </c>
      <c r="K19" s="78" t="str">
        <f t="shared" si="3"/>
        <v>픽업완료</v>
      </c>
      <c r="L19" s="85">
        <f t="shared" si="4"/>
        <v>45755.81111</v>
      </c>
    </row>
    <row r="20" hidden="1">
      <c r="A20" s="83">
        <v>45755.0</v>
      </c>
      <c r="B20" s="81">
        <v>0.8111111111111111</v>
      </c>
      <c r="C20" s="76" t="s">
        <v>78</v>
      </c>
      <c r="D20" s="76" t="s">
        <v>21</v>
      </c>
      <c r="E20" s="76" t="s">
        <v>126</v>
      </c>
      <c r="F20" s="76" t="s">
        <v>82</v>
      </c>
      <c r="H20" s="76">
        <v>2.0</v>
      </c>
      <c r="I20" s="78" t="str">
        <f t="shared" si="1"/>
        <v>라이더1</v>
      </c>
      <c r="J20" s="78" t="str">
        <f t="shared" si="2"/>
        <v>아이스 아메리카노</v>
      </c>
      <c r="K20" s="78" t="str">
        <f t="shared" si="3"/>
        <v>픽업완료</v>
      </c>
      <c r="L20" s="85">
        <f t="shared" si="4"/>
        <v>45755.81111</v>
      </c>
    </row>
    <row r="21">
      <c r="A21" s="83">
        <v>45755.0</v>
      </c>
      <c r="B21" s="81">
        <v>0.8131944444444444</v>
      </c>
      <c r="C21" s="76" t="s">
        <v>78</v>
      </c>
      <c r="D21" s="76" t="s">
        <v>127</v>
      </c>
      <c r="E21" s="76" t="s">
        <v>57</v>
      </c>
      <c r="F21" s="78"/>
      <c r="G21" s="76" t="s">
        <v>128</v>
      </c>
      <c r="H21" s="76" t="s">
        <v>130</v>
      </c>
      <c r="I21" s="78" t="str">
        <f t="shared" si="1"/>
        <v>개발</v>
      </c>
      <c r="J21" s="78" t="str">
        <f t="shared" si="2"/>
        <v/>
      </c>
      <c r="K21" s="78" t="str">
        <f t="shared" si="3"/>
        <v>푸시</v>
      </c>
      <c r="L21" s="85">
        <f t="shared" si="4"/>
        <v>45755.81319</v>
      </c>
    </row>
    <row r="22" hidden="1">
      <c r="A22" s="83">
        <v>45755.0</v>
      </c>
      <c r="B22" s="81">
        <v>0.8333333333333334</v>
      </c>
      <c r="C22" s="76" t="s">
        <v>78</v>
      </c>
      <c r="D22" s="76" t="s">
        <v>21</v>
      </c>
      <c r="E22" s="76" t="s">
        <v>40</v>
      </c>
      <c r="F22" s="76" t="s">
        <v>82</v>
      </c>
      <c r="H22" s="76">
        <v>2.0</v>
      </c>
      <c r="I22" s="78" t="str">
        <f t="shared" si="1"/>
        <v>라이더1</v>
      </c>
      <c r="J22" s="78" t="str">
        <f t="shared" si="2"/>
        <v>아이스 아메리카노</v>
      </c>
      <c r="K22" s="78" t="str">
        <f t="shared" si="3"/>
        <v>폐기</v>
      </c>
      <c r="L22" s="85">
        <f t="shared" si="4"/>
        <v>45755.83333</v>
      </c>
    </row>
    <row r="23" hidden="1">
      <c r="A23" s="83">
        <v>45755.0</v>
      </c>
      <c r="B23" s="81">
        <v>0.8333333333333334</v>
      </c>
      <c r="C23" s="76" t="s">
        <v>78</v>
      </c>
      <c r="D23" s="76" t="s">
        <v>24</v>
      </c>
      <c r="E23" s="76" t="s">
        <v>40</v>
      </c>
      <c r="F23" s="76" t="s">
        <v>82</v>
      </c>
      <c r="H23" s="76">
        <v>2.0</v>
      </c>
      <c r="I23" s="78" t="str">
        <f t="shared" si="1"/>
        <v>라이더2</v>
      </c>
      <c r="J23" s="78" t="str">
        <f t="shared" si="2"/>
        <v>아이스 아메리카노</v>
      </c>
      <c r="K23" s="78" t="str">
        <f t="shared" si="3"/>
        <v>폐기</v>
      </c>
      <c r="L23" s="85">
        <f t="shared" si="4"/>
        <v>45755.83333</v>
      </c>
    </row>
    <row r="24" hidden="1">
      <c r="A24" s="83">
        <v>45755.0</v>
      </c>
      <c r="B24" s="81">
        <v>0.8333333333333334</v>
      </c>
      <c r="C24" s="76" t="s">
        <v>78</v>
      </c>
      <c r="D24" s="76" t="s">
        <v>28</v>
      </c>
      <c r="E24" s="76" t="s">
        <v>40</v>
      </c>
      <c r="F24" s="76" t="s">
        <v>82</v>
      </c>
      <c r="H24" s="76">
        <v>3.0</v>
      </c>
      <c r="I24" s="78" t="str">
        <f t="shared" si="1"/>
        <v>라이더3</v>
      </c>
      <c r="J24" s="78" t="str">
        <f t="shared" si="2"/>
        <v>아이스 아메리카노</v>
      </c>
      <c r="K24" s="78" t="str">
        <f t="shared" si="3"/>
        <v>폐기</v>
      </c>
      <c r="L24" s="85">
        <f t="shared" si="4"/>
        <v>45755.83333</v>
      </c>
    </row>
    <row r="25">
      <c r="A25" s="83">
        <v>45755.0</v>
      </c>
      <c r="B25" s="81">
        <v>0.7923611111111111</v>
      </c>
      <c r="C25" s="76" t="s">
        <v>78</v>
      </c>
      <c r="D25" s="76" t="s">
        <v>123</v>
      </c>
      <c r="E25" s="76" t="s">
        <v>124</v>
      </c>
      <c r="F25" s="76" t="s">
        <v>9</v>
      </c>
      <c r="H25" s="76">
        <v>6.0</v>
      </c>
      <c r="I25" s="78" t="str">
        <f t="shared" si="1"/>
        <v>매장</v>
      </c>
      <c r="J25" s="78" t="str">
        <f t="shared" si="2"/>
        <v>아삭참치김밥 + 바삭치킨커틀릿</v>
      </c>
      <c r="K25" s="78" t="str">
        <f t="shared" si="3"/>
        <v>매장주문</v>
      </c>
      <c r="L25" s="85">
        <f t="shared" si="4"/>
        <v>45755.79236</v>
      </c>
    </row>
    <row r="26">
      <c r="A26" s="83">
        <v>45755.0</v>
      </c>
      <c r="B26" s="81">
        <v>0.7951388888888888</v>
      </c>
      <c r="C26" s="76" t="s">
        <v>78</v>
      </c>
      <c r="D26" s="76" t="s">
        <v>123</v>
      </c>
      <c r="E26" s="76" t="s">
        <v>125</v>
      </c>
      <c r="F26" s="76" t="s">
        <v>9</v>
      </c>
      <c r="H26" s="76">
        <v>6.0</v>
      </c>
      <c r="I26" s="78" t="str">
        <f t="shared" si="1"/>
        <v>매장</v>
      </c>
      <c r="J26" s="78" t="str">
        <f t="shared" si="2"/>
        <v>아삭참치김밥 + 바삭치킨커틀릿</v>
      </c>
      <c r="K26" s="78" t="str">
        <f t="shared" si="3"/>
        <v>매장준비완료</v>
      </c>
      <c r="L26" s="85">
        <f t="shared" si="4"/>
        <v>45755.79514</v>
      </c>
    </row>
    <row r="27">
      <c r="A27" s="83">
        <v>45755.0</v>
      </c>
      <c r="B27" s="81">
        <v>0.8034722222222223</v>
      </c>
      <c r="C27" s="76" t="s">
        <v>78</v>
      </c>
      <c r="D27" s="76" t="s">
        <v>123</v>
      </c>
      <c r="E27" s="76" t="s">
        <v>124</v>
      </c>
      <c r="F27" s="76" t="s">
        <v>9</v>
      </c>
      <c r="H27" s="76">
        <v>6.0</v>
      </c>
      <c r="I27" s="78" t="str">
        <f t="shared" si="1"/>
        <v>매장</v>
      </c>
      <c r="J27" s="78" t="str">
        <f t="shared" si="2"/>
        <v>아삭참치김밥 + 바삭치킨커틀릿</v>
      </c>
      <c r="K27" s="78" t="str">
        <f t="shared" si="3"/>
        <v>매장주문</v>
      </c>
      <c r="L27" s="85">
        <f t="shared" si="4"/>
        <v>45755.80347</v>
      </c>
    </row>
    <row r="28" hidden="1">
      <c r="A28" s="83">
        <v>45755.0</v>
      </c>
      <c r="B28" s="81">
        <v>0.8034722222222223</v>
      </c>
      <c r="C28" s="76" t="s">
        <v>78</v>
      </c>
      <c r="D28" s="76" t="s">
        <v>123</v>
      </c>
      <c r="E28" s="76" t="s">
        <v>124</v>
      </c>
      <c r="F28" s="76" t="s">
        <v>82</v>
      </c>
      <c r="H28" s="76">
        <v>2.0</v>
      </c>
      <c r="I28" s="78" t="str">
        <f t="shared" si="1"/>
        <v>매장</v>
      </c>
      <c r="J28" s="78" t="str">
        <f t="shared" si="2"/>
        <v>아이스 아메리카노</v>
      </c>
      <c r="K28" s="78" t="str">
        <f t="shared" si="3"/>
        <v>매장주문</v>
      </c>
      <c r="L28" s="85">
        <f t="shared" si="4"/>
        <v>45755.80347</v>
      </c>
    </row>
    <row r="29">
      <c r="A29" s="83">
        <v>45755.0</v>
      </c>
      <c r="B29" s="81">
        <v>0.80625</v>
      </c>
      <c r="C29" s="76" t="s">
        <v>78</v>
      </c>
      <c r="D29" s="76" t="s">
        <v>123</v>
      </c>
      <c r="E29" s="76" t="s">
        <v>125</v>
      </c>
      <c r="F29" s="76" t="s">
        <v>9</v>
      </c>
      <c r="H29" s="76">
        <v>6.0</v>
      </c>
      <c r="I29" s="78" t="str">
        <f t="shared" si="1"/>
        <v>매장</v>
      </c>
      <c r="J29" s="78" t="str">
        <f t="shared" si="2"/>
        <v>아삭참치김밥 + 바삭치킨커틀릿</v>
      </c>
      <c r="K29" s="78" t="str">
        <f t="shared" si="3"/>
        <v>매장준비완료</v>
      </c>
      <c r="L29" s="85">
        <f t="shared" si="4"/>
        <v>45755.80625</v>
      </c>
    </row>
    <row r="30" hidden="1">
      <c r="A30" s="83">
        <v>45755.0</v>
      </c>
      <c r="B30" s="81">
        <v>0.80625</v>
      </c>
      <c r="C30" s="76" t="s">
        <v>78</v>
      </c>
      <c r="D30" s="76" t="s">
        <v>123</v>
      </c>
      <c r="E30" s="76" t="s">
        <v>125</v>
      </c>
      <c r="F30" s="76" t="s">
        <v>82</v>
      </c>
      <c r="H30" s="76">
        <v>2.0</v>
      </c>
      <c r="I30" s="78" t="str">
        <f t="shared" si="1"/>
        <v>매장</v>
      </c>
      <c r="J30" s="78" t="str">
        <f t="shared" si="2"/>
        <v>아이스 아메리카노</v>
      </c>
      <c r="K30" s="78" t="str">
        <f t="shared" si="3"/>
        <v>매장준비완료</v>
      </c>
      <c r="L30" s="85">
        <f t="shared" si="4"/>
        <v>45755.80625</v>
      </c>
    </row>
    <row r="31">
      <c r="A31" s="83">
        <v>45756.0</v>
      </c>
      <c r="B31" s="81">
        <v>0.4486111111111111</v>
      </c>
      <c r="C31" s="76" t="s">
        <v>2</v>
      </c>
      <c r="D31" s="76" t="s">
        <v>123</v>
      </c>
      <c r="E31" s="76" t="s">
        <v>124</v>
      </c>
      <c r="F31" s="76" t="s">
        <v>9</v>
      </c>
      <c r="H31" s="76">
        <v>24.0</v>
      </c>
      <c r="I31" s="78" t="str">
        <f t="shared" si="1"/>
        <v>매장</v>
      </c>
      <c r="J31" s="78" t="str">
        <f t="shared" si="2"/>
        <v>아삭참치김밥 + 바삭치킨커틀릿</v>
      </c>
      <c r="K31" s="78" t="str">
        <f t="shared" si="3"/>
        <v>매장주문</v>
      </c>
      <c r="L31" s="85">
        <f t="shared" si="4"/>
        <v>45756.44861</v>
      </c>
    </row>
    <row r="32" hidden="1">
      <c r="A32" s="83">
        <v>45756.0</v>
      </c>
      <c r="B32" s="81">
        <v>0.4486111111111111</v>
      </c>
      <c r="C32" s="76" t="s">
        <v>2</v>
      </c>
      <c r="D32" s="76" t="s">
        <v>123</v>
      </c>
      <c r="E32" s="76" t="s">
        <v>124</v>
      </c>
      <c r="F32" s="76" t="s">
        <v>82</v>
      </c>
      <c r="H32" s="76">
        <v>16.0</v>
      </c>
      <c r="I32" s="78" t="str">
        <f t="shared" si="1"/>
        <v>매장</v>
      </c>
      <c r="J32" s="78" t="str">
        <f t="shared" si="2"/>
        <v>아이스 아메리카노</v>
      </c>
      <c r="K32" s="78" t="str">
        <f t="shared" si="3"/>
        <v>매장주문</v>
      </c>
      <c r="L32" s="85">
        <f t="shared" si="4"/>
        <v>45756.44861</v>
      </c>
    </row>
    <row r="33">
      <c r="A33" s="83">
        <v>45756.0</v>
      </c>
      <c r="B33" s="81">
        <v>0.4548611111111111</v>
      </c>
      <c r="C33" s="76" t="s">
        <v>2</v>
      </c>
      <c r="D33" s="76" t="s">
        <v>123</v>
      </c>
      <c r="E33" s="76" t="s">
        <v>125</v>
      </c>
      <c r="F33" s="76" t="s">
        <v>9</v>
      </c>
      <c r="H33" s="76">
        <v>24.0</v>
      </c>
      <c r="I33" s="78" t="str">
        <f t="shared" si="1"/>
        <v>매장</v>
      </c>
      <c r="J33" s="78" t="str">
        <f t="shared" si="2"/>
        <v>아삭참치김밥 + 바삭치킨커틀릿</v>
      </c>
      <c r="K33" s="78" t="str">
        <f t="shared" si="3"/>
        <v>매장준비완료</v>
      </c>
      <c r="L33" s="85">
        <f t="shared" si="4"/>
        <v>45756.45486</v>
      </c>
    </row>
    <row r="34" hidden="1">
      <c r="A34" s="83">
        <v>45756.0</v>
      </c>
      <c r="B34" s="81">
        <v>0.4548611111111111</v>
      </c>
      <c r="C34" s="76" t="s">
        <v>2</v>
      </c>
      <c r="D34" s="76" t="s">
        <v>123</v>
      </c>
      <c r="E34" s="76" t="s">
        <v>125</v>
      </c>
      <c r="F34" s="76" t="s">
        <v>82</v>
      </c>
      <c r="H34" s="76">
        <v>16.0</v>
      </c>
      <c r="I34" s="78" t="str">
        <f t="shared" si="1"/>
        <v>매장</v>
      </c>
      <c r="J34" s="78" t="str">
        <f t="shared" si="2"/>
        <v>아이스 아메리카노</v>
      </c>
      <c r="K34" s="78" t="str">
        <f t="shared" si="3"/>
        <v>매장준비완료</v>
      </c>
      <c r="L34" s="85">
        <f t="shared" si="4"/>
        <v>45756.45486</v>
      </c>
    </row>
    <row r="35">
      <c r="A35" s="83">
        <v>45756.0</v>
      </c>
      <c r="B35" s="81">
        <v>0.4548611111111111</v>
      </c>
      <c r="C35" s="76" t="s">
        <v>2</v>
      </c>
      <c r="D35" s="76" t="s">
        <v>21</v>
      </c>
      <c r="E35" s="76" t="s">
        <v>126</v>
      </c>
      <c r="F35" s="76" t="s">
        <v>9</v>
      </c>
      <c r="H35" s="76">
        <v>8.0</v>
      </c>
      <c r="I35" s="78" t="str">
        <f t="shared" si="1"/>
        <v>라이더1</v>
      </c>
      <c r="J35" s="78" t="str">
        <f t="shared" si="2"/>
        <v>아삭참치김밥 + 바삭치킨커틀릿</v>
      </c>
      <c r="K35" s="78" t="str">
        <f t="shared" si="3"/>
        <v>픽업완료</v>
      </c>
      <c r="L35" s="85">
        <f t="shared" si="4"/>
        <v>45756.45486</v>
      </c>
    </row>
    <row r="36" hidden="1">
      <c r="A36" s="83">
        <v>45756.0</v>
      </c>
      <c r="B36" s="81">
        <v>0.4548611111111111</v>
      </c>
      <c r="C36" s="76" t="s">
        <v>2</v>
      </c>
      <c r="D36" s="76" t="s">
        <v>21</v>
      </c>
      <c r="E36" s="76" t="s">
        <v>126</v>
      </c>
      <c r="F36" s="76" t="s">
        <v>82</v>
      </c>
      <c r="H36" s="76">
        <v>4.0</v>
      </c>
      <c r="I36" s="78" t="str">
        <f t="shared" si="1"/>
        <v>라이더1</v>
      </c>
      <c r="J36" s="78" t="str">
        <f t="shared" si="2"/>
        <v>아이스 아메리카노</v>
      </c>
      <c r="K36" s="78" t="str">
        <f t="shared" si="3"/>
        <v>픽업완료</v>
      </c>
      <c r="L36" s="85">
        <f t="shared" si="4"/>
        <v>45756.45486</v>
      </c>
    </row>
    <row r="37">
      <c r="A37" s="83">
        <v>45756.0</v>
      </c>
      <c r="B37" s="81">
        <v>0.4548611111111111</v>
      </c>
      <c r="C37" s="76" t="s">
        <v>2</v>
      </c>
      <c r="D37" s="76" t="s">
        <v>24</v>
      </c>
      <c r="E37" s="76" t="s">
        <v>126</v>
      </c>
      <c r="F37" s="76" t="s">
        <v>9</v>
      </c>
      <c r="H37" s="76">
        <v>8.0</v>
      </c>
      <c r="I37" s="78" t="str">
        <f t="shared" si="1"/>
        <v>라이더2</v>
      </c>
      <c r="J37" s="78" t="str">
        <f t="shared" si="2"/>
        <v>아삭참치김밥 + 바삭치킨커틀릿</v>
      </c>
      <c r="K37" s="78" t="str">
        <f t="shared" si="3"/>
        <v>픽업완료</v>
      </c>
      <c r="L37" s="85">
        <f t="shared" si="4"/>
        <v>45756.45486</v>
      </c>
    </row>
    <row r="38" hidden="1">
      <c r="A38" s="83">
        <v>45756.0</v>
      </c>
      <c r="B38" s="81">
        <v>0.4548611111111111</v>
      </c>
      <c r="C38" s="76" t="s">
        <v>2</v>
      </c>
      <c r="D38" s="76" t="s">
        <v>24</v>
      </c>
      <c r="E38" s="76" t="s">
        <v>126</v>
      </c>
      <c r="F38" s="76" t="s">
        <v>82</v>
      </c>
      <c r="H38" s="76">
        <v>8.0</v>
      </c>
      <c r="I38" s="78" t="str">
        <f t="shared" si="1"/>
        <v>라이더2</v>
      </c>
      <c r="J38" s="78" t="str">
        <f t="shared" si="2"/>
        <v>아이스 아메리카노</v>
      </c>
      <c r="K38" s="78" t="str">
        <f t="shared" si="3"/>
        <v>픽업완료</v>
      </c>
      <c r="L38" s="85">
        <f t="shared" si="4"/>
        <v>45756.45486</v>
      </c>
    </row>
    <row r="39">
      <c r="A39" s="83">
        <v>45756.0</v>
      </c>
      <c r="B39" s="81">
        <v>0.47430555555555554</v>
      </c>
      <c r="C39" s="76" t="s">
        <v>2</v>
      </c>
      <c r="D39" s="76" t="s">
        <v>28</v>
      </c>
      <c r="E39" s="76" t="s">
        <v>126</v>
      </c>
      <c r="F39" s="76" t="s">
        <v>9</v>
      </c>
      <c r="H39" s="76">
        <v>8.0</v>
      </c>
      <c r="I39" s="78" t="str">
        <f t="shared" si="1"/>
        <v>라이더3</v>
      </c>
      <c r="J39" s="78" t="str">
        <f t="shared" si="2"/>
        <v>아삭참치김밥 + 바삭치킨커틀릿</v>
      </c>
      <c r="K39" s="78" t="str">
        <f t="shared" si="3"/>
        <v>픽업완료</v>
      </c>
      <c r="L39" s="85">
        <f t="shared" si="4"/>
        <v>45756.47431</v>
      </c>
    </row>
    <row r="40" hidden="1">
      <c r="A40" s="83">
        <v>45756.0</v>
      </c>
      <c r="B40" s="81">
        <v>0.47430555555555554</v>
      </c>
      <c r="C40" s="76" t="s">
        <v>2</v>
      </c>
      <c r="D40" s="76" t="s">
        <v>28</v>
      </c>
      <c r="E40" s="76" t="s">
        <v>126</v>
      </c>
      <c r="F40" s="76" t="s">
        <v>82</v>
      </c>
      <c r="H40" s="76">
        <v>4.0</v>
      </c>
      <c r="I40" s="78" t="str">
        <f t="shared" si="1"/>
        <v>라이더3</v>
      </c>
      <c r="J40" s="78" t="str">
        <f t="shared" si="2"/>
        <v>아이스 아메리카노</v>
      </c>
      <c r="K40" s="78" t="str">
        <f t="shared" si="3"/>
        <v>픽업완료</v>
      </c>
      <c r="L40" s="85">
        <f t="shared" si="4"/>
        <v>45756.47431</v>
      </c>
    </row>
    <row r="41">
      <c r="A41" s="83">
        <v>45756.0</v>
      </c>
      <c r="B41" s="81">
        <v>0.4777777777777778</v>
      </c>
      <c r="C41" s="76" t="s">
        <v>2</v>
      </c>
      <c r="D41" s="76" t="s">
        <v>123</v>
      </c>
      <c r="E41" s="76" t="s">
        <v>124</v>
      </c>
      <c r="F41" s="76" t="s">
        <v>9</v>
      </c>
      <c r="H41" s="76">
        <v>1.0</v>
      </c>
      <c r="I41" s="78" t="str">
        <f t="shared" si="1"/>
        <v>매장</v>
      </c>
      <c r="J41" s="78" t="str">
        <f t="shared" si="2"/>
        <v>아삭참치김밥 + 바삭치킨커틀릿</v>
      </c>
      <c r="K41" s="78" t="str">
        <f t="shared" si="3"/>
        <v>매장주문</v>
      </c>
      <c r="L41" s="85">
        <f t="shared" si="4"/>
        <v>45756.47778</v>
      </c>
    </row>
    <row r="42" hidden="1">
      <c r="A42" s="83">
        <v>45756.0</v>
      </c>
      <c r="B42" s="81">
        <v>0.4777777777777778</v>
      </c>
      <c r="C42" s="76" t="s">
        <v>2</v>
      </c>
      <c r="D42" s="76" t="s">
        <v>123</v>
      </c>
      <c r="E42" s="76" t="s">
        <v>124</v>
      </c>
      <c r="F42" s="76" t="s">
        <v>82</v>
      </c>
      <c r="H42" s="76">
        <v>12.0</v>
      </c>
      <c r="I42" s="78" t="str">
        <f t="shared" si="1"/>
        <v>매장</v>
      </c>
      <c r="J42" s="78" t="str">
        <f t="shared" si="2"/>
        <v>아이스 아메리카노</v>
      </c>
      <c r="K42" s="78" t="str">
        <f t="shared" si="3"/>
        <v>매장주문</v>
      </c>
      <c r="L42" s="85">
        <f t="shared" si="4"/>
        <v>45756.47778</v>
      </c>
    </row>
    <row r="43">
      <c r="A43" s="83">
        <v>45756.0</v>
      </c>
      <c r="B43" s="81">
        <v>0.4777777777777778</v>
      </c>
      <c r="C43" s="76" t="s">
        <v>2</v>
      </c>
      <c r="D43" s="76" t="s">
        <v>123</v>
      </c>
      <c r="E43" s="76" t="s">
        <v>125</v>
      </c>
      <c r="F43" s="76" t="s">
        <v>9</v>
      </c>
      <c r="H43" s="76">
        <v>1.0</v>
      </c>
      <c r="I43" s="78" t="str">
        <f t="shared" si="1"/>
        <v>매장</v>
      </c>
      <c r="J43" s="78" t="str">
        <f t="shared" si="2"/>
        <v>아삭참치김밥 + 바삭치킨커틀릿</v>
      </c>
      <c r="K43" s="78" t="str">
        <f t="shared" si="3"/>
        <v>매장준비완료</v>
      </c>
      <c r="L43" s="85">
        <f t="shared" si="4"/>
        <v>45756.47778</v>
      </c>
    </row>
    <row r="44" hidden="1">
      <c r="A44" s="83">
        <v>45756.0</v>
      </c>
      <c r="B44" s="81">
        <v>0.4777777777777778</v>
      </c>
      <c r="C44" s="76" t="s">
        <v>2</v>
      </c>
      <c r="D44" s="76" t="s">
        <v>123</v>
      </c>
      <c r="E44" s="76" t="s">
        <v>125</v>
      </c>
      <c r="F44" s="76" t="s">
        <v>82</v>
      </c>
      <c r="H44" s="76">
        <v>12.0</v>
      </c>
      <c r="I44" s="78" t="str">
        <f t="shared" si="1"/>
        <v>매장</v>
      </c>
      <c r="J44" s="78" t="str">
        <f t="shared" si="2"/>
        <v>아이스 아메리카노</v>
      </c>
      <c r="K44" s="78" t="str">
        <f t="shared" si="3"/>
        <v>매장준비완료</v>
      </c>
      <c r="L44" s="85">
        <f t="shared" si="4"/>
        <v>45756.47778</v>
      </c>
    </row>
    <row r="45">
      <c r="A45" s="83">
        <v>45756.0</v>
      </c>
      <c r="B45" s="81">
        <v>0.4777777777777778</v>
      </c>
      <c r="C45" s="76" t="s">
        <v>2</v>
      </c>
      <c r="D45" s="76" t="s">
        <v>21</v>
      </c>
      <c r="E45" s="76" t="s">
        <v>126</v>
      </c>
      <c r="F45" s="76" t="s">
        <v>9</v>
      </c>
      <c r="H45" s="76">
        <v>1.0</v>
      </c>
      <c r="I45" s="78" t="str">
        <f t="shared" si="1"/>
        <v>라이더1</v>
      </c>
      <c r="J45" s="78" t="str">
        <f t="shared" si="2"/>
        <v>아삭참치김밥 + 바삭치킨커틀릿</v>
      </c>
      <c r="K45" s="78" t="str">
        <f t="shared" si="3"/>
        <v>픽업완료</v>
      </c>
      <c r="L45" s="85">
        <f t="shared" si="4"/>
        <v>45756.47778</v>
      </c>
    </row>
    <row r="46" hidden="1">
      <c r="A46" s="83">
        <v>45756.0</v>
      </c>
      <c r="B46" s="81">
        <v>0.4777777777777778</v>
      </c>
      <c r="C46" s="76" t="s">
        <v>2</v>
      </c>
      <c r="D46" s="76" t="s">
        <v>21</v>
      </c>
      <c r="E46" s="76" t="s">
        <v>126</v>
      </c>
      <c r="F46" s="76" t="s">
        <v>82</v>
      </c>
      <c r="H46" s="76">
        <v>12.0</v>
      </c>
      <c r="I46" s="78" t="str">
        <f t="shared" si="1"/>
        <v>라이더1</v>
      </c>
      <c r="J46" s="78" t="str">
        <f t="shared" si="2"/>
        <v>아이스 아메리카노</v>
      </c>
      <c r="K46" s="78" t="str">
        <f t="shared" si="3"/>
        <v>픽업완료</v>
      </c>
      <c r="L46" s="85">
        <f t="shared" si="4"/>
        <v>45756.47778</v>
      </c>
    </row>
    <row r="47">
      <c r="A47" s="83">
        <v>45756.0</v>
      </c>
      <c r="B47" s="81">
        <v>0.4777777777777778</v>
      </c>
      <c r="C47" s="76" t="s">
        <v>2</v>
      </c>
      <c r="D47" s="76" t="s">
        <v>123</v>
      </c>
      <c r="E47" s="76" t="s">
        <v>124</v>
      </c>
      <c r="F47" s="76" t="s">
        <v>9</v>
      </c>
      <c r="H47" s="76">
        <v>5.0</v>
      </c>
      <c r="I47" s="78" t="str">
        <f t="shared" si="1"/>
        <v>매장</v>
      </c>
      <c r="J47" s="78" t="str">
        <f t="shared" si="2"/>
        <v>아삭참치김밥 + 바삭치킨커틀릿</v>
      </c>
      <c r="K47" s="78" t="str">
        <f t="shared" si="3"/>
        <v>매장주문</v>
      </c>
      <c r="L47" s="85">
        <f t="shared" si="4"/>
        <v>45756.47778</v>
      </c>
    </row>
    <row r="48" hidden="1">
      <c r="A48" s="83">
        <v>45756.0</v>
      </c>
      <c r="B48" s="81">
        <v>0.4777777777777778</v>
      </c>
      <c r="C48" s="76" t="s">
        <v>2</v>
      </c>
      <c r="D48" s="76" t="s">
        <v>123</v>
      </c>
      <c r="E48" s="76" t="s">
        <v>124</v>
      </c>
      <c r="F48" s="76" t="s">
        <v>82</v>
      </c>
      <c r="H48" s="76">
        <v>8.0</v>
      </c>
      <c r="I48" s="78" t="str">
        <f t="shared" si="1"/>
        <v>매장</v>
      </c>
      <c r="J48" s="78" t="str">
        <f t="shared" si="2"/>
        <v>아이스 아메리카노</v>
      </c>
      <c r="K48" s="78" t="str">
        <f t="shared" si="3"/>
        <v>매장주문</v>
      </c>
      <c r="L48" s="85">
        <f t="shared" si="4"/>
        <v>45756.47778</v>
      </c>
    </row>
    <row r="49">
      <c r="A49" s="83">
        <v>45756.0</v>
      </c>
      <c r="B49" s="81">
        <v>0.4791666666666667</v>
      </c>
      <c r="C49" s="76" t="s">
        <v>2</v>
      </c>
      <c r="D49" s="76" t="s">
        <v>123</v>
      </c>
      <c r="E49" s="76" t="s">
        <v>125</v>
      </c>
      <c r="F49" s="76" t="s">
        <v>9</v>
      </c>
      <c r="H49" s="76">
        <v>5.0</v>
      </c>
      <c r="I49" s="78" t="str">
        <f t="shared" si="1"/>
        <v>매장</v>
      </c>
      <c r="J49" s="78" t="str">
        <f t="shared" si="2"/>
        <v>아삭참치김밥 + 바삭치킨커틀릿</v>
      </c>
      <c r="K49" s="78" t="str">
        <f t="shared" si="3"/>
        <v>매장준비완료</v>
      </c>
      <c r="L49" s="85">
        <f t="shared" si="4"/>
        <v>45756.47917</v>
      </c>
    </row>
    <row r="50" hidden="1">
      <c r="A50" s="83">
        <v>45756.0</v>
      </c>
      <c r="B50" s="81">
        <v>0.4791666666666667</v>
      </c>
      <c r="C50" s="76" t="s">
        <v>2</v>
      </c>
      <c r="D50" s="76" t="s">
        <v>123</v>
      </c>
      <c r="E50" s="76" t="s">
        <v>125</v>
      </c>
      <c r="F50" s="76" t="s">
        <v>82</v>
      </c>
      <c r="H50" s="76">
        <v>8.0</v>
      </c>
      <c r="I50" s="78" t="str">
        <f t="shared" si="1"/>
        <v>매장</v>
      </c>
      <c r="J50" s="78" t="str">
        <f t="shared" si="2"/>
        <v>아이스 아메리카노</v>
      </c>
      <c r="K50" s="78" t="str">
        <f t="shared" si="3"/>
        <v>매장준비완료</v>
      </c>
      <c r="L50" s="85">
        <f t="shared" si="4"/>
        <v>45756.47917</v>
      </c>
    </row>
    <row r="51">
      <c r="A51" s="83">
        <v>45756.0</v>
      </c>
      <c r="B51" s="81">
        <v>0.4798611111111111</v>
      </c>
      <c r="C51" s="76" t="s">
        <v>2</v>
      </c>
      <c r="D51" s="76" t="s">
        <v>123</v>
      </c>
      <c r="E51" s="76" t="s">
        <v>124</v>
      </c>
      <c r="F51" s="76" t="s">
        <v>9</v>
      </c>
      <c r="H51" s="76">
        <v>7.0</v>
      </c>
      <c r="I51" s="78" t="str">
        <f t="shared" si="1"/>
        <v>매장</v>
      </c>
      <c r="J51" s="78" t="str">
        <f t="shared" si="2"/>
        <v>아삭참치김밥 + 바삭치킨커틀릿</v>
      </c>
      <c r="K51" s="78" t="str">
        <f t="shared" si="3"/>
        <v>매장주문</v>
      </c>
      <c r="L51" s="85">
        <f t="shared" si="4"/>
        <v>45756.47986</v>
      </c>
    </row>
    <row r="52" hidden="1">
      <c r="A52" s="83">
        <v>45756.0</v>
      </c>
      <c r="B52" s="81">
        <v>0.4798611111111111</v>
      </c>
      <c r="C52" s="76" t="s">
        <v>2</v>
      </c>
      <c r="D52" s="76" t="s">
        <v>123</v>
      </c>
      <c r="E52" s="76" t="s">
        <v>124</v>
      </c>
      <c r="F52" s="76" t="s">
        <v>82</v>
      </c>
      <c r="H52" s="76">
        <v>3.0</v>
      </c>
      <c r="I52" s="78" t="str">
        <f t="shared" si="1"/>
        <v>매장</v>
      </c>
      <c r="J52" s="78" t="str">
        <f t="shared" si="2"/>
        <v>아이스 아메리카노</v>
      </c>
      <c r="K52" s="78" t="str">
        <f t="shared" si="3"/>
        <v>매장주문</v>
      </c>
      <c r="L52" s="85">
        <f t="shared" si="4"/>
        <v>45756.47986</v>
      </c>
    </row>
    <row r="53">
      <c r="A53" s="83">
        <v>45756.0</v>
      </c>
      <c r="B53" s="81">
        <v>0.4777777777777778</v>
      </c>
      <c r="C53" s="76" t="s">
        <v>2</v>
      </c>
      <c r="D53" s="76" t="s">
        <v>28</v>
      </c>
      <c r="E53" s="76" t="s">
        <v>126</v>
      </c>
      <c r="F53" s="76" t="s">
        <v>9</v>
      </c>
      <c r="H53" s="76">
        <v>5.0</v>
      </c>
      <c r="I53" s="78" t="str">
        <f t="shared" si="1"/>
        <v>라이더3</v>
      </c>
      <c r="J53" s="78" t="str">
        <f t="shared" si="2"/>
        <v>아삭참치김밥 + 바삭치킨커틀릿</v>
      </c>
      <c r="K53" s="78" t="str">
        <f t="shared" si="3"/>
        <v>픽업완료</v>
      </c>
      <c r="L53" s="85">
        <f t="shared" si="4"/>
        <v>45756.47778</v>
      </c>
    </row>
    <row r="54" hidden="1">
      <c r="A54" s="83">
        <v>45756.0</v>
      </c>
      <c r="B54" s="81">
        <v>0.4777777777777778</v>
      </c>
      <c r="C54" s="76" t="s">
        <v>2</v>
      </c>
      <c r="D54" s="76" t="s">
        <v>28</v>
      </c>
      <c r="E54" s="76" t="s">
        <v>126</v>
      </c>
      <c r="F54" s="76" t="s">
        <v>82</v>
      </c>
      <c r="H54" s="76">
        <v>8.0</v>
      </c>
      <c r="I54" s="78" t="str">
        <f t="shared" si="1"/>
        <v>라이더3</v>
      </c>
      <c r="J54" s="78" t="str">
        <f t="shared" si="2"/>
        <v>아이스 아메리카노</v>
      </c>
      <c r="K54" s="78" t="str">
        <f t="shared" si="3"/>
        <v>픽업완료</v>
      </c>
      <c r="L54" s="85">
        <f t="shared" si="4"/>
        <v>45756.47778</v>
      </c>
    </row>
    <row r="55">
      <c r="A55" s="83">
        <v>45756.0</v>
      </c>
      <c r="B55" s="81">
        <v>0.4861111111111111</v>
      </c>
      <c r="C55" s="76" t="s">
        <v>2</v>
      </c>
      <c r="D55" s="76" t="s">
        <v>127</v>
      </c>
      <c r="E55" s="76" t="s">
        <v>57</v>
      </c>
      <c r="F55" s="78"/>
      <c r="G55" s="76" t="s">
        <v>131</v>
      </c>
      <c r="H55" s="86">
        <v>0.1</v>
      </c>
      <c r="I55" s="78" t="str">
        <f t="shared" si="1"/>
        <v>개발</v>
      </c>
      <c r="J55" s="78" t="str">
        <f t="shared" si="2"/>
        <v/>
      </c>
      <c r="K55" s="78" t="str">
        <f t="shared" si="3"/>
        <v>푸시</v>
      </c>
      <c r="L55" s="85">
        <f t="shared" si="4"/>
        <v>45756.48611</v>
      </c>
    </row>
    <row r="56">
      <c r="A56" s="83">
        <v>45756.0</v>
      </c>
      <c r="B56" s="81">
        <v>0.4861111111111111</v>
      </c>
      <c r="C56" s="76" t="s">
        <v>2</v>
      </c>
      <c r="D56" s="76" t="s">
        <v>127</v>
      </c>
      <c r="E56" s="76" t="s">
        <v>57</v>
      </c>
      <c r="F56" s="78"/>
      <c r="G56" s="76" t="s">
        <v>132</v>
      </c>
      <c r="H56" s="86">
        <v>0.1</v>
      </c>
      <c r="I56" s="78" t="str">
        <f t="shared" si="1"/>
        <v>개발</v>
      </c>
      <c r="J56" s="78" t="str">
        <f t="shared" si="2"/>
        <v/>
      </c>
      <c r="K56" s="78" t="str">
        <f t="shared" si="3"/>
        <v>푸시</v>
      </c>
      <c r="L56" s="85">
        <f t="shared" si="4"/>
        <v>45756.48611</v>
      </c>
    </row>
    <row r="57">
      <c r="A57" s="83">
        <v>45756.0</v>
      </c>
      <c r="B57" s="81">
        <v>0.4895833333333333</v>
      </c>
      <c r="C57" s="76" t="s">
        <v>2</v>
      </c>
      <c r="D57" s="76" t="s">
        <v>123</v>
      </c>
      <c r="E57" s="76" t="s">
        <v>125</v>
      </c>
      <c r="F57" s="76" t="s">
        <v>9</v>
      </c>
      <c r="H57" s="76">
        <v>7.0</v>
      </c>
      <c r="I57" s="78" t="str">
        <f t="shared" si="1"/>
        <v>매장</v>
      </c>
      <c r="J57" s="78" t="str">
        <f t="shared" si="2"/>
        <v>아삭참치김밥 + 바삭치킨커틀릿</v>
      </c>
      <c r="K57" s="78" t="str">
        <f t="shared" si="3"/>
        <v>매장준비완료</v>
      </c>
      <c r="L57" s="85">
        <f t="shared" si="4"/>
        <v>45756.48958</v>
      </c>
    </row>
    <row r="58" hidden="1">
      <c r="A58" s="83">
        <v>45756.0</v>
      </c>
      <c r="B58" s="81">
        <v>0.4895833333333333</v>
      </c>
      <c r="C58" s="76" t="s">
        <v>2</v>
      </c>
      <c r="D58" s="76" t="s">
        <v>123</v>
      </c>
      <c r="E58" s="76" t="s">
        <v>125</v>
      </c>
      <c r="F58" s="76" t="s">
        <v>82</v>
      </c>
      <c r="H58" s="76">
        <v>3.0</v>
      </c>
      <c r="I58" s="78" t="str">
        <f t="shared" si="1"/>
        <v>매장</v>
      </c>
      <c r="J58" s="78" t="str">
        <f t="shared" si="2"/>
        <v>아이스 아메리카노</v>
      </c>
      <c r="K58" s="78" t="str">
        <f t="shared" si="3"/>
        <v>매장준비완료</v>
      </c>
      <c r="L58" s="85">
        <f t="shared" si="4"/>
        <v>45756.48958</v>
      </c>
    </row>
    <row r="59">
      <c r="A59" s="83">
        <v>45756.0</v>
      </c>
      <c r="B59" s="81">
        <v>0.4875</v>
      </c>
      <c r="C59" s="76" t="s">
        <v>2</v>
      </c>
      <c r="D59" s="76" t="s">
        <v>24</v>
      </c>
      <c r="E59" s="76" t="s">
        <v>126</v>
      </c>
      <c r="F59" s="76" t="s">
        <v>9</v>
      </c>
      <c r="H59" s="76">
        <v>7.0</v>
      </c>
      <c r="I59" s="78" t="str">
        <f t="shared" si="1"/>
        <v>라이더2</v>
      </c>
      <c r="J59" s="78" t="str">
        <f t="shared" si="2"/>
        <v>아삭참치김밥 + 바삭치킨커틀릿</v>
      </c>
      <c r="K59" s="78" t="str">
        <f t="shared" si="3"/>
        <v>픽업완료</v>
      </c>
      <c r="L59" s="85">
        <f t="shared" si="4"/>
        <v>45756.4875</v>
      </c>
    </row>
    <row r="60" hidden="1">
      <c r="A60" s="83">
        <v>45756.0</v>
      </c>
      <c r="B60" s="81">
        <v>0.4875</v>
      </c>
      <c r="C60" s="76" t="s">
        <v>2</v>
      </c>
      <c r="D60" s="76" t="s">
        <v>24</v>
      </c>
      <c r="E60" s="76" t="s">
        <v>126</v>
      </c>
      <c r="F60" s="76" t="s">
        <v>82</v>
      </c>
      <c r="H60" s="76">
        <v>3.0</v>
      </c>
      <c r="I60" s="78" t="str">
        <f t="shared" si="1"/>
        <v>라이더2</v>
      </c>
      <c r="J60" s="78" t="str">
        <f t="shared" si="2"/>
        <v>아이스 아메리카노</v>
      </c>
      <c r="K60" s="78" t="str">
        <f t="shared" si="3"/>
        <v>픽업완료</v>
      </c>
      <c r="L60" s="85">
        <f t="shared" si="4"/>
        <v>45756.4875</v>
      </c>
    </row>
    <row r="61">
      <c r="A61" s="83">
        <v>45756.0</v>
      </c>
      <c r="B61" s="81">
        <v>0.49027777777777776</v>
      </c>
      <c r="C61" s="76" t="s">
        <v>2</v>
      </c>
      <c r="D61" s="76" t="s">
        <v>127</v>
      </c>
      <c r="E61" s="76" t="s">
        <v>57</v>
      </c>
      <c r="F61" s="78"/>
      <c r="G61" s="76" t="s">
        <v>27</v>
      </c>
      <c r="H61" s="86">
        <v>0.1</v>
      </c>
      <c r="I61" s="78" t="str">
        <f t="shared" si="1"/>
        <v>개발</v>
      </c>
      <c r="J61" s="78" t="str">
        <f t="shared" si="2"/>
        <v/>
      </c>
      <c r="K61" s="78" t="str">
        <f t="shared" si="3"/>
        <v>푸시</v>
      </c>
      <c r="L61" s="85">
        <f t="shared" si="4"/>
        <v>45756.49028</v>
      </c>
    </row>
    <row r="62">
      <c r="A62" s="83">
        <v>45756.0</v>
      </c>
      <c r="B62" s="81">
        <v>0.49027777777777776</v>
      </c>
      <c r="C62" s="76" t="s">
        <v>2</v>
      </c>
      <c r="D62" s="76" t="s">
        <v>127</v>
      </c>
      <c r="E62" s="76" t="s">
        <v>57</v>
      </c>
      <c r="F62" s="78"/>
      <c r="G62" s="76" t="s">
        <v>132</v>
      </c>
      <c r="H62" s="86">
        <v>0.1</v>
      </c>
      <c r="I62" s="78" t="str">
        <f t="shared" si="1"/>
        <v>개발</v>
      </c>
      <c r="J62" s="78" t="str">
        <f t="shared" si="2"/>
        <v/>
      </c>
      <c r="K62" s="78" t="str">
        <f t="shared" si="3"/>
        <v>푸시</v>
      </c>
      <c r="L62" s="85">
        <f t="shared" si="4"/>
        <v>45756.49028</v>
      </c>
    </row>
    <row r="63">
      <c r="A63" s="83">
        <v>45756.0</v>
      </c>
      <c r="B63" s="81">
        <v>0.49930555555555556</v>
      </c>
      <c r="C63" s="76" t="s">
        <v>2</v>
      </c>
      <c r="D63" s="76" t="s">
        <v>127</v>
      </c>
      <c r="E63" s="76" t="s">
        <v>57</v>
      </c>
      <c r="F63" s="78"/>
      <c r="G63" s="76" t="s">
        <v>27</v>
      </c>
      <c r="H63" s="86">
        <v>0.3</v>
      </c>
      <c r="I63" s="78" t="str">
        <f t="shared" si="1"/>
        <v>개발</v>
      </c>
      <c r="J63" s="78" t="str">
        <f t="shared" si="2"/>
        <v/>
      </c>
      <c r="K63" s="78" t="str">
        <f t="shared" si="3"/>
        <v>푸시</v>
      </c>
      <c r="L63" s="85">
        <f t="shared" si="4"/>
        <v>45756.49931</v>
      </c>
    </row>
    <row r="64">
      <c r="A64" s="83">
        <v>45756.0</v>
      </c>
      <c r="B64" s="81">
        <v>0.49930555555555556</v>
      </c>
      <c r="C64" s="76" t="s">
        <v>2</v>
      </c>
      <c r="D64" s="76" t="s">
        <v>127</v>
      </c>
      <c r="E64" s="76" t="s">
        <v>57</v>
      </c>
      <c r="F64" s="78"/>
      <c r="G64" s="76" t="s">
        <v>132</v>
      </c>
      <c r="H64" s="86">
        <v>0.3</v>
      </c>
      <c r="I64" s="78" t="str">
        <f t="shared" si="1"/>
        <v>개발</v>
      </c>
      <c r="J64" s="78" t="str">
        <f t="shared" si="2"/>
        <v/>
      </c>
      <c r="K64" s="78" t="str">
        <f t="shared" si="3"/>
        <v>푸시</v>
      </c>
      <c r="L64" s="85">
        <f t="shared" si="4"/>
        <v>45756.49931</v>
      </c>
    </row>
    <row r="65">
      <c r="A65" s="83">
        <v>45756.0</v>
      </c>
      <c r="B65" s="81">
        <v>0.49930555555555556</v>
      </c>
      <c r="C65" s="76" t="s">
        <v>2</v>
      </c>
      <c r="D65" s="76" t="s">
        <v>127</v>
      </c>
      <c r="E65" s="76" t="s">
        <v>57</v>
      </c>
      <c r="F65" s="78"/>
      <c r="G65" s="76" t="s">
        <v>129</v>
      </c>
      <c r="H65" s="86">
        <v>0.3</v>
      </c>
      <c r="I65" s="78" t="str">
        <f t="shared" si="1"/>
        <v>개발</v>
      </c>
      <c r="J65" s="78" t="str">
        <f t="shared" si="2"/>
        <v/>
      </c>
      <c r="K65" s="78" t="str">
        <f t="shared" si="3"/>
        <v>푸시</v>
      </c>
      <c r="L65" s="85">
        <f t="shared" si="4"/>
        <v>45756.49931</v>
      </c>
    </row>
    <row r="66">
      <c r="A66" s="83">
        <v>45756.0</v>
      </c>
      <c r="B66" s="81">
        <v>0.5041666666666667</v>
      </c>
      <c r="C66" s="76" t="s">
        <v>2</v>
      </c>
      <c r="D66" s="76" t="s">
        <v>127</v>
      </c>
      <c r="E66" s="76" t="s">
        <v>57</v>
      </c>
      <c r="F66" s="78"/>
      <c r="G66" s="76" t="s">
        <v>27</v>
      </c>
      <c r="H66" s="86">
        <v>0.3</v>
      </c>
      <c r="I66" s="78" t="str">
        <f t="shared" si="1"/>
        <v>개발</v>
      </c>
      <c r="J66" s="78" t="str">
        <f t="shared" si="2"/>
        <v/>
      </c>
      <c r="K66" s="78" t="str">
        <f t="shared" si="3"/>
        <v>푸시</v>
      </c>
      <c r="L66" s="85">
        <f t="shared" si="4"/>
        <v>45756.50417</v>
      </c>
    </row>
    <row r="67">
      <c r="A67" s="83">
        <v>45756.0</v>
      </c>
      <c r="B67" s="81">
        <v>0.5041666666666667</v>
      </c>
      <c r="C67" s="76" t="s">
        <v>2</v>
      </c>
      <c r="D67" s="76" t="s">
        <v>127</v>
      </c>
      <c r="E67" s="76" t="s">
        <v>57</v>
      </c>
      <c r="F67" s="78"/>
      <c r="G67" s="76" t="s">
        <v>132</v>
      </c>
      <c r="H67" s="86">
        <v>0.3</v>
      </c>
      <c r="I67" s="78" t="str">
        <f t="shared" si="1"/>
        <v>개발</v>
      </c>
      <c r="J67" s="78" t="str">
        <f t="shared" si="2"/>
        <v/>
      </c>
      <c r="K67" s="78" t="str">
        <f t="shared" si="3"/>
        <v>푸시</v>
      </c>
      <c r="L67" s="85">
        <f t="shared" si="4"/>
        <v>45756.50417</v>
      </c>
    </row>
    <row r="68">
      <c r="A68" s="83">
        <v>45756.0</v>
      </c>
      <c r="B68" s="81">
        <v>0.5041666666666667</v>
      </c>
      <c r="C68" s="76" t="s">
        <v>2</v>
      </c>
      <c r="D68" s="76" t="s">
        <v>127</v>
      </c>
      <c r="E68" s="76" t="s">
        <v>57</v>
      </c>
      <c r="F68" s="78"/>
      <c r="G68" s="76" t="s">
        <v>129</v>
      </c>
      <c r="H68" s="86">
        <v>0.3</v>
      </c>
      <c r="I68" s="78" t="str">
        <f t="shared" si="1"/>
        <v>개발</v>
      </c>
      <c r="J68" s="78" t="str">
        <f t="shared" si="2"/>
        <v/>
      </c>
      <c r="K68" s="78" t="str">
        <f t="shared" si="3"/>
        <v>푸시</v>
      </c>
      <c r="L68" s="85">
        <f t="shared" si="4"/>
        <v>45756.50417</v>
      </c>
    </row>
    <row r="69">
      <c r="A69" s="83">
        <v>45756.0</v>
      </c>
      <c r="B69" s="81">
        <v>0.5104166666666666</v>
      </c>
      <c r="C69" s="76" t="s">
        <v>2</v>
      </c>
      <c r="D69" s="76" t="s">
        <v>127</v>
      </c>
      <c r="E69" s="76" t="s">
        <v>57</v>
      </c>
      <c r="F69" s="78"/>
      <c r="G69" s="76" t="s">
        <v>131</v>
      </c>
      <c r="H69" s="86">
        <v>0.2</v>
      </c>
      <c r="K69" s="78" t="str">
        <f t="shared" si="3"/>
        <v>푸시</v>
      </c>
      <c r="L69" s="85">
        <f t="shared" si="4"/>
        <v>45756.51042</v>
      </c>
    </row>
    <row r="70">
      <c r="A70" s="83">
        <v>45756.0</v>
      </c>
      <c r="B70" s="81">
        <v>0.5104166666666666</v>
      </c>
      <c r="C70" s="76" t="s">
        <v>2</v>
      </c>
      <c r="D70" s="76" t="s">
        <v>127</v>
      </c>
      <c r="E70" s="76" t="s">
        <v>57</v>
      </c>
      <c r="F70" s="78"/>
      <c r="G70" s="76" t="s">
        <v>132</v>
      </c>
      <c r="H70" s="86">
        <v>0.2</v>
      </c>
      <c r="K70" s="78" t="str">
        <f t="shared" si="3"/>
        <v>푸시</v>
      </c>
      <c r="L70" s="85">
        <f t="shared" si="4"/>
        <v>45756.51042</v>
      </c>
    </row>
    <row r="71">
      <c r="A71" s="83">
        <v>45756.0</v>
      </c>
      <c r="B71" s="81">
        <v>0.5104166666666666</v>
      </c>
      <c r="C71" s="76" t="s">
        <v>2</v>
      </c>
      <c r="D71" s="76" t="s">
        <v>127</v>
      </c>
      <c r="E71" s="76" t="s">
        <v>57</v>
      </c>
      <c r="F71" s="78"/>
      <c r="G71" s="76" t="s">
        <v>129</v>
      </c>
      <c r="H71" s="86">
        <v>0.4</v>
      </c>
      <c r="K71" s="78" t="str">
        <f t="shared" si="3"/>
        <v>푸시</v>
      </c>
      <c r="L71" s="85">
        <f t="shared" si="4"/>
        <v>45756.51042</v>
      </c>
    </row>
    <row r="72">
      <c r="A72" s="83">
        <v>45756.0</v>
      </c>
      <c r="B72" s="81">
        <v>0.53125</v>
      </c>
      <c r="C72" s="76" t="s">
        <v>2</v>
      </c>
      <c r="D72" s="76" t="s">
        <v>21</v>
      </c>
      <c r="E72" s="76" t="s">
        <v>40</v>
      </c>
      <c r="F72" s="76" t="s">
        <v>9</v>
      </c>
      <c r="H72" s="76">
        <v>1.0</v>
      </c>
      <c r="I72" s="78" t="str">
        <f t="shared" ref="I72:I454" si="5">TRIM(D72)</f>
        <v>라이더1</v>
      </c>
      <c r="J72" s="78" t="str">
        <f t="shared" ref="J72:J454" si="6">TRIM(F72)</f>
        <v>아삭참치김밥 + 바삭치킨커틀릿</v>
      </c>
      <c r="K72" s="78" t="str">
        <f t="shared" si="3"/>
        <v>폐기</v>
      </c>
      <c r="L72" s="85">
        <f t="shared" si="4"/>
        <v>45756.53125</v>
      </c>
    </row>
    <row r="73" hidden="1">
      <c r="A73" s="83">
        <v>45756.0</v>
      </c>
      <c r="B73" s="81">
        <v>0.53125</v>
      </c>
      <c r="C73" s="76" t="s">
        <v>2</v>
      </c>
      <c r="D73" s="76" t="s">
        <v>21</v>
      </c>
      <c r="E73" s="76" t="s">
        <v>40</v>
      </c>
      <c r="F73" s="76" t="s">
        <v>82</v>
      </c>
      <c r="H73" s="76">
        <v>8.0</v>
      </c>
      <c r="I73" s="78" t="str">
        <f t="shared" si="5"/>
        <v>라이더1</v>
      </c>
      <c r="J73" s="78" t="str">
        <f t="shared" si="6"/>
        <v>아이스 아메리카노</v>
      </c>
      <c r="K73" s="78" t="str">
        <f t="shared" si="3"/>
        <v>폐기</v>
      </c>
      <c r="L73" s="85">
        <f t="shared" si="4"/>
        <v>45756.53125</v>
      </c>
    </row>
    <row r="74">
      <c r="A74" s="83">
        <v>45756.0</v>
      </c>
      <c r="B74" s="81">
        <v>0.53125</v>
      </c>
      <c r="C74" s="76" t="s">
        <v>2</v>
      </c>
      <c r="D74" s="76" t="s">
        <v>24</v>
      </c>
      <c r="E74" s="76" t="s">
        <v>40</v>
      </c>
      <c r="F74" s="76" t="s">
        <v>9</v>
      </c>
      <c r="H74" s="76">
        <v>4.0</v>
      </c>
      <c r="I74" s="78" t="str">
        <f t="shared" si="5"/>
        <v>라이더2</v>
      </c>
      <c r="J74" s="78" t="str">
        <f t="shared" si="6"/>
        <v>아삭참치김밥 + 바삭치킨커틀릿</v>
      </c>
      <c r="K74" s="78" t="str">
        <f t="shared" si="3"/>
        <v>폐기</v>
      </c>
      <c r="L74" s="85">
        <f t="shared" si="4"/>
        <v>45756.53125</v>
      </c>
    </row>
    <row r="75" hidden="1">
      <c r="A75" s="83">
        <v>45756.0</v>
      </c>
      <c r="B75" s="81">
        <v>0.53125</v>
      </c>
      <c r="C75" s="76" t="s">
        <v>2</v>
      </c>
      <c r="D75" s="76" t="s">
        <v>24</v>
      </c>
      <c r="E75" s="76" t="s">
        <v>40</v>
      </c>
      <c r="F75" s="76" t="s">
        <v>82</v>
      </c>
      <c r="H75" s="76">
        <v>2.0</v>
      </c>
      <c r="I75" s="78" t="str">
        <f t="shared" si="5"/>
        <v>라이더2</v>
      </c>
      <c r="J75" s="78" t="str">
        <f t="shared" si="6"/>
        <v>아이스 아메리카노</v>
      </c>
      <c r="K75" s="78" t="str">
        <f t="shared" si="3"/>
        <v>폐기</v>
      </c>
      <c r="L75" s="85">
        <f t="shared" si="4"/>
        <v>45756.53125</v>
      </c>
    </row>
    <row r="76" hidden="1">
      <c r="A76" s="83">
        <v>45756.0</v>
      </c>
      <c r="B76" s="81">
        <v>0.53125</v>
      </c>
      <c r="C76" s="76" t="s">
        <v>2</v>
      </c>
      <c r="D76" s="76" t="s">
        <v>28</v>
      </c>
      <c r="E76" s="76" t="s">
        <v>40</v>
      </c>
      <c r="F76" s="76" t="s">
        <v>82</v>
      </c>
      <c r="H76" s="76">
        <v>2.0</v>
      </c>
      <c r="I76" s="78" t="str">
        <f t="shared" si="5"/>
        <v>라이더3</v>
      </c>
      <c r="J76" s="78" t="str">
        <f t="shared" si="6"/>
        <v>아이스 아메리카노</v>
      </c>
      <c r="K76" s="78" t="str">
        <f t="shared" si="3"/>
        <v>폐기</v>
      </c>
      <c r="L76" s="85">
        <f t="shared" si="4"/>
        <v>45756.53125</v>
      </c>
    </row>
    <row r="77">
      <c r="A77" s="83">
        <v>45756.0</v>
      </c>
      <c r="B77" s="81">
        <v>0.7180555555555556</v>
      </c>
      <c r="C77" s="76" t="s">
        <v>78</v>
      </c>
      <c r="D77" s="76" t="s">
        <v>123</v>
      </c>
      <c r="E77" s="76" t="s">
        <v>124</v>
      </c>
      <c r="F77" s="76" t="s">
        <v>9</v>
      </c>
      <c r="H77" s="76">
        <v>24.0</v>
      </c>
      <c r="I77" s="78" t="str">
        <f t="shared" si="5"/>
        <v>매장</v>
      </c>
      <c r="J77" s="78" t="str">
        <f t="shared" si="6"/>
        <v>아삭참치김밥 + 바삭치킨커틀릿</v>
      </c>
      <c r="K77" s="78" t="str">
        <f t="shared" si="3"/>
        <v>매장주문</v>
      </c>
      <c r="L77" s="85">
        <f t="shared" si="4"/>
        <v>45756.71806</v>
      </c>
    </row>
    <row r="78" hidden="1">
      <c r="A78" s="83">
        <v>45756.0</v>
      </c>
      <c r="B78" s="81">
        <v>0.7180555555555556</v>
      </c>
      <c r="C78" s="76" t="s">
        <v>78</v>
      </c>
      <c r="D78" s="76" t="s">
        <v>123</v>
      </c>
      <c r="E78" s="76" t="s">
        <v>124</v>
      </c>
      <c r="F78" s="76" t="s">
        <v>82</v>
      </c>
      <c r="H78" s="76">
        <v>12.0</v>
      </c>
      <c r="I78" s="78" t="str">
        <f t="shared" si="5"/>
        <v>매장</v>
      </c>
      <c r="J78" s="78" t="str">
        <f t="shared" si="6"/>
        <v>아이스 아메리카노</v>
      </c>
      <c r="K78" s="78" t="str">
        <f t="shared" si="3"/>
        <v>매장주문</v>
      </c>
      <c r="L78" s="85">
        <f t="shared" si="4"/>
        <v>45756.71806</v>
      </c>
    </row>
    <row r="79">
      <c r="A79" s="83">
        <v>45756.0</v>
      </c>
      <c r="B79" s="81">
        <v>0.7270833333333333</v>
      </c>
      <c r="C79" s="76" t="s">
        <v>78</v>
      </c>
      <c r="D79" s="76" t="s">
        <v>21</v>
      </c>
      <c r="E79" s="76" t="s">
        <v>126</v>
      </c>
      <c r="F79" s="76" t="s">
        <v>9</v>
      </c>
      <c r="H79" s="76">
        <v>8.0</v>
      </c>
      <c r="I79" s="78" t="str">
        <f t="shared" si="5"/>
        <v>라이더1</v>
      </c>
      <c r="J79" s="78" t="str">
        <f t="shared" si="6"/>
        <v>아삭참치김밥 + 바삭치킨커틀릿</v>
      </c>
      <c r="K79" s="78" t="str">
        <f t="shared" si="3"/>
        <v>픽업완료</v>
      </c>
      <c r="L79" s="85">
        <f t="shared" si="4"/>
        <v>45756.72708</v>
      </c>
    </row>
    <row r="80" hidden="1">
      <c r="A80" s="83">
        <v>45756.0</v>
      </c>
      <c r="B80" s="81">
        <v>0.7270833333333333</v>
      </c>
      <c r="C80" s="76" t="s">
        <v>78</v>
      </c>
      <c r="D80" s="76" t="s">
        <v>21</v>
      </c>
      <c r="E80" s="76" t="s">
        <v>126</v>
      </c>
      <c r="F80" s="76" t="s">
        <v>82</v>
      </c>
      <c r="H80" s="76">
        <v>4.0</v>
      </c>
      <c r="I80" s="78" t="str">
        <f t="shared" si="5"/>
        <v>라이더1</v>
      </c>
      <c r="J80" s="78" t="str">
        <f t="shared" si="6"/>
        <v>아이스 아메리카노</v>
      </c>
      <c r="K80" s="78" t="str">
        <f t="shared" si="3"/>
        <v>픽업완료</v>
      </c>
      <c r="L80" s="85">
        <f t="shared" si="4"/>
        <v>45756.72708</v>
      </c>
    </row>
    <row r="81">
      <c r="A81" s="83">
        <v>45756.0</v>
      </c>
      <c r="B81" s="81">
        <v>0.7180555555555556</v>
      </c>
      <c r="C81" s="76" t="s">
        <v>78</v>
      </c>
      <c r="D81" s="76" t="s">
        <v>123</v>
      </c>
      <c r="E81" s="76" t="s">
        <v>125</v>
      </c>
      <c r="F81" s="76" t="s">
        <v>9</v>
      </c>
      <c r="H81" s="76">
        <v>8.0</v>
      </c>
      <c r="I81" s="78" t="str">
        <f t="shared" si="5"/>
        <v>매장</v>
      </c>
      <c r="J81" s="78" t="str">
        <f t="shared" si="6"/>
        <v>아삭참치김밥 + 바삭치킨커틀릿</v>
      </c>
      <c r="K81" s="78" t="str">
        <f t="shared" si="3"/>
        <v>매장준비완료</v>
      </c>
      <c r="L81" s="85">
        <f t="shared" si="4"/>
        <v>45756.71806</v>
      </c>
    </row>
    <row r="82" hidden="1">
      <c r="A82" s="83">
        <v>45756.0</v>
      </c>
      <c r="B82" s="81">
        <v>0.7180555555555556</v>
      </c>
      <c r="C82" s="76" t="s">
        <v>78</v>
      </c>
      <c r="D82" s="76" t="s">
        <v>123</v>
      </c>
      <c r="E82" s="76" t="s">
        <v>125</v>
      </c>
      <c r="F82" s="76" t="s">
        <v>82</v>
      </c>
      <c r="H82" s="76">
        <v>4.0</v>
      </c>
      <c r="I82" s="78" t="str">
        <f t="shared" si="5"/>
        <v>매장</v>
      </c>
      <c r="J82" s="78" t="str">
        <f t="shared" si="6"/>
        <v>아이스 아메리카노</v>
      </c>
      <c r="K82" s="78" t="str">
        <f t="shared" si="3"/>
        <v>매장준비완료</v>
      </c>
      <c r="L82" s="85">
        <f t="shared" si="4"/>
        <v>45756.71806</v>
      </c>
    </row>
    <row r="83">
      <c r="A83" s="83">
        <v>45756.0</v>
      </c>
      <c r="B83" s="81">
        <v>0.7326388888888888</v>
      </c>
      <c r="C83" s="76" t="s">
        <v>78</v>
      </c>
      <c r="D83" s="76" t="s">
        <v>24</v>
      </c>
      <c r="E83" s="76" t="s">
        <v>126</v>
      </c>
      <c r="F83" s="76" t="s">
        <v>9</v>
      </c>
      <c r="H83" s="76">
        <v>8.0</v>
      </c>
      <c r="I83" s="78" t="str">
        <f t="shared" si="5"/>
        <v>라이더2</v>
      </c>
      <c r="J83" s="78" t="str">
        <f t="shared" si="6"/>
        <v>아삭참치김밥 + 바삭치킨커틀릿</v>
      </c>
      <c r="K83" s="78" t="str">
        <f t="shared" si="3"/>
        <v>픽업완료</v>
      </c>
      <c r="L83" s="85">
        <f t="shared" si="4"/>
        <v>45756.73264</v>
      </c>
    </row>
    <row r="84" hidden="1">
      <c r="A84" s="83">
        <v>45756.0</v>
      </c>
      <c r="B84" s="81">
        <v>0.7326388888888888</v>
      </c>
      <c r="C84" s="76" t="s">
        <v>78</v>
      </c>
      <c r="D84" s="76" t="s">
        <v>24</v>
      </c>
      <c r="E84" s="76" t="s">
        <v>126</v>
      </c>
      <c r="F84" s="76" t="s">
        <v>82</v>
      </c>
      <c r="H84" s="76">
        <v>4.0</v>
      </c>
      <c r="I84" s="78" t="str">
        <f t="shared" si="5"/>
        <v>라이더2</v>
      </c>
      <c r="J84" s="78" t="str">
        <f t="shared" si="6"/>
        <v>아이스 아메리카노</v>
      </c>
      <c r="K84" s="78" t="str">
        <f t="shared" si="3"/>
        <v>픽업완료</v>
      </c>
      <c r="L84" s="85">
        <f t="shared" si="4"/>
        <v>45756.73264</v>
      </c>
    </row>
    <row r="85">
      <c r="A85" s="83">
        <v>45756.0</v>
      </c>
      <c r="B85" s="81">
        <v>0.7326388888888888</v>
      </c>
      <c r="C85" s="76" t="s">
        <v>78</v>
      </c>
      <c r="D85" s="76" t="s">
        <v>123</v>
      </c>
      <c r="E85" s="76" t="s">
        <v>125</v>
      </c>
      <c r="F85" s="76" t="s">
        <v>9</v>
      </c>
      <c r="H85" s="76">
        <v>8.0</v>
      </c>
      <c r="I85" s="78" t="str">
        <f t="shared" si="5"/>
        <v>매장</v>
      </c>
      <c r="J85" s="78" t="str">
        <f t="shared" si="6"/>
        <v>아삭참치김밥 + 바삭치킨커틀릿</v>
      </c>
      <c r="K85" s="78" t="str">
        <f t="shared" si="3"/>
        <v>매장준비완료</v>
      </c>
      <c r="L85" s="85">
        <f t="shared" si="4"/>
        <v>45756.73264</v>
      </c>
    </row>
    <row r="86" hidden="1">
      <c r="A86" s="83">
        <v>45756.0</v>
      </c>
      <c r="B86" s="81">
        <v>0.7326388888888888</v>
      </c>
      <c r="C86" s="76" t="s">
        <v>78</v>
      </c>
      <c r="D86" s="76" t="s">
        <v>123</v>
      </c>
      <c r="E86" s="76" t="s">
        <v>125</v>
      </c>
      <c r="F86" s="76" t="s">
        <v>82</v>
      </c>
      <c r="H86" s="76">
        <v>4.0</v>
      </c>
      <c r="I86" s="78" t="str">
        <f t="shared" si="5"/>
        <v>매장</v>
      </c>
      <c r="J86" s="78" t="str">
        <f t="shared" si="6"/>
        <v>아이스 아메리카노</v>
      </c>
      <c r="K86" s="78" t="str">
        <f t="shared" si="3"/>
        <v>매장준비완료</v>
      </c>
      <c r="L86" s="85">
        <f t="shared" si="4"/>
        <v>45756.73264</v>
      </c>
    </row>
    <row r="87">
      <c r="A87" s="83">
        <v>45756.0</v>
      </c>
      <c r="B87" s="81">
        <v>0.7333333333333333</v>
      </c>
      <c r="C87" s="76" t="s">
        <v>78</v>
      </c>
      <c r="D87" s="76" t="s">
        <v>28</v>
      </c>
      <c r="E87" s="76" t="s">
        <v>126</v>
      </c>
      <c r="F87" s="76" t="s">
        <v>9</v>
      </c>
      <c r="H87" s="76">
        <v>8.0</v>
      </c>
      <c r="I87" s="78" t="str">
        <f t="shared" si="5"/>
        <v>라이더3</v>
      </c>
      <c r="J87" s="78" t="str">
        <f t="shared" si="6"/>
        <v>아삭참치김밥 + 바삭치킨커틀릿</v>
      </c>
      <c r="K87" s="78" t="str">
        <f t="shared" si="3"/>
        <v>픽업완료</v>
      </c>
      <c r="L87" s="85">
        <f t="shared" si="4"/>
        <v>45756.73333</v>
      </c>
    </row>
    <row r="88" hidden="1">
      <c r="A88" s="83">
        <v>45756.0</v>
      </c>
      <c r="B88" s="81">
        <v>0.7333333333333333</v>
      </c>
      <c r="C88" s="76" t="s">
        <v>78</v>
      </c>
      <c r="D88" s="76" t="s">
        <v>28</v>
      </c>
      <c r="E88" s="76" t="s">
        <v>126</v>
      </c>
      <c r="F88" s="76" t="s">
        <v>82</v>
      </c>
      <c r="H88" s="76">
        <v>4.0</v>
      </c>
      <c r="I88" s="78" t="str">
        <f t="shared" si="5"/>
        <v>라이더3</v>
      </c>
      <c r="J88" s="78" t="str">
        <f t="shared" si="6"/>
        <v>아이스 아메리카노</v>
      </c>
      <c r="K88" s="78" t="str">
        <f t="shared" si="3"/>
        <v>픽업완료</v>
      </c>
      <c r="L88" s="85">
        <f t="shared" si="4"/>
        <v>45756.73333</v>
      </c>
    </row>
    <row r="89">
      <c r="A89" s="83">
        <v>45756.0</v>
      </c>
      <c r="B89" s="81">
        <v>0.7333333333333333</v>
      </c>
      <c r="C89" s="76" t="s">
        <v>78</v>
      </c>
      <c r="D89" s="76" t="s">
        <v>123</v>
      </c>
      <c r="E89" s="76" t="s">
        <v>125</v>
      </c>
      <c r="F89" s="76" t="s">
        <v>9</v>
      </c>
      <c r="H89" s="76">
        <v>8.0</v>
      </c>
      <c r="I89" s="78" t="str">
        <f t="shared" si="5"/>
        <v>매장</v>
      </c>
      <c r="J89" s="78" t="str">
        <f t="shared" si="6"/>
        <v>아삭참치김밥 + 바삭치킨커틀릿</v>
      </c>
      <c r="K89" s="78" t="str">
        <f t="shared" si="3"/>
        <v>매장준비완료</v>
      </c>
      <c r="L89" s="85">
        <f t="shared" si="4"/>
        <v>45756.73333</v>
      </c>
    </row>
    <row r="90" hidden="1">
      <c r="A90" s="83">
        <v>45756.0</v>
      </c>
      <c r="B90" s="81">
        <v>0.7333333333333333</v>
      </c>
      <c r="C90" s="76" t="s">
        <v>78</v>
      </c>
      <c r="D90" s="76" t="s">
        <v>123</v>
      </c>
      <c r="E90" s="76" t="s">
        <v>125</v>
      </c>
      <c r="F90" s="76" t="s">
        <v>82</v>
      </c>
      <c r="H90" s="76">
        <v>4.0</v>
      </c>
      <c r="I90" s="78" t="str">
        <f t="shared" si="5"/>
        <v>매장</v>
      </c>
      <c r="J90" s="78" t="str">
        <f t="shared" si="6"/>
        <v>아이스 아메리카노</v>
      </c>
      <c r="K90" s="78" t="str">
        <f t="shared" si="3"/>
        <v>매장준비완료</v>
      </c>
      <c r="L90" s="85">
        <f t="shared" si="4"/>
        <v>45756.73333</v>
      </c>
    </row>
    <row r="91">
      <c r="A91" s="83">
        <v>45756.0</v>
      </c>
      <c r="B91" s="81">
        <v>0.7395833333333334</v>
      </c>
      <c r="C91" s="76" t="s">
        <v>78</v>
      </c>
      <c r="D91" s="76" t="s">
        <v>127</v>
      </c>
      <c r="E91" s="76" t="s">
        <v>57</v>
      </c>
      <c r="F91" s="78"/>
      <c r="G91" s="76" t="s">
        <v>131</v>
      </c>
      <c r="H91" s="86">
        <v>0.1</v>
      </c>
      <c r="I91" s="78" t="str">
        <f t="shared" si="5"/>
        <v>개발</v>
      </c>
      <c r="J91" s="78" t="str">
        <f t="shared" si="6"/>
        <v/>
      </c>
      <c r="K91" s="78" t="str">
        <f t="shared" si="3"/>
        <v>푸시</v>
      </c>
      <c r="L91" s="85">
        <f t="shared" si="4"/>
        <v>45756.73958</v>
      </c>
    </row>
    <row r="92">
      <c r="A92" s="83">
        <v>45756.0</v>
      </c>
      <c r="B92" s="81">
        <v>0.7451388888888889</v>
      </c>
      <c r="C92" s="76" t="s">
        <v>78</v>
      </c>
      <c r="D92" s="76" t="s">
        <v>127</v>
      </c>
      <c r="E92" s="76" t="s">
        <v>57</v>
      </c>
      <c r="F92" s="78"/>
      <c r="G92" s="76" t="s">
        <v>129</v>
      </c>
      <c r="H92" s="86">
        <v>0.1</v>
      </c>
      <c r="I92" s="78" t="str">
        <f t="shared" si="5"/>
        <v>개발</v>
      </c>
      <c r="J92" s="78" t="str">
        <f t="shared" si="6"/>
        <v/>
      </c>
      <c r="K92" s="78" t="str">
        <f t="shared" si="3"/>
        <v>푸시</v>
      </c>
      <c r="L92" s="85">
        <f t="shared" si="4"/>
        <v>45756.74514</v>
      </c>
    </row>
    <row r="93">
      <c r="A93" s="83">
        <v>45756.0</v>
      </c>
      <c r="B93" s="81">
        <v>0.7451388888888889</v>
      </c>
      <c r="C93" s="76" t="s">
        <v>78</v>
      </c>
      <c r="D93" s="76" t="s">
        <v>127</v>
      </c>
      <c r="E93" s="76" t="s">
        <v>57</v>
      </c>
      <c r="F93" s="78"/>
      <c r="G93" s="76" t="s">
        <v>132</v>
      </c>
      <c r="H93" s="86">
        <v>0.1</v>
      </c>
      <c r="I93" s="78" t="str">
        <f t="shared" si="5"/>
        <v>개발</v>
      </c>
      <c r="J93" s="78" t="str">
        <f t="shared" si="6"/>
        <v/>
      </c>
      <c r="K93" s="78" t="str">
        <f t="shared" si="3"/>
        <v>푸시</v>
      </c>
      <c r="L93" s="85">
        <f t="shared" si="4"/>
        <v>45756.74514</v>
      </c>
    </row>
    <row r="94">
      <c r="A94" s="83">
        <v>45756.0</v>
      </c>
      <c r="B94" s="81">
        <v>0.7527777777777778</v>
      </c>
      <c r="C94" s="76" t="s">
        <v>78</v>
      </c>
      <c r="D94" s="76" t="s">
        <v>123</v>
      </c>
      <c r="E94" s="76" t="s">
        <v>124</v>
      </c>
      <c r="F94" s="76" t="s">
        <v>9</v>
      </c>
      <c r="H94" s="76">
        <v>6.0</v>
      </c>
      <c r="I94" s="78" t="str">
        <f t="shared" si="5"/>
        <v>매장</v>
      </c>
      <c r="J94" s="78" t="str">
        <f t="shared" si="6"/>
        <v>아삭참치김밥 + 바삭치킨커틀릿</v>
      </c>
      <c r="K94" s="78" t="str">
        <f t="shared" si="3"/>
        <v>매장주문</v>
      </c>
      <c r="L94" s="85">
        <f t="shared" si="4"/>
        <v>45756.75278</v>
      </c>
    </row>
    <row r="95" hidden="1">
      <c r="A95" s="83">
        <v>45756.0</v>
      </c>
      <c r="B95" s="81">
        <v>0.7527777777777778</v>
      </c>
      <c r="C95" s="76" t="s">
        <v>78</v>
      </c>
      <c r="D95" s="76" t="s">
        <v>123</v>
      </c>
      <c r="E95" s="76" t="s">
        <v>124</v>
      </c>
      <c r="F95" s="76" t="s">
        <v>82</v>
      </c>
      <c r="H95" s="76">
        <v>2.0</v>
      </c>
      <c r="I95" s="78" t="str">
        <f t="shared" si="5"/>
        <v>매장</v>
      </c>
      <c r="J95" s="78" t="str">
        <f t="shared" si="6"/>
        <v>아이스 아메리카노</v>
      </c>
      <c r="K95" s="78" t="str">
        <f t="shared" si="3"/>
        <v>매장주문</v>
      </c>
      <c r="L95" s="85">
        <f t="shared" si="4"/>
        <v>45756.75278</v>
      </c>
    </row>
    <row r="96">
      <c r="A96" s="83">
        <v>45756.0</v>
      </c>
      <c r="B96" s="81">
        <v>0.7534722222222222</v>
      </c>
      <c r="C96" s="76" t="s">
        <v>78</v>
      </c>
      <c r="D96" s="76" t="s">
        <v>127</v>
      </c>
      <c r="E96" s="76" t="s">
        <v>57</v>
      </c>
      <c r="F96" s="78"/>
      <c r="G96" s="76" t="s">
        <v>131</v>
      </c>
      <c r="H96" s="86">
        <v>0.1</v>
      </c>
      <c r="I96" s="78" t="str">
        <f t="shared" si="5"/>
        <v>개발</v>
      </c>
      <c r="J96" s="78" t="str">
        <f t="shared" si="6"/>
        <v/>
      </c>
      <c r="K96" s="78" t="str">
        <f t="shared" si="3"/>
        <v>푸시</v>
      </c>
      <c r="L96" s="85">
        <f t="shared" si="4"/>
        <v>45756.75347</v>
      </c>
    </row>
    <row r="97">
      <c r="A97" s="83">
        <v>45756.0</v>
      </c>
      <c r="B97" s="81">
        <v>0.7541666666666667</v>
      </c>
      <c r="C97" s="76" t="s">
        <v>78</v>
      </c>
      <c r="D97" s="76" t="s">
        <v>123</v>
      </c>
      <c r="E97" s="76" t="s">
        <v>125</v>
      </c>
      <c r="F97" s="76" t="s">
        <v>9</v>
      </c>
      <c r="H97" s="76">
        <v>6.0</v>
      </c>
      <c r="I97" s="78" t="str">
        <f t="shared" si="5"/>
        <v>매장</v>
      </c>
      <c r="J97" s="78" t="str">
        <f t="shared" si="6"/>
        <v>아삭참치김밥 + 바삭치킨커틀릿</v>
      </c>
      <c r="K97" s="78" t="str">
        <f t="shared" si="3"/>
        <v>매장준비완료</v>
      </c>
      <c r="L97" s="85">
        <f t="shared" si="4"/>
        <v>45756.75417</v>
      </c>
    </row>
    <row r="98" hidden="1">
      <c r="A98" s="83">
        <v>45756.0</v>
      </c>
      <c r="B98" s="81">
        <v>0.7541666666666667</v>
      </c>
      <c r="C98" s="76" t="s">
        <v>78</v>
      </c>
      <c r="D98" s="76" t="s">
        <v>123</v>
      </c>
      <c r="E98" s="76" t="s">
        <v>125</v>
      </c>
      <c r="F98" s="76" t="s">
        <v>82</v>
      </c>
      <c r="H98" s="76">
        <v>2.0</v>
      </c>
      <c r="I98" s="78" t="str">
        <f t="shared" si="5"/>
        <v>매장</v>
      </c>
      <c r="J98" s="78" t="str">
        <f t="shared" si="6"/>
        <v>아이스 아메리카노</v>
      </c>
      <c r="K98" s="78" t="str">
        <f t="shared" si="3"/>
        <v>매장준비완료</v>
      </c>
      <c r="L98" s="85">
        <f t="shared" si="4"/>
        <v>45756.75417</v>
      </c>
    </row>
    <row r="99">
      <c r="A99" s="83">
        <v>45756.0</v>
      </c>
      <c r="B99" s="81">
        <v>0.75625</v>
      </c>
      <c r="C99" s="76" t="s">
        <v>78</v>
      </c>
      <c r="D99" s="76" t="s">
        <v>127</v>
      </c>
      <c r="E99" s="76" t="s">
        <v>57</v>
      </c>
      <c r="F99" s="78"/>
      <c r="G99" s="76" t="s">
        <v>132</v>
      </c>
      <c r="H99" s="86">
        <v>0.1</v>
      </c>
      <c r="I99" s="78" t="str">
        <f t="shared" si="5"/>
        <v>개발</v>
      </c>
      <c r="J99" s="78" t="str">
        <f t="shared" si="6"/>
        <v/>
      </c>
      <c r="K99" s="78" t="str">
        <f t="shared" si="3"/>
        <v>푸시</v>
      </c>
      <c r="L99" s="85">
        <f t="shared" si="4"/>
        <v>45756.75625</v>
      </c>
    </row>
    <row r="100">
      <c r="A100" s="83">
        <v>45756.0</v>
      </c>
      <c r="B100" s="81">
        <v>0.75625</v>
      </c>
      <c r="C100" s="76" t="s">
        <v>78</v>
      </c>
      <c r="D100" s="76" t="s">
        <v>127</v>
      </c>
      <c r="E100" s="76" t="s">
        <v>57</v>
      </c>
      <c r="F100" s="78"/>
      <c r="G100" s="76" t="s">
        <v>129</v>
      </c>
      <c r="H100" s="86">
        <v>0.1</v>
      </c>
      <c r="I100" s="78" t="str">
        <f t="shared" si="5"/>
        <v>개발</v>
      </c>
      <c r="J100" s="78" t="str">
        <f t="shared" si="6"/>
        <v/>
      </c>
      <c r="K100" s="78" t="str">
        <f t="shared" si="3"/>
        <v>푸시</v>
      </c>
      <c r="L100" s="85">
        <f t="shared" si="4"/>
        <v>45756.75625</v>
      </c>
    </row>
    <row r="101">
      <c r="A101" s="83">
        <v>45756.0</v>
      </c>
      <c r="B101" s="81">
        <v>0.75625</v>
      </c>
      <c r="C101" s="76" t="s">
        <v>78</v>
      </c>
      <c r="D101" s="76" t="s">
        <v>28</v>
      </c>
      <c r="E101" s="76" t="s">
        <v>126</v>
      </c>
      <c r="F101" s="76" t="s">
        <v>9</v>
      </c>
      <c r="H101" s="76">
        <v>6.0</v>
      </c>
      <c r="I101" s="78" t="str">
        <f t="shared" si="5"/>
        <v>라이더3</v>
      </c>
      <c r="J101" s="78" t="str">
        <f t="shared" si="6"/>
        <v>아삭참치김밥 + 바삭치킨커틀릿</v>
      </c>
      <c r="K101" s="78" t="str">
        <f t="shared" si="3"/>
        <v>픽업완료</v>
      </c>
      <c r="L101" s="85">
        <f t="shared" si="4"/>
        <v>45756.75625</v>
      </c>
    </row>
    <row r="102" hidden="1">
      <c r="A102" s="83">
        <v>45756.0</v>
      </c>
      <c r="B102" s="81">
        <v>0.75625</v>
      </c>
      <c r="C102" s="76" t="s">
        <v>78</v>
      </c>
      <c r="D102" s="76" t="s">
        <v>28</v>
      </c>
      <c r="E102" s="76" t="s">
        <v>126</v>
      </c>
      <c r="F102" s="76" t="s">
        <v>82</v>
      </c>
      <c r="H102" s="76">
        <v>2.0</v>
      </c>
      <c r="I102" s="78" t="str">
        <f t="shared" si="5"/>
        <v>라이더3</v>
      </c>
      <c r="J102" s="78" t="str">
        <f t="shared" si="6"/>
        <v>아이스 아메리카노</v>
      </c>
      <c r="K102" s="78" t="str">
        <f t="shared" si="3"/>
        <v>픽업완료</v>
      </c>
      <c r="L102" s="85">
        <f t="shared" si="4"/>
        <v>45756.75625</v>
      </c>
    </row>
    <row r="103">
      <c r="A103" s="83">
        <v>45756.0</v>
      </c>
      <c r="B103" s="81">
        <v>0.7645833333333333</v>
      </c>
      <c r="C103" s="76" t="s">
        <v>78</v>
      </c>
      <c r="D103" s="76" t="s">
        <v>127</v>
      </c>
      <c r="E103" s="76" t="s">
        <v>57</v>
      </c>
      <c r="F103" s="78"/>
      <c r="G103" s="76" t="s">
        <v>131</v>
      </c>
      <c r="H103" s="86">
        <v>0.15</v>
      </c>
      <c r="I103" s="78" t="str">
        <f t="shared" si="5"/>
        <v>개발</v>
      </c>
      <c r="J103" s="78" t="str">
        <f t="shared" si="6"/>
        <v/>
      </c>
      <c r="K103" s="78" t="str">
        <f t="shared" si="3"/>
        <v>푸시</v>
      </c>
      <c r="L103" s="85">
        <f t="shared" si="4"/>
        <v>45756.76458</v>
      </c>
    </row>
    <row r="104">
      <c r="A104" s="83">
        <v>45756.0</v>
      </c>
      <c r="B104" s="81">
        <v>0.76875</v>
      </c>
      <c r="C104" s="76" t="s">
        <v>78</v>
      </c>
      <c r="D104" s="76" t="s">
        <v>123</v>
      </c>
      <c r="E104" s="76" t="s">
        <v>124</v>
      </c>
      <c r="F104" s="76" t="s">
        <v>9</v>
      </c>
      <c r="H104" s="76">
        <v>6.0</v>
      </c>
      <c r="I104" s="78" t="str">
        <f t="shared" si="5"/>
        <v>매장</v>
      </c>
      <c r="J104" s="78" t="str">
        <f t="shared" si="6"/>
        <v>아삭참치김밥 + 바삭치킨커틀릿</v>
      </c>
      <c r="K104" s="78" t="str">
        <f t="shared" si="3"/>
        <v>매장주문</v>
      </c>
      <c r="L104" s="85">
        <f t="shared" si="4"/>
        <v>45756.76875</v>
      </c>
    </row>
    <row r="105" hidden="1">
      <c r="A105" s="83">
        <v>45756.0</v>
      </c>
      <c r="B105" s="81">
        <v>0.76875</v>
      </c>
      <c r="C105" s="76" t="s">
        <v>78</v>
      </c>
      <c r="D105" s="76" t="s">
        <v>123</v>
      </c>
      <c r="E105" s="76" t="s">
        <v>124</v>
      </c>
      <c r="F105" s="76" t="s">
        <v>82</v>
      </c>
      <c r="H105" s="76">
        <v>1.0</v>
      </c>
      <c r="I105" s="78" t="str">
        <f t="shared" si="5"/>
        <v>매장</v>
      </c>
      <c r="J105" s="78" t="str">
        <f t="shared" si="6"/>
        <v>아이스 아메리카노</v>
      </c>
      <c r="K105" s="78" t="str">
        <f t="shared" si="3"/>
        <v>매장주문</v>
      </c>
      <c r="L105" s="85">
        <f t="shared" si="4"/>
        <v>45756.76875</v>
      </c>
    </row>
    <row r="106">
      <c r="A106" s="83">
        <v>45756.0</v>
      </c>
      <c r="B106" s="81">
        <v>0.7715277777777778</v>
      </c>
      <c r="C106" s="76" t="s">
        <v>78</v>
      </c>
      <c r="D106" s="76" t="s">
        <v>123</v>
      </c>
      <c r="E106" s="76" t="s">
        <v>125</v>
      </c>
      <c r="F106" s="76" t="s">
        <v>9</v>
      </c>
      <c r="H106" s="76">
        <v>6.0</v>
      </c>
      <c r="I106" s="78" t="str">
        <f t="shared" si="5"/>
        <v>매장</v>
      </c>
      <c r="J106" s="78" t="str">
        <f t="shared" si="6"/>
        <v>아삭참치김밥 + 바삭치킨커틀릿</v>
      </c>
      <c r="K106" s="78" t="str">
        <f t="shared" si="3"/>
        <v>매장준비완료</v>
      </c>
      <c r="L106" s="85">
        <f t="shared" si="4"/>
        <v>45756.77153</v>
      </c>
    </row>
    <row r="107" hidden="1">
      <c r="A107" s="83">
        <v>45756.0</v>
      </c>
      <c r="B107" s="81">
        <v>0.7715277777777778</v>
      </c>
      <c r="C107" s="76" t="s">
        <v>78</v>
      </c>
      <c r="D107" s="76" t="s">
        <v>123</v>
      </c>
      <c r="E107" s="76" t="s">
        <v>125</v>
      </c>
      <c r="F107" s="76" t="s">
        <v>82</v>
      </c>
      <c r="H107" s="76">
        <v>1.0</v>
      </c>
      <c r="I107" s="78" t="str">
        <f t="shared" si="5"/>
        <v>매장</v>
      </c>
      <c r="J107" s="78" t="str">
        <f t="shared" si="6"/>
        <v>아이스 아메리카노</v>
      </c>
      <c r="K107" s="78" t="str">
        <f t="shared" si="3"/>
        <v>매장준비완료</v>
      </c>
      <c r="L107" s="85">
        <f t="shared" si="4"/>
        <v>45756.77153</v>
      </c>
    </row>
    <row r="108">
      <c r="A108" s="83">
        <v>45756.0</v>
      </c>
      <c r="B108" s="81">
        <v>0.7756944444444445</v>
      </c>
      <c r="C108" s="76" t="s">
        <v>78</v>
      </c>
      <c r="D108" s="76" t="s">
        <v>24</v>
      </c>
      <c r="E108" s="76" t="s">
        <v>40</v>
      </c>
      <c r="F108" s="76" t="s">
        <v>9</v>
      </c>
      <c r="H108" s="76">
        <v>2.0</v>
      </c>
      <c r="I108" s="78" t="str">
        <f t="shared" si="5"/>
        <v>라이더2</v>
      </c>
      <c r="J108" s="78" t="str">
        <f t="shared" si="6"/>
        <v>아삭참치김밥 + 바삭치킨커틀릿</v>
      </c>
      <c r="K108" s="78" t="str">
        <f t="shared" si="3"/>
        <v>폐기</v>
      </c>
      <c r="L108" s="85">
        <f t="shared" si="4"/>
        <v>45756.77569</v>
      </c>
    </row>
    <row r="109">
      <c r="A109" s="83">
        <v>45756.0</v>
      </c>
      <c r="B109" s="81">
        <v>0.7770833333333333</v>
      </c>
      <c r="C109" s="76" t="s">
        <v>78</v>
      </c>
      <c r="D109" s="76" t="s">
        <v>127</v>
      </c>
      <c r="E109" s="76" t="s">
        <v>57</v>
      </c>
      <c r="F109" s="78"/>
      <c r="G109" s="76" t="s">
        <v>129</v>
      </c>
      <c r="H109" s="86">
        <v>0.15</v>
      </c>
      <c r="I109" s="78" t="str">
        <f t="shared" si="5"/>
        <v>개발</v>
      </c>
      <c r="J109" s="78" t="str">
        <f t="shared" si="6"/>
        <v/>
      </c>
      <c r="K109" s="78" t="str">
        <f t="shared" si="3"/>
        <v>푸시</v>
      </c>
      <c r="L109" s="85">
        <f t="shared" si="4"/>
        <v>45756.77708</v>
      </c>
    </row>
    <row r="110">
      <c r="A110" s="83">
        <v>45756.0</v>
      </c>
      <c r="B110" s="81">
        <v>0.7777777777777778</v>
      </c>
      <c r="C110" s="76" t="s">
        <v>78</v>
      </c>
      <c r="D110" s="76" t="s">
        <v>24</v>
      </c>
      <c r="E110" s="76" t="s">
        <v>126</v>
      </c>
      <c r="F110" s="76" t="s">
        <v>9</v>
      </c>
      <c r="H110" s="76">
        <v>6.0</v>
      </c>
      <c r="I110" s="78" t="str">
        <f t="shared" si="5"/>
        <v>라이더2</v>
      </c>
      <c r="J110" s="78" t="str">
        <f t="shared" si="6"/>
        <v>아삭참치김밥 + 바삭치킨커틀릿</v>
      </c>
      <c r="K110" s="78" t="str">
        <f t="shared" si="3"/>
        <v>픽업완료</v>
      </c>
      <c r="L110" s="85">
        <f t="shared" si="4"/>
        <v>45756.77778</v>
      </c>
    </row>
    <row r="111" hidden="1">
      <c r="A111" s="83">
        <v>45756.0</v>
      </c>
      <c r="B111" s="81">
        <v>0.7777777777777778</v>
      </c>
      <c r="C111" s="76" t="s">
        <v>78</v>
      </c>
      <c r="D111" s="76" t="s">
        <v>24</v>
      </c>
      <c r="E111" s="76" t="s">
        <v>126</v>
      </c>
      <c r="F111" s="76" t="s">
        <v>82</v>
      </c>
      <c r="H111" s="76">
        <v>1.0</v>
      </c>
      <c r="I111" s="78" t="str">
        <f t="shared" si="5"/>
        <v>라이더2</v>
      </c>
      <c r="J111" s="78" t="str">
        <f t="shared" si="6"/>
        <v>아이스 아메리카노</v>
      </c>
      <c r="K111" s="78" t="str">
        <f t="shared" si="3"/>
        <v>픽업완료</v>
      </c>
      <c r="L111" s="85">
        <f t="shared" si="4"/>
        <v>45756.77778</v>
      </c>
    </row>
    <row r="112">
      <c r="A112" s="83">
        <v>45756.0</v>
      </c>
      <c r="B112" s="81">
        <v>0.7784722222222222</v>
      </c>
      <c r="C112" s="76" t="s">
        <v>78</v>
      </c>
      <c r="D112" s="76" t="s">
        <v>123</v>
      </c>
      <c r="E112" s="76" t="s">
        <v>124</v>
      </c>
      <c r="F112" s="76" t="s">
        <v>9</v>
      </c>
      <c r="H112" s="76">
        <v>6.0</v>
      </c>
      <c r="I112" s="78" t="str">
        <f t="shared" si="5"/>
        <v>매장</v>
      </c>
      <c r="J112" s="78" t="str">
        <f t="shared" si="6"/>
        <v>아삭참치김밥 + 바삭치킨커틀릿</v>
      </c>
      <c r="K112" s="78" t="str">
        <f t="shared" si="3"/>
        <v>매장주문</v>
      </c>
      <c r="L112" s="85">
        <f t="shared" si="4"/>
        <v>45756.77847</v>
      </c>
    </row>
    <row r="113" hidden="1">
      <c r="A113" s="83">
        <v>45756.0</v>
      </c>
      <c r="B113" s="81">
        <v>0.7784722222222222</v>
      </c>
      <c r="C113" s="76" t="s">
        <v>78</v>
      </c>
      <c r="D113" s="76" t="s">
        <v>123</v>
      </c>
      <c r="E113" s="76" t="s">
        <v>124</v>
      </c>
      <c r="F113" s="76" t="s">
        <v>82</v>
      </c>
      <c r="H113" s="76">
        <v>4.0</v>
      </c>
      <c r="I113" s="78" t="str">
        <f t="shared" si="5"/>
        <v>매장</v>
      </c>
      <c r="J113" s="78" t="str">
        <f t="shared" si="6"/>
        <v>아이스 아메리카노</v>
      </c>
      <c r="K113" s="78" t="str">
        <f t="shared" si="3"/>
        <v>매장주문</v>
      </c>
      <c r="L113" s="85">
        <f t="shared" si="4"/>
        <v>45756.77847</v>
      </c>
    </row>
    <row r="114">
      <c r="A114" s="83">
        <v>45756.0</v>
      </c>
      <c r="B114" s="81">
        <v>0.7756944444444445</v>
      </c>
      <c r="C114" s="76" t="s">
        <v>78</v>
      </c>
      <c r="D114" s="76" t="s">
        <v>21</v>
      </c>
      <c r="E114" s="76" t="s">
        <v>40</v>
      </c>
      <c r="F114" s="76" t="s">
        <v>9</v>
      </c>
      <c r="H114" s="76">
        <v>5.0</v>
      </c>
      <c r="I114" s="78" t="str">
        <f t="shared" si="5"/>
        <v>라이더1</v>
      </c>
      <c r="J114" s="78" t="str">
        <f t="shared" si="6"/>
        <v>아삭참치김밥 + 바삭치킨커틀릿</v>
      </c>
      <c r="K114" s="78" t="str">
        <f t="shared" si="3"/>
        <v>폐기</v>
      </c>
      <c r="L114" s="85">
        <f t="shared" si="4"/>
        <v>45756.77569</v>
      </c>
    </row>
    <row r="115">
      <c r="A115" s="83">
        <v>45756.0</v>
      </c>
      <c r="B115" s="81">
        <v>0.7798611111111111</v>
      </c>
      <c r="C115" s="76" t="s">
        <v>78</v>
      </c>
      <c r="D115" s="76" t="s">
        <v>127</v>
      </c>
      <c r="E115" s="76" t="s">
        <v>57</v>
      </c>
      <c r="F115" s="78"/>
      <c r="G115" s="76" t="s">
        <v>131</v>
      </c>
      <c r="H115" s="86">
        <v>0.15</v>
      </c>
      <c r="I115" s="78" t="str">
        <f t="shared" si="5"/>
        <v>개발</v>
      </c>
      <c r="J115" s="78" t="str">
        <f t="shared" si="6"/>
        <v/>
      </c>
      <c r="K115" s="78" t="str">
        <f t="shared" si="3"/>
        <v>푸시</v>
      </c>
      <c r="L115" s="85">
        <f t="shared" si="4"/>
        <v>45756.77986</v>
      </c>
    </row>
    <row r="116">
      <c r="A116" s="83">
        <v>45756.0</v>
      </c>
      <c r="B116" s="81">
        <v>0.7833333333333333</v>
      </c>
      <c r="C116" s="76" t="s">
        <v>78</v>
      </c>
      <c r="D116" s="76" t="s">
        <v>127</v>
      </c>
      <c r="E116" s="76" t="s">
        <v>57</v>
      </c>
      <c r="F116" s="78"/>
      <c r="G116" s="76" t="s">
        <v>129</v>
      </c>
      <c r="H116" s="86">
        <v>0.15</v>
      </c>
      <c r="I116" s="78" t="str">
        <f t="shared" si="5"/>
        <v>개발</v>
      </c>
      <c r="J116" s="78" t="str">
        <f t="shared" si="6"/>
        <v/>
      </c>
      <c r="K116" s="78" t="str">
        <f t="shared" si="3"/>
        <v>푸시</v>
      </c>
      <c r="L116" s="85">
        <f t="shared" si="4"/>
        <v>45756.78333</v>
      </c>
    </row>
    <row r="117">
      <c r="A117" s="83">
        <v>45756.0</v>
      </c>
      <c r="B117" s="81">
        <v>0.7833333333333333</v>
      </c>
      <c r="C117" s="76" t="s">
        <v>78</v>
      </c>
      <c r="D117" s="76" t="s">
        <v>127</v>
      </c>
      <c r="E117" s="76" t="s">
        <v>57</v>
      </c>
      <c r="F117" s="78"/>
      <c r="G117" s="76" t="s">
        <v>132</v>
      </c>
      <c r="H117" s="86">
        <v>0.15</v>
      </c>
      <c r="I117" s="78" t="str">
        <f t="shared" si="5"/>
        <v>개발</v>
      </c>
      <c r="J117" s="78" t="str">
        <f t="shared" si="6"/>
        <v/>
      </c>
      <c r="K117" s="78" t="str">
        <f t="shared" si="3"/>
        <v>푸시</v>
      </c>
      <c r="L117" s="85">
        <f t="shared" si="4"/>
        <v>45756.78333</v>
      </c>
    </row>
    <row r="118">
      <c r="A118" s="83">
        <v>45756.0</v>
      </c>
      <c r="B118" s="81">
        <v>0.7777777777777778</v>
      </c>
      <c r="C118" s="76" t="s">
        <v>78</v>
      </c>
      <c r="D118" s="76" t="s">
        <v>21</v>
      </c>
      <c r="E118" s="76" t="s">
        <v>126</v>
      </c>
      <c r="F118" s="76" t="s">
        <v>9</v>
      </c>
      <c r="H118" s="76">
        <v>6.0</v>
      </c>
      <c r="I118" s="78" t="str">
        <f t="shared" si="5"/>
        <v>라이더1</v>
      </c>
      <c r="J118" s="78" t="str">
        <f t="shared" si="6"/>
        <v>아삭참치김밥 + 바삭치킨커틀릿</v>
      </c>
      <c r="K118" s="78" t="str">
        <f t="shared" si="3"/>
        <v>픽업완료</v>
      </c>
      <c r="L118" s="85">
        <f t="shared" si="4"/>
        <v>45756.77778</v>
      </c>
    </row>
    <row r="119" hidden="1">
      <c r="A119" s="83">
        <v>45756.0</v>
      </c>
      <c r="B119" s="81">
        <v>0.7777777777777778</v>
      </c>
      <c r="C119" s="76" t="s">
        <v>78</v>
      </c>
      <c r="D119" s="76" t="s">
        <v>21</v>
      </c>
      <c r="E119" s="76" t="s">
        <v>126</v>
      </c>
      <c r="F119" s="76" t="s">
        <v>82</v>
      </c>
      <c r="H119" s="76">
        <v>4.0</v>
      </c>
      <c r="I119" s="78" t="str">
        <f t="shared" si="5"/>
        <v>라이더1</v>
      </c>
      <c r="J119" s="78" t="str">
        <f t="shared" si="6"/>
        <v>아이스 아메리카노</v>
      </c>
      <c r="K119" s="78" t="str">
        <f t="shared" si="3"/>
        <v>픽업완료</v>
      </c>
      <c r="L119" s="85">
        <f t="shared" si="4"/>
        <v>45756.77778</v>
      </c>
    </row>
    <row r="120">
      <c r="A120" s="83">
        <v>45756.0</v>
      </c>
      <c r="B120" s="81">
        <v>0.7958333333333333</v>
      </c>
      <c r="C120" s="76" t="s">
        <v>78</v>
      </c>
      <c r="D120" s="76" t="s">
        <v>127</v>
      </c>
      <c r="E120" s="76" t="s">
        <v>57</v>
      </c>
      <c r="F120" s="78"/>
      <c r="G120" s="76" t="s">
        <v>131</v>
      </c>
      <c r="H120" s="86">
        <v>0.2</v>
      </c>
      <c r="I120" s="78" t="str">
        <f t="shared" si="5"/>
        <v>개발</v>
      </c>
      <c r="J120" s="78" t="str">
        <f t="shared" si="6"/>
        <v/>
      </c>
      <c r="K120" s="78" t="str">
        <f t="shared" si="3"/>
        <v>푸시</v>
      </c>
      <c r="L120" s="85">
        <f t="shared" si="4"/>
        <v>45756.79583</v>
      </c>
    </row>
    <row r="121">
      <c r="A121" s="83">
        <v>45756.0</v>
      </c>
      <c r="B121" s="81">
        <v>0.7958333333333333</v>
      </c>
      <c r="C121" s="76" t="s">
        <v>78</v>
      </c>
      <c r="D121" s="76" t="s">
        <v>127</v>
      </c>
      <c r="E121" s="76" t="s">
        <v>57</v>
      </c>
      <c r="F121" s="78"/>
      <c r="G121" s="76" t="s">
        <v>129</v>
      </c>
      <c r="H121" s="86">
        <v>0.2</v>
      </c>
      <c r="I121" s="78" t="str">
        <f t="shared" si="5"/>
        <v>개발</v>
      </c>
      <c r="J121" s="78" t="str">
        <f t="shared" si="6"/>
        <v/>
      </c>
      <c r="K121" s="78" t="str">
        <f t="shared" si="3"/>
        <v>푸시</v>
      </c>
      <c r="L121" s="85">
        <f t="shared" si="4"/>
        <v>45756.79583</v>
      </c>
    </row>
    <row r="122">
      <c r="A122" s="83">
        <v>45756.0</v>
      </c>
      <c r="B122" s="81">
        <v>0.7958333333333333</v>
      </c>
      <c r="C122" s="76" t="s">
        <v>78</v>
      </c>
      <c r="D122" s="76" t="s">
        <v>127</v>
      </c>
      <c r="E122" s="76" t="s">
        <v>57</v>
      </c>
      <c r="F122" s="78"/>
      <c r="G122" s="76" t="s">
        <v>132</v>
      </c>
      <c r="H122" s="86">
        <v>0.2</v>
      </c>
      <c r="I122" s="78" t="str">
        <f t="shared" si="5"/>
        <v>개발</v>
      </c>
      <c r="J122" s="78" t="str">
        <f t="shared" si="6"/>
        <v/>
      </c>
      <c r="K122" s="78" t="str">
        <f t="shared" si="3"/>
        <v>푸시</v>
      </c>
      <c r="L122" s="85">
        <f t="shared" si="4"/>
        <v>45756.79583</v>
      </c>
    </row>
    <row r="123">
      <c r="A123" s="83">
        <v>45756.0</v>
      </c>
      <c r="B123" s="81">
        <v>0.8034722222222223</v>
      </c>
      <c r="C123" s="76" t="s">
        <v>78</v>
      </c>
      <c r="D123" s="76" t="s">
        <v>127</v>
      </c>
      <c r="E123" s="76" t="s">
        <v>57</v>
      </c>
      <c r="F123" s="78"/>
      <c r="G123" s="76" t="s">
        <v>131</v>
      </c>
      <c r="H123" s="86">
        <v>0.3</v>
      </c>
      <c r="I123" s="78" t="str">
        <f t="shared" si="5"/>
        <v>개발</v>
      </c>
      <c r="J123" s="78" t="str">
        <f t="shared" si="6"/>
        <v/>
      </c>
      <c r="K123" s="78" t="str">
        <f t="shared" si="3"/>
        <v>푸시</v>
      </c>
      <c r="L123" s="85">
        <f t="shared" si="4"/>
        <v>45756.80347</v>
      </c>
    </row>
    <row r="124">
      <c r="A124" s="83">
        <v>45756.0</v>
      </c>
      <c r="B124" s="81">
        <v>0.8055555555555556</v>
      </c>
      <c r="C124" s="76" t="s">
        <v>78</v>
      </c>
      <c r="D124" s="76" t="s">
        <v>127</v>
      </c>
      <c r="E124" s="76" t="s">
        <v>57</v>
      </c>
      <c r="F124" s="78"/>
      <c r="G124" s="76" t="s">
        <v>132</v>
      </c>
      <c r="H124" s="86">
        <v>0.3</v>
      </c>
      <c r="I124" s="78" t="str">
        <f t="shared" si="5"/>
        <v>개발</v>
      </c>
      <c r="J124" s="78" t="str">
        <f t="shared" si="6"/>
        <v/>
      </c>
      <c r="K124" s="78" t="str">
        <f t="shared" si="3"/>
        <v>푸시</v>
      </c>
      <c r="L124" s="85">
        <f t="shared" si="4"/>
        <v>45756.80556</v>
      </c>
    </row>
    <row r="125">
      <c r="A125" s="83">
        <v>45756.0</v>
      </c>
      <c r="B125" s="81">
        <v>0.8069444444444445</v>
      </c>
      <c r="C125" s="76" t="s">
        <v>78</v>
      </c>
      <c r="D125" s="76" t="s">
        <v>127</v>
      </c>
      <c r="E125" s="76" t="s">
        <v>57</v>
      </c>
      <c r="F125" s="78"/>
      <c r="G125" s="76" t="s">
        <v>129</v>
      </c>
      <c r="H125" s="86">
        <v>0.3</v>
      </c>
      <c r="I125" s="78" t="str">
        <f t="shared" si="5"/>
        <v>개발</v>
      </c>
      <c r="J125" s="78" t="str">
        <f t="shared" si="6"/>
        <v/>
      </c>
      <c r="K125" s="78" t="str">
        <f t="shared" si="3"/>
        <v>푸시</v>
      </c>
      <c r="L125" s="85">
        <f t="shared" si="4"/>
        <v>45756.80694</v>
      </c>
    </row>
    <row r="126">
      <c r="A126" s="83">
        <v>45756.0</v>
      </c>
      <c r="B126" s="81">
        <v>0.8090277777777778</v>
      </c>
      <c r="C126" s="76" t="s">
        <v>78</v>
      </c>
      <c r="D126" s="76" t="s">
        <v>127</v>
      </c>
      <c r="E126" s="76" t="s">
        <v>57</v>
      </c>
      <c r="F126" s="78"/>
      <c r="G126" s="76" t="s">
        <v>132</v>
      </c>
      <c r="H126" s="86">
        <v>0.15</v>
      </c>
      <c r="I126" s="78" t="str">
        <f t="shared" si="5"/>
        <v>개발</v>
      </c>
      <c r="J126" s="78" t="str">
        <f t="shared" si="6"/>
        <v/>
      </c>
      <c r="K126" s="78" t="str">
        <f t="shared" si="3"/>
        <v>푸시</v>
      </c>
      <c r="L126" s="85">
        <f t="shared" si="4"/>
        <v>45756.80903</v>
      </c>
    </row>
    <row r="127">
      <c r="A127" s="83">
        <v>45756.0</v>
      </c>
      <c r="B127" s="81">
        <v>0.7784722222222222</v>
      </c>
      <c r="C127" s="76" t="s">
        <v>78</v>
      </c>
      <c r="D127" s="76" t="s">
        <v>123</v>
      </c>
      <c r="E127" s="76" t="s">
        <v>125</v>
      </c>
      <c r="F127" s="76" t="s">
        <v>9</v>
      </c>
      <c r="H127" s="76">
        <v>6.0</v>
      </c>
      <c r="I127" s="78" t="str">
        <f t="shared" si="5"/>
        <v>매장</v>
      </c>
      <c r="J127" s="78" t="str">
        <f t="shared" si="6"/>
        <v>아삭참치김밥 + 바삭치킨커틀릿</v>
      </c>
      <c r="K127" s="78" t="str">
        <f t="shared" si="3"/>
        <v>매장준비완료</v>
      </c>
      <c r="L127" s="85">
        <f t="shared" si="4"/>
        <v>45756.77847</v>
      </c>
    </row>
    <row r="128" hidden="1">
      <c r="A128" s="83">
        <v>45756.0</v>
      </c>
      <c r="B128" s="81">
        <v>0.7784722222222222</v>
      </c>
      <c r="C128" s="76" t="s">
        <v>78</v>
      </c>
      <c r="D128" s="76" t="s">
        <v>123</v>
      </c>
      <c r="E128" s="76" t="s">
        <v>125</v>
      </c>
      <c r="F128" s="76" t="s">
        <v>82</v>
      </c>
      <c r="H128" s="76">
        <v>4.0</v>
      </c>
      <c r="I128" s="78" t="str">
        <f t="shared" si="5"/>
        <v>매장</v>
      </c>
      <c r="J128" s="78" t="str">
        <f t="shared" si="6"/>
        <v>아이스 아메리카노</v>
      </c>
      <c r="K128" s="78" t="str">
        <f t="shared" si="3"/>
        <v>매장준비완료</v>
      </c>
      <c r="L128" s="85">
        <f t="shared" si="4"/>
        <v>45756.77847</v>
      </c>
    </row>
    <row r="129">
      <c r="A129" s="83">
        <v>45756.0</v>
      </c>
      <c r="B129" s="81">
        <v>0.78125</v>
      </c>
      <c r="C129" s="76" t="s">
        <v>78</v>
      </c>
      <c r="D129" s="76" t="s">
        <v>21</v>
      </c>
      <c r="E129" s="76" t="s">
        <v>40</v>
      </c>
      <c r="F129" s="76" t="s">
        <v>9</v>
      </c>
      <c r="H129" s="76">
        <v>4.0</v>
      </c>
      <c r="I129" s="78" t="str">
        <f t="shared" si="5"/>
        <v>라이더1</v>
      </c>
      <c r="J129" s="78" t="str">
        <f t="shared" si="6"/>
        <v>아삭참치김밥 + 바삭치킨커틀릿</v>
      </c>
      <c r="K129" s="78" t="str">
        <f t="shared" si="3"/>
        <v>폐기</v>
      </c>
      <c r="L129" s="85">
        <f t="shared" si="4"/>
        <v>45756.78125</v>
      </c>
    </row>
    <row r="130" hidden="1">
      <c r="A130" s="83">
        <v>45756.0</v>
      </c>
      <c r="B130" s="81">
        <v>0.78125</v>
      </c>
      <c r="C130" s="76" t="s">
        <v>78</v>
      </c>
      <c r="D130" s="76" t="s">
        <v>21</v>
      </c>
      <c r="E130" s="76" t="s">
        <v>40</v>
      </c>
      <c r="F130" s="76" t="s">
        <v>82</v>
      </c>
      <c r="H130" s="76">
        <v>6.0</v>
      </c>
      <c r="I130" s="78" t="str">
        <f t="shared" si="5"/>
        <v>라이더1</v>
      </c>
      <c r="J130" s="78" t="str">
        <f t="shared" si="6"/>
        <v>아이스 아메리카노</v>
      </c>
      <c r="K130" s="78" t="str">
        <f t="shared" si="3"/>
        <v>폐기</v>
      </c>
      <c r="L130" s="85">
        <f t="shared" si="4"/>
        <v>45756.78125</v>
      </c>
    </row>
    <row r="131">
      <c r="A131" s="83">
        <v>45756.0</v>
      </c>
      <c r="B131" s="81">
        <v>0.78125</v>
      </c>
      <c r="C131" s="76" t="s">
        <v>78</v>
      </c>
      <c r="D131" s="76" t="s">
        <v>24</v>
      </c>
      <c r="E131" s="76" t="s">
        <v>40</v>
      </c>
      <c r="F131" s="76" t="s">
        <v>9</v>
      </c>
      <c r="I131" s="78" t="str">
        <f t="shared" si="5"/>
        <v>라이더2</v>
      </c>
      <c r="J131" s="78" t="str">
        <f t="shared" si="6"/>
        <v>아삭참치김밥 + 바삭치킨커틀릿</v>
      </c>
      <c r="K131" s="78" t="str">
        <f t="shared" si="3"/>
        <v>폐기</v>
      </c>
      <c r="L131" s="85">
        <f t="shared" si="4"/>
        <v>45756.78125</v>
      </c>
    </row>
    <row r="132" hidden="1">
      <c r="A132" s="83">
        <v>45756.0</v>
      </c>
      <c r="B132" s="81">
        <v>0.78125</v>
      </c>
      <c r="C132" s="76" t="s">
        <v>78</v>
      </c>
      <c r="D132" s="76" t="s">
        <v>24</v>
      </c>
      <c r="E132" s="76" t="s">
        <v>40</v>
      </c>
      <c r="F132" s="76" t="s">
        <v>82</v>
      </c>
      <c r="I132" s="78" t="str">
        <f t="shared" si="5"/>
        <v>라이더2</v>
      </c>
      <c r="J132" s="78" t="str">
        <f t="shared" si="6"/>
        <v>아이스 아메리카노</v>
      </c>
      <c r="K132" s="78" t="str">
        <f t="shared" si="3"/>
        <v>폐기</v>
      </c>
      <c r="L132" s="85">
        <f t="shared" si="4"/>
        <v>45756.78125</v>
      </c>
    </row>
    <row r="133" hidden="1">
      <c r="A133" s="83">
        <v>45756.0</v>
      </c>
      <c r="B133" s="81">
        <v>0.78125</v>
      </c>
      <c r="C133" s="76" t="s">
        <v>78</v>
      </c>
      <c r="D133" s="76" t="s">
        <v>28</v>
      </c>
      <c r="E133" s="76" t="s">
        <v>40</v>
      </c>
      <c r="F133" s="76" t="s">
        <v>82</v>
      </c>
      <c r="I133" s="78" t="str">
        <f t="shared" si="5"/>
        <v>라이더3</v>
      </c>
      <c r="J133" s="78" t="str">
        <f t="shared" si="6"/>
        <v>아이스 아메리카노</v>
      </c>
      <c r="K133" s="78" t="str">
        <f t="shared" si="3"/>
        <v>폐기</v>
      </c>
      <c r="L133" s="85">
        <f t="shared" si="4"/>
        <v>45756.78125</v>
      </c>
    </row>
    <row r="134">
      <c r="A134" s="83">
        <v>45757.0</v>
      </c>
      <c r="B134" s="81">
        <v>0.44513888888888886</v>
      </c>
      <c r="C134" s="76" t="s">
        <v>2</v>
      </c>
      <c r="D134" s="76" t="s">
        <v>123</v>
      </c>
      <c r="E134" s="76" t="s">
        <v>124</v>
      </c>
      <c r="F134" s="76" t="s">
        <v>9</v>
      </c>
      <c r="H134" s="76">
        <v>24.0</v>
      </c>
      <c r="I134" s="78" t="str">
        <f t="shared" si="5"/>
        <v>매장</v>
      </c>
      <c r="J134" s="78" t="str">
        <f t="shared" si="6"/>
        <v>아삭참치김밥 + 바삭치킨커틀릿</v>
      </c>
      <c r="K134" s="78" t="str">
        <f t="shared" si="3"/>
        <v>매장주문</v>
      </c>
      <c r="L134" s="85">
        <f t="shared" si="4"/>
        <v>45757.44514</v>
      </c>
    </row>
    <row r="135" hidden="1">
      <c r="A135" s="83">
        <v>45757.0</v>
      </c>
      <c r="B135" s="81">
        <v>0.44513888888888886</v>
      </c>
      <c r="C135" s="76" t="s">
        <v>2</v>
      </c>
      <c r="D135" s="76" t="s">
        <v>123</v>
      </c>
      <c r="E135" s="76" t="s">
        <v>124</v>
      </c>
      <c r="F135" s="76" t="s">
        <v>82</v>
      </c>
      <c r="H135" s="76">
        <v>24.0</v>
      </c>
      <c r="I135" s="78" t="str">
        <f t="shared" si="5"/>
        <v>매장</v>
      </c>
      <c r="J135" s="78" t="str">
        <f t="shared" si="6"/>
        <v>아이스 아메리카노</v>
      </c>
      <c r="K135" s="78" t="str">
        <f t="shared" si="3"/>
        <v>매장주문</v>
      </c>
      <c r="L135" s="85">
        <f t="shared" si="4"/>
        <v>45757.44514</v>
      </c>
    </row>
    <row r="136">
      <c r="A136" s="83">
        <v>45757.0</v>
      </c>
      <c r="B136" s="81">
        <v>0.4548611111111111</v>
      </c>
      <c r="C136" s="76" t="s">
        <v>2</v>
      </c>
      <c r="D136" s="76" t="s">
        <v>123</v>
      </c>
      <c r="E136" s="76" t="s">
        <v>125</v>
      </c>
      <c r="F136" s="76" t="s">
        <v>9</v>
      </c>
      <c r="H136" s="76">
        <v>24.0</v>
      </c>
      <c r="I136" s="78" t="str">
        <f t="shared" si="5"/>
        <v>매장</v>
      </c>
      <c r="J136" s="78" t="str">
        <f t="shared" si="6"/>
        <v>아삭참치김밥 + 바삭치킨커틀릿</v>
      </c>
      <c r="K136" s="78" t="str">
        <f t="shared" si="3"/>
        <v>매장준비완료</v>
      </c>
      <c r="L136" s="85">
        <f t="shared" si="4"/>
        <v>45757.45486</v>
      </c>
    </row>
    <row r="137" hidden="1">
      <c r="A137" s="83">
        <v>45757.0</v>
      </c>
      <c r="B137" s="81">
        <v>0.4548611111111111</v>
      </c>
      <c r="C137" s="76" t="s">
        <v>2</v>
      </c>
      <c r="D137" s="76" t="s">
        <v>123</v>
      </c>
      <c r="E137" s="76" t="s">
        <v>125</v>
      </c>
      <c r="F137" s="76" t="s">
        <v>82</v>
      </c>
      <c r="H137" s="76">
        <v>24.0</v>
      </c>
      <c r="I137" s="78" t="str">
        <f t="shared" si="5"/>
        <v>매장</v>
      </c>
      <c r="J137" s="78" t="str">
        <f t="shared" si="6"/>
        <v>아이스 아메리카노</v>
      </c>
      <c r="K137" s="78" t="str">
        <f t="shared" si="3"/>
        <v>매장준비완료</v>
      </c>
      <c r="L137" s="85">
        <f t="shared" si="4"/>
        <v>45757.45486</v>
      </c>
    </row>
    <row r="138">
      <c r="A138" s="83">
        <v>45757.0</v>
      </c>
      <c r="B138" s="81">
        <v>0.4548611111111111</v>
      </c>
      <c r="C138" s="76" t="s">
        <v>2</v>
      </c>
      <c r="D138" s="76" t="s">
        <v>21</v>
      </c>
      <c r="E138" s="76" t="s">
        <v>126</v>
      </c>
      <c r="F138" s="76" t="s">
        <v>9</v>
      </c>
      <c r="H138" s="76">
        <v>8.0</v>
      </c>
      <c r="I138" s="78" t="str">
        <f t="shared" si="5"/>
        <v>라이더1</v>
      </c>
      <c r="J138" s="78" t="str">
        <f t="shared" si="6"/>
        <v>아삭참치김밥 + 바삭치킨커틀릿</v>
      </c>
      <c r="K138" s="78" t="str">
        <f t="shared" si="3"/>
        <v>픽업완료</v>
      </c>
      <c r="L138" s="85">
        <f t="shared" si="4"/>
        <v>45757.45486</v>
      </c>
    </row>
    <row r="139" hidden="1">
      <c r="A139" s="83">
        <v>45757.0</v>
      </c>
      <c r="B139" s="81">
        <v>0.4548611111111111</v>
      </c>
      <c r="C139" s="76" t="s">
        <v>2</v>
      </c>
      <c r="D139" s="76" t="s">
        <v>21</v>
      </c>
      <c r="E139" s="76" t="s">
        <v>126</v>
      </c>
      <c r="F139" s="76" t="s">
        <v>82</v>
      </c>
      <c r="H139" s="76">
        <v>8.0</v>
      </c>
      <c r="I139" s="78" t="str">
        <f t="shared" si="5"/>
        <v>라이더1</v>
      </c>
      <c r="J139" s="78" t="str">
        <f t="shared" si="6"/>
        <v>아이스 아메리카노</v>
      </c>
      <c r="K139" s="78" t="str">
        <f t="shared" si="3"/>
        <v>픽업완료</v>
      </c>
      <c r="L139" s="85">
        <f t="shared" si="4"/>
        <v>45757.45486</v>
      </c>
    </row>
    <row r="140">
      <c r="A140" s="83">
        <v>45757.0</v>
      </c>
      <c r="B140" s="81">
        <v>0.4548611111111111</v>
      </c>
      <c r="C140" s="76" t="s">
        <v>2</v>
      </c>
      <c r="D140" s="76" t="s">
        <v>24</v>
      </c>
      <c r="E140" s="76" t="s">
        <v>126</v>
      </c>
      <c r="F140" s="76" t="s">
        <v>9</v>
      </c>
      <c r="H140" s="76">
        <v>8.0</v>
      </c>
      <c r="I140" s="78" t="str">
        <f t="shared" si="5"/>
        <v>라이더2</v>
      </c>
      <c r="J140" s="78" t="str">
        <f t="shared" si="6"/>
        <v>아삭참치김밥 + 바삭치킨커틀릿</v>
      </c>
      <c r="K140" s="78" t="str">
        <f t="shared" si="3"/>
        <v>픽업완료</v>
      </c>
      <c r="L140" s="85">
        <f t="shared" si="4"/>
        <v>45757.45486</v>
      </c>
    </row>
    <row r="141" hidden="1">
      <c r="A141" s="83">
        <v>45757.0</v>
      </c>
      <c r="B141" s="81">
        <v>0.4548611111111111</v>
      </c>
      <c r="C141" s="76" t="s">
        <v>2</v>
      </c>
      <c r="D141" s="76" t="s">
        <v>24</v>
      </c>
      <c r="E141" s="76" t="s">
        <v>126</v>
      </c>
      <c r="F141" s="76" t="s">
        <v>82</v>
      </c>
      <c r="H141" s="76">
        <v>8.0</v>
      </c>
      <c r="I141" s="78" t="str">
        <f t="shared" si="5"/>
        <v>라이더2</v>
      </c>
      <c r="J141" s="78" t="str">
        <f t="shared" si="6"/>
        <v>아이스 아메리카노</v>
      </c>
      <c r="K141" s="78" t="str">
        <f t="shared" si="3"/>
        <v>픽업완료</v>
      </c>
      <c r="L141" s="85">
        <f t="shared" si="4"/>
        <v>45757.45486</v>
      </c>
    </row>
    <row r="142">
      <c r="A142" s="83">
        <v>45757.0</v>
      </c>
      <c r="B142" s="81">
        <v>0.4548611111111111</v>
      </c>
      <c r="C142" s="76" t="s">
        <v>2</v>
      </c>
      <c r="D142" s="76" t="s">
        <v>28</v>
      </c>
      <c r="E142" s="76" t="s">
        <v>126</v>
      </c>
      <c r="F142" s="76" t="s">
        <v>9</v>
      </c>
      <c r="H142" s="76">
        <v>8.0</v>
      </c>
      <c r="I142" s="78" t="str">
        <f t="shared" si="5"/>
        <v>라이더3</v>
      </c>
      <c r="J142" s="78" t="str">
        <f t="shared" si="6"/>
        <v>아삭참치김밥 + 바삭치킨커틀릿</v>
      </c>
      <c r="K142" s="78" t="str">
        <f t="shared" si="3"/>
        <v>픽업완료</v>
      </c>
      <c r="L142" s="85">
        <f t="shared" si="4"/>
        <v>45757.45486</v>
      </c>
    </row>
    <row r="143" hidden="1">
      <c r="A143" s="83">
        <v>45757.0</v>
      </c>
      <c r="B143" s="81">
        <v>0.4548611111111111</v>
      </c>
      <c r="C143" s="76" t="s">
        <v>2</v>
      </c>
      <c r="D143" s="76" t="s">
        <v>28</v>
      </c>
      <c r="E143" s="76" t="s">
        <v>126</v>
      </c>
      <c r="F143" s="76" t="s">
        <v>82</v>
      </c>
      <c r="H143" s="76">
        <v>8.0</v>
      </c>
      <c r="I143" s="78" t="str">
        <f t="shared" si="5"/>
        <v>라이더3</v>
      </c>
      <c r="J143" s="78" t="str">
        <f t="shared" si="6"/>
        <v>아이스 아메리카노</v>
      </c>
      <c r="K143" s="78" t="str">
        <f t="shared" si="3"/>
        <v>픽업완료</v>
      </c>
      <c r="L143" s="85">
        <f t="shared" si="4"/>
        <v>45757.45486</v>
      </c>
    </row>
    <row r="144">
      <c r="A144" s="83">
        <v>45757.0</v>
      </c>
      <c r="B144" s="81">
        <v>0.46111111111111114</v>
      </c>
      <c r="C144" s="76" t="s">
        <v>2</v>
      </c>
      <c r="D144" s="76" t="s">
        <v>127</v>
      </c>
      <c r="E144" s="76" t="s">
        <v>57</v>
      </c>
      <c r="F144" s="78"/>
      <c r="G144" s="76" t="s">
        <v>131</v>
      </c>
      <c r="H144" s="86">
        <v>0.2</v>
      </c>
      <c r="I144" s="78" t="str">
        <f t="shared" si="5"/>
        <v>개발</v>
      </c>
      <c r="J144" s="78" t="str">
        <f t="shared" si="6"/>
        <v/>
      </c>
      <c r="K144" s="78" t="str">
        <f t="shared" si="3"/>
        <v>푸시</v>
      </c>
      <c r="L144" s="85">
        <f t="shared" si="4"/>
        <v>45757.46111</v>
      </c>
    </row>
    <row r="145">
      <c r="A145" s="83">
        <v>45757.0</v>
      </c>
      <c r="B145" s="81">
        <v>0.46458333333333335</v>
      </c>
      <c r="C145" s="76" t="s">
        <v>2</v>
      </c>
      <c r="D145" s="76" t="s">
        <v>127</v>
      </c>
      <c r="E145" s="76" t="s">
        <v>57</v>
      </c>
      <c r="F145" s="78"/>
      <c r="G145" s="76" t="s">
        <v>132</v>
      </c>
      <c r="H145" s="86">
        <v>0.2</v>
      </c>
      <c r="I145" s="78" t="str">
        <f t="shared" si="5"/>
        <v>개발</v>
      </c>
      <c r="J145" s="78" t="str">
        <f t="shared" si="6"/>
        <v/>
      </c>
      <c r="K145" s="78" t="str">
        <f t="shared" si="3"/>
        <v>푸시</v>
      </c>
      <c r="L145" s="85">
        <f t="shared" si="4"/>
        <v>45757.46458</v>
      </c>
    </row>
    <row r="146">
      <c r="A146" s="83">
        <v>45757.0</v>
      </c>
      <c r="B146" s="81">
        <v>0.46458333333333335</v>
      </c>
      <c r="C146" s="76" t="s">
        <v>2</v>
      </c>
      <c r="D146" s="76" t="s">
        <v>127</v>
      </c>
      <c r="E146" s="76" t="s">
        <v>57</v>
      </c>
      <c r="F146" s="78"/>
      <c r="G146" s="76" t="s">
        <v>129</v>
      </c>
      <c r="H146" s="86">
        <v>0.2</v>
      </c>
      <c r="I146" s="78" t="str">
        <f t="shared" si="5"/>
        <v>개발</v>
      </c>
      <c r="J146" s="78" t="str">
        <f t="shared" si="6"/>
        <v/>
      </c>
      <c r="K146" s="78" t="str">
        <f t="shared" si="3"/>
        <v>푸시</v>
      </c>
      <c r="L146" s="85">
        <f t="shared" si="4"/>
        <v>45757.46458</v>
      </c>
    </row>
    <row r="147">
      <c r="A147" s="83">
        <v>45757.0</v>
      </c>
      <c r="B147" s="81">
        <v>0.46944444444444444</v>
      </c>
      <c r="C147" s="76" t="s">
        <v>2</v>
      </c>
      <c r="D147" s="76" t="s">
        <v>127</v>
      </c>
      <c r="E147" s="76" t="s">
        <v>57</v>
      </c>
      <c r="F147" s="78"/>
      <c r="G147" s="76" t="s">
        <v>131</v>
      </c>
      <c r="H147" s="86">
        <v>0.2</v>
      </c>
      <c r="I147" s="78" t="str">
        <f t="shared" si="5"/>
        <v>개발</v>
      </c>
      <c r="J147" s="78" t="str">
        <f t="shared" si="6"/>
        <v/>
      </c>
      <c r="K147" s="78" t="str">
        <f t="shared" si="3"/>
        <v>푸시</v>
      </c>
      <c r="L147" s="85">
        <f t="shared" si="4"/>
        <v>45757.46944</v>
      </c>
    </row>
    <row r="148">
      <c r="A148" s="83">
        <v>45757.0</v>
      </c>
      <c r="B148" s="81">
        <v>0.47291666666666665</v>
      </c>
      <c r="C148" s="76" t="s">
        <v>2</v>
      </c>
      <c r="D148" s="76" t="s">
        <v>127</v>
      </c>
      <c r="E148" s="76" t="s">
        <v>57</v>
      </c>
      <c r="F148" s="78"/>
      <c r="G148" s="76" t="s">
        <v>129</v>
      </c>
      <c r="H148" s="86">
        <v>0.1</v>
      </c>
      <c r="I148" s="78" t="str">
        <f t="shared" si="5"/>
        <v>개발</v>
      </c>
      <c r="J148" s="78" t="str">
        <f t="shared" si="6"/>
        <v/>
      </c>
      <c r="K148" s="78" t="str">
        <f t="shared" si="3"/>
        <v>푸시</v>
      </c>
      <c r="L148" s="85">
        <f t="shared" si="4"/>
        <v>45757.47292</v>
      </c>
    </row>
    <row r="149">
      <c r="A149" s="83">
        <v>45757.0</v>
      </c>
      <c r="B149" s="81">
        <v>0.47638888888888886</v>
      </c>
      <c r="C149" s="76" t="s">
        <v>2</v>
      </c>
      <c r="D149" s="76" t="s">
        <v>127</v>
      </c>
      <c r="E149" s="76" t="s">
        <v>57</v>
      </c>
      <c r="F149" s="78"/>
      <c r="G149" s="76" t="s">
        <v>132</v>
      </c>
      <c r="H149" s="86">
        <v>0.1</v>
      </c>
      <c r="I149" s="78" t="str">
        <f t="shared" si="5"/>
        <v>개발</v>
      </c>
      <c r="J149" s="78" t="str">
        <f t="shared" si="6"/>
        <v/>
      </c>
      <c r="K149" s="78" t="str">
        <f t="shared" si="3"/>
        <v>푸시</v>
      </c>
      <c r="L149" s="85">
        <f t="shared" si="4"/>
        <v>45757.47639</v>
      </c>
    </row>
    <row r="150">
      <c r="A150" s="83">
        <v>45757.0</v>
      </c>
      <c r="B150" s="81">
        <v>0.47638888888888886</v>
      </c>
      <c r="C150" s="76" t="s">
        <v>2</v>
      </c>
      <c r="D150" s="76" t="s">
        <v>127</v>
      </c>
      <c r="E150" s="76" t="s">
        <v>57</v>
      </c>
      <c r="F150" s="78"/>
      <c r="G150" s="76" t="s">
        <v>129</v>
      </c>
      <c r="H150" s="86">
        <v>0.1</v>
      </c>
      <c r="I150" s="78" t="str">
        <f t="shared" si="5"/>
        <v>개발</v>
      </c>
      <c r="J150" s="78" t="str">
        <f t="shared" si="6"/>
        <v/>
      </c>
      <c r="K150" s="78" t="str">
        <f t="shared" si="3"/>
        <v>푸시</v>
      </c>
      <c r="L150" s="85">
        <f t="shared" si="4"/>
        <v>45757.47639</v>
      </c>
    </row>
    <row r="151">
      <c r="A151" s="83">
        <v>45757.0</v>
      </c>
      <c r="B151" s="81">
        <v>0.48125</v>
      </c>
      <c r="C151" s="76" t="s">
        <v>2</v>
      </c>
      <c r="D151" s="76" t="s">
        <v>127</v>
      </c>
      <c r="E151" s="76" t="s">
        <v>57</v>
      </c>
      <c r="F151" s="78"/>
      <c r="G151" s="76" t="s">
        <v>132</v>
      </c>
      <c r="H151" s="86">
        <v>0.1</v>
      </c>
      <c r="I151" s="78" t="str">
        <f t="shared" si="5"/>
        <v>개발</v>
      </c>
      <c r="J151" s="78" t="str">
        <f t="shared" si="6"/>
        <v/>
      </c>
      <c r="K151" s="78" t="str">
        <f t="shared" si="3"/>
        <v>푸시</v>
      </c>
      <c r="L151" s="85">
        <f t="shared" si="4"/>
        <v>45757.48125</v>
      </c>
    </row>
    <row r="152">
      <c r="A152" s="83">
        <v>45757.0</v>
      </c>
      <c r="B152" s="81">
        <v>0.48125</v>
      </c>
      <c r="C152" s="76" t="s">
        <v>2</v>
      </c>
      <c r="D152" s="76" t="s">
        <v>127</v>
      </c>
      <c r="E152" s="76" t="s">
        <v>57</v>
      </c>
      <c r="F152" s="78"/>
      <c r="G152" s="76" t="s">
        <v>129</v>
      </c>
      <c r="H152" s="86">
        <v>0.1</v>
      </c>
      <c r="I152" s="78" t="str">
        <f t="shared" si="5"/>
        <v>개발</v>
      </c>
      <c r="J152" s="78" t="str">
        <f t="shared" si="6"/>
        <v/>
      </c>
      <c r="K152" s="78" t="str">
        <f t="shared" si="3"/>
        <v>푸시</v>
      </c>
      <c r="L152" s="85">
        <f t="shared" si="4"/>
        <v>45757.48125</v>
      </c>
    </row>
    <row r="153">
      <c r="A153" s="83">
        <v>45757.0</v>
      </c>
      <c r="B153" s="81">
        <v>0.4930555555555556</v>
      </c>
      <c r="C153" s="76" t="s">
        <v>2</v>
      </c>
      <c r="D153" s="76" t="s">
        <v>127</v>
      </c>
      <c r="E153" s="76" t="s">
        <v>57</v>
      </c>
      <c r="F153" s="78"/>
      <c r="G153" s="76" t="s">
        <v>131</v>
      </c>
      <c r="H153" s="86">
        <v>0.1</v>
      </c>
      <c r="I153" s="78" t="str">
        <f t="shared" si="5"/>
        <v>개발</v>
      </c>
      <c r="J153" s="78" t="str">
        <f t="shared" si="6"/>
        <v/>
      </c>
      <c r="K153" s="78" t="str">
        <f t="shared" si="3"/>
        <v>푸시</v>
      </c>
      <c r="L153" s="85">
        <f t="shared" si="4"/>
        <v>45757.49306</v>
      </c>
    </row>
    <row r="154">
      <c r="A154" s="83">
        <v>45757.0</v>
      </c>
      <c r="B154" s="81">
        <v>0.4979166666666667</v>
      </c>
      <c r="C154" s="76" t="s">
        <v>2</v>
      </c>
      <c r="D154" s="76" t="s">
        <v>123</v>
      </c>
      <c r="E154" s="76" t="s">
        <v>124</v>
      </c>
      <c r="F154" s="76" t="s">
        <v>9</v>
      </c>
      <c r="H154" s="76">
        <v>8.0</v>
      </c>
      <c r="I154" s="78" t="str">
        <f t="shared" si="5"/>
        <v>매장</v>
      </c>
      <c r="J154" s="78" t="str">
        <f t="shared" si="6"/>
        <v>아삭참치김밥 + 바삭치킨커틀릿</v>
      </c>
      <c r="K154" s="78" t="str">
        <f t="shared" si="3"/>
        <v>매장주문</v>
      </c>
      <c r="L154" s="85">
        <f t="shared" si="4"/>
        <v>45757.49792</v>
      </c>
    </row>
    <row r="155">
      <c r="A155" s="83">
        <v>45757.0</v>
      </c>
      <c r="B155" s="81">
        <v>0.4979166666666667</v>
      </c>
      <c r="C155" s="76" t="s">
        <v>2</v>
      </c>
      <c r="D155" s="76" t="s">
        <v>123</v>
      </c>
      <c r="E155" s="76" t="s">
        <v>125</v>
      </c>
      <c r="F155" s="76" t="s">
        <v>9</v>
      </c>
      <c r="H155" s="76">
        <v>8.0</v>
      </c>
      <c r="I155" s="78" t="str">
        <f t="shared" si="5"/>
        <v>매장</v>
      </c>
      <c r="J155" s="78" t="str">
        <f t="shared" si="6"/>
        <v>아삭참치김밥 + 바삭치킨커틀릿</v>
      </c>
      <c r="K155" s="78" t="str">
        <f t="shared" si="3"/>
        <v>매장준비완료</v>
      </c>
      <c r="L155" s="85">
        <f t="shared" si="4"/>
        <v>45757.49792</v>
      </c>
    </row>
    <row r="156">
      <c r="A156" s="83">
        <v>45757.0</v>
      </c>
      <c r="B156" s="81">
        <v>0.4548611111111111</v>
      </c>
      <c r="C156" s="76" t="s">
        <v>2</v>
      </c>
      <c r="D156" s="76" t="s">
        <v>24</v>
      </c>
      <c r="E156" s="76" t="s">
        <v>126</v>
      </c>
      <c r="F156" s="76" t="s">
        <v>9</v>
      </c>
      <c r="H156" s="76">
        <v>8.0</v>
      </c>
      <c r="I156" s="78" t="str">
        <f t="shared" si="5"/>
        <v>라이더2</v>
      </c>
      <c r="J156" s="78" t="str">
        <f t="shared" si="6"/>
        <v>아삭참치김밥 + 바삭치킨커틀릿</v>
      </c>
      <c r="K156" s="78" t="str">
        <f t="shared" si="3"/>
        <v>픽업완료</v>
      </c>
      <c r="L156" s="85">
        <f t="shared" si="4"/>
        <v>45757.45486</v>
      </c>
    </row>
    <row r="157">
      <c r="A157" s="83">
        <v>45757.0</v>
      </c>
      <c r="B157" s="81">
        <v>0.5006944444444444</v>
      </c>
      <c r="C157" s="76" t="s">
        <v>2</v>
      </c>
      <c r="D157" s="76" t="s">
        <v>127</v>
      </c>
      <c r="E157" s="76" t="s">
        <v>57</v>
      </c>
      <c r="F157" s="78"/>
      <c r="G157" s="76" t="s">
        <v>132</v>
      </c>
      <c r="H157" s="86">
        <v>0.1</v>
      </c>
      <c r="I157" s="78" t="str">
        <f t="shared" si="5"/>
        <v>개발</v>
      </c>
      <c r="J157" s="78" t="str">
        <f t="shared" si="6"/>
        <v/>
      </c>
      <c r="K157" s="78" t="str">
        <f t="shared" si="3"/>
        <v>푸시</v>
      </c>
      <c r="L157" s="85">
        <f t="shared" si="4"/>
        <v>45757.50069</v>
      </c>
    </row>
    <row r="158">
      <c r="A158" s="83">
        <v>45757.0</v>
      </c>
      <c r="B158" s="81">
        <v>0.5006944444444444</v>
      </c>
      <c r="C158" s="76" t="s">
        <v>2</v>
      </c>
      <c r="D158" s="76" t="s">
        <v>127</v>
      </c>
      <c r="E158" s="76" t="s">
        <v>57</v>
      </c>
      <c r="F158" s="78"/>
      <c r="G158" s="76" t="s">
        <v>129</v>
      </c>
      <c r="H158" s="86">
        <v>0.1</v>
      </c>
      <c r="I158" s="78" t="str">
        <f t="shared" si="5"/>
        <v>개발</v>
      </c>
      <c r="J158" s="78" t="str">
        <f t="shared" si="6"/>
        <v/>
      </c>
      <c r="K158" s="78" t="str">
        <f t="shared" si="3"/>
        <v>푸시</v>
      </c>
      <c r="L158" s="85">
        <f t="shared" si="4"/>
        <v>45757.50069</v>
      </c>
    </row>
    <row r="159">
      <c r="A159" s="83">
        <v>45757.0</v>
      </c>
      <c r="B159" s="81">
        <v>0.5006944444444444</v>
      </c>
      <c r="C159" s="76" t="s">
        <v>2</v>
      </c>
      <c r="D159" s="76" t="s">
        <v>127</v>
      </c>
      <c r="E159" s="76" t="s">
        <v>57</v>
      </c>
      <c r="F159" s="78"/>
      <c r="G159" s="76" t="s">
        <v>131</v>
      </c>
      <c r="H159" s="86">
        <v>0.1</v>
      </c>
      <c r="I159" s="78" t="str">
        <f t="shared" si="5"/>
        <v>개발</v>
      </c>
      <c r="J159" s="78" t="str">
        <f t="shared" si="6"/>
        <v/>
      </c>
      <c r="K159" s="78" t="str">
        <f t="shared" si="3"/>
        <v>푸시</v>
      </c>
      <c r="L159" s="85">
        <f t="shared" si="4"/>
        <v>45757.50069</v>
      </c>
    </row>
    <row r="160">
      <c r="A160" s="83">
        <v>45757.0</v>
      </c>
      <c r="B160" s="81">
        <v>0.5090277777777777</v>
      </c>
      <c r="C160" s="76" t="s">
        <v>2</v>
      </c>
      <c r="D160" s="76" t="s">
        <v>21</v>
      </c>
      <c r="E160" s="76" t="s">
        <v>40</v>
      </c>
      <c r="F160" s="76" t="s">
        <v>9</v>
      </c>
      <c r="H160" s="76">
        <v>2.0</v>
      </c>
      <c r="I160" s="78" t="str">
        <f t="shared" si="5"/>
        <v>라이더1</v>
      </c>
      <c r="J160" s="78" t="str">
        <f t="shared" si="6"/>
        <v>아삭참치김밥 + 바삭치킨커틀릿</v>
      </c>
      <c r="K160" s="78" t="str">
        <f t="shared" si="3"/>
        <v>폐기</v>
      </c>
      <c r="L160" s="85">
        <f t="shared" si="4"/>
        <v>45757.50903</v>
      </c>
    </row>
    <row r="161">
      <c r="A161" s="83">
        <v>45757.0</v>
      </c>
      <c r="B161" s="81">
        <v>0.5090277777777777</v>
      </c>
      <c r="C161" s="76" t="s">
        <v>2</v>
      </c>
      <c r="D161" s="76" t="s">
        <v>123</v>
      </c>
      <c r="E161" s="76" t="s">
        <v>124</v>
      </c>
      <c r="F161" s="76" t="s">
        <v>9</v>
      </c>
      <c r="H161" s="76">
        <v>6.0</v>
      </c>
      <c r="I161" s="78" t="str">
        <f t="shared" si="5"/>
        <v>매장</v>
      </c>
      <c r="J161" s="78" t="str">
        <f t="shared" si="6"/>
        <v>아삭참치김밥 + 바삭치킨커틀릿</v>
      </c>
      <c r="K161" s="78" t="str">
        <f t="shared" si="3"/>
        <v>매장주문</v>
      </c>
      <c r="L161" s="85">
        <f t="shared" si="4"/>
        <v>45757.50903</v>
      </c>
    </row>
    <row r="162">
      <c r="A162" s="83">
        <v>45757.0</v>
      </c>
      <c r="B162" s="81">
        <v>0.5090277777777777</v>
      </c>
      <c r="C162" s="76" t="s">
        <v>2</v>
      </c>
      <c r="D162" s="76" t="s">
        <v>123</v>
      </c>
      <c r="E162" s="76" t="s">
        <v>125</v>
      </c>
      <c r="F162" s="76" t="s">
        <v>9</v>
      </c>
      <c r="H162" s="76">
        <v>6.0</v>
      </c>
      <c r="I162" s="78" t="str">
        <f t="shared" si="5"/>
        <v>매장</v>
      </c>
      <c r="J162" s="78" t="str">
        <f t="shared" si="6"/>
        <v>아삭참치김밥 + 바삭치킨커틀릿</v>
      </c>
      <c r="K162" s="78" t="str">
        <f t="shared" si="3"/>
        <v>매장준비완료</v>
      </c>
      <c r="L162" s="85">
        <f t="shared" si="4"/>
        <v>45757.50903</v>
      </c>
    </row>
    <row r="163">
      <c r="A163" s="83">
        <v>45757.0</v>
      </c>
      <c r="B163" s="81">
        <v>0.5090277777777777</v>
      </c>
      <c r="C163" s="76" t="s">
        <v>2</v>
      </c>
      <c r="D163" s="76" t="s">
        <v>21</v>
      </c>
      <c r="E163" s="76" t="s">
        <v>126</v>
      </c>
      <c r="F163" s="76" t="s">
        <v>9</v>
      </c>
      <c r="H163" s="76">
        <v>6.0</v>
      </c>
      <c r="I163" s="78" t="str">
        <f t="shared" si="5"/>
        <v>라이더1</v>
      </c>
      <c r="J163" s="78" t="str">
        <f t="shared" si="6"/>
        <v>아삭참치김밥 + 바삭치킨커틀릿</v>
      </c>
      <c r="K163" s="78" t="str">
        <f t="shared" si="3"/>
        <v>픽업완료</v>
      </c>
      <c r="L163" s="85">
        <f t="shared" si="4"/>
        <v>45757.50903</v>
      </c>
    </row>
    <row r="164">
      <c r="A164" s="83">
        <v>45757.0</v>
      </c>
      <c r="B164" s="81">
        <v>0.5097222222222222</v>
      </c>
      <c r="C164" s="76" t="s">
        <v>2</v>
      </c>
      <c r="D164" s="76" t="s">
        <v>28</v>
      </c>
      <c r="E164" s="76" t="s">
        <v>40</v>
      </c>
      <c r="F164" s="76" t="s">
        <v>9</v>
      </c>
      <c r="H164" s="76">
        <v>1.0</v>
      </c>
      <c r="I164" s="78" t="str">
        <f t="shared" si="5"/>
        <v>라이더3</v>
      </c>
      <c r="J164" s="78" t="str">
        <f t="shared" si="6"/>
        <v>아삭참치김밥 + 바삭치킨커틀릿</v>
      </c>
      <c r="K164" s="78" t="str">
        <f t="shared" si="3"/>
        <v>폐기</v>
      </c>
      <c r="L164" s="85">
        <f t="shared" si="4"/>
        <v>45757.50972</v>
      </c>
    </row>
    <row r="165">
      <c r="A165" s="83">
        <v>45757.0</v>
      </c>
      <c r="B165" s="81">
        <v>0.5097222222222222</v>
      </c>
      <c r="C165" s="76" t="s">
        <v>2</v>
      </c>
      <c r="D165" s="76" t="s">
        <v>123</v>
      </c>
      <c r="E165" s="76" t="s">
        <v>124</v>
      </c>
      <c r="F165" s="76" t="s">
        <v>9</v>
      </c>
      <c r="H165" s="76">
        <v>6.0</v>
      </c>
      <c r="I165" s="78" t="str">
        <f t="shared" si="5"/>
        <v>매장</v>
      </c>
      <c r="J165" s="78" t="str">
        <f t="shared" si="6"/>
        <v>아삭참치김밥 + 바삭치킨커틀릿</v>
      </c>
      <c r="K165" s="78" t="str">
        <f t="shared" si="3"/>
        <v>매장주문</v>
      </c>
      <c r="L165" s="85">
        <f t="shared" si="4"/>
        <v>45757.50972</v>
      </c>
    </row>
    <row r="166">
      <c r="A166" s="83">
        <v>45757.0</v>
      </c>
      <c r="B166" s="81">
        <v>0.5097222222222222</v>
      </c>
      <c r="C166" s="76" t="s">
        <v>2</v>
      </c>
      <c r="D166" s="76" t="s">
        <v>123</v>
      </c>
      <c r="E166" s="76" t="s">
        <v>125</v>
      </c>
      <c r="F166" s="76" t="s">
        <v>9</v>
      </c>
      <c r="H166" s="76">
        <v>6.0</v>
      </c>
      <c r="I166" s="78" t="str">
        <f t="shared" si="5"/>
        <v>매장</v>
      </c>
      <c r="J166" s="78" t="str">
        <f t="shared" si="6"/>
        <v>아삭참치김밥 + 바삭치킨커틀릿</v>
      </c>
      <c r="K166" s="78" t="str">
        <f t="shared" si="3"/>
        <v>매장준비완료</v>
      </c>
      <c r="L166" s="85">
        <f t="shared" si="4"/>
        <v>45757.50972</v>
      </c>
    </row>
    <row r="167">
      <c r="A167" s="83">
        <v>45757.0</v>
      </c>
      <c r="B167" s="81">
        <v>0.5097222222222222</v>
      </c>
      <c r="C167" s="76" t="s">
        <v>2</v>
      </c>
      <c r="D167" s="76" t="s">
        <v>28</v>
      </c>
      <c r="E167" s="76" t="s">
        <v>126</v>
      </c>
      <c r="F167" s="76" t="s">
        <v>9</v>
      </c>
      <c r="H167" s="76">
        <v>6.0</v>
      </c>
      <c r="I167" s="78" t="str">
        <f t="shared" si="5"/>
        <v>라이더3</v>
      </c>
      <c r="J167" s="78" t="str">
        <f t="shared" si="6"/>
        <v>아삭참치김밥 + 바삭치킨커틀릿</v>
      </c>
      <c r="K167" s="78" t="str">
        <f t="shared" si="3"/>
        <v>픽업완료</v>
      </c>
      <c r="L167" s="85">
        <f t="shared" si="4"/>
        <v>45757.50972</v>
      </c>
    </row>
    <row r="168">
      <c r="A168" s="83">
        <v>45757.0</v>
      </c>
      <c r="B168" s="81">
        <v>0.5173611111111112</v>
      </c>
      <c r="C168" s="76" t="s">
        <v>2</v>
      </c>
      <c r="D168" s="76" t="s">
        <v>127</v>
      </c>
      <c r="E168" s="76" t="s">
        <v>57</v>
      </c>
      <c r="F168" s="78"/>
      <c r="G168" s="76" t="s">
        <v>132</v>
      </c>
      <c r="H168" s="86">
        <v>0.5</v>
      </c>
      <c r="I168" s="78" t="str">
        <f t="shared" si="5"/>
        <v>개발</v>
      </c>
      <c r="J168" s="78" t="str">
        <f t="shared" si="6"/>
        <v/>
      </c>
      <c r="K168" s="78" t="str">
        <f t="shared" si="3"/>
        <v>푸시</v>
      </c>
      <c r="L168" s="85">
        <f t="shared" si="4"/>
        <v>45757.51736</v>
      </c>
    </row>
    <row r="169">
      <c r="A169" s="83">
        <v>45757.0</v>
      </c>
      <c r="B169" s="81">
        <v>0.5173611111111112</v>
      </c>
      <c r="C169" s="76" t="s">
        <v>2</v>
      </c>
      <c r="D169" s="76" t="s">
        <v>127</v>
      </c>
      <c r="E169" s="76" t="s">
        <v>57</v>
      </c>
      <c r="F169" s="78"/>
      <c r="G169" s="76" t="s">
        <v>129</v>
      </c>
      <c r="H169" s="86">
        <v>0.5</v>
      </c>
      <c r="I169" s="78" t="str">
        <f t="shared" si="5"/>
        <v>개발</v>
      </c>
      <c r="J169" s="78" t="str">
        <f t="shared" si="6"/>
        <v/>
      </c>
      <c r="K169" s="78" t="str">
        <f t="shared" si="3"/>
        <v>푸시</v>
      </c>
      <c r="L169" s="85">
        <f t="shared" si="4"/>
        <v>45757.51736</v>
      </c>
    </row>
    <row r="170">
      <c r="A170" s="83">
        <v>45757.0</v>
      </c>
      <c r="B170" s="81">
        <v>0.5173611111111112</v>
      </c>
      <c r="C170" s="76" t="s">
        <v>2</v>
      </c>
      <c r="D170" s="76" t="s">
        <v>127</v>
      </c>
      <c r="E170" s="76" t="s">
        <v>57</v>
      </c>
      <c r="F170" s="78"/>
      <c r="G170" s="76" t="s">
        <v>131</v>
      </c>
      <c r="H170" s="86">
        <v>0.5</v>
      </c>
      <c r="I170" s="78" t="str">
        <f t="shared" si="5"/>
        <v>개발</v>
      </c>
      <c r="J170" s="78" t="str">
        <f t="shared" si="6"/>
        <v/>
      </c>
      <c r="K170" s="78" t="str">
        <f t="shared" si="3"/>
        <v>푸시</v>
      </c>
      <c r="L170" s="85">
        <f t="shared" si="4"/>
        <v>45757.51736</v>
      </c>
    </row>
    <row r="171">
      <c r="A171" s="83">
        <v>45757.0</v>
      </c>
      <c r="B171" s="81">
        <v>0.53125</v>
      </c>
      <c r="C171" s="76" t="s">
        <v>2</v>
      </c>
      <c r="D171" s="76" t="s">
        <v>24</v>
      </c>
      <c r="E171" s="76" t="s">
        <v>40</v>
      </c>
      <c r="F171" s="76" t="s">
        <v>9</v>
      </c>
      <c r="H171" s="76">
        <v>4.0</v>
      </c>
      <c r="I171" s="78" t="str">
        <f t="shared" si="5"/>
        <v>라이더2</v>
      </c>
      <c r="J171" s="78" t="str">
        <f t="shared" si="6"/>
        <v>아삭참치김밥 + 바삭치킨커틀릿</v>
      </c>
      <c r="K171" s="78" t="str">
        <f t="shared" si="3"/>
        <v>폐기</v>
      </c>
      <c r="L171" s="85">
        <f t="shared" si="4"/>
        <v>45757.53125</v>
      </c>
    </row>
    <row r="172" hidden="1">
      <c r="A172" s="83">
        <v>45757.0</v>
      </c>
      <c r="B172" s="81">
        <v>0.53125</v>
      </c>
      <c r="C172" s="76" t="s">
        <v>2</v>
      </c>
      <c r="D172" s="76" t="s">
        <v>24</v>
      </c>
      <c r="E172" s="76" t="s">
        <v>40</v>
      </c>
      <c r="F172" s="76" t="s">
        <v>82</v>
      </c>
      <c r="H172" s="76">
        <v>1.0</v>
      </c>
      <c r="I172" s="78" t="str">
        <f t="shared" si="5"/>
        <v>라이더2</v>
      </c>
      <c r="J172" s="78" t="str">
        <f t="shared" si="6"/>
        <v>아이스 아메리카노</v>
      </c>
      <c r="K172" s="78" t="str">
        <f t="shared" si="3"/>
        <v>폐기</v>
      </c>
      <c r="L172" s="85">
        <f t="shared" si="4"/>
        <v>45757.53125</v>
      </c>
    </row>
    <row r="173">
      <c r="A173" s="83">
        <v>45757.0</v>
      </c>
      <c r="B173" s="81">
        <v>0.53125</v>
      </c>
      <c r="C173" s="76" t="s">
        <v>2</v>
      </c>
      <c r="D173" s="76" t="s">
        <v>28</v>
      </c>
      <c r="E173" s="76" t="s">
        <v>40</v>
      </c>
      <c r="F173" s="76" t="s">
        <v>9</v>
      </c>
      <c r="H173" s="76">
        <v>6.0</v>
      </c>
      <c r="I173" s="78" t="str">
        <f t="shared" si="5"/>
        <v>라이더3</v>
      </c>
      <c r="J173" s="78" t="str">
        <f t="shared" si="6"/>
        <v>아삭참치김밥 + 바삭치킨커틀릿</v>
      </c>
      <c r="K173" s="78" t="str">
        <f t="shared" si="3"/>
        <v>폐기</v>
      </c>
      <c r="L173" s="85">
        <f t="shared" si="4"/>
        <v>45757.53125</v>
      </c>
    </row>
    <row r="174">
      <c r="A174" s="83">
        <v>45757.0</v>
      </c>
      <c r="B174" s="81">
        <v>0.7375</v>
      </c>
      <c r="C174" s="76" t="s">
        <v>78</v>
      </c>
      <c r="D174" s="76" t="s">
        <v>123</v>
      </c>
      <c r="E174" s="76" t="s">
        <v>124</v>
      </c>
      <c r="F174" s="76" t="s">
        <v>9</v>
      </c>
      <c r="H174" s="76">
        <v>24.0</v>
      </c>
      <c r="I174" s="78" t="str">
        <f t="shared" si="5"/>
        <v>매장</v>
      </c>
      <c r="J174" s="78" t="str">
        <f t="shared" si="6"/>
        <v>아삭참치김밥 + 바삭치킨커틀릿</v>
      </c>
      <c r="K174" s="78" t="str">
        <f t="shared" si="3"/>
        <v>매장주문</v>
      </c>
      <c r="L174" s="85">
        <f t="shared" si="4"/>
        <v>45757.7375</v>
      </c>
    </row>
    <row r="175" hidden="1">
      <c r="A175" s="83">
        <v>45757.0</v>
      </c>
      <c r="B175" s="81">
        <v>0.7375</v>
      </c>
      <c r="C175" s="76" t="s">
        <v>78</v>
      </c>
      <c r="D175" s="76" t="s">
        <v>123</v>
      </c>
      <c r="E175" s="76" t="s">
        <v>124</v>
      </c>
      <c r="F175" s="76" t="s">
        <v>82</v>
      </c>
      <c r="H175" s="76">
        <v>12.0</v>
      </c>
      <c r="I175" s="78" t="str">
        <f t="shared" si="5"/>
        <v>매장</v>
      </c>
      <c r="J175" s="78" t="str">
        <f t="shared" si="6"/>
        <v>아이스 아메리카노</v>
      </c>
      <c r="K175" s="78" t="str">
        <f t="shared" si="3"/>
        <v>매장주문</v>
      </c>
      <c r="L175" s="85">
        <f t="shared" si="4"/>
        <v>45757.7375</v>
      </c>
    </row>
    <row r="176">
      <c r="A176" s="83">
        <v>45757.0</v>
      </c>
      <c r="B176" s="81">
        <v>0.7465277777777778</v>
      </c>
      <c r="C176" s="76" t="s">
        <v>78</v>
      </c>
      <c r="D176" s="76" t="s">
        <v>123</v>
      </c>
      <c r="E176" s="76" t="s">
        <v>125</v>
      </c>
      <c r="F176" s="76" t="s">
        <v>9</v>
      </c>
      <c r="H176" s="76">
        <v>24.0</v>
      </c>
      <c r="I176" s="78" t="str">
        <f t="shared" si="5"/>
        <v>매장</v>
      </c>
      <c r="J176" s="78" t="str">
        <f t="shared" si="6"/>
        <v>아삭참치김밥 + 바삭치킨커틀릿</v>
      </c>
      <c r="K176" s="78" t="str">
        <f t="shared" si="3"/>
        <v>매장준비완료</v>
      </c>
      <c r="L176" s="85">
        <f t="shared" si="4"/>
        <v>45757.74653</v>
      </c>
    </row>
    <row r="177" hidden="1">
      <c r="A177" s="83">
        <v>45757.0</v>
      </c>
      <c r="B177" s="81">
        <v>0.7465277777777778</v>
      </c>
      <c r="C177" s="76" t="s">
        <v>78</v>
      </c>
      <c r="D177" s="76" t="s">
        <v>123</v>
      </c>
      <c r="E177" s="76" t="s">
        <v>125</v>
      </c>
      <c r="F177" s="76" t="s">
        <v>82</v>
      </c>
      <c r="H177" s="76">
        <v>12.0</v>
      </c>
      <c r="I177" s="78" t="str">
        <f t="shared" si="5"/>
        <v>매장</v>
      </c>
      <c r="J177" s="78" t="str">
        <f t="shared" si="6"/>
        <v>아이스 아메리카노</v>
      </c>
      <c r="K177" s="78" t="str">
        <f t="shared" si="3"/>
        <v>매장준비완료</v>
      </c>
      <c r="L177" s="85">
        <f t="shared" si="4"/>
        <v>45757.74653</v>
      </c>
    </row>
    <row r="178">
      <c r="A178" s="83">
        <v>45757.0</v>
      </c>
      <c r="B178" s="81">
        <v>0.7465277777777778</v>
      </c>
      <c r="C178" s="76" t="s">
        <v>78</v>
      </c>
      <c r="D178" s="76" t="s">
        <v>21</v>
      </c>
      <c r="E178" s="76" t="s">
        <v>126</v>
      </c>
      <c r="F178" s="76" t="s">
        <v>9</v>
      </c>
      <c r="H178" s="76">
        <v>8.0</v>
      </c>
      <c r="I178" s="78" t="str">
        <f t="shared" si="5"/>
        <v>라이더1</v>
      </c>
      <c r="J178" s="78" t="str">
        <f t="shared" si="6"/>
        <v>아삭참치김밥 + 바삭치킨커틀릿</v>
      </c>
      <c r="K178" s="78" t="str">
        <f t="shared" si="3"/>
        <v>픽업완료</v>
      </c>
      <c r="L178" s="85">
        <f t="shared" si="4"/>
        <v>45757.74653</v>
      </c>
    </row>
    <row r="179" hidden="1">
      <c r="A179" s="83">
        <v>45757.0</v>
      </c>
      <c r="B179" s="81">
        <v>0.7465277777777778</v>
      </c>
      <c r="C179" s="76" t="s">
        <v>78</v>
      </c>
      <c r="D179" s="76" t="s">
        <v>21</v>
      </c>
      <c r="E179" s="76" t="s">
        <v>126</v>
      </c>
      <c r="F179" s="76" t="s">
        <v>82</v>
      </c>
      <c r="H179" s="76">
        <v>4.0</v>
      </c>
      <c r="I179" s="78" t="str">
        <f t="shared" si="5"/>
        <v>라이더1</v>
      </c>
      <c r="J179" s="78" t="str">
        <f t="shared" si="6"/>
        <v>아이스 아메리카노</v>
      </c>
      <c r="K179" s="78" t="str">
        <f t="shared" si="3"/>
        <v>픽업완료</v>
      </c>
      <c r="L179" s="85">
        <f t="shared" si="4"/>
        <v>45757.74653</v>
      </c>
    </row>
    <row r="180">
      <c r="A180" s="83">
        <v>45757.0</v>
      </c>
      <c r="B180" s="81">
        <v>0.7465277777777778</v>
      </c>
      <c r="C180" s="76" t="s">
        <v>78</v>
      </c>
      <c r="D180" s="76" t="s">
        <v>24</v>
      </c>
      <c r="E180" s="76" t="s">
        <v>126</v>
      </c>
      <c r="F180" s="76" t="s">
        <v>9</v>
      </c>
      <c r="H180" s="76">
        <v>8.0</v>
      </c>
      <c r="I180" s="78" t="str">
        <f t="shared" si="5"/>
        <v>라이더2</v>
      </c>
      <c r="J180" s="78" t="str">
        <f t="shared" si="6"/>
        <v>아삭참치김밥 + 바삭치킨커틀릿</v>
      </c>
      <c r="K180" s="78" t="str">
        <f t="shared" si="3"/>
        <v>픽업완료</v>
      </c>
      <c r="L180" s="85">
        <f t="shared" si="4"/>
        <v>45757.74653</v>
      </c>
    </row>
    <row r="181" hidden="1">
      <c r="A181" s="83">
        <v>45757.0</v>
      </c>
      <c r="B181" s="81">
        <v>0.7465277777777778</v>
      </c>
      <c r="C181" s="76" t="s">
        <v>78</v>
      </c>
      <c r="D181" s="76" t="s">
        <v>24</v>
      </c>
      <c r="E181" s="76" t="s">
        <v>126</v>
      </c>
      <c r="F181" s="76" t="s">
        <v>82</v>
      </c>
      <c r="H181" s="76">
        <v>4.0</v>
      </c>
      <c r="I181" s="78" t="str">
        <f t="shared" si="5"/>
        <v>라이더2</v>
      </c>
      <c r="J181" s="78" t="str">
        <f t="shared" si="6"/>
        <v>아이스 아메리카노</v>
      </c>
      <c r="K181" s="78" t="str">
        <f t="shared" si="3"/>
        <v>픽업완료</v>
      </c>
      <c r="L181" s="85">
        <f t="shared" si="4"/>
        <v>45757.74653</v>
      </c>
    </row>
    <row r="182">
      <c r="A182" s="83">
        <v>45757.0</v>
      </c>
      <c r="B182" s="81">
        <v>0.7465277777777778</v>
      </c>
      <c r="C182" s="76" t="s">
        <v>78</v>
      </c>
      <c r="D182" s="76" t="s">
        <v>28</v>
      </c>
      <c r="E182" s="76" t="s">
        <v>126</v>
      </c>
      <c r="F182" s="76" t="s">
        <v>9</v>
      </c>
      <c r="H182" s="76">
        <v>8.0</v>
      </c>
      <c r="I182" s="78" t="str">
        <f t="shared" si="5"/>
        <v>라이더3</v>
      </c>
      <c r="J182" s="78" t="str">
        <f t="shared" si="6"/>
        <v>아삭참치김밥 + 바삭치킨커틀릿</v>
      </c>
      <c r="K182" s="78" t="str">
        <f t="shared" si="3"/>
        <v>픽업완료</v>
      </c>
      <c r="L182" s="85">
        <f t="shared" si="4"/>
        <v>45757.74653</v>
      </c>
    </row>
    <row r="183" hidden="1">
      <c r="A183" s="83">
        <v>45757.0</v>
      </c>
      <c r="B183" s="81">
        <v>0.7465277777777778</v>
      </c>
      <c r="C183" s="76" t="s">
        <v>78</v>
      </c>
      <c r="D183" s="76" t="s">
        <v>28</v>
      </c>
      <c r="E183" s="76" t="s">
        <v>126</v>
      </c>
      <c r="F183" s="76" t="s">
        <v>82</v>
      </c>
      <c r="H183" s="76">
        <v>4.0</v>
      </c>
      <c r="I183" s="78" t="str">
        <f t="shared" si="5"/>
        <v>라이더3</v>
      </c>
      <c r="J183" s="78" t="str">
        <f t="shared" si="6"/>
        <v>아이스 아메리카노</v>
      </c>
      <c r="K183" s="78" t="str">
        <f t="shared" si="3"/>
        <v>픽업완료</v>
      </c>
      <c r="L183" s="85">
        <f t="shared" si="4"/>
        <v>45757.74653</v>
      </c>
    </row>
    <row r="184">
      <c r="A184" s="83">
        <v>45757.0</v>
      </c>
      <c r="B184" s="81">
        <v>0.75625</v>
      </c>
      <c r="C184" s="76" t="s">
        <v>78</v>
      </c>
      <c r="D184" s="76" t="s">
        <v>127</v>
      </c>
      <c r="E184" s="76" t="s">
        <v>57</v>
      </c>
      <c r="F184" s="78"/>
      <c r="G184" s="76" t="s">
        <v>129</v>
      </c>
      <c r="H184" s="86">
        <v>0.1</v>
      </c>
      <c r="I184" s="78" t="str">
        <f t="shared" si="5"/>
        <v>개발</v>
      </c>
      <c r="J184" s="78" t="str">
        <f t="shared" si="6"/>
        <v/>
      </c>
      <c r="K184" s="78" t="str">
        <f t="shared" si="3"/>
        <v>푸시</v>
      </c>
      <c r="L184" s="85">
        <f t="shared" si="4"/>
        <v>45757.75625</v>
      </c>
    </row>
    <row r="185">
      <c r="A185" s="83">
        <v>45757.0</v>
      </c>
      <c r="B185" s="81">
        <v>0.7604166666666666</v>
      </c>
      <c r="C185" s="76" t="s">
        <v>78</v>
      </c>
      <c r="D185" s="76" t="s">
        <v>127</v>
      </c>
      <c r="E185" s="76" t="s">
        <v>57</v>
      </c>
      <c r="F185" s="78"/>
      <c r="G185" s="76" t="s">
        <v>132</v>
      </c>
      <c r="H185" s="86">
        <v>0.15</v>
      </c>
      <c r="I185" s="78" t="str">
        <f t="shared" si="5"/>
        <v>개발</v>
      </c>
      <c r="J185" s="78" t="str">
        <f t="shared" si="6"/>
        <v/>
      </c>
      <c r="K185" s="78" t="str">
        <f t="shared" si="3"/>
        <v>푸시</v>
      </c>
      <c r="L185" s="85">
        <f t="shared" si="4"/>
        <v>45757.76042</v>
      </c>
    </row>
    <row r="186">
      <c r="A186" s="83">
        <v>45757.0</v>
      </c>
      <c r="B186" s="81">
        <v>0.7604166666666666</v>
      </c>
      <c r="C186" s="76" t="s">
        <v>78</v>
      </c>
      <c r="D186" s="76" t="s">
        <v>127</v>
      </c>
      <c r="E186" s="76" t="s">
        <v>57</v>
      </c>
      <c r="F186" s="78"/>
      <c r="G186" s="76" t="s">
        <v>131</v>
      </c>
      <c r="H186" s="86">
        <v>0.15</v>
      </c>
      <c r="I186" s="78" t="str">
        <f t="shared" si="5"/>
        <v>개발</v>
      </c>
      <c r="J186" s="78" t="str">
        <f t="shared" si="6"/>
        <v/>
      </c>
      <c r="K186" s="78" t="str">
        <f t="shared" si="3"/>
        <v>푸시</v>
      </c>
      <c r="L186" s="85">
        <f t="shared" si="4"/>
        <v>45757.76042</v>
      </c>
    </row>
    <row r="187">
      <c r="A187" s="83">
        <v>45757.0</v>
      </c>
      <c r="B187" s="81">
        <v>0.7645833333333333</v>
      </c>
      <c r="C187" s="76" t="s">
        <v>78</v>
      </c>
      <c r="D187" s="76" t="s">
        <v>127</v>
      </c>
      <c r="E187" s="76" t="s">
        <v>57</v>
      </c>
      <c r="F187" s="78"/>
      <c r="G187" s="76" t="s">
        <v>129</v>
      </c>
      <c r="H187" s="86">
        <v>0.3</v>
      </c>
      <c r="I187" s="78" t="str">
        <f t="shared" si="5"/>
        <v>개발</v>
      </c>
      <c r="J187" s="78" t="str">
        <f t="shared" si="6"/>
        <v/>
      </c>
      <c r="K187" s="78" t="str">
        <f t="shared" si="3"/>
        <v>푸시</v>
      </c>
      <c r="L187" s="85">
        <f t="shared" si="4"/>
        <v>45757.76458</v>
      </c>
    </row>
    <row r="188">
      <c r="A188" s="83">
        <v>45757.0</v>
      </c>
      <c r="B188" s="81">
        <v>0.7645833333333333</v>
      </c>
      <c r="C188" s="76" t="s">
        <v>78</v>
      </c>
      <c r="D188" s="76" t="s">
        <v>127</v>
      </c>
      <c r="E188" s="76" t="s">
        <v>57</v>
      </c>
      <c r="F188" s="78"/>
      <c r="G188" s="76" t="s">
        <v>132</v>
      </c>
      <c r="H188" s="86">
        <v>0.3</v>
      </c>
      <c r="I188" s="78" t="str">
        <f t="shared" si="5"/>
        <v>개발</v>
      </c>
      <c r="J188" s="78" t="str">
        <f t="shared" si="6"/>
        <v/>
      </c>
      <c r="K188" s="78" t="str">
        <f t="shared" si="3"/>
        <v>푸시</v>
      </c>
      <c r="L188" s="85">
        <f t="shared" si="4"/>
        <v>45757.76458</v>
      </c>
    </row>
    <row r="189">
      <c r="A189" s="83">
        <v>45757.0</v>
      </c>
      <c r="B189" s="81">
        <v>0.7645833333333333</v>
      </c>
      <c r="C189" s="76" t="s">
        <v>78</v>
      </c>
      <c r="D189" s="76" t="s">
        <v>127</v>
      </c>
      <c r="E189" s="76" t="s">
        <v>57</v>
      </c>
      <c r="F189" s="78"/>
      <c r="G189" s="76" t="s">
        <v>131</v>
      </c>
      <c r="H189" s="86">
        <v>0.3</v>
      </c>
      <c r="I189" s="78" t="str">
        <f t="shared" si="5"/>
        <v>개발</v>
      </c>
      <c r="J189" s="78" t="str">
        <f t="shared" si="6"/>
        <v/>
      </c>
      <c r="K189" s="78" t="str">
        <f t="shared" si="3"/>
        <v>푸시</v>
      </c>
      <c r="L189" s="85">
        <f t="shared" si="4"/>
        <v>45757.76458</v>
      </c>
    </row>
    <row r="190">
      <c r="A190" s="83">
        <v>45757.0</v>
      </c>
      <c r="B190" s="81">
        <v>0.7743055555555556</v>
      </c>
      <c r="C190" s="76" t="s">
        <v>78</v>
      </c>
      <c r="D190" s="76" t="s">
        <v>127</v>
      </c>
      <c r="E190" s="76" t="s">
        <v>57</v>
      </c>
      <c r="F190" s="78"/>
      <c r="G190" s="76" t="s">
        <v>129</v>
      </c>
      <c r="H190" s="86">
        <v>0.3</v>
      </c>
      <c r="I190" s="78" t="str">
        <f t="shared" si="5"/>
        <v>개발</v>
      </c>
      <c r="J190" s="78" t="str">
        <f t="shared" si="6"/>
        <v/>
      </c>
      <c r="K190" s="78" t="str">
        <f t="shared" si="3"/>
        <v>푸시</v>
      </c>
      <c r="L190" s="85">
        <f t="shared" si="4"/>
        <v>45757.77431</v>
      </c>
    </row>
    <row r="191">
      <c r="A191" s="83">
        <v>45757.0</v>
      </c>
      <c r="B191" s="81">
        <v>0.7743055555555556</v>
      </c>
      <c r="C191" s="76" t="s">
        <v>78</v>
      </c>
      <c r="D191" s="76" t="s">
        <v>127</v>
      </c>
      <c r="E191" s="76" t="s">
        <v>57</v>
      </c>
      <c r="F191" s="78"/>
      <c r="G191" s="76" t="s">
        <v>132</v>
      </c>
      <c r="H191" s="86">
        <v>0.3</v>
      </c>
      <c r="I191" s="78" t="str">
        <f t="shared" si="5"/>
        <v>개발</v>
      </c>
      <c r="J191" s="78" t="str">
        <f t="shared" si="6"/>
        <v/>
      </c>
      <c r="K191" s="78" t="str">
        <f t="shared" si="3"/>
        <v>푸시</v>
      </c>
      <c r="L191" s="85">
        <f t="shared" si="4"/>
        <v>45757.77431</v>
      </c>
    </row>
    <row r="192">
      <c r="A192" s="83">
        <v>45757.0</v>
      </c>
      <c r="B192" s="81">
        <v>0.7743055555555556</v>
      </c>
      <c r="C192" s="76" t="s">
        <v>78</v>
      </c>
      <c r="D192" s="76" t="s">
        <v>127</v>
      </c>
      <c r="E192" s="76" t="s">
        <v>57</v>
      </c>
      <c r="F192" s="78"/>
      <c r="G192" s="76" t="s">
        <v>131</v>
      </c>
      <c r="H192" s="86">
        <v>0.3</v>
      </c>
      <c r="I192" s="78" t="str">
        <f t="shared" si="5"/>
        <v>개발</v>
      </c>
      <c r="J192" s="78" t="str">
        <f t="shared" si="6"/>
        <v/>
      </c>
      <c r="K192" s="78" t="str">
        <f t="shared" si="3"/>
        <v>푸시</v>
      </c>
      <c r="L192" s="85">
        <f t="shared" si="4"/>
        <v>45757.77431</v>
      </c>
    </row>
    <row r="193">
      <c r="A193" s="83">
        <v>45757.0</v>
      </c>
      <c r="B193" s="81">
        <v>0.7784722222222222</v>
      </c>
      <c r="C193" s="76" t="s">
        <v>78</v>
      </c>
      <c r="D193" s="76" t="s">
        <v>123</v>
      </c>
      <c r="E193" s="76" t="s">
        <v>124</v>
      </c>
      <c r="F193" s="76" t="s">
        <v>9</v>
      </c>
      <c r="H193" s="76">
        <v>8.0</v>
      </c>
      <c r="I193" s="78" t="str">
        <f t="shared" si="5"/>
        <v>매장</v>
      </c>
      <c r="J193" s="78" t="str">
        <f t="shared" si="6"/>
        <v>아삭참치김밥 + 바삭치킨커틀릿</v>
      </c>
      <c r="K193" s="78" t="str">
        <f t="shared" si="3"/>
        <v>매장주문</v>
      </c>
      <c r="L193" s="85">
        <f t="shared" si="4"/>
        <v>45757.77847</v>
      </c>
    </row>
    <row r="194" hidden="1">
      <c r="A194" s="83">
        <v>45757.0</v>
      </c>
      <c r="B194" s="81">
        <v>0.7784722222222222</v>
      </c>
      <c r="C194" s="76" t="s">
        <v>78</v>
      </c>
      <c r="D194" s="76" t="s">
        <v>123</v>
      </c>
      <c r="E194" s="76" t="s">
        <v>124</v>
      </c>
      <c r="F194" s="76" t="s">
        <v>82</v>
      </c>
      <c r="H194" s="76">
        <v>1.0</v>
      </c>
      <c r="I194" s="78" t="str">
        <f t="shared" si="5"/>
        <v>매장</v>
      </c>
      <c r="J194" s="78" t="str">
        <f t="shared" si="6"/>
        <v>아이스 아메리카노</v>
      </c>
      <c r="K194" s="78" t="str">
        <f t="shared" si="3"/>
        <v>매장주문</v>
      </c>
      <c r="L194" s="85">
        <f t="shared" si="4"/>
        <v>45757.77847</v>
      </c>
    </row>
    <row r="195">
      <c r="A195" s="83">
        <v>45757.0</v>
      </c>
      <c r="B195" s="81">
        <v>0.7784722222222222</v>
      </c>
      <c r="C195" s="76" t="s">
        <v>78</v>
      </c>
      <c r="D195" s="76" t="s">
        <v>123</v>
      </c>
      <c r="E195" s="76" t="s">
        <v>125</v>
      </c>
      <c r="F195" s="76" t="s">
        <v>9</v>
      </c>
      <c r="H195" s="76">
        <v>8.0</v>
      </c>
      <c r="I195" s="78" t="str">
        <f t="shared" si="5"/>
        <v>매장</v>
      </c>
      <c r="J195" s="78" t="str">
        <f t="shared" si="6"/>
        <v>아삭참치김밥 + 바삭치킨커틀릿</v>
      </c>
      <c r="K195" s="78" t="str">
        <f t="shared" si="3"/>
        <v>매장준비완료</v>
      </c>
      <c r="L195" s="85">
        <f t="shared" si="4"/>
        <v>45757.77847</v>
      </c>
    </row>
    <row r="196" hidden="1">
      <c r="A196" s="83">
        <v>45757.0</v>
      </c>
      <c r="B196" s="81">
        <v>0.7784722222222222</v>
      </c>
      <c r="C196" s="76" t="s">
        <v>78</v>
      </c>
      <c r="D196" s="76" t="s">
        <v>123</v>
      </c>
      <c r="E196" s="76" t="s">
        <v>125</v>
      </c>
      <c r="F196" s="76" t="s">
        <v>82</v>
      </c>
      <c r="H196" s="76">
        <v>1.0</v>
      </c>
      <c r="I196" s="78" t="str">
        <f t="shared" si="5"/>
        <v>매장</v>
      </c>
      <c r="J196" s="78" t="str">
        <f t="shared" si="6"/>
        <v>아이스 아메리카노</v>
      </c>
      <c r="K196" s="78" t="str">
        <f t="shared" si="3"/>
        <v>매장준비완료</v>
      </c>
      <c r="L196" s="85">
        <f t="shared" si="4"/>
        <v>45757.77847</v>
      </c>
    </row>
    <row r="197">
      <c r="A197" s="83">
        <v>45757.0</v>
      </c>
      <c r="B197" s="81">
        <v>0.7784722222222222</v>
      </c>
      <c r="C197" s="76" t="s">
        <v>78</v>
      </c>
      <c r="D197" s="76" t="s">
        <v>21</v>
      </c>
      <c r="E197" s="76" t="s">
        <v>126</v>
      </c>
      <c r="F197" s="76" t="s">
        <v>9</v>
      </c>
      <c r="H197" s="76">
        <v>8.0</v>
      </c>
      <c r="I197" s="78" t="str">
        <f t="shared" si="5"/>
        <v>라이더1</v>
      </c>
      <c r="J197" s="78" t="str">
        <f t="shared" si="6"/>
        <v>아삭참치김밥 + 바삭치킨커틀릿</v>
      </c>
      <c r="K197" s="78" t="str">
        <f t="shared" si="3"/>
        <v>픽업완료</v>
      </c>
      <c r="L197" s="85">
        <f t="shared" si="4"/>
        <v>45757.77847</v>
      </c>
    </row>
    <row r="198" hidden="1">
      <c r="A198" s="83">
        <v>45757.0</v>
      </c>
      <c r="B198" s="81">
        <v>0.7784722222222222</v>
      </c>
      <c r="C198" s="76" t="s">
        <v>78</v>
      </c>
      <c r="D198" s="76" t="s">
        <v>21</v>
      </c>
      <c r="E198" s="76" t="s">
        <v>126</v>
      </c>
      <c r="F198" s="76" t="s">
        <v>82</v>
      </c>
      <c r="H198" s="76">
        <v>1.0</v>
      </c>
      <c r="I198" s="78" t="str">
        <f t="shared" si="5"/>
        <v>라이더1</v>
      </c>
      <c r="J198" s="78" t="str">
        <f t="shared" si="6"/>
        <v>아이스 아메리카노</v>
      </c>
      <c r="K198" s="78" t="str">
        <f t="shared" si="3"/>
        <v>픽업완료</v>
      </c>
      <c r="L198" s="85">
        <f t="shared" si="4"/>
        <v>45757.77847</v>
      </c>
    </row>
    <row r="199">
      <c r="A199" s="83">
        <v>45757.0</v>
      </c>
      <c r="B199" s="81">
        <v>0.79375</v>
      </c>
      <c r="C199" s="76" t="s">
        <v>78</v>
      </c>
      <c r="D199" s="76" t="s">
        <v>24</v>
      </c>
      <c r="E199" s="76" t="s">
        <v>40</v>
      </c>
      <c r="F199" s="76" t="s">
        <v>9</v>
      </c>
      <c r="H199" s="76">
        <v>4.0</v>
      </c>
      <c r="I199" s="78" t="str">
        <f t="shared" si="5"/>
        <v>라이더2</v>
      </c>
      <c r="J199" s="78" t="str">
        <f t="shared" si="6"/>
        <v>아삭참치김밥 + 바삭치킨커틀릿</v>
      </c>
      <c r="K199" s="78" t="str">
        <f t="shared" si="3"/>
        <v>폐기</v>
      </c>
      <c r="L199" s="85">
        <f t="shared" si="4"/>
        <v>45757.79375</v>
      </c>
    </row>
    <row r="200">
      <c r="A200" s="83">
        <v>45757.0</v>
      </c>
      <c r="B200" s="81">
        <v>0.7930555555555555</v>
      </c>
      <c r="C200" s="76" t="s">
        <v>78</v>
      </c>
      <c r="D200" s="76" t="s">
        <v>123</v>
      </c>
      <c r="E200" s="76" t="s">
        <v>124</v>
      </c>
      <c r="F200" s="76" t="s">
        <v>9</v>
      </c>
      <c r="H200" s="76">
        <v>4.0</v>
      </c>
      <c r="I200" s="78" t="str">
        <f t="shared" si="5"/>
        <v>매장</v>
      </c>
      <c r="J200" s="78" t="str">
        <f t="shared" si="6"/>
        <v>아삭참치김밥 + 바삭치킨커틀릿</v>
      </c>
      <c r="K200" s="78" t="str">
        <f t="shared" si="3"/>
        <v>매장주문</v>
      </c>
      <c r="L200" s="85">
        <f t="shared" si="4"/>
        <v>45757.79306</v>
      </c>
    </row>
    <row r="201">
      <c r="A201" s="83">
        <v>45757.0</v>
      </c>
      <c r="B201" s="81">
        <v>0.7965277777777777</v>
      </c>
      <c r="C201" s="76" t="s">
        <v>78</v>
      </c>
      <c r="D201" s="76" t="s">
        <v>123</v>
      </c>
      <c r="E201" s="76" t="s">
        <v>125</v>
      </c>
      <c r="F201" s="76" t="s">
        <v>9</v>
      </c>
      <c r="H201" s="76">
        <v>4.0</v>
      </c>
      <c r="I201" s="78" t="str">
        <f t="shared" si="5"/>
        <v>매장</v>
      </c>
      <c r="J201" s="78" t="str">
        <f t="shared" si="6"/>
        <v>아삭참치김밥 + 바삭치킨커틀릿</v>
      </c>
      <c r="K201" s="78" t="str">
        <f t="shared" si="3"/>
        <v>매장준비완료</v>
      </c>
      <c r="L201" s="85">
        <f t="shared" si="4"/>
        <v>45757.79653</v>
      </c>
    </row>
    <row r="202">
      <c r="A202" s="83">
        <v>45757.0</v>
      </c>
      <c r="B202" s="81">
        <v>0.7965277777777777</v>
      </c>
      <c r="C202" s="76" t="s">
        <v>78</v>
      </c>
      <c r="D202" s="76" t="s">
        <v>28</v>
      </c>
      <c r="E202" s="76" t="s">
        <v>126</v>
      </c>
      <c r="F202" s="76" t="s">
        <v>9</v>
      </c>
      <c r="H202" s="76">
        <v>4.0</v>
      </c>
      <c r="I202" s="78" t="str">
        <f t="shared" si="5"/>
        <v>라이더3</v>
      </c>
      <c r="J202" s="78" t="str">
        <f t="shared" si="6"/>
        <v>아삭참치김밥 + 바삭치킨커틀릿</v>
      </c>
      <c r="K202" s="78" t="str">
        <f t="shared" si="3"/>
        <v>픽업완료</v>
      </c>
      <c r="L202" s="85">
        <f t="shared" si="4"/>
        <v>45757.79653</v>
      </c>
    </row>
    <row r="203">
      <c r="A203" s="83">
        <v>45757.0</v>
      </c>
      <c r="B203" s="81">
        <v>0.7958333333333333</v>
      </c>
      <c r="C203" s="76" t="s">
        <v>78</v>
      </c>
      <c r="D203" s="76" t="s">
        <v>123</v>
      </c>
      <c r="E203" s="76" t="s">
        <v>124</v>
      </c>
      <c r="F203" s="76" t="s">
        <v>9</v>
      </c>
      <c r="H203" s="76">
        <v>4.0</v>
      </c>
      <c r="I203" s="78" t="str">
        <f t="shared" si="5"/>
        <v>매장</v>
      </c>
      <c r="J203" s="78" t="str">
        <f t="shared" si="6"/>
        <v>아삭참치김밥 + 바삭치킨커틀릿</v>
      </c>
      <c r="K203" s="78" t="str">
        <f t="shared" si="3"/>
        <v>매장주문</v>
      </c>
      <c r="L203" s="85">
        <f t="shared" si="4"/>
        <v>45757.79583</v>
      </c>
    </row>
    <row r="204">
      <c r="A204" s="83">
        <v>45757.0</v>
      </c>
      <c r="B204" s="81">
        <v>0.7979166666666667</v>
      </c>
      <c r="C204" s="76" t="s">
        <v>78</v>
      </c>
      <c r="D204" s="76" t="s">
        <v>123</v>
      </c>
      <c r="E204" s="76" t="s">
        <v>125</v>
      </c>
      <c r="F204" s="76" t="s">
        <v>9</v>
      </c>
      <c r="H204" s="76">
        <v>4.0</v>
      </c>
      <c r="I204" s="78" t="str">
        <f t="shared" si="5"/>
        <v>매장</v>
      </c>
      <c r="J204" s="78" t="str">
        <f t="shared" si="6"/>
        <v>아삭참치김밥 + 바삭치킨커틀릿</v>
      </c>
      <c r="K204" s="78" t="str">
        <f t="shared" si="3"/>
        <v>매장준비완료</v>
      </c>
      <c r="L204" s="85">
        <f t="shared" si="4"/>
        <v>45757.79792</v>
      </c>
    </row>
    <row r="205">
      <c r="A205" s="83">
        <v>45757.0</v>
      </c>
      <c r="B205" s="81">
        <v>0.7979166666666667</v>
      </c>
      <c r="C205" s="76" t="s">
        <v>78</v>
      </c>
      <c r="D205" s="76" t="s">
        <v>24</v>
      </c>
      <c r="E205" s="76" t="s">
        <v>126</v>
      </c>
      <c r="F205" s="76" t="s">
        <v>9</v>
      </c>
      <c r="H205" s="76">
        <v>4.0</v>
      </c>
      <c r="I205" s="78" t="str">
        <f t="shared" si="5"/>
        <v>라이더2</v>
      </c>
      <c r="J205" s="78" t="str">
        <f t="shared" si="6"/>
        <v>아삭참치김밥 + 바삭치킨커틀릿</v>
      </c>
      <c r="K205" s="78" t="str">
        <f t="shared" si="3"/>
        <v>픽업완료</v>
      </c>
      <c r="L205" s="85">
        <f t="shared" si="4"/>
        <v>45757.79792</v>
      </c>
    </row>
    <row r="206">
      <c r="A206" s="83">
        <v>45757.0</v>
      </c>
      <c r="B206" s="81">
        <v>0.7986111111111112</v>
      </c>
      <c r="C206" s="76" t="s">
        <v>78</v>
      </c>
      <c r="D206" s="76" t="s">
        <v>127</v>
      </c>
      <c r="E206" s="76" t="s">
        <v>57</v>
      </c>
      <c r="F206" s="78"/>
      <c r="G206" s="76" t="s">
        <v>129</v>
      </c>
      <c r="H206" s="86">
        <v>0.3</v>
      </c>
      <c r="I206" s="78" t="str">
        <f t="shared" si="5"/>
        <v>개발</v>
      </c>
      <c r="J206" s="78" t="str">
        <f t="shared" si="6"/>
        <v/>
      </c>
      <c r="K206" s="78" t="str">
        <f t="shared" si="3"/>
        <v>푸시</v>
      </c>
      <c r="L206" s="85">
        <f t="shared" si="4"/>
        <v>45757.79861</v>
      </c>
    </row>
    <row r="207">
      <c r="A207" s="83">
        <v>45757.0</v>
      </c>
      <c r="B207" s="81">
        <v>0.7986111111111112</v>
      </c>
      <c r="C207" s="76" t="s">
        <v>78</v>
      </c>
      <c r="D207" s="76" t="s">
        <v>127</v>
      </c>
      <c r="E207" s="76" t="s">
        <v>57</v>
      </c>
      <c r="F207" s="78"/>
      <c r="G207" s="76" t="s">
        <v>132</v>
      </c>
      <c r="H207" s="86">
        <v>0.3</v>
      </c>
      <c r="I207" s="78" t="str">
        <f t="shared" si="5"/>
        <v>개발</v>
      </c>
      <c r="J207" s="78" t="str">
        <f t="shared" si="6"/>
        <v/>
      </c>
      <c r="K207" s="78" t="str">
        <f t="shared" si="3"/>
        <v>푸시</v>
      </c>
      <c r="L207" s="85">
        <f t="shared" si="4"/>
        <v>45757.79861</v>
      </c>
    </row>
    <row r="208">
      <c r="A208" s="83">
        <v>45757.0</v>
      </c>
      <c r="B208" s="81">
        <v>0.7986111111111112</v>
      </c>
      <c r="C208" s="76" t="s">
        <v>78</v>
      </c>
      <c r="D208" s="76" t="s">
        <v>127</v>
      </c>
      <c r="E208" s="76" t="s">
        <v>57</v>
      </c>
      <c r="F208" s="78"/>
      <c r="G208" s="76" t="s">
        <v>131</v>
      </c>
      <c r="H208" s="86">
        <v>0.25</v>
      </c>
      <c r="I208" s="78" t="str">
        <f t="shared" si="5"/>
        <v>개발</v>
      </c>
      <c r="J208" s="78" t="str">
        <f t="shared" si="6"/>
        <v/>
      </c>
      <c r="K208" s="78" t="str">
        <f t="shared" si="3"/>
        <v>푸시</v>
      </c>
      <c r="L208" s="85">
        <f t="shared" si="4"/>
        <v>45757.79861</v>
      </c>
    </row>
    <row r="209" hidden="1">
      <c r="A209" s="83">
        <v>45757.0</v>
      </c>
      <c r="B209" s="81">
        <v>0.8347222222222223</v>
      </c>
      <c r="C209" s="76" t="s">
        <v>78</v>
      </c>
      <c r="D209" s="76" t="s">
        <v>24</v>
      </c>
      <c r="E209" s="76" t="s">
        <v>40</v>
      </c>
      <c r="F209" s="76" t="s">
        <v>82</v>
      </c>
      <c r="H209" s="76">
        <v>1.0</v>
      </c>
      <c r="I209" s="78" t="str">
        <f t="shared" si="5"/>
        <v>라이더2</v>
      </c>
      <c r="J209" s="78" t="str">
        <f t="shared" si="6"/>
        <v>아이스 아메리카노</v>
      </c>
      <c r="K209" s="78" t="str">
        <f t="shared" si="3"/>
        <v>폐기</v>
      </c>
      <c r="L209" s="85">
        <f t="shared" si="4"/>
        <v>45757.83472</v>
      </c>
    </row>
    <row r="210">
      <c r="A210" s="83">
        <v>45757.0</v>
      </c>
      <c r="B210" s="81">
        <v>0.8347222222222223</v>
      </c>
      <c r="C210" s="76" t="s">
        <v>78</v>
      </c>
      <c r="D210" s="76" t="s">
        <v>21</v>
      </c>
      <c r="E210" s="76" t="s">
        <v>40</v>
      </c>
      <c r="F210" s="76" t="s">
        <v>9</v>
      </c>
      <c r="H210" s="76">
        <v>2.0</v>
      </c>
      <c r="I210" s="78" t="str">
        <f t="shared" si="5"/>
        <v>라이더1</v>
      </c>
      <c r="J210" s="78" t="str">
        <f t="shared" si="6"/>
        <v>아삭참치김밥 + 바삭치킨커틀릿</v>
      </c>
      <c r="K210" s="78" t="str">
        <f t="shared" si="3"/>
        <v>폐기</v>
      </c>
      <c r="L210" s="85">
        <f t="shared" si="4"/>
        <v>45757.83472</v>
      </c>
    </row>
    <row r="211" hidden="1">
      <c r="A211" s="83">
        <v>45757.0</v>
      </c>
      <c r="B211" s="81">
        <v>0.8347222222222223</v>
      </c>
      <c r="C211" s="76" t="s">
        <v>78</v>
      </c>
      <c r="D211" s="76" t="s">
        <v>21</v>
      </c>
      <c r="E211" s="76" t="s">
        <v>40</v>
      </c>
      <c r="F211" s="76" t="s">
        <v>82</v>
      </c>
      <c r="H211" s="76">
        <v>2.0</v>
      </c>
      <c r="I211" s="78" t="str">
        <f t="shared" si="5"/>
        <v>라이더1</v>
      </c>
      <c r="J211" s="78" t="str">
        <f t="shared" si="6"/>
        <v>아이스 아메리카노</v>
      </c>
      <c r="K211" s="78" t="str">
        <f t="shared" si="3"/>
        <v>폐기</v>
      </c>
      <c r="L211" s="85">
        <f t="shared" si="4"/>
        <v>45757.83472</v>
      </c>
    </row>
    <row r="212">
      <c r="A212" s="83">
        <v>45757.0</v>
      </c>
      <c r="B212" s="81">
        <v>0.8347222222222223</v>
      </c>
      <c r="C212" s="76" t="s">
        <v>78</v>
      </c>
      <c r="D212" s="76" t="s">
        <v>28</v>
      </c>
      <c r="E212" s="76" t="s">
        <v>40</v>
      </c>
      <c r="F212" s="76" t="s">
        <v>9</v>
      </c>
      <c r="H212" s="76">
        <v>4.0</v>
      </c>
      <c r="I212" s="78" t="str">
        <f t="shared" si="5"/>
        <v>라이더3</v>
      </c>
      <c r="J212" s="78" t="str">
        <f t="shared" si="6"/>
        <v>아삭참치김밥 + 바삭치킨커틀릿</v>
      </c>
      <c r="K212" s="78" t="str">
        <f t="shared" si="3"/>
        <v>폐기</v>
      </c>
      <c r="L212" s="85">
        <f t="shared" si="4"/>
        <v>45757.83472</v>
      </c>
    </row>
    <row r="213" hidden="1">
      <c r="A213" s="83">
        <v>45757.0</v>
      </c>
      <c r="B213" s="81">
        <v>0.8347222222222223</v>
      </c>
      <c r="C213" s="76" t="s">
        <v>78</v>
      </c>
      <c r="D213" s="76" t="s">
        <v>28</v>
      </c>
      <c r="E213" s="76" t="s">
        <v>40</v>
      </c>
      <c r="F213" s="76" t="s">
        <v>82</v>
      </c>
      <c r="H213" s="76">
        <v>3.0</v>
      </c>
      <c r="I213" s="78" t="str">
        <f t="shared" si="5"/>
        <v>라이더3</v>
      </c>
      <c r="J213" s="78" t="str">
        <f t="shared" si="6"/>
        <v>아이스 아메리카노</v>
      </c>
      <c r="K213" s="78" t="str">
        <f t="shared" si="3"/>
        <v>폐기</v>
      </c>
      <c r="L213" s="85">
        <f t="shared" si="4"/>
        <v>45757.83472</v>
      </c>
    </row>
    <row r="214">
      <c r="A214" s="83">
        <v>45758.0</v>
      </c>
      <c r="B214" s="81">
        <v>0.44513888888888886</v>
      </c>
      <c r="C214" s="76" t="s">
        <v>2</v>
      </c>
      <c r="D214" s="76" t="s">
        <v>123</v>
      </c>
      <c r="E214" s="76" t="s">
        <v>124</v>
      </c>
      <c r="F214" s="76" t="s">
        <v>9</v>
      </c>
      <c r="H214" s="76">
        <v>24.0</v>
      </c>
      <c r="I214" s="78" t="str">
        <f t="shared" si="5"/>
        <v>매장</v>
      </c>
      <c r="J214" s="78" t="str">
        <f t="shared" si="6"/>
        <v>아삭참치김밥 + 바삭치킨커틀릿</v>
      </c>
      <c r="K214" s="78" t="str">
        <f t="shared" si="3"/>
        <v>매장주문</v>
      </c>
      <c r="L214" s="85">
        <f t="shared" si="4"/>
        <v>45758.44514</v>
      </c>
    </row>
    <row r="215" hidden="1">
      <c r="A215" s="83">
        <v>45758.0</v>
      </c>
      <c r="B215" s="81">
        <v>0.44513888888888886</v>
      </c>
      <c r="C215" s="76" t="s">
        <v>2</v>
      </c>
      <c r="D215" s="76" t="s">
        <v>123</v>
      </c>
      <c r="E215" s="76" t="s">
        <v>124</v>
      </c>
      <c r="F215" s="76" t="s">
        <v>82</v>
      </c>
      <c r="H215" s="76">
        <v>24.0</v>
      </c>
      <c r="I215" s="78" t="str">
        <f t="shared" si="5"/>
        <v>매장</v>
      </c>
      <c r="J215" s="78" t="str">
        <f t="shared" si="6"/>
        <v>아이스 아메리카노</v>
      </c>
      <c r="K215" s="78" t="str">
        <f t="shared" si="3"/>
        <v>매장주문</v>
      </c>
      <c r="L215" s="85">
        <f t="shared" si="4"/>
        <v>45758.44514</v>
      </c>
    </row>
    <row r="216">
      <c r="A216" s="83">
        <v>45758.0</v>
      </c>
      <c r="B216" s="81">
        <v>0.4534722222222222</v>
      </c>
      <c r="C216" s="76" t="s">
        <v>2</v>
      </c>
      <c r="D216" s="76" t="s">
        <v>123</v>
      </c>
      <c r="E216" s="76" t="s">
        <v>125</v>
      </c>
      <c r="F216" s="76" t="s">
        <v>9</v>
      </c>
      <c r="I216" s="78" t="str">
        <f t="shared" si="5"/>
        <v>매장</v>
      </c>
      <c r="J216" s="78" t="str">
        <f t="shared" si="6"/>
        <v>아삭참치김밥 + 바삭치킨커틀릿</v>
      </c>
      <c r="K216" s="78" t="str">
        <f t="shared" si="3"/>
        <v>매장준비완료</v>
      </c>
      <c r="L216" s="85">
        <f t="shared" si="4"/>
        <v>45758.45347</v>
      </c>
    </row>
    <row r="217" hidden="1">
      <c r="A217" s="83">
        <v>45758.0</v>
      </c>
      <c r="B217" s="81">
        <v>0.4534722222222222</v>
      </c>
      <c r="C217" s="76" t="s">
        <v>2</v>
      </c>
      <c r="D217" s="76" t="s">
        <v>123</v>
      </c>
      <c r="E217" s="76" t="s">
        <v>125</v>
      </c>
      <c r="F217" s="76" t="s">
        <v>82</v>
      </c>
      <c r="I217" s="78" t="str">
        <f t="shared" si="5"/>
        <v>매장</v>
      </c>
      <c r="J217" s="78" t="str">
        <f t="shared" si="6"/>
        <v>아이스 아메리카노</v>
      </c>
      <c r="K217" s="78" t="str">
        <f t="shared" si="3"/>
        <v>매장준비완료</v>
      </c>
      <c r="L217" s="85">
        <f t="shared" si="4"/>
        <v>45758.45347</v>
      </c>
    </row>
    <row r="218">
      <c r="A218" s="83">
        <v>45758.0</v>
      </c>
      <c r="B218" s="81">
        <v>0.45555555555555555</v>
      </c>
      <c r="C218" s="76" t="s">
        <v>2</v>
      </c>
      <c r="D218" s="76" t="s">
        <v>21</v>
      </c>
      <c r="E218" s="76" t="s">
        <v>126</v>
      </c>
      <c r="F218" s="76" t="s">
        <v>9</v>
      </c>
      <c r="H218" s="76">
        <v>8.0</v>
      </c>
      <c r="I218" s="78" t="str">
        <f t="shared" si="5"/>
        <v>라이더1</v>
      </c>
      <c r="J218" s="78" t="str">
        <f t="shared" si="6"/>
        <v>아삭참치김밥 + 바삭치킨커틀릿</v>
      </c>
      <c r="K218" s="78" t="str">
        <f t="shared" si="3"/>
        <v>픽업완료</v>
      </c>
      <c r="L218" s="85">
        <f t="shared" si="4"/>
        <v>45758.45556</v>
      </c>
    </row>
    <row r="219" hidden="1">
      <c r="A219" s="83">
        <v>45758.0</v>
      </c>
      <c r="B219" s="81">
        <v>0.45555555555555555</v>
      </c>
      <c r="C219" s="76" t="s">
        <v>2</v>
      </c>
      <c r="D219" s="76" t="s">
        <v>21</v>
      </c>
      <c r="E219" s="76" t="s">
        <v>126</v>
      </c>
      <c r="F219" s="76" t="s">
        <v>82</v>
      </c>
      <c r="H219" s="76">
        <v>8.0</v>
      </c>
      <c r="I219" s="78" t="str">
        <f t="shared" si="5"/>
        <v>라이더1</v>
      </c>
      <c r="J219" s="78" t="str">
        <f t="shared" si="6"/>
        <v>아이스 아메리카노</v>
      </c>
      <c r="K219" s="78" t="str">
        <f t="shared" si="3"/>
        <v>픽업완료</v>
      </c>
      <c r="L219" s="85">
        <f t="shared" si="4"/>
        <v>45758.45556</v>
      </c>
    </row>
    <row r="220">
      <c r="A220" s="83">
        <v>45758.0</v>
      </c>
      <c r="B220" s="81">
        <v>0.45416666666666666</v>
      </c>
      <c r="C220" s="76" t="s">
        <v>2</v>
      </c>
      <c r="D220" s="76" t="s">
        <v>24</v>
      </c>
      <c r="E220" s="76" t="s">
        <v>126</v>
      </c>
      <c r="F220" s="76" t="s">
        <v>9</v>
      </c>
      <c r="H220" s="76">
        <v>8.0</v>
      </c>
      <c r="I220" s="78" t="str">
        <f t="shared" si="5"/>
        <v>라이더2</v>
      </c>
      <c r="J220" s="78" t="str">
        <f t="shared" si="6"/>
        <v>아삭참치김밥 + 바삭치킨커틀릿</v>
      </c>
      <c r="K220" s="78" t="str">
        <f t="shared" si="3"/>
        <v>픽업완료</v>
      </c>
      <c r="L220" s="85">
        <f t="shared" si="4"/>
        <v>45758.45417</v>
      </c>
    </row>
    <row r="221" hidden="1">
      <c r="A221" s="83">
        <v>45758.0</v>
      </c>
      <c r="B221" s="81">
        <v>0.45416666666666666</v>
      </c>
      <c r="C221" s="76" t="s">
        <v>2</v>
      </c>
      <c r="D221" s="76" t="s">
        <v>24</v>
      </c>
      <c r="E221" s="76" t="s">
        <v>126</v>
      </c>
      <c r="F221" s="76" t="s">
        <v>82</v>
      </c>
      <c r="H221" s="76">
        <v>8.0</v>
      </c>
      <c r="I221" s="78" t="str">
        <f t="shared" si="5"/>
        <v>라이더2</v>
      </c>
      <c r="J221" s="78" t="str">
        <f t="shared" si="6"/>
        <v>아이스 아메리카노</v>
      </c>
      <c r="K221" s="78" t="str">
        <f t="shared" si="3"/>
        <v>픽업완료</v>
      </c>
      <c r="L221" s="85">
        <f t="shared" si="4"/>
        <v>45758.45417</v>
      </c>
    </row>
    <row r="222">
      <c r="A222" s="83">
        <v>45758.0</v>
      </c>
      <c r="B222" s="81">
        <v>0.45694444444444443</v>
      </c>
      <c r="C222" s="76" t="s">
        <v>2</v>
      </c>
      <c r="D222" s="76" t="s">
        <v>28</v>
      </c>
      <c r="E222" s="76" t="s">
        <v>126</v>
      </c>
      <c r="F222" s="76" t="s">
        <v>9</v>
      </c>
      <c r="H222" s="76">
        <v>8.0</v>
      </c>
      <c r="I222" s="78" t="str">
        <f t="shared" si="5"/>
        <v>라이더3</v>
      </c>
      <c r="J222" s="78" t="str">
        <f t="shared" si="6"/>
        <v>아삭참치김밥 + 바삭치킨커틀릿</v>
      </c>
      <c r="K222" s="78" t="str">
        <f t="shared" si="3"/>
        <v>픽업완료</v>
      </c>
      <c r="L222" s="85">
        <f t="shared" si="4"/>
        <v>45758.45694</v>
      </c>
    </row>
    <row r="223" hidden="1">
      <c r="A223" s="83">
        <v>45758.0</v>
      </c>
      <c r="B223" s="81">
        <v>0.45694444444444443</v>
      </c>
      <c r="C223" s="76" t="s">
        <v>2</v>
      </c>
      <c r="D223" s="76" t="s">
        <v>28</v>
      </c>
      <c r="E223" s="76" t="s">
        <v>126</v>
      </c>
      <c r="F223" s="76" t="s">
        <v>82</v>
      </c>
      <c r="H223" s="76">
        <v>8.0</v>
      </c>
      <c r="I223" s="78" t="str">
        <f t="shared" si="5"/>
        <v>라이더3</v>
      </c>
      <c r="J223" s="78" t="str">
        <f t="shared" si="6"/>
        <v>아이스 아메리카노</v>
      </c>
      <c r="K223" s="78" t="str">
        <f t="shared" si="3"/>
        <v>픽업완료</v>
      </c>
      <c r="L223" s="84">
        <v>45758.0</v>
      </c>
    </row>
    <row r="224">
      <c r="A224" s="83">
        <v>45758.0</v>
      </c>
      <c r="B224" s="81">
        <v>0.4666666666666667</v>
      </c>
      <c r="C224" s="76" t="s">
        <v>2</v>
      </c>
      <c r="D224" s="76" t="s">
        <v>123</v>
      </c>
      <c r="E224" s="76" t="s">
        <v>124</v>
      </c>
      <c r="F224" s="76" t="s">
        <v>9</v>
      </c>
      <c r="H224" s="76">
        <v>16.0</v>
      </c>
      <c r="I224" s="78" t="str">
        <f t="shared" si="5"/>
        <v>매장</v>
      </c>
      <c r="J224" s="78" t="str">
        <f t="shared" si="6"/>
        <v>아삭참치김밥 + 바삭치킨커틀릿</v>
      </c>
      <c r="K224" s="78" t="str">
        <f t="shared" si="3"/>
        <v>매장주문</v>
      </c>
      <c r="L224" s="85">
        <f t="shared" ref="L224:L230" si="7">A224+B224</f>
        <v>45758.46667</v>
      </c>
    </row>
    <row r="225" hidden="1">
      <c r="A225" s="83">
        <v>45758.0</v>
      </c>
      <c r="B225" s="81">
        <v>0.4666666666666667</v>
      </c>
      <c r="C225" s="76" t="s">
        <v>2</v>
      </c>
      <c r="D225" s="76" t="s">
        <v>123</v>
      </c>
      <c r="E225" s="76" t="s">
        <v>124</v>
      </c>
      <c r="F225" s="76" t="s">
        <v>82</v>
      </c>
      <c r="H225" s="76">
        <v>8.0</v>
      </c>
      <c r="I225" s="78" t="str">
        <f t="shared" si="5"/>
        <v>매장</v>
      </c>
      <c r="J225" s="78" t="str">
        <f t="shared" si="6"/>
        <v>아이스 아메리카노</v>
      </c>
      <c r="K225" s="78" t="str">
        <f t="shared" si="3"/>
        <v>매장주문</v>
      </c>
      <c r="L225" s="85">
        <f t="shared" si="7"/>
        <v>45758.46667</v>
      </c>
    </row>
    <row r="226">
      <c r="A226" s="83">
        <v>45758.0</v>
      </c>
      <c r="B226" s="81">
        <v>0.47847222222222224</v>
      </c>
      <c r="C226" s="76" t="s">
        <v>2</v>
      </c>
      <c r="D226" s="76" t="s">
        <v>123</v>
      </c>
      <c r="E226" s="76" t="s">
        <v>125</v>
      </c>
      <c r="F226" s="76" t="s">
        <v>9</v>
      </c>
      <c r="I226" s="78" t="str">
        <f t="shared" si="5"/>
        <v>매장</v>
      </c>
      <c r="J226" s="78" t="str">
        <f t="shared" si="6"/>
        <v>아삭참치김밥 + 바삭치킨커틀릿</v>
      </c>
      <c r="K226" s="78" t="str">
        <f t="shared" si="3"/>
        <v>매장준비완료</v>
      </c>
      <c r="L226" s="85">
        <f t="shared" si="7"/>
        <v>45758.47847</v>
      </c>
    </row>
    <row r="227" hidden="1">
      <c r="A227" s="83">
        <v>45758.0</v>
      </c>
      <c r="B227" s="81">
        <v>0.47847222222222224</v>
      </c>
      <c r="C227" s="76" t="s">
        <v>2</v>
      </c>
      <c r="D227" s="76" t="s">
        <v>123</v>
      </c>
      <c r="E227" s="76" t="s">
        <v>125</v>
      </c>
      <c r="F227" s="76" t="s">
        <v>82</v>
      </c>
      <c r="I227" s="78" t="str">
        <f t="shared" si="5"/>
        <v>매장</v>
      </c>
      <c r="J227" s="78" t="str">
        <f t="shared" si="6"/>
        <v>아이스 아메리카노</v>
      </c>
      <c r="K227" s="78" t="str">
        <f t="shared" si="3"/>
        <v>매장준비완료</v>
      </c>
      <c r="L227" s="85">
        <f t="shared" si="7"/>
        <v>45758.47847</v>
      </c>
    </row>
    <row r="228">
      <c r="A228" s="83">
        <v>45758.0</v>
      </c>
      <c r="B228" s="81">
        <v>0.4861111111111111</v>
      </c>
      <c r="C228" s="76" t="s">
        <v>2</v>
      </c>
      <c r="D228" s="76" t="s">
        <v>24</v>
      </c>
      <c r="E228" s="76" t="s">
        <v>126</v>
      </c>
      <c r="F228" s="76" t="s">
        <v>9</v>
      </c>
      <c r="H228" s="76">
        <v>8.0</v>
      </c>
      <c r="I228" s="78" t="str">
        <f t="shared" si="5"/>
        <v>라이더2</v>
      </c>
      <c r="J228" s="78" t="str">
        <f t="shared" si="6"/>
        <v>아삭참치김밥 + 바삭치킨커틀릿</v>
      </c>
      <c r="K228" s="78" t="str">
        <f t="shared" si="3"/>
        <v>픽업완료</v>
      </c>
      <c r="L228" s="85">
        <f t="shared" si="7"/>
        <v>45758.48611</v>
      </c>
    </row>
    <row r="229" hidden="1">
      <c r="A229" s="83">
        <v>45758.0</v>
      </c>
      <c r="B229" s="81">
        <v>0.4861111111111111</v>
      </c>
      <c r="C229" s="76" t="s">
        <v>2</v>
      </c>
      <c r="D229" s="76" t="s">
        <v>24</v>
      </c>
      <c r="E229" s="76" t="s">
        <v>126</v>
      </c>
      <c r="F229" s="76" t="s">
        <v>82</v>
      </c>
      <c r="H229" s="76">
        <v>0.0</v>
      </c>
      <c r="I229" s="78" t="str">
        <f t="shared" si="5"/>
        <v>라이더2</v>
      </c>
      <c r="J229" s="78" t="str">
        <f t="shared" si="6"/>
        <v>아이스 아메리카노</v>
      </c>
      <c r="K229" s="78" t="str">
        <f t="shared" si="3"/>
        <v>픽업완료</v>
      </c>
      <c r="L229" s="85">
        <f t="shared" si="7"/>
        <v>45758.48611</v>
      </c>
    </row>
    <row r="230">
      <c r="A230" s="83">
        <v>45758.0</v>
      </c>
      <c r="B230" s="81">
        <v>0.48125</v>
      </c>
      <c r="C230" s="76" t="s">
        <v>2</v>
      </c>
      <c r="D230" s="76" t="s">
        <v>28</v>
      </c>
      <c r="E230" s="76" t="s">
        <v>126</v>
      </c>
      <c r="F230" s="76" t="s">
        <v>9</v>
      </c>
      <c r="H230" s="76">
        <v>8.0</v>
      </c>
      <c r="I230" s="78" t="str">
        <f t="shared" si="5"/>
        <v>라이더3</v>
      </c>
      <c r="J230" s="78" t="str">
        <f t="shared" si="6"/>
        <v>아삭참치김밥 + 바삭치킨커틀릿</v>
      </c>
      <c r="K230" s="78" t="str">
        <f t="shared" si="3"/>
        <v>픽업완료</v>
      </c>
      <c r="L230" s="85">
        <f t="shared" si="7"/>
        <v>45758.48125</v>
      </c>
    </row>
    <row r="231" hidden="1">
      <c r="A231" s="83">
        <v>45758.0</v>
      </c>
      <c r="B231" s="81">
        <v>0.48125</v>
      </c>
      <c r="C231" s="76" t="s">
        <v>2</v>
      </c>
      <c r="D231" s="76" t="s">
        <v>28</v>
      </c>
      <c r="E231" s="76" t="s">
        <v>126</v>
      </c>
      <c r="F231" s="76" t="s">
        <v>82</v>
      </c>
      <c r="H231" s="76">
        <v>0.0</v>
      </c>
      <c r="I231" s="78" t="str">
        <f t="shared" si="5"/>
        <v>라이더3</v>
      </c>
      <c r="J231" s="78" t="str">
        <f t="shared" si="6"/>
        <v>아이스 아메리카노</v>
      </c>
      <c r="K231" s="78" t="str">
        <f t="shared" si="3"/>
        <v>픽업완료</v>
      </c>
      <c r="L231" s="84">
        <v>45758.0</v>
      </c>
    </row>
    <row r="232">
      <c r="A232" s="83">
        <v>45758.0</v>
      </c>
      <c r="B232" s="81">
        <v>0.4791666666666667</v>
      </c>
      <c r="C232" s="76" t="s">
        <v>2</v>
      </c>
      <c r="D232" s="76" t="s">
        <v>123</v>
      </c>
      <c r="E232" s="76" t="s">
        <v>124</v>
      </c>
      <c r="F232" s="76" t="s">
        <v>9</v>
      </c>
      <c r="H232" s="76">
        <v>8.0</v>
      </c>
      <c r="I232" s="78" t="str">
        <f t="shared" si="5"/>
        <v>매장</v>
      </c>
      <c r="J232" s="78" t="str">
        <f t="shared" si="6"/>
        <v>아삭참치김밥 + 바삭치킨커틀릿</v>
      </c>
      <c r="K232" s="78" t="str">
        <f t="shared" si="3"/>
        <v>매장주문</v>
      </c>
      <c r="L232" s="85">
        <f>A232+B232</f>
        <v>45758.47917</v>
      </c>
    </row>
    <row r="233" hidden="1">
      <c r="A233" s="83">
        <v>45758.0</v>
      </c>
      <c r="B233" s="81">
        <v>0.4791666666666667</v>
      </c>
      <c r="C233" s="76" t="s">
        <v>2</v>
      </c>
      <c r="D233" s="76" t="s">
        <v>123</v>
      </c>
      <c r="E233" s="76" t="s">
        <v>124</v>
      </c>
      <c r="F233" s="76" t="s">
        <v>82</v>
      </c>
      <c r="H233" s="76">
        <v>0.0</v>
      </c>
      <c r="I233" s="78" t="str">
        <f t="shared" si="5"/>
        <v>매장</v>
      </c>
      <c r="J233" s="78" t="str">
        <f t="shared" si="6"/>
        <v>아이스 아메리카노</v>
      </c>
      <c r="K233" s="78" t="str">
        <f t="shared" si="3"/>
        <v>매장주문</v>
      </c>
      <c r="L233" s="84">
        <v>45758.47916666667</v>
      </c>
    </row>
    <row r="234">
      <c r="A234" s="83">
        <v>45758.0</v>
      </c>
      <c r="B234" s="81">
        <v>0.4951388888888889</v>
      </c>
      <c r="C234" s="76" t="s">
        <v>2</v>
      </c>
      <c r="D234" s="76" t="s">
        <v>21</v>
      </c>
      <c r="E234" s="76" t="s">
        <v>126</v>
      </c>
      <c r="F234" s="76" t="s">
        <v>9</v>
      </c>
      <c r="H234" s="76">
        <v>8.0</v>
      </c>
      <c r="I234" s="78" t="str">
        <f t="shared" si="5"/>
        <v>라이더1</v>
      </c>
      <c r="J234" s="78" t="str">
        <f t="shared" si="6"/>
        <v>아삭참치김밥 + 바삭치킨커틀릿</v>
      </c>
      <c r="K234" s="78" t="str">
        <f t="shared" si="3"/>
        <v>픽업완료</v>
      </c>
      <c r="L234" s="85">
        <f>A234+B234</f>
        <v>45758.49514</v>
      </c>
    </row>
    <row r="235" hidden="1">
      <c r="A235" s="83">
        <v>45758.0</v>
      </c>
      <c r="B235" s="81">
        <v>0.4951388888888889</v>
      </c>
      <c r="C235" s="76" t="s">
        <v>2</v>
      </c>
      <c r="D235" s="76" t="s">
        <v>21</v>
      </c>
      <c r="E235" s="76" t="s">
        <v>126</v>
      </c>
      <c r="F235" s="76" t="s">
        <v>82</v>
      </c>
      <c r="H235" s="76">
        <v>6.0</v>
      </c>
      <c r="I235" s="78" t="str">
        <f t="shared" si="5"/>
        <v>라이더1</v>
      </c>
      <c r="J235" s="78" t="str">
        <f t="shared" si="6"/>
        <v>아이스 아메리카노</v>
      </c>
      <c r="K235" s="78" t="str">
        <f t="shared" si="3"/>
        <v>픽업완료</v>
      </c>
      <c r="L235" s="84">
        <v>45758.0</v>
      </c>
    </row>
    <row r="236">
      <c r="A236" s="83">
        <v>45758.0</v>
      </c>
      <c r="B236" s="81">
        <v>0.4895833333333333</v>
      </c>
      <c r="C236" s="76" t="s">
        <v>2</v>
      </c>
      <c r="D236" s="76" t="s">
        <v>127</v>
      </c>
      <c r="E236" s="76" t="s">
        <v>57</v>
      </c>
      <c r="F236" s="78"/>
      <c r="G236" s="76" t="s">
        <v>129</v>
      </c>
      <c r="H236" s="86">
        <v>0.2</v>
      </c>
      <c r="I236" s="78" t="str">
        <f t="shared" si="5"/>
        <v>개발</v>
      </c>
      <c r="J236" s="78" t="str">
        <f t="shared" si="6"/>
        <v/>
      </c>
      <c r="K236" s="78" t="str">
        <f t="shared" si="3"/>
        <v>푸시</v>
      </c>
      <c r="L236" s="85">
        <f t="shared" ref="L236:L237" si="8">A236+B236</f>
        <v>45758.48958</v>
      </c>
    </row>
    <row r="237">
      <c r="A237" s="83">
        <v>45758.0</v>
      </c>
      <c r="B237" s="81">
        <v>0.4895833333333333</v>
      </c>
      <c r="C237" s="76" t="s">
        <v>2</v>
      </c>
      <c r="D237" s="76" t="s">
        <v>127</v>
      </c>
      <c r="E237" s="76" t="s">
        <v>57</v>
      </c>
      <c r="F237" s="78"/>
      <c r="G237" s="76" t="s">
        <v>132</v>
      </c>
      <c r="H237" s="86">
        <v>0.2</v>
      </c>
      <c r="I237" s="78" t="str">
        <f t="shared" si="5"/>
        <v>개발</v>
      </c>
      <c r="J237" s="78" t="str">
        <f t="shared" si="6"/>
        <v/>
      </c>
      <c r="K237" s="78" t="str">
        <f t="shared" si="3"/>
        <v>푸시</v>
      </c>
      <c r="L237" s="85">
        <f t="shared" si="8"/>
        <v>45758.48958</v>
      </c>
    </row>
    <row r="238">
      <c r="A238" s="83">
        <v>45758.0</v>
      </c>
      <c r="B238" s="81">
        <v>0.4895833333333333</v>
      </c>
      <c r="C238" s="76" t="s">
        <v>2</v>
      </c>
      <c r="D238" s="76" t="s">
        <v>127</v>
      </c>
      <c r="E238" s="76" t="s">
        <v>57</v>
      </c>
      <c r="F238" s="78"/>
      <c r="G238" s="76" t="s">
        <v>131</v>
      </c>
      <c r="H238" s="86">
        <v>0.2</v>
      </c>
      <c r="I238" s="78" t="str">
        <f t="shared" si="5"/>
        <v>개발</v>
      </c>
      <c r="J238" s="78" t="str">
        <f t="shared" si="6"/>
        <v/>
      </c>
      <c r="K238" s="78" t="str">
        <f t="shared" si="3"/>
        <v>푸시</v>
      </c>
      <c r="L238" s="84">
        <v>45757.48958333333</v>
      </c>
    </row>
    <row r="239">
      <c r="A239" s="83">
        <v>45758.0</v>
      </c>
      <c r="B239" s="87">
        <v>0.49375</v>
      </c>
      <c r="C239" s="76" t="s">
        <v>2</v>
      </c>
      <c r="D239" s="1" t="s">
        <v>127</v>
      </c>
      <c r="E239" s="1" t="s">
        <v>57</v>
      </c>
      <c r="F239" s="1"/>
      <c r="G239" s="1" t="s">
        <v>129</v>
      </c>
      <c r="H239" s="88">
        <v>0.3</v>
      </c>
      <c r="I239" s="1" t="str">
        <f t="shared" si="5"/>
        <v>개발</v>
      </c>
      <c r="J239" s="1" t="str">
        <f t="shared" si="6"/>
        <v/>
      </c>
      <c r="K239" s="1" t="str">
        <f t="shared" si="3"/>
        <v>푸시</v>
      </c>
      <c r="L239" s="89">
        <f t="shared" ref="L239:L240" si="9">A239+B239</f>
        <v>45758.49375</v>
      </c>
    </row>
    <row r="240">
      <c r="A240" s="83">
        <v>45758.0</v>
      </c>
      <c r="B240" s="87">
        <v>0.49375</v>
      </c>
      <c r="C240" s="76" t="s">
        <v>2</v>
      </c>
      <c r="D240" s="1" t="s">
        <v>127</v>
      </c>
      <c r="E240" s="1" t="s">
        <v>57</v>
      </c>
      <c r="F240" s="1"/>
      <c r="G240" s="1" t="s">
        <v>132</v>
      </c>
      <c r="H240" s="88">
        <v>0.3</v>
      </c>
      <c r="I240" s="1" t="str">
        <f t="shared" si="5"/>
        <v>개발</v>
      </c>
      <c r="J240" s="1" t="str">
        <f t="shared" si="6"/>
        <v/>
      </c>
      <c r="K240" s="1" t="str">
        <f t="shared" si="3"/>
        <v>푸시</v>
      </c>
      <c r="L240" s="89">
        <f t="shared" si="9"/>
        <v>45758.49375</v>
      </c>
    </row>
    <row r="241">
      <c r="A241" s="83">
        <v>45758.0</v>
      </c>
      <c r="B241" s="87">
        <v>0.49375</v>
      </c>
      <c r="C241" s="76" t="s">
        <v>2</v>
      </c>
      <c r="D241" s="1" t="s">
        <v>127</v>
      </c>
      <c r="E241" s="1" t="s">
        <v>57</v>
      </c>
      <c r="F241" s="1"/>
      <c r="G241" s="1" t="s">
        <v>131</v>
      </c>
      <c r="H241" s="88">
        <v>0.3</v>
      </c>
      <c r="I241" s="1" t="str">
        <f t="shared" si="5"/>
        <v>개발</v>
      </c>
      <c r="J241" s="1" t="str">
        <f t="shared" si="6"/>
        <v/>
      </c>
      <c r="K241" s="1" t="str">
        <f t="shared" si="3"/>
        <v>푸시</v>
      </c>
      <c r="L241" s="90">
        <v>45757.48958333333</v>
      </c>
    </row>
    <row r="242">
      <c r="A242" s="83">
        <v>45758.0</v>
      </c>
      <c r="B242" s="87">
        <v>0.5020833333333333</v>
      </c>
      <c r="C242" s="76" t="s">
        <v>2</v>
      </c>
      <c r="D242" s="1" t="s">
        <v>127</v>
      </c>
      <c r="E242" s="1" t="s">
        <v>57</v>
      </c>
      <c r="F242" s="1"/>
      <c r="G242" s="1" t="s">
        <v>129</v>
      </c>
      <c r="H242" s="88">
        <v>0.5</v>
      </c>
      <c r="I242" s="1" t="str">
        <f t="shared" si="5"/>
        <v>개발</v>
      </c>
      <c r="J242" s="1" t="str">
        <f t="shared" si="6"/>
        <v/>
      </c>
      <c r="K242" s="1" t="str">
        <f t="shared" si="3"/>
        <v>푸시</v>
      </c>
      <c r="L242" s="89">
        <f t="shared" ref="L242:L243" si="10">A242+B242</f>
        <v>45758.50208</v>
      </c>
    </row>
    <row r="243">
      <c r="A243" s="83">
        <v>45758.0</v>
      </c>
      <c r="B243" s="87">
        <v>0.5020833333333333</v>
      </c>
      <c r="C243" s="76" t="s">
        <v>2</v>
      </c>
      <c r="D243" s="1" t="s">
        <v>127</v>
      </c>
      <c r="E243" s="1" t="s">
        <v>57</v>
      </c>
      <c r="F243" s="1"/>
      <c r="G243" s="1" t="s">
        <v>132</v>
      </c>
      <c r="H243" s="88">
        <v>0.5</v>
      </c>
      <c r="I243" s="1" t="str">
        <f t="shared" si="5"/>
        <v>개발</v>
      </c>
      <c r="J243" s="1" t="str">
        <f t="shared" si="6"/>
        <v/>
      </c>
      <c r="K243" s="1" t="str">
        <f t="shared" si="3"/>
        <v>푸시</v>
      </c>
      <c r="L243" s="89">
        <f t="shared" si="10"/>
        <v>45758.50208</v>
      </c>
    </row>
    <row r="244">
      <c r="A244" s="83">
        <v>45758.0</v>
      </c>
      <c r="B244" s="87">
        <v>0.5020833333333333</v>
      </c>
      <c r="C244" s="76" t="s">
        <v>2</v>
      </c>
      <c r="D244" s="1" t="s">
        <v>127</v>
      </c>
      <c r="E244" s="1" t="s">
        <v>57</v>
      </c>
      <c r="F244" s="1"/>
      <c r="G244" s="1" t="s">
        <v>131</v>
      </c>
      <c r="H244" s="88">
        <v>0.5</v>
      </c>
      <c r="I244" s="1" t="str">
        <f t="shared" si="5"/>
        <v>개발</v>
      </c>
      <c r="J244" s="1" t="str">
        <f t="shared" si="6"/>
        <v/>
      </c>
      <c r="K244" s="1" t="str">
        <f t="shared" si="3"/>
        <v>푸시</v>
      </c>
      <c r="L244" s="90">
        <v>45757.48958333333</v>
      </c>
    </row>
    <row r="245">
      <c r="A245" s="83">
        <v>45758.0</v>
      </c>
      <c r="B245" s="81">
        <v>0.5090277777777777</v>
      </c>
      <c r="C245" s="76" t="s">
        <v>2</v>
      </c>
      <c r="D245" s="76" t="s">
        <v>123</v>
      </c>
      <c r="E245" s="76" t="s">
        <v>124</v>
      </c>
      <c r="F245" s="76" t="s">
        <v>9</v>
      </c>
      <c r="H245" s="76">
        <v>6.0</v>
      </c>
      <c r="I245" s="78" t="str">
        <f t="shared" si="5"/>
        <v>매장</v>
      </c>
      <c r="J245" s="78" t="str">
        <f t="shared" si="6"/>
        <v>아삭참치김밥 + 바삭치킨커틀릿</v>
      </c>
      <c r="K245" s="78" t="str">
        <f t="shared" si="3"/>
        <v>매장주문</v>
      </c>
      <c r="L245" s="84">
        <v>45758.47916666667</v>
      </c>
    </row>
    <row r="246">
      <c r="A246" s="83">
        <v>45758.0</v>
      </c>
      <c r="B246" s="81">
        <v>0.5111111111111111</v>
      </c>
      <c r="C246" s="76" t="s">
        <v>2</v>
      </c>
      <c r="D246" s="76" t="s">
        <v>28</v>
      </c>
      <c r="E246" s="76" t="s">
        <v>126</v>
      </c>
      <c r="F246" s="76" t="s">
        <v>9</v>
      </c>
      <c r="H246" s="76">
        <v>4.0</v>
      </c>
      <c r="I246" s="78" t="str">
        <f t="shared" si="5"/>
        <v>라이더3</v>
      </c>
      <c r="J246" s="78" t="str">
        <f t="shared" si="6"/>
        <v>아삭참치김밥 + 바삭치킨커틀릿</v>
      </c>
      <c r="K246" s="78" t="str">
        <f t="shared" si="3"/>
        <v>픽업완료</v>
      </c>
      <c r="L246" s="84">
        <v>45758.0</v>
      </c>
    </row>
    <row r="247">
      <c r="A247" s="83">
        <v>45758.0</v>
      </c>
      <c r="B247" s="81">
        <v>0.5215277777777778</v>
      </c>
      <c r="C247" s="76" t="s">
        <v>2</v>
      </c>
      <c r="D247" s="76" t="s">
        <v>24</v>
      </c>
      <c r="E247" s="76" t="s">
        <v>126</v>
      </c>
      <c r="F247" s="76" t="s">
        <v>9</v>
      </c>
      <c r="H247" s="76">
        <v>3.0</v>
      </c>
      <c r="I247" s="78" t="str">
        <f t="shared" si="5"/>
        <v>라이더2</v>
      </c>
      <c r="J247" s="78" t="str">
        <f t="shared" si="6"/>
        <v>아삭참치김밥 + 바삭치킨커틀릿</v>
      </c>
      <c r="K247" s="78" t="str">
        <f t="shared" si="3"/>
        <v>픽업완료</v>
      </c>
      <c r="L247" s="85">
        <f>A247+B247</f>
        <v>45758.52153</v>
      </c>
    </row>
    <row r="248" hidden="1">
      <c r="A248" s="83">
        <v>45758.0</v>
      </c>
      <c r="B248" s="81">
        <v>0.5215277777777778</v>
      </c>
      <c r="C248" s="76" t="s">
        <v>2</v>
      </c>
      <c r="D248" s="76" t="s">
        <v>24</v>
      </c>
      <c r="E248" s="76" t="s">
        <v>126</v>
      </c>
      <c r="F248" s="76" t="s">
        <v>82</v>
      </c>
      <c r="H248" s="76">
        <v>3.0</v>
      </c>
      <c r="I248" s="78" t="str">
        <f t="shared" si="5"/>
        <v>라이더2</v>
      </c>
      <c r="J248" s="78" t="str">
        <f t="shared" si="6"/>
        <v>아이스 아메리카노</v>
      </c>
      <c r="K248" s="78" t="str">
        <f t="shared" si="3"/>
        <v>픽업완료</v>
      </c>
      <c r="L248" s="84">
        <v>45758.521527777775</v>
      </c>
    </row>
    <row r="249">
      <c r="A249" s="83">
        <v>45758.0</v>
      </c>
      <c r="B249" s="87">
        <v>0.5305555555555556</v>
      </c>
      <c r="C249" s="76" t="s">
        <v>2</v>
      </c>
      <c r="D249" s="1" t="s">
        <v>127</v>
      </c>
      <c r="E249" s="1" t="s">
        <v>57</v>
      </c>
      <c r="F249" s="1"/>
      <c r="G249" s="1" t="s">
        <v>129</v>
      </c>
      <c r="H249" s="88">
        <v>1.0</v>
      </c>
      <c r="I249" s="1" t="str">
        <f t="shared" si="5"/>
        <v>개발</v>
      </c>
      <c r="J249" s="1" t="str">
        <f t="shared" si="6"/>
        <v/>
      </c>
      <c r="K249" s="1" t="str">
        <f t="shared" si="3"/>
        <v>푸시</v>
      </c>
      <c r="L249" s="89">
        <f t="shared" ref="L249:L250" si="11">A249+B249</f>
        <v>45758.53056</v>
      </c>
    </row>
    <row r="250">
      <c r="A250" s="83">
        <v>45758.0</v>
      </c>
      <c r="B250" s="87">
        <v>0.5305555555555556</v>
      </c>
      <c r="C250" s="76" t="s">
        <v>2</v>
      </c>
      <c r="D250" s="1" t="s">
        <v>127</v>
      </c>
      <c r="E250" s="1" t="s">
        <v>57</v>
      </c>
      <c r="F250" s="1"/>
      <c r="G250" s="1" t="s">
        <v>132</v>
      </c>
      <c r="H250" s="88">
        <v>1.0</v>
      </c>
      <c r="I250" s="1" t="str">
        <f t="shared" si="5"/>
        <v>개발</v>
      </c>
      <c r="J250" s="1" t="str">
        <f t="shared" si="6"/>
        <v/>
      </c>
      <c r="K250" s="1" t="str">
        <f t="shared" si="3"/>
        <v>푸시</v>
      </c>
      <c r="L250" s="89">
        <f t="shared" si="11"/>
        <v>45758.53056</v>
      </c>
    </row>
    <row r="251">
      <c r="A251" s="83">
        <v>45758.0</v>
      </c>
      <c r="B251" s="87">
        <v>0.5305555555555556</v>
      </c>
      <c r="C251" s="76" t="s">
        <v>2</v>
      </c>
      <c r="D251" s="1" t="s">
        <v>127</v>
      </c>
      <c r="E251" s="1" t="s">
        <v>57</v>
      </c>
      <c r="F251" s="1"/>
      <c r="G251" s="1" t="s">
        <v>131</v>
      </c>
      <c r="H251" s="88">
        <v>1.0</v>
      </c>
      <c r="I251" s="1" t="str">
        <f t="shared" si="5"/>
        <v>개발</v>
      </c>
      <c r="J251" s="1" t="str">
        <f t="shared" si="6"/>
        <v/>
      </c>
      <c r="K251" s="1" t="str">
        <f t="shared" si="3"/>
        <v>푸시</v>
      </c>
      <c r="L251" s="90">
        <v>45757.48958333333</v>
      </c>
    </row>
    <row r="252">
      <c r="A252" s="83">
        <v>45758.0</v>
      </c>
      <c r="B252" s="81">
        <v>0.5416666666666666</v>
      </c>
      <c r="C252" s="76" t="s">
        <v>2</v>
      </c>
      <c r="D252" s="76" t="s">
        <v>21</v>
      </c>
      <c r="E252" s="76" t="s">
        <v>40</v>
      </c>
      <c r="F252" s="76" t="s">
        <v>9</v>
      </c>
      <c r="H252" s="76">
        <v>1.0</v>
      </c>
      <c r="I252" s="78" t="str">
        <f t="shared" si="5"/>
        <v>라이더1</v>
      </c>
      <c r="J252" s="78" t="str">
        <f t="shared" si="6"/>
        <v>아삭참치김밥 + 바삭치킨커틀릿</v>
      </c>
      <c r="K252" s="78" t="str">
        <f t="shared" si="3"/>
        <v>폐기</v>
      </c>
      <c r="L252" s="84">
        <v>45758.54166666667</v>
      </c>
    </row>
    <row r="253" hidden="1">
      <c r="A253" s="83">
        <v>45758.0</v>
      </c>
      <c r="B253" s="81">
        <v>0.5416666666666666</v>
      </c>
      <c r="C253" s="76" t="s">
        <v>2</v>
      </c>
      <c r="D253" s="76" t="s">
        <v>21</v>
      </c>
      <c r="E253" s="76" t="s">
        <v>40</v>
      </c>
      <c r="F253" s="76" t="s">
        <v>82</v>
      </c>
      <c r="H253" s="76">
        <v>4.0</v>
      </c>
      <c r="I253" s="78" t="str">
        <f t="shared" si="5"/>
        <v>라이더1</v>
      </c>
      <c r="J253" s="78" t="str">
        <f t="shared" si="6"/>
        <v>아이스 아메리카노</v>
      </c>
      <c r="K253" s="78" t="str">
        <f t="shared" si="3"/>
        <v>폐기</v>
      </c>
      <c r="L253" s="84">
        <v>45758.54166666667</v>
      </c>
    </row>
    <row r="254">
      <c r="A254" s="83">
        <v>45758.0</v>
      </c>
      <c r="B254" s="81">
        <v>0.5416666666666666</v>
      </c>
      <c r="C254" s="76" t="s">
        <v>2</v>
      </c>
      <c r="D254" s="76" t="s">
        <v>24</v>
      </c>
      <c r="E254" s="76" t="s">
        <v>40</v>
      </c>
      <c r="F254" s="76" t="s">
        <v>9</v>
      </c>
      <c r="H254" s="76">
        <v>1.0</v>
      </c>
      <c r="I254" s="78" t="str">
        <f t="shared" si="5"/>
        <v>라이더2</v>
      </c>
      <c r="J254" s="78" t="str">
        <f t="shared" si="6"/>
        <v>아삭참치김밥 + 바삭치킨커틀릿</v>
      </c>
      <c r="K254" s="78" t="str">
        <f t="shared" si="3"/>
        <v>폐기</v>
      </c>
      <c r="L254" s="84">
        <v>45758.54166666667</v>
      </c>
    </row>
    <row r="255" hidden="1">
      <c r="A255" s="83">
        <v>45758.0</v>
      </c>
      <c r="B255" s="81">
        <v>0.5416666666666666</v>
      </c>
      <c r="C255" s="76" t="s">
        <v>2</v>
      </c>
      <c r="D255" s="76" t="s">
        <v>24</v>
      </c>
      <c r="E255" s="76" t="s">
        <v>40</v>
      </c>
      <c r="F255" s="76" t="s">
        <v>82</v>
      </c>
      <c r="H255" s="76">
        <v>3.0</v>
      </c>
      <c r="I255" s="78" t="str">
        <f t="shared" si="5"/>
        <v>라이더2</v>
      </c>
      <c r="J255" s="78" t="str">
        <f t="shared" si="6"/>
        <v>아이스 아메리카노</v>
      </c>
      <c r="K255" s="78" t="str">
        <f t="shared" si="3"/>
        <v>폐기</v>
      </c>
      <c r="L255" s="84">
        <v>45758.54166666667</v>
      </c>
    </row>
    <row r="256">
      <c r="A256" s="83">
        <v>45758.0</v>
      </c>
      <c r="B256" s="81">
        <v>0.7333333333333333</v>
      </c>
      <c r="C256" s="76" t="s">
        <v>78</v>
      </c>
      <c r="D256" s="76" t="s">
        <v>123</v>
      </c>
      <c r="E256" s="76" t="s">
        <v>124</v>
      </c>
      <c r="F256" s="76" t="s">
        <v>9</v>
      </c>
      <c r="H256" s="76">
        <v>18.0</v>
      </c>
      <c r="I256" s="78" t="str">
        <f t="shared" si="5"/>
        <v>매장</v>
      </c>
      <c r="J256" s="78" t="str">
        <f t="shared" si="6"/>
        <v>아삭참치김밥 + 바삭치킨커틀릿</v>
      </c>
      <c r="K256" s="78" t="str">
        <f t="shared" si="3"/>
        <v>매장주문</v>
      </c>
      <c r="L256" s="84">
        <v>45758.47916666667</v>
      </c>
    </row>
    <row r="257" hidden="1">
      <c r="A257" s="83">
        <v>45758.0</v>
      </c>
      <c r="B257" s="81">
        <v>0.7333333333333333</v>
      </c>
      <c r="C257" s="76" t="s">
        <v>78</v>
      </c>
      <c r="D257" s="76" t="s">
        <v>123</v>
      </c>
      <c r="E257" s="76" t="s">
        <v>124</v>
      </c>
      <c r="F257" s="76" t="s">
        <v>82</v>
      </c>
      <c r="H257" s="76">
        <v>18.0</v>
      </c>
      <c r="I257" s="78" t="str">
        <f t="shared" si="5"/>
        <v>매장</v>
      </c>
      <c r="J257" s="78" t="str">
        <f t="shared" si="6"/>
        <v>아이스 아메리카노</v>
      </c>
      <c r="K257" s="78" t="str">
        <f t="shared" si="3"/>
        <v>매장주문</v>
      </c>
      <c r="L257" s="84">
        <v>45758.47916666667</v>
      </c>
    </row>
    <row r="258">
      <c r="A258" s="83">
        <v>45758.0</v>
      </c>
      <c r="B258" s="81">
        <v>0.74375</v>
      </c>
      <c r="C258" s="76" t="s">
        <v>78</v>
      </c>
      <c r="D258" s="76" t="s">
        <v>123</v>
      </c>
      <c r="E258" s="76" t="s">
        <v>125</v>
      </c>
      <c r="F258" s="76" t="s">
        <v>9</v>
      </c>
      <c r="I258" s="78" t="str">
        <f t="shared" si="5"/>
        <v>매장</v>
      </c>
      <c r="J258" s="78" t="str">
        <f t="shared" si="6"/>
        <v>아삭참치김밥 + 바삭치킨커틀릿</v>
      </c>
      <c r="K258" s="78" t="str">
        <f t="shared" si="3"/>
        <v>매장준비완료</v>
      </c>
      <c r="L258" s="85">
        <f t="shared" ref="L258:L264" si="12">A258+B258</f>
        <v>45758.74375</v>
      </c>
    </row>
    <row r="259" hidden="1">
      <c r="A259" s="83">
        <v>45758.0</v>
      </c>
      <c r="B259" s="81">
        <v>0.74375</v>
      </c>
      <c r="C259" s="76" t="s">
        <v>78</v>
      </c>
      <c r="D259" s="76" t="s">
        <v>123</v>
      </c>
      <c r="E259" s="76" t="s">
        <v>125</v>
      </c>
      <c r="F259" s="76" t="s">
        <v>82</v>
      </c>
      <c r="I259" s="78" t="str">
        <f t="shared" si="5"/>
        <v>매장</v>
      </c>
      <c r="J259" s="78" t="str">
        <f t="shared" si="6"/>
        <v>아이스 아메리카노</v>
      </c>
      <c r="K259" s="78" t="str">
        <f t="shared" si="3"/>
        <v>매장준비완료</v>
      </c>
      <c r="L259" s="85">
        <f t="shared" si="12"/>
        <v>45758.74375</v>
      </c>
    </row>
    <row r="260">
      <c r="A260" s="83">
        <v>45758.0</v>
      </c>
      <c r="B260" s="81">
        <v>0.7444444444444445</v>
      </c>
      <c r="C260" s="76" t="s">
        <v>78</v>
      </c>
      <c r="D260" s="76" t="s">
        <v>21</v>
      </c>
      <c r="E260" s="76" t="s">
        <v>126</v>
      </c>
      <c r="F260" s="76" t="s">
        <v>9</v>
      </c>
      <c r="H260" s="76">
        <v>6.0</v>
      </c>
      <c r="I260" s="78" t="str">
        <f t="shared" si="5"/>
        <v>라이더1</v>
      </c>
      <c r="J260" s="78" t="str">
        <f t="shared" si="6"/>
        <v>아삭참치김밥 + 바삭치킨커틀릿</v>
      </c>
      <c r="K260" s="78" t="str">
        <f t="shared" si="3"/>
        <v>픽업완료</v>
      </c>
      <c r="L260" s="85">
        <f t="shared" si="12"/>
        <v>45758.74444</v>
      </c>
    </row>
    <row r="261" hidden="1">
      <c r="A261" s="83">
        <v>45758.0</v>
      </c>
      <c r="B261" s="81">
        <v>0.7444444444444445</v>
      </c>
      <c r="C261" s="76" t="s">
        <v>78</v>
      </c>
      <c r="D261" s="76" t="s">
        <v>21</v>
      </c>
      <c r="E261" s="76" t="s">
        <v>126</v>
      </c>
      <c r="F261" s="76" t="s">
        <v>82</v>
      </c>
      <c r="H261" s="76">
        <v>6.0</v>
      </c>
      <c r="I261" s="78" t="str">
        <f t="shared" si="5"/>
        <v>라이더1</v>
      </c>
      <c r="J261" s="78" t="str">
        <f t="shared" si="6"/>
        <v>아이스 아메리카노</v>
      </c>
      <c r="K261" s="78" t="str">
        <f t="shared" si="3"/>
        <v>픽업완료</v>
      </c>
      <c r="L261" s="85">
        <f t="shared" si="12"/>
        <v>45758.74444</v>
      </c>
    </row>
    <row r="262">
      <c r="A262" s="83">
        <v>45758.0</v>
      </c>
      <c r="B262" s="81">
        <v>0.74375</v>
      </c>
      <c r="C262" s="76" t="s">
        <v>78</v>
      </c>
      <c r="D262" s="76" t="s">
        <v>24</v>
      </c>
      <c r="E262" s="76" t="s">
        <v>126</v>
      </c>
      <c r="F262" s="76" t="s">
        <v>9</v>
      </c>
      <c r="H262" s="76">
        <v>6.0</v>
      </c>
      <c r="I262" s="78" t="str">
        <f t="shared" si="5"/>
        <v>라이더2</v>
      </c>
      <c r="J262" s="78" t="str">
        <f t="shared" si="6"/>
        <v>아삭참치김밥 + 바삭치킨커틀릿</v>
      </c>
      <c r="K262" s="78" t="str">
        <f t="shared" si="3"/>
        <v>픽업완료</v>
      </c>
      <c r="L262" s="85">
        <f t="shared" si="12"/>
        <v>45758.74375</v>
      </c>
    </row>
    <row r="263" hidden="1">
      <c r="A263" s="83">
        <v>45758.0</v>
      </c>
      <c r="B263" s="81">
        <v>0.74375</v>
      </c>
      <c r="C263" s="76" t="s">
        <v>78</v>
      </c>
      <c r="D263" s="76" t="s">
        <v>24</v>
      </c>
      <c r="E263" s="76" t="s">
        <v>126</v>
      </c>
      <c r="F263" s="76" t="s">
        <v>82</v>
      </c>
      <c r="H263" s="76">
        <v>6.0</v>
      </c>
      <c r="I263" s="78" t="str">
        <f t="shared" si="5"/>
        <v>라이더2</v>
      </c>
      <c r="J263" s="78" t="str">
        <f t="shared" si="6"/>
        <v>아이스 아메리카노</v>
      </c>
      <c r="K263" s="78" t="str">
        <f t="shared" si="3"/>
        <v>픽업완료</v>
      </c>
      <c r="L263" s="85">
        <f t="shared" si="12"/>
        <v>45758.74375</v>
      </c>
    </row>
    <row r="264">
      <c r="A264" s="83">
        <v>45758.0</v>
      </c>
      <c r="B264" s="81">
        <v>0.7458333333333333</v>
      </c>
      <c r="C264" s="76" t="s">
        <v>78</v>
      </c>
      <c r="D264" s="76" t="s">
        <v>28</v>
      </c>
      <c r="E264" s="76" t="s">
        <v>126</v>
      </c>
      <c r="F264" s="76" t="s">
        <v>9</v>
      </c>
      <c r="H264" s="76">
        <v>6.0</v>
      </c>
      <c r="I264" s="78" t="str">
        <f t="shared" si="5"/>
        <v>라이더3</v>
      </c>
      <c r="J264" s="78" t="str">
        <f t="shared" si="6"/>
        <v>아삭참치김밥 + 바삭치킨커틀릿</v>
      </c>
      <c r="K264" s="78" t="str">
        <f t="shared" si="3"/>
        <v>픽업완료</v>
      </c>
      <c r="L264" s="85">
        <f t="shared" si="12"/>
        <v>45758.74583</v>
      </c>
    </row>
    <row r="265" hidden="1">
      <c r="A265" s="83">
        <v>45758.0</v>
      </c>
      <c r="B265" s="81">
        <v>0.7458333333333333</v>
      </c>
      <c r="C265" s="76" t="s">
        <v>78</v>
      </c>
      <c r="D265" s="76" t="s">
        <v>28</v>
      </c>
      <c r="E265" s="76" t="s">
        <v>126</v>
      </c>
      <c r="F265" s="76" t="s">
        <v>82</v>
      </c>
      <c r="H265" s="76">
        <v>6.0</v>
      </c>
      <c r="I265" s="78" t="str">
        <f t="shared" si="5"/>
        <v>라이더3</v>
      </c>
      <c r="J265" s="78" t="str">
        <f t="shared" si="6"/>
        <v>아이스 아메리카노</v>
      </c>
      <c r="K265" s="78" t="str">
        <f t="shared" si="3"/>
        <v>픽업완료</v>
      </c>
      <c r="L265" s="84">
        <v>45758.0</v>
      </c>
    </row>
    <row r="266">
      <c r="A266" s="83">
        <v>45758.0</v>
      </c>
      <c r="B266" s="81">
        <v>0.78125</v>
      </c>
      <c r="C266" s="76" t="s">
        <v>78</v>
      </c>
      <c r="D266" s="76" t="s">
        <v>123</v>
      </c>
      <c r="E266" s="76" t="s">
        <v>124</v>
      </c>
      <c r="F266" s="76" t="s">
        <v>9</v>
      </c>
      <c r="H266" s="76">
        <v>9.0</v>
      </c>
      <c r="I266" s="78" t="str">
        <f t="shared" si="5"/>
        <v>매장</v>
      </c>
      <c r="J266" s="78" t="str">
        <f t="shared" si="6"/>
        <v>아삭참치김밥 + 바삭치킨커틀릿</v>
      </c>
      <c r="K266" s="78" t="str">
        <f t="shared" si="3"/>
        <v>매장주문</v>
      </c>
      <c r="L266" s="84">
        <v>45758.47916666667</v>
      </c>
    </row>
    <row r="267">
      <c r="A267" s="83">
        <v>45758.0</v>
      </c>
      <c r="B267" s="81">
        <v>0.7840277777777778</v>
      </c>
      <c r="C267" s="76" t="s">
        <v>78</v>
      </c>
      <c r="D267" s="76" t="s">
        <v>123</v>
      </c>
      <c r="E267" s="76" t="s">
        <v>125</v>
      </c>
      <c r="F267" s="76" t="s">
        <v>9</v>
      </c>
      <c r="H267" s="76">
        <v>9.0</v>
      </c>
      <c r="I267" s="78" t="str">
        <f t="shared" si="5"/>
        <v>매장</v>
      </c>
      <c r="J267" s="78" t="str">
        <f t="shared" si="6"/>
        <v>아삭참치김밥 + 바삭치킨커틀릿</v>
      </c>
      <c r="K267" s="78" t="str">
        <f t="shared" si="3"/>
        <v>매장준비완료</v>
      </c>
      <c r="L267" s="84">
        <v>45758.47916666667</v>
      </c>
    </row>
    <row r="268">
      <c r="A268" s="83">
        <v>45758.0</v>
      </c>
      <c r="B268" s="81">
        <v>0.7847222222222222</v>
      </c>
      <c r="C268" s="76" t="s">
        <v>78</v>
      </c>
      <c r="D268" s="76" t="s">
        <v>21</v>
      </c>
      <c r="E268" s="76" t="s">
        <v>40</v>
      </c>
      <c r="F268" s="76" t="s">
        <v>9</v>
      </c>
      <c r="H268" s="76">
        <v>3.0</v>
      </c>
      <c r="I268" s="78" t="str">
        <f t="shared" si="5"/>
        <v>라이더1</v>
      </c>
      <c r="J268" s="78" t="str">
        <f t="shared" si="6"/>
        <v>아삭참치김밥 + 바삭치킨커틀릿</v>
      </c>
      <c r="K268" s="78" t="str">
        <f t="shared" si="3"/>
        <v>폐기</v>
      </c>
      <c r="L268" s="84">
        <v>45758.54166666667</v>
      </c>
    </row>
    <row r="269">
      <c r="A269" s="83">
        <v>45758.0</v>
      </c>
      <c r="B269" s="81">
        <v>0.7847222222222222</v>
      </c>
      <c r="C269" s="76" t="s">
        <v>78</v>
      </c>
      <c r="D269" s="76" t="s">
        <v>24</v>
      </c>
      <c r="E269" s="76" t="s">
        <v>40</v>
      </c>
      <c r="F269" s="76" t="s">
        <v>9</v>
      </c>
      <c r="H269" s="76">
        <v>6.0</v>
      </c>
      <c r="I269" s="78" t="str">
        <f t="shared" si="5"/>
        <v>라이더2</v>
      </c>
      <c r="J269" s="78" t="str">
        <f t="shared" si="6"/>
        <v>아삭참치김밥 + 바삭치킨커틀릿</v>
      </c>
      <c r="K269" s="78" t="str">
        <f t="shared" si="3"/>
        <v>폐기</v>
      </c>
      <c r="L269" s="84">
        <v>45758.54166666667</v>
      </c>
    </row>
    <row r="270">
      <c r="A270" s="83">
        <v>45758.0</v>
      </c>
      <c r="B270" s="81">
        <v>0.7888888888888889</v>
      </c>
      <c r="C270" s="76" t="s">
        <v>78</v>
      </c>
      <c r="D270" s="76" t="s">
        <v>28</v>
      </c>
      <c r="E270" s="76" t="s">
        <v>40</v>
      </c>
      <c r="F270" s="76" t="s">
        <v>9</v>
      </c>
      <c r="H270" s="76">
        <v>3.0</v>
      </c>
      <c r="I270" s="78" t="str">
        <f t="shared" si="5"/>
        <v>라이더3</v>
      </c>
      <c r="J270" s="78" t="str">
        <f t="shared" si="6"/>
        <v>아삭참치김밥 + 바삭치킨커틀릿</v>
      </c>
      <c r="K270" s="78" t="str">
        <f t="shared" si="3"/>
        <v>폐기</v>
      </c>
      <c r="L270" s="84">
        <v>45758.54166666667</v>
      </c>
    </row>
    <row r="271">
      <c r="A271" s="83">
        <v>45758.0</v>
      </c>
      <c r="B271" s="81">
        <v>0.7923611111111111</v>
      </c>
      <c r="C271" s="76" t="s">
        <v>78</v>
      </c>
      <c r="D271" s="76" t="s">
        <v>28</v>
      </c>
      <c r="E271" s="76" t="s">
        <v>126</v>
      </c>
      <c r="F271" s="76" t="s">
        <v>9</v>
      </c>
      <c r="H271" s="76">
        <v>4.0</v>
      </c>
      <c r="I271" s="78" t="str">
        <f t="shared" si="5"/>
        <v>라이더3</v>
      </c>
      <c r="J271" s="78" t="str">
        <f t="shared" si="6"/>
        <v>아삭참치김밥 + 바삭치킨커틀릿</v>
      </c>
      <c r="K271" s="78" t="str">
        <f t="shared" si="3"/>
        <v>픽업완료</v>
      </c>
      <c r="L271" s="85">
        <f t="shared" ref="L271:L273" si="13">A271+B271</f>
        <v>45758.79236</v>
      </c>
    </row>
    <row r="272">
      <c r="A272" s="83">
        <v>45758.0</v>
      </c>
      <c r="B272" s="81">
        <v>0.7881944444444444</v>
      </c>
      <c r="C272" s="76" t="s">
        <v>78</v>
      </c>
      <c r="D272" s="76" t="s">
        <v>24</v>
      </c>
      <c r="E272" s="76" t="s">
        <v>126</v>
      </c>
      <c r="F272" s="76" t="s">
        <v>9</v>
      </c>
      <c r="H272" s="76">
        <v>2.0</v>
      </c>
      <c r="I272" s="78" t="str">
        <f t="shared" si="5"/>
        <v>라이더2</v>
      </c>
      <c r="J272" s="78" t="str">
        <f t="shared" si="6"/>
        <v>아삭참치김밥 + 바삭치킨커틀릿</v>
      </c>
      <c r="K272" s="78" t="str">
        <f t="shared" si="3"/>
        <v>픽업완료</v>
      </c>
      <c r="L272" s="85">
        <f t="shared" si="13"/>
        <v>45758.78819</v>
      </c>
    </row>
    <row r="273">
      <c r="A273" s="83">
        <v>45758.0</v>
      </c>
      <c r="B273" s="81">
        <v>0.7923611111111111</v>
      </c>
      <c r="C273" s="76" t="s">
        <v>78</v>
      </c>
      <c r="D273" s="76" t="s">
        <v>21</v>
      </c>
      <c r="E273" s="76" t="s">
        <v>126</v>
      </c>
      <c r="F273" s="76" t="s">
        <v>9</v>
      </c>
      <c r="H273" s="76">
        <v>3.0</v>
      </c>
      <c r="I273" s="78" t="str">
        <f t="shared" si="5"/>
        <v>라이더1</v>
      </c>
      <c r="J273" s="78" t="str">
        <f t="shared" si="6"/>
        <v>아삭참치김밥 + 바삭치킨커틀릿</v>
      </c>
      <c r="K273" s="78" t="str">
        <f t="shared" si="3"/>
        <v>픽업완료</v>
      </c>
      <c r="L273" s="85">
        <f t="shared" si="13"/>
        <v>45758.79236</v>
      </c>
    </row>
    <row r="274">
      <c r="A274" s="83">
        <v>45758.0</v>
      </c>
      <c r="B274" s="81">
        <v>0.7958333333333333</v>
      </c>
      <c r="C274" s="76" t="s">
        <v>78</v>
      </c>
      <c r="D274" s="76" t="s">
        <v>123</v>
      </c>
      <c r="E274" s="76" t="s">
        <v>124</v>
      </c>
      <c r="F274" s="76" t="s">
        <v>9</v>
      </c>
      <c r="H274" s="76">
        <v>2.0</v>
      </c>
      <c r="I274" s="78" t="str">
        <f t="shared" si="5"/>
        <v>매장</v>
      </c>
      <c r="J274" s="78" t="str">
        <f t="shared" si="6"/>
        <v>아삭참치김밥 + 바삭치킨커틀릿</v>
      </c>
      <c r="K274" s="78" t="str">
        <f t="shared" si="3"/>
        <v>매장주문</v>
      </c>
      <c r="L274" s="84">
        <v>45758.47916666667</v>
      </c>
    </row>
    <row r="275">
      <c r="A275" s="83">
        <v>45758.0</v>
      </c>
      <c r="B275" s="81">
        <v>0.7972222222222223</v>
      </c>
      <c r="C275" s="76" t="s">
        <v>78</v>
      </c>
      <c r="D275" s="76" t="s">
        <v>123</v>
      </c>
      <c r="E275" s="76" t="s">
        <v>125</v>
      </c>
      <c r="F275" s="76" t="s">
        <v>9</v>
      </c>
      <c r="H275" s="76">
        <v>2.0</v>
      </c>
      <c r="I275" s="78" t="str">
        <f t="shared" si="5"/>
        <v>매장</v>
      </c>
      <c r="J275" s="78" t="str">
        <f t="shared" si="6"/>
        <v>아삭참치김밥 + 바삭치킨커틀릿</v>
      </c>
      <c r="K275" s="78" t="str">
        <f t="shared" si="3"/>
        <v>매장준비완료</v>
      </c>
      <c r="L275" s="85">
        <f t="shared" ref="L275:L278" si="14">A275+B275</f>
        <v>45758.79722</v>
      </c>
    </row>
    <row r="276">
      <c r="A276" s="83">
        <v>45758.0</v>
      </c>
      <c r="B276" s="81">
        <v>0.7979166666666667</v>
      </c>
      <c r="C276" s="76" t="s">
        <v>78</v>
      </c>
      <c r="D276" s="76" t="s">
        <v>21</v>
      </c>
      <c r="E276" s="76" t="s">
        <v>126</v>
      </c>
      <c r="F276" s="76" t="s">
        <v>9</v>
      </c>
      <c r="H276" s="76">
        <v>2.0</v>
      </c>
      <c r="I276" s="78" t="str">
        <f t="shared" si="5"/>
        <v>라이더1</v>
      </c>
      <c r="J276" s="78" t="str">
        <f t="shared" si="6"/>
        <v>아삭참치김밥 + 바삭치킨커틀릿</v>
      </c>
      <c r="K276" s="78" t="str">
        <f t="shared" si="3"/>
        <v>픽업완료</v>
      </c>
      <c r="L276" s="85">
        <f t="shared" si="14"/>
        <v>45758.79792</v>
      </c>
    </row>
    <row r="277">
      <c r="A277" s="83">
        <v>45758.0</v>
      </c>
      <c r="B277" s="81">
        <v>0.7513888888888889</v>
      </c>
      <c r="C277" s="76" t="s">
        <v>78</v>
      </c>
      <c r="D277" s="76" t="s">
        <v>127</v>
      </c>
      <c r="E277" s="76" t="s">
        <v>57</v>
      </c>
      <c r="F277" s="78"/>
      <c r="G277" s="76" t="s">
        <v>129</v>
      </c>
      <c r="H277" s="86">
        <v>0.1</v>
      </c>
      <c r="I277" s="78" t="str">
        <f t="shared" si="5"/>
        <v>개발</v>
      </c>
      <c r="J277" s="78" t="str">
        <f t="shared" si="6"/>
        <v/>
      </c>
      <c r="K277" s="78" t="str">
        <f t="shared" si="3"/>
        <v>푸시</v>
      </c>
      <c r="L277" s="85">
        <f t="shared" si="14"/>
        <v>45758.75139</v>
      </c>
    </row>
    <row r="278">
      <c r="A278" s="83">
        <v>45758.0</v>
      </c>
      <c r="B278" s="81">
        <v>0.7513888888888889</v>
      </c>
      <c r="C278" s="76" t="s">
        <v>78</v>
      </c>
      <c r="D278" s="76" t="s">
        <v>127</v>
      </c>
      <c r="E278" s="76" t="s">
        <v>57</v>
      </c>
      <c r="F278" s="78"/>
      <c r="G278" s="76" t="s">
        <v>132</v>
      </c>
      <c r="H278" s="86">
        <v>0.1</v>
      </c>
      <c r="I278" s="78" t="str">
        <f t="shared" si="5"/>
        <v>개발</v>
      </c>
      <c r="J278" s="78" t="str">
        <f t="shared" si="6"/>
        <v/>
      </c>
      <c r="K278" s="78" t="str">
        <f t="shared" si="3"/>
        <v>푸시</v>
      </c>
      <c r="L278" s="85">
        <f t="shared" si="14"/>
        <v>45758.75139</v>
      </c>
    </row>
    <row r="279">
      <c r="A279" s="83">
        <v>45758.0</v>
      </c>
      <c r="B279" s="81">
        <v>0.7513888888888889</v>
      </c>
      <c r="C279" s="76" t="s">
        <v>78</v>
      </c>
      <c r="D279" s="76" t="s">
        <v>127</v>
      </c>
      <c r="E279" s="76" t="s">
        <v>57</v>
      </c>
      <c r="F279" s="78"/>
      <c r="G279" s="76" t="s">
        <v>131</v>
      </c>
      <c r="H279" s="86">
        <v>0.1</v>
      </c>
      <c r="I279" s="78" t="str">
        <f t="shared" si="5"/>
        <v>개발</v>
      </c>
      <c r="J279" s="78" t="str">
        <f t="shared" si="6"/>
        <v/>
      </c>
      <c r="K279" s="78" t="str">
        <f t="shared" si="3"/>
        <v>푸시</v>
      </c>
      <c r="L279" s="84">
        <v>45758.0</v>
      </c>
    </row>
    <row r="280">
      <c r="A280" s="83">
        <v>45758.0</v>
      </c>
      <c r="B280" s="81">
        <v>0.7534722222222222</v>
      </c>
      <c r="C280" s="76" t="s">
        <v>78</v>
      </c>
      <c r="D280" s="76" t="s">
        <v>127</v>
      </c>
      <c r="E280" s="76" t="s">
        <v>57</v>
      </c>
      <c r="F280" s="78"/>
      <c r="G280" s="76" t="s">
        <v>129</v>
      </c>
      <c r="H280" s="86">
        <v>0.5</v>
      </c>
      <c r="I280" s="78" t="str">
        <f t="shared" si="5"/>
        <v>개발</v>
      </c>
      <c r="J280" s="78" t="str">
        <f t="shared" si="6"/>
        <v/>
      </c>
      <c r="K280" s="78" t="str">
        <f t="shared" si="3"/>
        <v>푸시</v>
      </c>
      <c r="L280" s="85">
        <f t="shared" ref="L280:L281" si="15">A280+B280</f>
        <v>45758.75347</v>
      </c>
    </row>
    <row r="281">
      <c r="A281" s="83">
        <v>45758.0</v>
      </c>
      <c r="B281" s="81">
        <v>0.7534722222222222</v>
      </c>
      <c r="C281" s="76" t="s">
        <v>78</v>
      </c>
      <c r="D281" s="76" t="s">
        <v>127</v>
      </c>
      <c r="E281" s="76" t="s">
        <v>57</v>
      </c>
      <c r="F281" s="78"/>
      <c r="G281" s="76" t="s">
        <v>132</v>
      </c>
      <c r="H281" s="86">
        <v>0.5</v>
      </c>
      <c r="I281" s="78" t="str">
        <f t="shared" si="5"/>
        <v>개발</v>
      </c>
      <c r="J281" s="78" t="str">
        <f t="shared" si="6"/>
        <v/>
      </c>
      <c r="K281" s="78" t="str">
        <f t="shared" si="3"/>
        <v>푸시</v>
      </c>
      <c r="L281" s="85">
        <f t="shared" si="15"/>
        <v>45758.75347</v>
      </c>
    </row>
    <row r="282">
      <c r="A282" s="83">
        <v>45758.0</v>
      </c>
      <c r="B282" s="81">
        <v>0.7534722222222222</v>
      </c>
      <c r="C282" s="76" t="s">
        <v>78</v>
      </c>
      <c r="D282" s="76" t="s">
        <v>127</v>
      </c>
      <c r="E282" s="76" t="s">
        <v>57</v>
      </c>
      <c r="F282" s="78"/>
      <c r="G282" s="76" t="s">
        <v>131</v>
      </c>
      <c r="H282" s="86">
        <v>0.5</v>
      </c>
      <c r="I282" s="78" t="str">
        <f t="shared" si="5"/>
        <v>개발</v>
      </c>
      <c r="J282" s="78" t="str">
        <f t="shared" si="6"/>
        <v/>
      </c>
      <c r="K282" s="78" t="str">
        <f t="shared" si="3"/>
        <v>푸시</v>
      </c>
      <c r="L282" s="84">
        <v>45758.0</v>
      </c>
    </row>
    <row r="283">
      <c r="A283" s="83">
        <v>45758.0</v>
      </c>
      <c r="B283" s="81">
        <v>0.76875</v>
      </c>
      <c r="C283" s="76" t="s">
        <v>78</v>
      </c>
      <c r="D283" s="76" t="s">
        <v>127</v>
      </c>
      <c r="E283" s="76" t="s">
        <v>57</v>
      </c>
      <c r="F283" s="78"/>
      <c r="G283" s="76" t="s">
        <v>129</v>
      </c>
      <c r="H283" s="86">
        <v>1.0</v>
      </c>
      <c r="I283" s="78" t="str">
        <f t="shared" si="5"/>
        <v>개발</v>
      </c>
      <c r="J283" s="78" t="str">
        <f t="shared" si="6"/>
        <v/>
      </c>
      <c r="K283" s="78" t="str">
        <f t="shared" si="3"/>
        <v>푸시</v>
      </c>
      <c r="L283" s="85">
        <f t="shared" ref="L283:L454" si="16">A283+B283</f>
        <v>45758.76875</v>
      </c>
    </row>
    <row r="284">
      <c r="A284" s="83">
        <v>45758.0</v>
      </c>
      <c r="B284" s="81">
        <v>0.76875</v>
      </c>
      <c r="C284" s="76" t="s">
        <v>78</v>
      </c>
      <c r="D284" s="76" t="s">
        <v>127</v>
      </c>
      <c r="E284" s="76" t="s">
        <v>57</v>
      </c>
      <c r="F284" s="78"/>
      <c r="G284" s="76" t="s">
        <v>132</v>
      </c>
      <c r="H284" s="86">
        <v>1.0</v>
      </c>
      <c r="I284" s="78" t="str">
        <f t="shared" si="5"/>
        <v>개발</v>
      </c>
      <c r="J284" s="78" t="str">
        <f t="shared" si="6"/>
        <v/>
      </c>
      <c r="K284" s="78" t="str">
        <f t="shared" si="3"/>
        <v>푸시</v>
      </c>
      <c r="L284" s="85">
        <f t="shared" si="16"/>
        <v>45758.76875</v>
      </c>
    </row>
    <row r="285">
      <c r="A285" s="83">
        <v>45758.0</v>
      </c>
      <c r="B285" s="81">
        <v>0.76875</v>
      </c>
      <c r="C285" s="76" t="s">
        <v>78</v>
      </c>
      <c r="D285" s="76" t="s">
        <v>127</v>
      </c>
      <c r="E285" s="76" t="s">
        <v>57</v>
      </c>
      <c r="F285" s="78"/>
      <c r="G285" s="76" t="s">
        <v>131</v>
      </c>
      <c r="H285" s="86">
        <v>1.0</v>
      </c>
      <c r="I285" s="78" t="str">
        <f t="shared" si="5"/>
        <v>개발</v>
      </c>
      <c r="J285" s="78" t="str">
        <f t="shared" si="6"/>
        <v/>
      </c>
      <c r="K285" s="78" t="str">
        <f t="shared" si="3"/>
        <v>푸시</v>
      </c>
      <c r="L285" s="85">
        <f t="shared" si="16"/>
        <v>45758.76875</v>
      </c>
    </row>
    <row r="286" hidden="1">
      <c r="A286" s="83">
        <v>45758.0</v>
      </c>
      <c r="B286" s="81">
        <v>0.8347222222222223</v>
      </c>
      <c r="C286" s="76" t="s">
        <v>78</v>
      </c>
      <c r="D286" s="76" t="s">
        <v>21</v>
      </c>
      <c r="E286" s="76" t="s">
        <v>40</v>
      </c>
      <c r="F286" s="76" t="s">
        <v>82</v>
      </c>
      <c r="H286" s="76">
        <v>4.0</v>
      </c>
      <c r="I286" s="78" t="str">
        <f t="shared" si="5"/>
        <v>라이더1</v>
      </c>
      <c r="J286" s="78" t="str">
        <f t="shared" si="6"/>
        <v>아이스 아메리카노</v>
      </c>
      <c r="K286" s="78" t="str">
        <f t="shared" si="3"/>
        <v>폐기</v>
      </c>
      <c r="L286" s="85">
        <f t="shared" si="16"/>
        <v>45758.83472</v>
      </c>
    </row>
    <row r="287">
      <c r="A287" s="83">
        <v>45758.0</v>
      </c>
      <c r="B287" s="81">
        <v>0.8347222222222223</v>
      </c>
      <c r="C287" s="76" t="s">
        <v>78</v>
      </c>
      <c r="D287" s="76" t="s">
        <v>24</v>
      </c>
      <c r="E287" s="76" t="s">
        <v>40</v>
      </c>
      <c r="F287" s="76" t="s">
        <v>9</v>
      </c>
      <c r="H287" s="76">
        <v>1.0</v>
      </c>
      <c r="I287" s="78" t="str">
        <f t="shared" si="5"/>
        <v>라이더2</v>
      </c>
      <c r="J287" s="78" t="str">
        <f t="shared" si="6"/>
        <v>아삭참치김밥 + 바삭치킨커틀릿</v>
      </c>
      <c r="K287" s="78" t="str">
        <f t="shared" si="3"/>
        <v>폐기</v>
      </c>
      <c r="L287" s="85">
        <f t="shared" si="16"/>
        <v>45758.83472</v>
      </c>
    </row>
    <row r="288" hidden="1">
      <c r="A288" s="83">
        <v>45758.0</v>
      </c>
      <c r="B288" s="81">
        <v>0.8347222222222223</v>
      </c>
      <c r="C288" s="76" t="s">
        <v>78</v>
      </c>
      <c r="D288" s="76" t="s">
        <v>28</v>
      </c>
      <c r="E288" s="76" t="s">
        <v>40</v>
      </c>
      <c r="F288" s="76" t="s">
        <v>82</v>
      </c>
      <c r="H288" s="76">
        <v>1.0</v>
      </c>
      <c r="I288" s="78" t="str">
        <f t="shared" si="5"/>
        <v>라이더3</v>
      </c>
      <c r="J288" s="78" t="str">
        <f t="shared" si="6"/>
        <v>아이스 아메리카노</v>
      </c>
      <c r="K288" s="78" t="str">
        <f t="shared" si="3"/>
        <v>폐기</v>
      </c>
      <c r="L288" s="85">
        <f t="shared" si="16"/>
        <v>45758.83472</v>
      </c>
    </row>
    <row r="289" hidden="1">
      <c r="A289" s="83">
        <v>45758.0</v>
      </c>
      <c r="B289" s="81">
        <v>0.8347222222222223</v>
      </c>
      <c r="C289" s="76" t="s">
        <v>78</v>
      </c>
      <c r="D289" s="76" t="s">
        <v>24</v>
      </c>
      <c r="E289" s="76" t="s">
        <v>40</v>
      </c>
      <c r="F289" s="76" t="s">
        <v>82</v>
      </c>
      <c r="H289" s="76">
        <v>5.0</v>
      </c>
      <c r="I289" s="91" t="str">
        <f t="shared" si="5"/>
        <v>라이더2</v>
      </c>
      <c r="J289" s="91" t="str">
        <f t="shared" si="6"/>
        <v>아이스 아메리카노</v>
      </c>
      <c r="K289" s="91" t="str">
        <f t="shared" si="3"/>
        <v>폐기</v>
      </c>
      <c r="L289" s="85">
        <f t="shared" si="16"/>
        <v>45758.83472</v>
      </c>
    </row>
    <row r="290">
      <c r="A290" s="83">
        <v>45759.0</v>
      </c>
      <c r="B290" s="81">
        <v>0.44513888888888886</v>
      </c>
      <c r="C290" s="76" t="s">
        <v>2</v>
      </c>
      <c r="D290" s="76" t="s">
        <v>123</v>
      </c>
      <c r="E290" s="76" t="s">
        <v>124</v>
      </c>
      <c r="F290" s="76" t="s">
        <v>9</v>
      </c>
      <c r="H290" s="76">
        <v>26.0</v>
      </c>
      <c r="I290" s="91" t="str">
        <f t="shared" si="5"/>
        <v>매장</v>
      </c>
      <c r="J290" s="91" t="str">
        <f t="shared" si="6"/>
        <v>아삭참치김밥 + 바삭치킨커틀릿</v>
      </c>
      <c r="K290" s="91" t="str">
        <f t="shared" si="3"/>
        <v>매장주문</v>
      </c>
      <c r="L290" s="85">
        <f t="shared" si="16"/>
        <v>45759.44514</v>
      </c>
    </row>
    <row r="291" hidden="1">
      <c r="A291" s="83">
        <v>45759.0</v>
      </c>
      <c r="B291" s="81">
        <v>0.44513888888888886</v>
      </c>
      <c r="C291" s="76" t="s">
        <v>2</v>
      </c>
      <c r="D291" s="76" t="s">
        <v>123</v>
      </c>
      <c r="E291" s="76" t="s">
        <v>124</v>
      </c>
      <c r="F291" s="76" t="s">
        <v>82</v>
      </c>
      <c r="H291" s="76">
        <v>26.0</v>
      </c>
      <c r="I291" s="91" t="str">
        <f t="shared" si="5"/>
        <v>매장</v>
      </c>
      <c r="J291" s="91" t="str">
        <f t="shared" si="6"/>
        <v>아이스 아메리카노</v>
      </c>
      <c r="K291" s="91" t="str">
        <f t="shared" si="3"/>
        <v>매장주문</v>
      </c>
      <c r="L291" s="85">
        <f t="shared" si="16"/>
        <v>45759.44514</v>
      </c>
    </row>
    <row r="292">
      <c r="A292" s="83">
        <v>45759.0</v>
      </c>
      <c r="B292" s="81">
        <v>0.4583333333333333</v>
      </c>
      <c r="C292" s="76" t="s">
        <v>2</v>
      </c>
      <c r="D292" s="76" t="s">
        <v>123</v>
      </c>
      <c r="E292" s="76" t="s">
        <v>125</v>
      </c>
      <c r="F292" s="76" t="s">
        <v>9</v>
      </c>
      <c r="H292" s="76">
        <v>26.0</v>
      </c>
      <c r="I292" s="91" t="str">
        <f t="shared" si="5"/>
        <v>매장</v>
      </c>
      <c r="J292" s="91" t="str">
        <f t="shared" si="6"/>
        <v>아삭참치김밥 + 바삭치킨커틀릿</v>
      </c>
      <c r="K292" s="91" t="str">
        <f t="shared" si="3"/>
        <v>매장준비완료</v>
      </c>
      <c r="L292" s="85">
        <f t="shared" si="16"/>
        <v>45759.45833</v>
      </c>
    </row>
    <row r="293" hidden="1">
      <c r="A293" s="83">
        <v>45759.0</v>
      </c>
      <c r="B293" s="81">
        <v>0.4583333333333333</v>
      </c>
      <c r="C293" s="76" t="s">
        <v>2</v>
      </c>
      <c r="D293" s="76" t="s">
        <v>123</v>
      </c>
      <c r="E293" s="76" t="s">
        <v>125</v>
      </c>
      <c r="F293" s="76" t="s">
        <v>82</v>
      </c>
      <c r="H293" s="76">
        <v>26.0</v>
      </c>
      <c r="I293" s="91" t="str">
        <f t="shared" si="5"/>
        <v>매장</v>
      </c>
      <c r="J293" s="91" t="str">
        <f t="shared" si="6"/>
        <v>아이스 아메리카노</v>
      </c>
      <c r="K293" s="91" t="str">
        <f t="shared" si="3"/>
        <v>매장준비완료</v>
      </c>
      <c r="L293" s="85">
        <f t="shared" si="16"/>
        <v>45759.45833</v>
      </c>
    </row>
    <row r="294">
      <c r="A294" s="83">
        <v>45759.0</v>
      </c>
      <c r="B294" s="81">
        <v>0.4583449074074074</v>
      </c>
      <c r="C294" s="76" t="s">
        <v>2</v>
      </c>
      <c r="D294" s="76" t="s">
        <v>21</v>
      </c>
      <c r="E294" s="76" t="s">
        <v>126</v>
      </c>
      <c r="F294" s="76" t="s">
        <v>9</v>
      </c>
      <c r="H294" s="76">
        <v>7.0</v>
      </c>
      <c r="I294" s="91" t="str">
        <f t="shared" si="5"/>
        <v>라이더1</v>
      </c>
      <c r="J294" s="91" t="str">
        <f t="shared" si="6"/>
        <v>아삭참치김밥 + 바삭치킨커틀릿</v>
      </c>
      <c r="K294" s="91" t="str">
        <f t="shared" si="3"/>
        <v>픽업완료</v>
      </c>
      <c r="L294" s="85">
        <f t="shared" si="16"/>
        <v>45759.45834</v>
      </c>
    </row>
    <row r="295" hidden="1">
      <c r="A295" s="83">
        <v>45759.0</v>
      </c>
      <c r="B295" s="81">
        <v>0.4583333333333333</v>
      </c>
      <c r="C295" s="76" t="s">
        <v>2</v>
      </c>
      <c r="D295" s="76" t="s">
        <v>21</v>
      </c>
      <c r="E295" s="76" t="s">
        <v>126</v>
      </c>
      <c r="F295" s="76" t="s">
        <v>82</v>
      </c>
      <c r="H295" s="76">
        <v>10.0</v>
      </c>
      <c r="I295" s="91" t="str">
        <f t="shared" si="5"/>
        <v>라이더1</v>
      </c>
      <c r="J295" s="91" t="str">
        <f t="shared" si="6"/>
        <v>아이스 아메리카노</v>
      </c>
      <c r="K295" s="91" t="str">
        <f t="shared" si="3"/>
        <v>픽업완료</v>
      </c>
      <c r="L295" s="85">
        <f t="shared" si="16"/>
        <v>45759.45833</v>
      </c>
    </row>
    <row r="296">
      <c r="A296" s="83">
        <v>45759.0</v>
      </c>
      <c r="B296" s="81">
        <v>0.4583333333333333</v>
      </c>
      <c r="C296" s="76" t="s">
        <v>2</v>
      </c>
      <c r="D296" s="76" t="s">
        <v>24</v>
      </c>
      <c r="E296" s="76" t="s">
        <v>126</v>
      </c>
      <c r="F296" s="76" t="s">
        <v>9</v>
      </c>
      <c r="H296" s="76">
        <v>11.0</v>
      </c>
      <c r="I296" s="91" t="str">
        <f t="shared" si="5"/>
        <v>라이더2</v>
      </c>
      <c r="J296" s="91" t="str">
        <f t="shared" si="6"/>
        <v>아삭참치김밥 + 바삭치킨커틀릿</v>
      </c>
      <c r="K296" s="91" t="str">
        <f t="shared" si="3"/>
        <v>픽업완료</v>
      </c>
      <c r="L296" s="85">
        <f t="shared" si="16"/>
        <v>45759.45833</v>
      </c>
    </row>
    <row r="297" hidden="1">
      <c r="A297" s="83">
        <v>45759.0</v>
      </c>
      <c r="B297" s="81">
        <v>0.4583333333333333</v>
      </c>
      <c r="C297" s="76" t="s">
        <v>2</v>
      </c>
      <c r="D297" s="76" t="s">
        <v>24</v>
      </c>
      <c r="E297" s="76" t="s">
        <v>126</v>
      </c>
      <c r="F297" s="76" t="s">
        <v>82</v>
      </c>
      <c r="H297" s="76">
        <v>8.0</v>
      </c>
      <c r="I297" s="91" t="str">
        <f t="shared" si="5"/>
        <v>라이더2</v>
      </c>
      <c r="J297" s="91" t="str">
        <f t="shared" si="6"/>
        <v>아이스 아메리카노</v>
      </c>
      <c r="K297" s="91" t="str">
        <f t="shared" si="3"/>
        <v>픽업완료</v>
      </c>
      <c r="L297" s="85">
        <f t="shared" si="16"/>
        <v>45759.45833</v>
      </c>
    </row>
    <row r="298">
      <c r="A298" s="83">
        <v>45759.0</v>
      </c>
      <c r="B298" s="81">
        <v>0.4583333333333333</v>
      </c>
      <c r="C298" s="76" t="s">
        <v>2</v>
      </c>
      <c r="D298" s="76" t="s">
        <v>28</v>
      </c>
      <c r="E298" s="76" t="s">
        <v>126</v>
      </c>
      <c r="F298" s="76" t="s">
        <v>9</v>
      </c>
      <c r="H298" s="76">
        <v>8.0</v>
      </c>
      <c r="I298" s="91" t="str">
        <f t="shared" si="5"/>
        <v>라이더3</v>
      </c>
      <c r="J298" s="91" t="str">
        <f t="shared" si="6"/>
        <v>아삭참치김밥 + 바삭치킨커틀릿</v>
      </c>
      <c r="K298" s="91" t="str">
        <f t="shared" si="3"/>
        <v>픽업완료</v>
      </c>
      <c r="L298" s="85">
        <f t="shared" si="16"/>
        <v>45759.45833</v>
      </c>
    </row>
    <row r="299" hidden="1">
      <c r="A299" s="83">
        <v>45759.0</v>
      </c>
      <c r="B299" s="81">
        <v>0.4583333333333333</v>
      </c>
      <c r="C299" s="76" t="s">
        <v>2</v>
      </c>
      <c r="D299" s="76" t="s">
        <v>28</v>
      </c>
      <c r="E299" s="76" t="s">
        <v>126</v>
      </c>
      <c r="F299" s="76" t="s">
        <v>82</v>
      </c>
      <c r="H299" s="76">
        <v>8.0</v>
      </c>
      <c r="I299" s="91" t="str">
        <f t="shared" si="5"/>
        <v>라이더3</v>
      </c>
      <c r="J299" s="91" t="str">
        <f t="shared" si="6"/>
        <v>아이스 아메리카노</v>
      </c>
      <c r="K299" s="91" t="str">
        <f t="shared" si="3"/>
        <v>픽업완료</v>
      </c>
      <c r="L299" s="85">
        <f t="shared" si="16"/>
        <v>45759.45833</v>
      </c>
    </row>
    <row r="300">
      <c r="A300" s="83">
        <v>45759.0</v>
      </c>
      <c r="B300" s="81">
        <v>0.49722222222222223</v>
      </c>
      <c r="C300" s="76" t="s">
        <v>2</v>
      </c>
      <c r="D300" s="76" t="s">
        <v>123</v>
      </c>
      <c r="E300" s="76" t="s">
        <v>124</v>
      </c>
      <c r="F300" s="76" t="s">
        <v>9</v>
      </c>
      <c r="H300" s="76">
        <v>8.0</v>
      </c>
      <c r="I300" s="91" t="str">
        <f t="shared" si="5"/>
        <v>매장</v>
      </c>
      <c r="J300" s="91" t="str">
        <f t="shared" si="6"/>
        <v>아삭참치김밥 + 바삭치킨커틀릿</v>
      </c>
      <c r="K300" s="91" t="str">
        <f t="shared" si="3"/>
        <v>매장주문</v>
      </c>
      <c r="L300" s="85">
        <f t="shared" si="16"/>
        <v>45759.49722</v>
      </c>
    </row>
    <row r="301">
      <c r="A301" s="83">
        <v>45759.0</v>
      </c>
      <c r="B301" s="81">
        <v>0.5034722222222222</v>
      </c>
      <c r="C301" s="76" t="s">
        <v>2</v>
      </c>
      <c r="D301" s="76" t="s">
        <v>123</v>
      </c>
      <c r="E301" s="76" t="s">
        <v>125</v>
      </c>
      <c r="F301" s="76" t="s">
        <v>9</v>
      </c>
      <c r="H301" s="76">
        <v>8.0</v>
      </c>
      <c r="I301" s="91" t="str">
        <f t="shared" si="5"/>
        <v>매장</v>
      </c>
      <c r="J301" s="91" t="str">
        <f t="shared" si="6"/>
        <v>아삭참치김밥 + 바삭치킨커틀릿</v>
      </c>
      <c r="K301" s="91" t="str">
        <f t="shared" si="3"/>
        <v>매장준비완료</v>
      </c>
      <c r="L301" s="85">
        <f t="shared" si="16"/>
        <v>45759.50347</v>
      </c>
    </row>
    <row r="302">
      <c r="A302" s="83">
        <v>45759.0</v>
      </c>
      <c r="B302" s="81">
        <v>0.5034722222222222</v>
      </c>
      <c r="C302" s="76" t="s">
        <v>2</v>
      </c>
      <c r="D302" s="76" t="s">
        <v>21</v>
      </c>
      <c r="E302" s="76" t="s">
        <v>126</v>
      </c>
      <c r="F302" s="76" t="s">
        <v>9</v>
      </c>
      <c r="H302" s="76">
        <v>8.0</v>
      </c>
      <c r="I302" s="91" t="str">
        <f t="shared" si="5"/>
        <v>라이더1</v>
      </c>
      <c r="J302" s="91" t="str">
        <f t="shared" si="6"/>
        <v>아삭참치김밥 + 바삭치킨커틀릿</v>
      </c>
      <c r="K302" s="91" t="str">
        <f t="shared" si="3"/>
        <v>픽업완료</v>
      </c>
      <c r="L302" s="85">
        <f t="shared" si="16"/>
        <v>45759.50347</v>
      </c>
    </row>
    <row r="303">
      <c r="A303" s="83">
        <v>45759.0</v>
      </c>
      <c r="B303" s="81">
        <v>0.5090277777777777</v>
      </c>
      <c r="C303" s="76" t="s">
        <v>2</v>
      </c>
      <c r="D303" s="76" t="s">
        <v>123</v>
      </c>
      <c r="E303" s="76" t="s">
        <v>124</v>
      </c>
      <c r="F303" s="76" t="s">
        <v>9</v>
      </c>
      <c r="H303" s="76">
        <v>8.0</v>
      </c>
      <c r="I303" s="91" t="str">
        <f t="shared" si="5"/>
        <v>매장</v>
      </c>
      <c r="J303" s="91" t="str">
        <f t="shared" si="6"/>
        <v>아삭참치김밥 + 바삭치킨커틀릿</v>
      </c>
      <c r="K303" s="91" t="str">
        <f t="shared" si="3"/>
        <v>매장주문</v>
      </c>
      <c r="L303" s="85">
        <f t="shared" si="16"/>
        <v>45759.50903</v>
      </c>
    </row>
    <row r="304" hidden="1">
      <c r="A304" s="83">
        <v>45759.0</v>
      </c>
      <c r="B304" s="81">
        <v>0.5090277777777777</v>
      </c>
      <c r="C304" s="76" t="s">
        <v>2</v>
      </c>
      <c r="D304" s="76" t="s">
        <v>123</v>
      </c>
      <c r="E304" s="76" t="s">
        <v>124</v>
      </c>
      <c r="F304" s="76" t="s">
        <v>82</v>
      </c>
      <c r="H304" s="76">
        <v>4.0</v>
      </c>
      <c r="I304" s="91" t="str">
        <f t="shared" si="5"/>
        <v>매장</v>
      </c>
      <c r="J304" s="91" t="str">
        <f t="shared" si="6"/>
        <v>아이스 아메리카노</v>
      </c>
      <c r="K304" s="91" t="str">
        <f t="shared" si="3"/>
        <v>매장주문</v>
      </c>
      <c r="L304" s="85">
        <f t="shared" si="16"/>
        <v>45759.50903</v>
      </c>
    </row>
    <row r="305">
      <c r="A305" s="83">
        <v>45759.0</v>
      </c>
      <c r="B305" s="81">
        <v>0.4583333333333333</v>
      </c>
      <c r="C305" s="76" t="s">
        <v>2</v>
      </c>
      <c r="D305" s="76" t="s">
        <v>28</v>
      </c>
      <c r="E305" s="76" t="s">
        <v>126</v>
      </c>
      <c r="F305" s="76" t="s">
        <v>9</v>
      </c>
      <c r="H305" s="76">
        <v>4.0</v>
      </c>
      <c r="I305" s="91" t="str">
        <f t="shared" si="5"/>
        <v>라이더3</v>
      </c>
      <c r="J305" s="91" t="str">
        <f t="shared" si="6"/>
        <v>아삭참치김밥 + 바삭치킨커틀릿</v>
      </c>
      <c r="K305" s="91" t="str">
        <f t="shared" si="3"/>
        <v>픽업완료</v>
      </c>
      <c r="L305" s="85">
        <f t="shared" si="16"/>
        <v>45759.45833</v>
      </c>
    </row>
    <row r="306" hidden="1">
      <c r="A306" s="83">
        <v>45759.0</v>
      </c>
      <c r="B306" s="81">
        <v>0.4583333333333333</v>
      </c>
      <c r="C306" s="76" t="s">
        <v>2</v>
      </c>
      <c r="D306" s="76" t="s">
        <v>28</v>
      </c>
      <c r="E306" s="76" t="s">
        <v>126</v>
      </c>
      <c r="F306" s="76" t="s">
        <v>82</v>
      </c>
      <c r="H306" s="76">
        <v>4.0</v>
      </c>
      <c r="I306" s="91" t="str">
        <f t="shared" si="5"/>
        <v>라이더3</v>
      </c>
      <c r="J306" s="91" t="str">
        <f t="shared" si="6"/>
        <v>아이스 아메리카노</v>
      </c>
      <c r="K306" s="91" t="str">
        <f t="shared" si="3"/>
        <v>픽업완료</v>
      </c>
      <c r="L306" s="85">
        <f t="shared" si="16"/>
        <v>45759.45833</v>
      </c>
    </row>
    <row r="307">
      <c r="A307" s="83">
        <v>45759.0</v>
      </c>
      <c r="B307" s="81">
        <v>0.4583333333333333</v>
      </c>
      <c r="C307" s="76" t="s">
        <v>2</v>
      </c>
      <c r="D307" s="76" t="s">
        <v>24</v>
      </c>
      <c r="E307" s="76" t="s">
        <v>126</v>
      </c>
      <c r="F307" s="76" t="s">
        <v>9</v>
      </c>
      <c r="H307" s="76">
        <v>4.0</v>
      </c>
      <c r="I307" s="91" t="str">
        <f t="shared" si="5"/>
        <v>라이더2</v>
      </c>
      <c r="J307" s="91" t="str">
        <f t="shared" si="6"/>
        <v>아삭참치김밥 + 바삭치킨커틀릿</v>
      </c>
      <c r="K307" s="91" t="str">
        <f t="shared" si="3"/>
        <v>픽업완료</v>
      </c>
      <c r="L307" s="85">
        <f t="shared" si="16"/>
        <v>45759.45833</v>
      </c>
    </row>
    <row r="308">
      <c r="A308" s="83">
        <v>45759.0</v>
      </c>
      <c r="B308" s="81">
        <v>0.4583333333333333</v>
      </c>
      <c r="C308" s="76" t="s">
        <v>2</v>
      </c>
      <c r="D308" s="76" t="s">
        <v>24</v>
      </c>
      <c r="E308" s="76" t="s">
        <v>40</v>
      </c>
      <c r="F308" s="76" t="s">
        <v>9</v>
      </c>
      <c r="H308" s="76">
        <v>-5.0</v>
      </c>
      <c r="I308" s="91" t="str">
        <f t="shared" si="5"/>
        <v>라이더2</v>
      </c>
      <c r="J308" s="91" t="str">
        <f t="shared" si="6"/>
        <v>아삭참치김밥 + 바삭치킨커틀릿</v>
      </c>
      <c r="K308" s="91" t="str">
        <f t="shared" si="3"/>
        <v>폐기</v>
      </c>
      <c r="L308" s="85">
        <f t="shared" si="16"/>
        <v>45759.45833</v>
      </c>
    </row>
    <row r="309">
      <c r="A309" s="83">
        <v>45759.0</v>
      </c>
      <c r="B309" s="81">
        <v>0.4583333333333333</v>
      </c>
      <c r="C309" s="76" t="s">
        <v>2</v>
      </c>
      <c r="D309" s="76" t="s">
        <v>28</v>
      </c>
      <c r="E309" s="76" t="s">
        <v>40</v>
      </c>
      <c r="F309" s="76" t="s">
        <v>9</v>
      </c>
      <c r="H309" s="76">
        <v>-4.0</v>
      </c>
      <c r="I309" s="91" t="str">
        <f t="shared" si="5"/>
        <v>라이더3</v>
      </c>
      <c r="J309" s="91" t="str">
        <f t="shared" si="6"/>
        <v>아삭참치김밥 + 바삭치킨커틀릿</v>
      </c>
      <c r="K309" s="91" t="str">
        <f t="shared" si="3"/>
        <v>폐기</v>
      </c>
      <c r="L309" s="85">
        <f t="shared" si="16"/>
        <v>45759.45833</v>
      </c>
    </row>
    <row r="310">
      <c r="A310" s="83">
        <v>45759.0</v>
      </c>
      <c r="B310" s="81">
        <v>0.5090277777777777</v>
      </c>
      <c r="C310" s="76" t="s">
        <v>2</v>
      </c>
      <c r="D310" s="76" t="s">
        <v>123</v>
      </c>
      <c r="E310" s="76" t="s">
        <v>124</v>
      </c>
      <c r="F310" s="76" t="s">
        <v>9</v>
      </c>
      <c r="H310" s="76">
        <v>5.0</v>
      </c>
      <c r="I310" s="91" t="str">
        <f t="shared" si="5"/>
        <v>매장</v>
      </c>
      <c r="J310" s="91" t="str">
        <f t="shared" si="6"/>
        <v>아삭참치김밥 + 바삭치킨커틀릿</v>
      </c>
      <c r="K310" s="91" t="str">
        <f t="shared" si="3"/>
        <v>매장주문</v>
      </c>
      <c r="L310" s="85">
        <f t="shared" si="16"/>
        <v>45759.50903</v>
      </c>
    </row>
    <row r="311">
      <c r="A311" s="83">
        <v>45759.0</v>
      </c>
      <c r="B311" s="81">
        <v>0.53125</v>
      </c>
      <c r="C311" s="76" t="s">
        <v>2</v>
      </c>
      <c r="D311" s="76" t="s">
        <v>21</v>
      </c>
      <c r="E311" s="76" t="s">
        <v>126</v>
      </c>
      <c r="F311" s="76" t="s">
        <v>9</v>
      </c>
      <c r="H311" s="76">
        <v>5.0</v>
      </c>
      <c r="I311" s="91" t="str">
        <f t="shared" si="5"/>
        <v>라이더1</v>
      </c>
      <c r="J311" s="91" t="str">
        <f t="shared" si="6"/>
        <v>아삭참치김밥 + 바삭치킨커틀릿</v>
      </c>
      <c r="K311" s="91" t="str">
        <f t="shared" si="3"/>
        <v>픽업완료</v>
      </c>
      <c r="L311" s="85">
        <f t="shared" si="16"/>
        <v>45759.53125</v>
      </c>
    </row>
    <row r="312">
      <c r="A312" s="83">
        <v>45759.0</v>
      </c>
      <c r="B312" s="81">
        <v>0.5347222222222222</v>
      </c>
      <c r="C312" s="76" t="s">
        <v>2</v>
      </c>
      <c r="D312" s="76" t="s">
        <v>28</v>
      </c>
      <c r="E312" s="76" t="s">
        <v>126</v>
      </c>
      <c r="F312" s="76" t="s">
        <v>9</v>
      </c>
      <c r="H312" s="76">
        <v>4.0</v>
      </c>
      <c r="I312" s="91" t="str">
        <f t="shared" si="5"/>
        <v>라이더3</v>
      </c>
      <c r="J312" s="91" t="str">
        <f t="shared" si="6"/>
        <v>아삭참치김밥 + 바삭치킨커틀릿</v>
      </c>
      <c r="K312" s="91" t="str">
        <f t="shared" si="3"/>
        <v>픽업완료</v>
      </c>
      <c r="L312" s="85">
        <f t="shared" si="16"/>
        <v>45759.53472</v>
      </c>
    </row>
    <row r="313" hidden="1">
      <c r="A313" s="83">
        <v>45759.0</v>
      </c>
      <c r="B313" s="81">
        <v>0.5347222222222222</v>
      </c>
      <c r="C313" s="76" t="s">
        <v>2</v>
      </c>
      <c r="D313" s="76" t="s">
        <v>28</v>
      </c>
      <c r="E313" s="76" t="s">
        <v>126</v>
      </c>
      <c r="F313" s="76" t="s">
        <v>82</v>
      </c>
      <c r="H313" s="76">
        <v>4.0</v>
      </c>
      <c r="I313" s="91" t="str">
        <f t="shared" si="5"/>
        <v>라이더3</v>
      </c>
      <c r="J313" s="91" t="str">
        <f t="shared" si="6"/>
        <v>아이스 아메리카노</v>
      </c>
      <c r="K313" s="91" t="str">
        <f t="shared" si="3"/>
        <v>픽업완료</v>
      </c>
      <c r="L313" s="85">
        <f t="shared" si="16"/>
        <v>45759.53472</v>
      </c>
    </row>
    <row r="314">
      <c r="A314" s="83">
        <v>45759.0</v>
      </c>
      <c r="B314" s="81">
        <v>0.7270833333333333</v>
      </c>
      <c r="C314" s="76" t="s">
        <v>78</v>
      </c>
      <c r="D314" s="76" t="s">
        <v>123</v>
      </c>
      <c r="E314" s="76" t="s">
        <v>124</v>
      </c>
      <c r="F314" s="76" t="s">
        <v>9</v>
      </c>
      <c r="H314" s="76">
        <v>18.0</v>
      </c>
      <c r="I314" s="91" t="str">
        <f t="shared" si="5"/>
        <v>매장</v>
      </c>
      <c r="J314" s="91" t="str">
        <f t="shared" si="6"/>
        <v>아삭참치김밥 + 바삭치킨커틀릿</v>
      </c>
      <c r="K314" s="91" t="str">
        <f t="shared" si="3"/>
        <v>매장주문</v>
      </c>
      <c r="L314" s="85">
        <f t="shared" si="16"/>
        <v>45759.72708</v>
      </c>
    </row>
    <row r="315" hidden="1">
      <c r="A315" s="83">
        <v>45759.0</v>
      </c>
      <c r="B315" s="81">
        <v>0.7270833333333333</v>
      </c>
      <c r="C315" s="76" t="s">
        <v>78</v>
      </c>
      <c r="D315" s="76" t="s">
        <v>123</v>
      </c>
      <c r="E315" s="76" t="s">
        <v>124</v>
      </c>
      <c r="F315" s="76" t="s">
        <v>82</v>
      </c>
      <c r="H315" s="76">
        <v>9.0</v>
      </c>
      <c r="I315" s="91" t="str">
        <f t="shared" si="5"/>
        <v>매장</v>
      </c>
      <c r="J315" s="91" t="str">
        <f t="shared" si="6"/>
        <v>아이스 아메리카노</v>
      </c>
      <c r="K315" s="91" t="str">
        <f t="shared" si="3"/>
        <v>매장주문</v>
      </c>
      <c r="L315" s="85">
        <f t="shared" si="16"/>
        <v>45759.72708</v>
      </c>
    </row>
    <row r="316">
      <c r="A316" s="83">
        <v>45759.0</v>
      </c>
      <c r="B316" s="81">
        <v>0.7347222222222223</v>
      </c>
      <c r="C316" s="76" t="s">
        <v>78</v>
      </c>
      <c r="D316" s="76" t="s">
        <v>123</v>
      </c>
      <c r="E316" s="76" t="s">
        <v>125</v>
      </c>
      <c r="F316" s="76" t="s">
        <v>9</v>
      </c>
      <c r="H316" s="76">
        <v>18.0</v>
      </c>
      <c r="I316" s="91" t="str">
        <f t="shared" si="5"/>
        <v>매장</v>
      </c>
      <c r="J316" s="91" t="str">
        <f t="shared" si="6"/>
        <v>아삭참치김밥 + 바삭치킨커틀릿</v>
      </c>
      <c r="K316" s="91" t="str">
        <f t="shared" si="3"/>
        <v>매장준비완료</v>
      </c>
      <c r="L316" s="85">
        <f t="shared" si="16"/>
        <v>45759.73472</v>
      </c>
    </row>
    <row r="317" hidden="1">
      <c r="A317" s="83">
        <v>45759.0</v>
      </c>
      <c r="B317" s="81">
        <v>0.7347222222222223</v>
      </c>
      <c r="C317" s="76" t="s">
        <v>78</v>
      </c>
      <c r="D317" s="76" t="s">
        <v>123</v>
      </c>
      <c r="E317" s="76" t="s">
        <v>125</v>
      </c>
      <c r="F317" s="76" t="s">
        <v>82</v>
      </c>
      <c r="H317" s="76">
        <v>9.0</v>
      </c>
      <c r="I317" s="91" t="str">
        <f t="shared" si="5"/>
        <v>매장</v>
      </c>
      <c r="J317" s="91" t="str">
        <f t="shared" si="6"/>
        <v>아이스 아메리카노</v>
      </c>
      <c r="K317" s="91" t="str">
        <f t="shared" si="3"/>
        <v>매장준비완료</v>
      </c>
      <c r="L317" s="85">
        <f t="shared" si="16"/>
        <v>45759.73472</v>
      </c>
    </row>
    <row r="318">
      <c r="A318" s="83">
        <v>45759.0</v>
      </c>
      <c r="B318" s="81">
        <v>0.7430555555555556</v>
      </c>
      <c r="C318" s="76" t="s">
        <v>78</v>
      </c>
      <c r="D318" s="76" t="s">
        <v>21</v>
      </c>
      <c r="E318" s="76" t="s">
        <v>126</v>
      </c>
      <c r="F318" s="76" t="s">
        <v>9</v>
      </c>
      <c r="H318" s="76">
        <v>6.0</v>
      </c>
      <c r="I318" s="91" t="str">
        <f t="shared" si="5"/>
        <v>라이더1</v>
      </c>
      <c r="J318" s="91" t="str">
        <f t="shared" si="6"/>
        <v>아삭참치김밥 + 바삭치킨커틀릿</v>
      </c>
      <c r="K318" s="91" t="str">
        <f t="shared" si="3"/>
        <v>픽업완료</v>
      </c>
      <c r="L318" s="85">
        <f t="shared" si="16"/>
        <v>45759.74306</v>
      </c>
    </row>
    <row r="319" hidden="1">
      <c r="A319" s="83">
        <v>45759.0</v>
      </c>
      <c r="B319" s="81">
        <v>0.7430555555555556</v>
      </c>
      <c r="C319" s="76" t="s">
        <v>78</v>
      </c>
      <c r="D319" s="76" t="s">
        <v>21</v>
      </c>
      <c r="E319" s="76" t="s">
        <v>126</v>
      </c>
      <c r="F319" s="76" t="s">
        <v>82</v>
      </c>
      <c r="H319" s="76">
        <v>3.0</v>
      </c>
      <c r="I319" s="91" t="str">
        <f t="shared" si="5"/>
        <v>라이더1</v>
      </c>
      <c r="J319" s="91" t="str">
        <f t="shared" si="6"/>
        <v>아이스 아메리카노</v>
      </c>
      <c r="K319" s="91" t="str">
        <f t="shared" si="3"/>
        <v>픽업완료</v>
      </c>
      <c r="L319" s="85">
        <f t="shared" si="16"/>
        <v>45759.74306</v>
      </c>
    </row>
    <row r="320">
      <c r="A320" s="83">
        <v>45759.0</v>
      </c>
      <c r="B320" s="81">
        <v>0.7430555555555556</v>
      </c>
      <c r="C320" s="76" t="s">
        <v>78</v>
      </c>
      <c r="D320" s="76" t="s">
        <v>24</v>
      </c>
      <c r="E320" s="76" t="s">
        <v>126</v>
      </c>
      <c r="F320" s="92" t="s">
        <v>9</v>
      </c>
      <c r="H320" s="76">
        <v>6.0</v>
      </c>
      <c r="I320" s="91" t="str">
        <f t="shared" si="5"/>
        <v>라이더2</v>
      </c>
      <c r="J320" s="91" t="str">
        <f t="shared" si="6"/>
        <v>아삭참치김밥 + 바삭치킨커틀릿</v>
      </c>
      <c r="K320" s="91" t="str">
        <f t="shared" si="3"/>
        <v>픽업완료</v>
      </c>
      <c r="L320" s="85">
        <f t="shared" si="16"/>
        <v>45759.74306</v>
      </c>
    </row>
    <row r="321" hidden="1">
      <c r="A321" s="83">
        <v>45759.0</v>
      </c>
      <c r="B321" s="81">
        <v>0.7430555555555556</v>
      </c>
      <c r="C321" s="76" t="s">
        <v>78</v>
      </c>
      <c r="D321" s="76" t="s">
        <v>24</v>
      </c>
      <c r="E321" s="76" t="s">
        <v>126</v>
      </c>
      <c r="F321" s="92" t="s">
        <v>82</v>
      </c>
      <c r="H321" s="76">
        <v>3.0</v>
      </c>
      <c r="I321" s="91" t="str">
        <f t="shared" si="5"/>
        <v>라이더2</v>
      </c>
      <c r="J321" s="91" t="str">
        <f t="shared" si="6"/>
        <v>아이스 아메리카노</v>
      </c>
      <c r="K321" s="91" t="str">
        <f t="shared" si="3"/>
        <v>픽업완료</v>
      </c>
      <c r="L321" s="85">
        <f t="shared" si="16"/>
        <v>45759.74306</v>
      </c>
    </row>
    <row r="322">
      <c r="A322" s="83">
        <v>45759.0</v>
      </c>
      <c r="B322" s="81">
        <v>0.7430555555555556</v>
      </c>
      <c r="C322" s="76" t="s">
        <v>78</v>
      </c>
      <c r="D322" s="76" t="s">
        <v>28</v>
      </c>
      <c r="E322" s="76" t="s">
        <v>126</v>
      </c>
      <c r="F322" s="92" t="s">
        <v>9</v>
      </c>
      <c r="H322" s="76">
        <v>6.0</v>
      </c>
      <c r="I322" s="91" t="str">
        <f t="shared" si="5"/>
        <v>라이더3</v>
      </c>
      <c r="J322" s="91" t="str">
        <f t="shared" si="6"/>
        <v>아삭참치김밥 + 바삭치킨커틀릿</v>
      </c>
      <c r="K322" s="91" t="str">
        <f t="shared" si="3"/>
        <v>픽업완료</v>
      </c>
      <c r="L322" s="85">
        <f t="shared" si="16"/>
        <v>45759.74306</v>
      </c>
    </row>
    <row r="323" hidden="1">
      <c r="A323" s="83">
        <v>45759.0</v>
      </c>
      <c r="B323" s="81">
        <v>0.7430555555555556</v>
      </c>
      <c r="C323" s="76" t="s">
        <v>78</v>
      </c>
      <c r="D323" s="76" t="s">
        <v>28</v>
      </c>
      <c r="E323" s="76" t="s">
        <v>126</v>
      </c>
      <c r="F323" s="92" t="s">
        <v>82</v>
      </c>
      <c r="H323" s="76">
        <v>3.0</v>
      </c>
      <c r="I323" s="91" t="str">
        <f t="shared" si="5"/>
        <v>라이더3</v>
      </c>
      <c r="J323" s="91" t="str">
        <f t="shared" si="6"/>
        <v>아이스 아메리카노</v>
      </c>
      <c r="K323" s="91" t="str">
        <f t="shared" si="3"/>
        <v>픽업완료</v>
      </c>
      <c r="L323" s="85">
        <f t="shared" si="16"/>
        <v>45759.74306</v>
      </c>
    </row>
    <row r="324">
      <c r="A324" s="83">
        <v>45759.0</v>
      </c>
      <c r="B324" s="81"/>
      <c r="C324" s="76" t="s">
        <v>78</v>
      </c>
      <c r="D324" s="76" t="s">
        <v>123</v>
      </c>
      <c r="E324" s="76" t="s">
        <v>124</v>
      </c>
      <c r="F324" s="76" t="s">
        <v>9</v>
      </c>
      <c r="H324" s="76">
        <v>7.0</v>
      </c>
      <c r="I324" s="91" t="str">
        <f t="shared" si="5"/>
        <v>매장</v>
      </c>
      <c r="J324" s="91" t="str">
        <f t="shared" si="6"/>
        <v>아삭참치김밥 + 바삭치킨커틀릿</v>
      </c>
      <c r="K324" s="91" t="str">
        <f t="shared" si="3"/>
        <v>매장주문</v>
      </c>
      <c r="L324" s="85">
        <f t="shared" si="16"/>
        <v>45759</v>
      </c>
    </row>
    <row r="325" hidden="1">
      <c r="A325" s="83">
        <v>45759.0</v>
      </c>
      <c r="B325" s="81"/>
      <c r="C325" s="76" t="s">
        <v>78</v>
      </c>
      <c r="D325" s="76" t="s">
        <v>123</v>
      </c>
      <c r="E325" s="76" t="s">
        <v>124</v>
      </c>
      <c r="F325" s="76" t="s">
        <v>82</v>
      </c>
      <c r="H325" s="76">
        <v>5.0</v>
      </c>
      <c r="I325" s="91" t="str">
        <f t="shared" si="5"/>
        <v>매장</v>
      </c>
      <c r="J325" s="91" t="str">
        <f t="shared" si="6"/>
        <v>아이스 아메리카노</v>
      </c>
      <c r="K325" s="91" t="str">
        <f t="shared" si="3"/>
        <v>매장주문</v>
      </c>
      <c r="L325" s="85">
        <f t="shared" si="16"/>
        <v>45759</v>
      </c>
    </row>
    <row r="326">
      <c r="A326" s="83">
        <v>45759.0</v>
      </c>
      <c r="B326" s="81"/>
      <c r="C326" s="76" t="s">
        <v>78</v>
      </c>
      <c r="D326" s="76" t="s">
        <v>123</v>
      </c>
      <c r="E326" s="76" t="s">
        <v>125</v>
      </c>
      <c r="F326" s="76" t="s">
        <v>9</v>
      </c>
      <c r="H326" s="76">
        <v>7.0</v>
      </c>
      <c r="I326" s="91" t="str">
        <f t="shared" si="5"/>
        <v>매장</v>
      </c>
      <c r="J326" s="91" t="str">
        <f t="shared" si="6"/>
        <v>아삭참치김밥 + 바삭치킨커틀릿</v>
      </c>
      <c r="K326" s="91" t="str">
        <f t="shared" si="3"/>
        <v>매장준비완료</v>
      </c>
      <c r="L326" s="85">
        <f t="shared" si="16"/>
        <v>45759</v>
      </c>
    </row>
    <row r="327" hidden="1">
      <c r="A327" s="83">
        <v>45759.0</v>
      </c>
      <c r="B327" s="81"/>
      <c r="C327" s="76" t="s">
        <v>78</v>
      </c>
      <c r="D327" s="76" t="s">
        <v>123</v>
      </c>
      <c r="E327" s="76" t="s">
        <v>125</v>
      </c>
      <c r="F327" s="76" t="s">
        <v>82</v>
      </c>
      <c r="H327" s="76">
        <v>5.0</v>
      </c>
      <c r="I327" s="91" t="str">
        <f t="shared" si="5"/>
        <v>매장</v>
      </c>
      <c r="J327" s="91" t="str">
        <f t="shared" si="6"/>
        <v>아이스 아메리카노</v>
      </c>
      <c r="K327" s="91" t="str">
        <f t="shared" si="3"/>
        <v>매장준비완료</v>
      </c>
      <c r="L327" s="85">
        <f t="shared" si="16"/>
        <v>45759</v>
      </c>
    </row>
    <row r="328">
      <c r="A328" s="83">
        <v>45759.0</v>
      </c>
      <c r="B328" s="81">
        <v>0.78125</v>
      </c>
      <c r="C328" s="76" t="s">
        <v>78</v>
      </c>
      <c r="D328" s="76" t="s">
        <v>21</v>
      </c>
      <c r="E328" s="76" t="s">
        <v>126</v>
      </c>
      <c r="F328" s="76" t="s">
        <v>9</v>
      </c>
      <c r="H328" s="76">
        <v>4.0</v>
      </c>
      <c r="I328" s="91" t="str">
        <f t="shared" si="5"/>
        <v>라이더1</v>
      </c>
      <c r="J328" s="91" t="str">
        <f t="shared" si="6"/>
        <v>아삭참치김밥 + 바삭치킨커틀릿</v>
      </c>
      <c r="K328" s="91" t="str">
        <f t="shared" si="3"/>
        <v>픽업완료</v>
      </c>
      <c r="L328" s="85">
        <f t="shared" si="16"/>
        <v>45759.78125</v>
      </c>
    </row>
    <row r="329" hidden="1">
      <c r="A329" s="83">
        <v>45759.0</v>
      </c>
      <c r="B329" s="81">
        <v>0.78125</v>
      </c>
      <c r="C329" s="76" t="s">
        <v>78</v>
      </c>
      <c r="D329" s="76" t="s">
        <v>21</v>
      </c>
      <c r="E329" s="76" t="s">
        <v>126</v>
      </c>
      <c r="F329" s="76" t="s">
        <v>82</v>
      </c>
      <c r="H329" s="76">
        <v>2.0</v>
      </c>
      <c r="I329" s="91" t="str">
        <f t="shared" si="5"/>
        <v>라이더1</v>
      </c>
      <c r="J329" s="91" t="str">
        <f t="shared" si="6"/>
        <v>아이스 아메리카노</v>
      </c>
      <c r="K329" s="91" t="str">
        <f t="shared" si="3"/>
        <v>픽업완료</v>
      </c>
      <c r="L329" s="85">
        <f t="shared" si="16"/>
        <v>45759.78125</v>
      </c>
    </row>
    <row r="330">
      <c r="A330" s="83">
        <v>45759.0</v>
      </c>
      <c r="B330" s="81">
        <v>0.7958333333333333</v>
      </c>
      <c r="C330" s="76" t="s">
        <v>78</v>
      </c>
      <c r="D330" s="76" t="s">
        <v>28</v>
      </c>
      <c r="E330" s="76" t="s">
        <v>126</v>
      </c>
      <c r="F330" s="92" t="s">
        <v>9</v>
      </c>
      <c r="H330" s="76">
        <v>3.0</v>
      </c>
      <c r="I330" s="91" t="str">
        <f t="shared" si="5"/>
        <v>라이더3</v>
      </c>
      <c r="J330" s="91" t="str">
        <f t="shared" si="6"/>
        <v>아삭참치김밥 + 바삭치킨커틀릿</v>
      </c>
      <c r="K330" s="91" t="str">
        <f t="shared" si="3"/>
        <v>픽업완료</v>
      </c>
      <c r="L330" s="85">
        <f t="shared" si="16"/>
        <v>45759.79583</v>
      </c>
    </row>
    <row r="331" hidden="1">
      <c r="A331" s="83">
        <v>45759.0</v>
      </c>
      <c r="B331" s="81">
        <v>0.7958333333333333</v>
      </c>
      <c r="C331" s="76" t="s">
        <v>78</v>
      </c>
      <c r="D331" s="76" t="s">
        <v>28</v>
      </c>
      <c r="E331" s="76" t="s">
        <v>126</v>
      </c>
      <c r="F331" s="92" t="s">
        <v>82</v>
      </c>
      <c r="H331" s="76">
        <v>3.0</v>
      </c>
      <c r="I331" s="91" t="str">
        <f t="shared" si="5"/>
        <v>라이더3</v>
      </c>
      <c r="J331" s="91" t="str">
        <f t="shared" si="6"/>
        <v>아이스 아메리카노</v>
      </c>
      <c r="K331" s="91" t="str">
        <f t="shared" si="3"/>
        <v>픽업완료</v>
      </c>
      <c r="L331" s="85">
        <f t="shared" si="16"/>
        <v>45759.79583</v>
      </c>
    </row>
    <row r="332">
      <c r="A332" s="83">
        <v>45759.0</v>
      </c>
      <c r="B332" s="81">
        <v>0.7513888888888889</v>
      </c>
      <c r="C332" s="76" t="s">
        <v>78</v>
      </c>
      <c r="D332" s="76" t="s">
        <v>127</v>
      </c>
      <c r="E332" s="76" t="s">
        <v>57</v>
      </c>
      <c r="F332" s="78"/>
      <c r="G332" s="76" t="s">
        <v>129</v>
      </c>
      <c r="H332" s="86">
        <v>0.2</v>
      </c>
      <c r="I332" s="78" t="str">
        <f t="shared" si="5"/>
        <v>개발</v>
      </c>
      <c r="J332" s="78" t="str">
        <f t="shared" si="6"/>
        <v/>
      </c>
      <c r="K332" s="78" t="str">
        <f t="shared" si="3"/>
        <v>푸시</v>
      </c>
      <c r="L332" s="85">
        <f t="shared" si="16"/>
        <v>45759.75139</v>
      </c>
    </row>
    <row r="333">
      <c r="A333" s="83">
        <v>45759.0</v>
      </c>
      <c r="B333" s="81">
        <v>0.7513888888888889</v>
      </c>
      <c r="C333" s="76" t="s">
        <v>78</v>
      </c>
      <c r="D333" s="76" t="s">
        <v>127</v>
      </c>
      <c r="E333" s="76" t="s">
        <v>57</v>
      </c>
      <c r="F333" s="78"/>
      <c r="G333" s="76" t="s">
        <v>132</v>
      </c>
      <c r="H333" s="86">
        <v>0.2</v>
      </c>
      <c r="I333" s="78" t="str">
        <f t="shared" si="5"/>
        <v>개발</v>
      </c>
      <c r="J333" s="78" t="str">
        <f t="shared" si="6"/>
        <v/>
      </c>
      <c r="K333" s="78" t="str">
        <f t="shared" si="3"/>
        <v>푸시</v>
      </c>
      <c r="L333" s="85">
        <f t="shared" si="16"/>
        <v>45759.75139</v>
      </c>
    </row>
    <row r="334">
      <c r="A334" s="93">
        <v>45759.0</v>
      </c>
      <c r="B334" s="94">
        <v>0.7513888888888889</v>
      </c>
      <c r="C334" s="1" t="s">
        <v>78</v>
      </c>
      <c r="D334" s="1" t="s">
        <v>127</v>
      </c>
      <c r="E334" s="1" t="s">
        <v>57</v>
      </c>
      <c r="F334" s="1"/>
      <c r="G334" s="31" t="s">
        <v>131</v>
      </c>
      <c r="H334" s="88">
        <v>0.2</v>
      </c>
      <c r="I334" s="1" t="str">
        <f t="shared" si="5"/>
        <v>개발</v>
      </c>
      <c r="J334" s="1" t="str">
        <f t="shared" si="6"/>
        <v/>
      </c>
      <c r="K334" s="1" t="str">
        <f t="shared" si="3"/>
        <v>푸시</v>
      </c>
      <c r="L334" s="85">
        <f t="shared" si="16"/>
        <v>45759.75139</v>
      </c>
    </row>
    <row r="335">
      <c r="A335" s="93">
        <v>45759.0</v>
      </c>
      <c r="B335" s="87">
        <v>0.7604166666666666</v>
      </c>
      <c r="C335" s="1" t="s">
        <v>78</v>
      </c>
      <c r="D335" s="1" t="s">
        <v>127</v>
      </c>
      <c r="E335" s="1" t="s">
        <v>57</v>
      </c>
      <c r="F335" s="1"/>
      <c r="G335" s="1" t="s">
        <v>129</v>
      </c>
      <c r="H335" s="88">
        <v>0.5</v>
      </c>
      <c r="I335" s="1" t="str">
        <f t="shared" si="5"/>
        <v>개발</v>
      </c>
      <c r="J335" s="1" t="str">
        <f t="shared" si="6"/>
        <v/>
      </c>
      <c r="K335" s="1" t="str">
        <f t="shared" si="3"/>
        <v>푸시</v>
      </c>
      <c r="L335" s="85">
        <f t="shared" si="16"/>
        <v>45759.76042</v>
      </c>
    </row>
    <row r="336">
      <c r="A336" s="93">
        <v>45759.0</v>
      </c>
      <c r="B336" s="87">
        <v>0.7604166666666666</v>
      </c>
      <c r="C336" s="1" t="s">
        <v>78</v>
      </c>
      <c r="D336" s="1" t="s">
        <v>127</v>
      </c>
      <c r="E336" s="1" t="s">
        <v>57</v>
      </c>
      <c r="F336" s="1"/>
      <c r="G336" s="1" t="s">
        <v>132</v>
      </c>
      <c r="H336" s="88">
        <v>0.5</v>
      </c>
      <c r="I336" s="1" t="str">
        <f t="shared" si="5"/>
        <v>개발</v>
      </c>
      <c r="J336" s="1" t="str">
        <f t="shared" si="6"/>
        <v/>
      </c>
      <c r="K336" s="1" t="str">
        <f t="shared" si="3"/>
        <v>푸시</v>
      </c>
      <c r="L336" s="85">
        <f t="shared" si="16"/>
        <v>45759.76042</v>
      </c>
    </row>
    <row r="337">
      <c r="A337" s="93">
        <v>45759.0</v>
      </c>
      <c r="B337" s="87">
        <v>0.7604166666666666</v>
      </c>
      <c r="C337" s="1" t="s">
        <v>78</v>
      </c>
      <c r="D337" s="1" t="s">
        <v>127</v>
      </c>
      <c r="E337" s="1" t="s">
        <v>57</v>
      </c>
      <c r="F337" s="1"/>
      <c r="G337" s="1" t="s">
        <v>131</v>
      </c>
      <c r="H337" s="88">
        <v>0.5</v>
      </c>
      <c r="I337" s="1" t="str">
        <f t="shared" si="5"/>
        <v>개발</v>
      </c>
      <c r="J337" s="1" t="str">
        <f t="shared" si="6"/>
        <v/>
      </c>
      <c r="K337" s="1" t="str">
        <f t="shared" si="3"/>
        <v>푸시</v>
      </c>
      <c r="L337" s="85">
        <f t="shared" si="16"/>
        <v>45759.76042</v>
      </c>
    </row>
    <row r="338">
      <c r="A338" s="93">
        <v>45759.0</v>
      </c>
      <c r="B338" s="81">
        <v>0.7958333333333333</v>
      </c>
      <c r="C338" s="76" t="s">
        <v>78</v>
      </c>
      <c r="D338" s="76" t="s">
        <v>28</v>
      </c>
      <c r="E338" s="76" t="s">
        <v>40</v>
      </c>
      <c r="F338" s="76" t="s">
        <v>9</v>
      </c>
      <c r="H338" s="76">
        <v>1.0</v>
      </c>
      <c r="I338" s="78" t="str">
        <f t="shared" si="5"/>
        <v>라이더3</v>
      </c>
      <c r="J338" s="78" t="str">
        <f t="shared" si="6"/>
        <v>아삭참치김밥 + 바삭치킨커틀릿</v>
      </c>
      <c r="K338" s="78" t="str">
        <f t="shared" si="3"/>
        <v>폐기</v>
      </c>
      <c r="L338" s="85">
        <f t="shared" si="16"/>
        <v>45759.79583</v>
      </c>
    </row>
    <row r="339">
      <c r="A339" s="83">
        <v>45759.0</v>
      </c>
      <c r="B339" s="81">
        <v>0.8055555555555556</v>
      </c>
      <c r="C339" s="76" t="s">
        <v>78</v>
      </c>
      <c r="D339" s="76" t="s">
        <v>123</v>
      </c>
      <c r="E339" s="76" t="s">
        <v>124</v>
      </c>
      <c r="F339" s="76" t="s">
        <v>9</v>
      </c>
      <c r="H339" s="76">
        <v>2.0</v>
      </c>
      <c r="I339" s="91" t="str">
        <f t="shared" si="5"/>
        <v>매장</v>
      </c>
      <c r="J339" s="91" t="str">
        <f t="shared" si="6"/>
        <v>아삭참치김밥 + 바삭치킨커틀릿</v>
      </c>
      <c r="K339" s="91" t="str">
        <f t="shared" si="3"/>
        <v>매장주문</v>
      </c>
      <c r="L339" s="85">
        <f t="shared" si="16"/>
        <v>45759.80556</v>
      </c>
    </row>
    <row r="340" hidden="1">
      <c r="A340" s="83">
        <v>45759.0</v>
      </c>
      <c r="B340" s="81">
        <v>0.8055555555555556</v>
      </c>
      <c r="C340" s="76" t="s">
        <v>78</v>
      </c>
      <c r="D340" s="76" t="s">
        <v>123</v>
      </c>
      <c r="E340" s="76" t="s">
        <v>124</v>
      </c>
      <c r="F340" s="76" t="s">
        <v>82</v>
      </c>
      <c r="H340" s="76">
        <v>2.0</v>
      </c>
      <c r="I340" s="91" t="str">
        <f t="shared" si="5"/>
        <v>매장</v>
      </c>
      <c r="J340" s="91" t="str">
        <f t="shared" si="6"/>
        <v>아이스 아메리카노</v>
      </c>
      <c r="K340" s="91" t="str">
        <f t="shared" si="3"/>
        <v>매장주문</v>
      </c>
      <c r="L340" s="85">
        <f t="shared" si="16"/>
        <v>45759.80556</v>
      </c>
    </row>
    <row r="341">
      <c r="A341" s="83">
        <v>45759.0</v>
      </c>
      <c r="B341" s="81">
        <v>0.8055555555555556</v>
      </c>
      <c r="C341" s="76" t="s">
        <v>78</v>
      </c>
      <c r="D341" s="76" t="s">
        <v>123</v>
      </c>
      <c r="E341" s="76" t="s">
        <v>125</v>
      </c>
      <c r="F341" s="76" t="s">
        <v>9</v>
      </c>
      <c r="H341" s="76">
        <v>2.0</v>
      </c>
      <c r="I341" s="91" t="str">
        <f t="shared" si="5"/>
        <v>매장</v>
      </c>
      <c r="J341" s="91" t="str">
        <f t="shared" si="6"/>
        <v>아삭참치김밥 + 바삭치킨커틀릿</v>
      </c>
      <c r="K341" s="91" t="str">
        <f t="shared" si="3"/>
        <v>매장준비완료</v>
      </c>
      <c r="L341" s="85">
        <f t="shared" si="16"/>
        <v>45759.80556</v>
      </c>
    </row>
    <row r="342" hidden="1">
      <c r="A342" s="83">
        <v>45759.0</v>
      </c>
      <c r="B342" s="81">
        <v>0.8055555555555556</v>
      </c>
      <c r="C342" s="76" t="s">
        <v>78</v>
      </c>
      <c r="D342" s="76" t="s">
        <v>123</v>
      </c>
      <c r="E342" s="76" t="s">
        <v>125</v>
      </c>
      <c r="F342" s="76" t="s">
        <v>82</v>
      </c>
      <c r="H342" s="76">
        <v>2.0</v>
      </c>
      <c r="I342" s="91" t="str">
        <f t="shared" si="5"/>
        <v>매장</v>
      </c>
      <c r="J342" s="91" t="str">
        <f t="shared" si="6"/>
        <v>아이스 아메리카노</v>
      </c>
      <c r="K342" s="91" t="str">
        <f t="shared" si="3"/>
        <v>매장준비완료</v>
      </c>
      <c r="L342" s="85">
        <f t="shared" si="16"/>
        <v>45759.80556</v>
      </c>
    </row>
    <row r="343">
      <c r="A343" s="83">
        <v>45759.0</v>
      </c>
      <c r="B343" s="81">
        <v>0.8055555555555556</v>
      </c>
      <c r="C343" s="76" t="s">
        <v>78</v>
      </c>
      <c r="D343" s="76" t="s">
        <v>24</v>
      </c>
      <c r="E343" s="76" t="s">
        <v>126</v>
      </c>
      <c r="F343" s="92" t="s">
        <v>9</v>
      </c>
      <c r="H343" s="76">
        <v>2.0</v>
      </c>
      <c r="I343" s="91" t="str">
        <f t="shared" si="5"/>
        <v>라이더2</v>
      </c>
      <c r="J343" s="91" t="str">
        <f t="shared" si="6"/>
        <v>아삭참치김밥 + 바삭치킨커틀릿</v>
      </c>
      <c r="K343" s="91" t="str">
        <f t="shared" si="3"/>
        <v>픽업완료</v>
      </c>
      <c r="L343" s="85">
        <f t="shared" si="16"/>
        <v>45759.80556</v>
      </c>
    </row>
    <row r="344" hidden="1">
      <c r="A344" s="83">
        <v>45759.0</v>
      </c>
      <c r="B344" s="81">
        <v>0.8055555555555556</v>
      </c>
      <c r="C344" s="76" t="s">
        <v>78</v>
      </c>
      <c r="D344" s="76" t="s">
        <v>24</v>
      </c>
      <c r="E344" s="76" t="s">
        <v>126</v>
      </c>
      <c r="F344" s="92" t="s">
        <v>82</v>
      </c>
      <c r="H344" s="76">
        <v>2.0</v>
      </c>
      <c r="I344" s="91" t="str">
        <f t="shared" si="5"/>
        <v>라이더2</v>
      </c>
      <c r="J344" s="91" t="str">
        <f t="shared" si="6"/>
        <v>아이스 아메리카노</v>
      </c>
      <c r="K344" s="91" t="str">
        <f t="shared" si="3"/>
        <v>픽업완료</v>
      </c>
      <c r="L344" s="85">
        <f t="shared" si="16"/>
        <v>45759.80556</v>
      </c>
    </row>
    <row r="345">
      <c r="A345" s="93">
        <v>45759.0</v>
      </c>
      <c r="B345" s="81">
        <v>0.8055555555555556</v>
      </c>
      <c r="C345" s="76" t="s">
        <v>78</v>
      </c>
      <c r="D345" s="76" t="s">
        <v>24</v>
      </c>
      <c r="E345" s="76" t="s">
        <v>40</v>
      </c>
      <c r="F345" s="76" t="s">
        <v>9</v>
      </c>
      <c r="H345" s="76">
        <v>1.0</v>
      </c>
      <c r="I345" s="78" t="str">
        <f t="shared" si="5"/>
        <v>라이더2</v>
      </c>
      <c r="J345" s="78" t="str">
        <f t="shared" si="6"/>
        <v>아삭참치김밥 + 바삭치킨커틀릿</v>
      </c>
      <c r="K345" s="78" t="str">
        <f t="shared" si="3"/>
        <v>폐기</v>
      </c>
      <c r="L345" s="85">
        <f t="shared" si="16"/>
        <v>45759.80556</v>
      </c>
    </row>
    <row r="346" hidden="1">
      <c r="A346" s="93">
        <v>45759.0</v>
      </c>
      <c r="B346" s="81">
        <v>0.8055555555555556</v>
      </c>
      <c r="C346" s="76" t="s">
        <v>78</v>
      </c>
      <c r="D346" s="76" t="s">
        <v>24</v>
      </c>
      <c r="E346" s="76" t="s">
        <v>40</v>
      </c>
      <c r="F346" s="76" t="s">
        <v>82</v>
      </c>
      <c r="H346" s="76">
        <v>1.0</v>
      </c>
      <c r="I346" s="78" t="str">
        <f t="shared" si="5"/>
        <v>라이더2</v>
      </c>
      <c r="J346" s="78" t="str">
        <f t="shared" si="6"/>
        <v>아이스 아메리카노</v>
      </c>
      <c r="K346" s="78" t="str">
        <f t="shared" si="3"/>
        <v>폐기</v>
      </c>
      <c r="L346" s="85">
        <f t="shared" si="16"/>
        <v>45759.80556</v>
      </c>
    </row>
    <row r="347">
      <c r="A347" s="83">
        <v>45760.0</v>
      </c>
      <c r="B347" s="81">
        <v>0.4027777777777778</v>
      </c>
      <c r="C347" s="76" t="s">
        <v>2</v>
      </c>
      <c r="D347" s="76" t="s">
        <v>123</v>
      </c>
      <c r="E347" s="76" t="s">
        <v>124</v>
      </c>
      <c r="F347" s="76" t="s">
        <v>9</v>
      </c>
      <c r="H347" s="76">
        <v>24.0</v>
      </c>
      <c r="I347" s="78" t="str">
        <f t="shared" si="5"/>
        <v>매장</v>
      </c>
      <c r="J347" s="78" t="str">
        <f t="shared" si="6"/>
        <v>아삭참치김밥 + 바삭치킨커틀릿</v>
      </c>
      <c r="K347" s="78" t="str">
        <f t="shared" si="3"/>
        <v>매장주문</v>
      </c>
      <c r="L347" s="85">
        <f t="shared" si="16"/>
        <v>45760.40278</v>
      </c>
    </row>
    <row r="348" hidden="1">
      <c r="A348" s="83">
        <v>45760.0</v>
      </c>
      <c r="B348" s="81">
        <v>0.4027777777777778</v>
      </c>
      <c r="C348" s="76" t="s">
        <v>2</v>
      </c>
      <c r="D348" s="76" t="s">
        <v>123</v>
      </c>
      <c r="E348" s="76" t="s">
        <v>124</v>
      </c>
      <c r="F348" s="76" t="s">
        <v>82</v>
      </c>
      <c r="H348" s="76">
        <v>24.0</v>
      </c>
      <c r="I348" s="78" t="str">
        <f t="shared" si="5"/>
        <v>매장</v>
      </c>
      <c r="J348" s="78" t="str">
        <f t="shared" si="6"/>
        <v>아이스 아메리카노</v>
      </c>
      <c r="K348" s="78" t="str">
        <f t="shared" si="3"/>
        <v>매장주문</v>
      </c>
      <c r="L348" s="85">
        <f t="shared" si="16"/>
        <v>45760.40278</v>
      </c>
    </row>
    <row r="349">
      <c r="A349" s="83">
        <v>45760.0</v>
      </c>
      <c r="B349" s="81">
        <v>0.4097222222222222</v>
      </c>
      <c r="C349" s="76" t="s">
        <v>2</v>
      </c>
      <c r="D349" s="76" t="s">
        <v>123</v>
      </c>
      <c r="E349" s="76" t="s">
        <v>125</v>
      </c>
      <c r="F349" s="76" t="s">
        <v>9</v>
      </c>
      <c r="H349" s="76">
        <v>24.0</v>
      </c>
      <c r="I349" s="78" t="str">
        <f t="shared" si="5"/>
        <v>매장</v>
      </c>
      <c r="J349" s="78" t="str">
        <f t="shared" si="6"/>
        <v>아삭참치김밥 + 바삭치킨커틀릿</v>
      </c>
      <c r="K349" s="78" t="str">
        <f t="shared" si="3"/>
        <v>매장준비완료</v>
      </c>
      <c r="L349" s="85">
        <f t="shared" si="16"/>
        <v>45760.40972</v>
      </c>
    </row>
    <row r="350" hidden="1">
      <c r="A350" s="83">
        <v>45760.0</v>
      </c>
      <c r="B350" s="81">
        <v>0.4097222222222222</v>
      </c>
      <c r="C350" s="76" t="s">
        <v>2</v>
      </c>
      <c r="D350" s="76" t="s">
        <v>123</v>
      </c>
      <c r="E350" s="76" t="s">
        <v>125</v>
      </c>
      <c r="F350" s="76" t="s">
        <v>82</v>
      </c>
      <c r="H350" s="76">
        <v>24.0</v>
      </c>
      <c r="I350" s="78" t="str">
        <f t="shared" si="5"/>
        <v>매장</v>
      </c>
      <c r="J350" s="78" t="str">
        <f t="shared" si="6"/>
        <v>아이스 아메리카노</v>
      </c>
      <c r="K350" s="78" t="str">
        <f t="shared" si="3"/>
        <v>매장준비완료</v>
      </c>
      <c r="L350" s="85">
        <f t="shared" si="16"/>
        <v>45760.40972</v>
      </c>
    </row>
    <row r="351">
      <c r="A351" s="83">
        <v>45760.0</v>
      </c>
      <c r="B351" s="81">
        <v>0.4131944444444444</v>
      </c>
      <c r="C351" s="76" t="s">
        <v>2</v>
      </c>
      <c r="D351" s="76" t="s">
        <v>21</v>
      </c>
      <c r="E351" s="76" t="s">
        <v>126</v>
      </c>
      <c r="F351" s="76" t="s">
        <v>9</v>
      </c>
      <c r="H351" s="76">
        <v>12.0</v>
      </c>
      <c r="I351" s="78" t="str">
        <f t="shared" si="5"/>
        <v>라이더1</v>
      </c>
      <c r="J351" s="78" t="str">
        <f t="shared" si="6"/>
        <v>아삭참치김밥 + 바삭치킨커틀릿</v>
      </c>
      <c r="K351" s="78" t="str">
        <f t="shared" si="3"/>
        <v>픽업완료</v>
      </c>
      <c r="L351" s="85">
        <f t="shared" si="16"/>
        <v>45760.41319</v>
      </c>
    </row>
    <row r="352" hidden="1">
      <c r="A352" s="83">
        <v>45760.0</v>
      </c>
      <c r="B352" s="81">
        <v>0.4131944444444444</v>
      </c>
      <c r="C352" s="76" t="s">
        <v>2</v>
      </c>
      <c r="D352" s="76" t="s">
        <v>21</v>
      </c>
      <c r="E352" s="76" t="s">
        <v>126</v>
      </c>
      <c r="F352" s="76" t="s">
        <v>82</v>
      </c>
      <c r="H352" s="76">
        <v>12.0</v>
      </c>
      <c r="I352" s="78" t="str">
        <f t="shared" si="5"/>
        <v>라이더1</v>
      </c>
      <c r="J352" s="78" t="str">
        <f t="shared" si="6"/>
        <v>아이스 아메리카노</v>
      </c>
      <c r="K352" s="78" t="str">
        <f t="shared" si="3"/>
        <v>픽업완료</v>
      </c>
      <c r="L352" s="85">
        <f t="shared" si="16"/>
        <v>45760.41319</v>
      </c>
    </row>
    <row r="353">
      <c r="A353" s="83">
        <v>45760.0</v>
      </c>
      <c r="B353" s="81">
        <v>0.4131944444444444</v>
      </c>
      <c r="C353" s="76" t="s">
        <v>2</v>
      </c>
      <c r="D353" s="76" t="s">
        <v>24</v>
      </c>
      <c r="E353" s="76" t="s">
        <v>126</v>
      </c>
      <c r="F353" s="76" t="s">
        <v>9</v>
      </c>
      <c r="H353" s="76">
        <v>12.0</v>
      </c>
      <c r="I353" s="78" t="str">
        <f t="shared" si="5"/>
        <v>라이더2</v>
      </c>
      <c r="J353" s="78" t="str">
        <f t="shared" si="6"/>
        <v>아삭참치김밥 + 바삭치킨커틀릿</v>
      </c>
      <c r="K353" s="78" t="str">
        <f t="shared" si="3"/>
        <v>픽업완료</v>
      </c>
      <c r="L353" s="85">
        <f t="shared" si="16"/>
        <v>45760.41319</v>
      </c>
    </row>
    <row r="354" hidden="1">
      <c r="A354" s="83">
        <v>45760.0</v>
      </c>
      <c r="B354" s="81">
        <v>0.4131944444444444</v>
      </c>
      <c r="C354" s="76" t="s">
        <v>2</v>
      </c>
      <c r="D354" s="76" t="s">
        <v>24</v>
      </c>
      <c r="E354" s="76" t="s">
        <v>126</v>
      </c>
      <c r="F354" s="76" t="s">
        <v>82</v>
      </c>
      <c r="H354" s="76">
        <v>12.0</v>
      </c>
      <c r="I354" s="78" t="str">
        <f t="shared" si="5"/>
        <v>라이더2</v>
      </c>
      <c r="J354" s="78" t="str">
        <f t="shared" si="6"/>
        <v>아이스 아메리카노</v>
      </c>
      <c r="K354" s="78" t="str">
        <f t="shared" si="3"/>
        <v>픽업완료</v>
      </c>
      <c r="L354" s="85">
        <f t="shared" si="16"/>
        <v>45760.41319</v>
      </c>
    </row>
    <row r="355">
      <c r="A355" s="83">
        <v>45760.0</v>
      </c>
      <c r="B355" s="81">
        <v>0.4340277777777778</v>
      </c>
      <c r="C355" s="76" t="s">
        <v>2</v>
      </c>
      <c r="D355" s="1" t="s">
        <v>127</v>
      </c>
      <c r="E355" s="1" t="s">
        <v>57</v>
      </c>
      <c r="F355" s="1"/>
      <c r="G355" s="31" t="s">
        <v>132</v>
      </c>
      <c r="H355" s="88">
        <v>0.1</v>
      </c>
      <c r="I355" s="1" t="str">
        <f t="shared" si="5"/>
        <v>개발</v>
      </c>
      <c r="J355" s="1" t="str">
        <f t="shared" si="6"/>
        <v/>
      </c>
      <c r="K355" s="1" t="str">
        <f t="shared" si="3"/>
        <v>푸시</v>
      </c>
      <c r="L355" s="85">
        <f t="shared" si="16"/>
        <v>45760.43403</v>
      </c>
    </row>
    <row r="356">
      <c r="A356" s="83">
        <v>45760.0</v>
      </c>
      <c r="B356" s="81">
        <v>0.4444444444444444</v>
      </c>
      <c r="C356" s="76" t="s">
        <v>2</v>
      </c>
      <c r="D356" s="1" t="s">
        <v>127</v>
      </c>
      <c r="E356" s="1" t="s">
        <v>57</v>
      </c>
      <c r="F356" s="1"/>
      <c r="G356" s="31" t="s">
        <v>132</v>
      </c>
      <c r="H356" s="88">
        <v>0.1</v>
      </c>
      <c r="I356" s="1" t="str">
        <f t="shared" si="5"/>
        <v>개발</v>
      </c>
      <c r="J356" s="1" t="str">
        <f t="shared" si="6"/>
        <v/>
      </c>
      <c r="K356" s="1" t="str">
        <f t="shared" si="3"/>
        <v>푸시</v>
      </c>
      <c r="L356" s="85">
        <f t="shared" si="16"/>
        <v>45760.44444</v>
      </c>
    </row>
    <row r="357">
      <c r="A357" s="83">
        <v>45760.0</v>
      </c>
      <c r="B357" s="81">
        <v>0.4486111111111111</v>
      </c>
      <c r="C357" s="76" t="s">
        <v>2</v>
      </c>
      <c r="D357" s="1" t="s">
        <v>127</v>
      </c>
      <c r="E357" s="1" t="s">
        <v>57</v>
      </c>
      <c r="F357" s="1"/>
      <c r="G357" s="31" t="s">
        <v>129</v>
      </c>
      <c r="H357" s="88">
        <v>0.1</v>
      </c>
      <c r="I357" s="1" t="str">
        <f t="shared" si="5"/>
        <v>개발</v>
      </c>
      <c r="J357" s="1" t="str">
        <f t="shared" si="6"/>
        <v/>
      </c>
      <c r="K357" s="1" t="str">
        <f t="shared" si="3"/>
        <v>푸시</v>
      </c>
      <c r="L357" s="85">
        <f t="shared" si="16"/>
        <v>45760.44861</v>
      </c>
    </row>
    <row r="358">
      <c r="A358" s="83">
        <v>45760.0</v>
      </c>
      <c r="B358" s="81">
        <v>0.4486111111111111</v>
      </c>
      <c r="C358" s="76" t="s">
        <v>2</v>
      </c>
      <c r="D358" s="1" t="s">
        <v>127</v>
      </c>
      <c r="E358" s="1" t="s">
        <v>57</v>
      </c>
      <c r="F358" s="1"/>
      <c r="G358" s="31" t="s">
        <v>132</v>
      </c>
      <c r="H358" s="88">
        <v>0.1</v>
      </c>
      <c r="I358" s="1" t="str">
        <f t="shared" si="5"/>
        <v>개발</v>
      </c>
      <c r="J358" s="1" t="str">
        <f t="shared" si="6"/>
        <v/>
      </c>
      <c r="K358" s="1" t="str">
        <f t="shared" si="3"/>
        <v>푸시</v>
      </c>
      <c r="L358" s="85">
        <f t="shared" si="16"/>
        <v>45760.44861</v>
      </c>
    </row>
    <row r="359">
      <c r="A359" s="83">
        <v>45760.0</v>
      </c>
      <c r="B359" s="81">
        <v>0.4486111111111111</v>
      </c>
      <c r="C359" s="76" t="s">
        <v>2</v>
      </c>
      <c r="D359" s="1" t="s">
        <v>127</v>
      </c>
      <c r="E359" s="1" t="s">
        <v>57</v>
      </c>
      <c r="F359" s="1"/>
      <c r="G359" s="31" t="s">
        <v>131</v>
      </c>
      <c r="H359" s="88">
        <v>0.2</v>
      </c>
      <c r="I359" s="1" t="str">
        <f t="shared" si="5"/>
        <v>개발</v>
      </c>
      <c r="J359" s="1" t="str">
        <f t="shared" si="6"/>
        <v/>
      </c>
      <c r="K359" s="1" t="str">
        <f t="shared" si="3"/>
        <v>푸시</v>
      </c>
      <c r="L359" s="85">
        <f t="shared" si="16"/>
        <v>45760.44861</v>
      </c>
    </row>
    <row r="360">
      <c r="A360" s="83">
        <v>45760.0</v>
      </c>
      <c r="B360" s="81">
        <v>0.4444444444444444</v>
      </c>
      <c r="C360" s="76" t="s">
        <v>2</v>
      </c>
      <c r="D360" s="76" t="s">
        <v>123</v>
      </c>
      <c r="E360" s="76" t="s">
        <v>124</v>
      </c>
      <c r="F360" s="76" t="s">
        <v>9</v>
      </c>
      <c r="H360" s="76">
        <v>12.0</v>
      </c>
      <c r="I360" s="78" t="str">
        <f t="shared" si="5"/>
        <v>매장</v>
      </c>
      <c r="J360" s="78" t="str">
        <f t="shared" si="6"/>
        <v>아삭참치김밥 + 바삭치킨커틀릿</v>
      </c>
      <c r="K360" s="78" t="str">
        <f t="shared" si="3"/>
        <v>매장주문</v>
      </c>
      <c r="L360" s="85">
        <f t="shared" si="16"/>
        <v>45760.44444</v>
      </c>
    </row>
    <row r="361" hidden="1">
      <c r="A361" s="83">
        <v>45760.0</v>
      </c>
      <c r="B361" s="81">
        <v>0.4444444444444444</v>
      </c>
      <c r="C361" s="76" t="s">
        <v>2</v>
      </c>
      <c r="D361" s="76" t="s">
        <v>123</v>
      </c>
      <c r="E361" s="76" t="s">
        <v>124</v>
      </c>
      <c r="F361" s="76" t="s">
        <v>82</v>
      </c>
      <c r="H361" s="76">
        <v>12.0</v>
      </c>
      <c r="I361" s="78" t="str">
        <f t="shared" si="5"/>
        <v>매장</v>
      </c>
      <c r="J361" s="78" t="str">
        <f t="shared" si="6"/>
        <v>아이스 아메리카노</v>
      </c>
      <c r="K361" s="78" t="str">
        <f t="shared" si="3"/>
        <v>매장주문</v>
      </c>
      <c r="L361" s="85">
        <f t="shared" si="16"/>
        <v>45760.44444</v>
      </c>
    </row>
    <row r="362">
      <c r="A362" s="83">
        <v>45760.0</v>
      </c>
      <c r="B362" s="81">
        <v>0.4444444444444444</v>
      </c>
      <c r="C362" s="76" t="s">
        <v>2</v>
      </c>
      <c r="D362" s="76" t="s">
        <v>123</v>
      </c>
      <c r="E362" s="76" t="s">
        <v>125</v>
      </c>
      <c r="F362" s="76" t="s">
        <v>9</v>
      </c>
      <c r="H362" s="76">
        <v>12.0</v>
      </c>
      <c r="I362" s="78" t="str">
        <f t="shared" si="5"/>
        <v>매장</v>
      </c>
      <c r="J362" s="78" t="str">
        <f t="shared" si="6"/>
        <v>아삭참치김밥 + 바삭치킨커틀릿</v>
      </c>
      <c r="K362" s="78" t="str">
        <f t="shared" si="3"/>
        <v>매장준비완료</v>
      </c>
      <c r="L362" s="85">
        <f t="shared" si="16"/>
        <v>45760.44444</v>
      </c>
    </row>
    <row r="363" hidden="1">
      <c r="A363" s="83">
        <v>45760.0</v>
      </c>
      <c r="B363" s="81">
        <v>0.4444444444444444</v>
      </c>
      <c r="C363" s="76" t="s">
        <v>2</v>
      </c>
      <c r="D363" s="76" t="s">
        <v>123</v>
      </c>
      <c r="E363" s="76" t="s">
        <v>125</v>
      </c>
      <c r="F363" s="76" t="s">
        <v>82</v>
      </c>
      <c r="H363" s="76">
        <v>12.0</v>
      </c>
      <c r="I363" s="78" t="str">
        <f t="shared" si="5"/>
        <v>매장</v>
      </c>
      <c r="J363" s="78" t="str">
        <f t="shared" si="6"/>
        <v>아이스 아메리카노</v>
      </c>
      <c r="K363" s="78" t="str">
        <f t="shared" si="3"/>
        <v>매장준비완료</v>
      </c>
      <c r="L363" s="85">
        <f t="shared" si="16"/>
        <v>45760.44444</v>
      </c>
    </row>
    <row r="364">
      <c r="A364" s="83">
        <v>45760.0</v>
      </c>
      <c r="B364" s="81">
        <v>0.45069444444444445</v>
      </c>
      <c r="C364" s="76" t="s">
        <v>2</v>
      </c>
      <c r="D364" s="76" t="s">
        <v>28</v>
      </c>
      <c r="E364" s="76" t="s">
        <v>126</v>
      </c>
      <c r="F364" s="76" t="s">
        <v>9</v>
      </c>
      <c r="H364" s="76">
        <v>12.0</v>
      </c>
      <c r="I364" s="78" t="str">
        <f t="shared" si="5"/>
        <v>라이더3</v>
      </c>
      <c r="J364" s="78" t="str">
        <f t="shared" si="6"/>
        <v>아삭참치김밥 + 바삭치킨커틀릿</v>
      </c>
      <c r="K364" s="78" t="str">
        <f t="shared" si="3"/>
        <v>픽업완료</v>
      </c>
      <c r="L364" s="85">
        <f t="shared" si="16"/>
        <v>45760.45069</v>
      </c>
    </row>
    <row r="365" hidden="1">
      <c r="A365" s="83">
        <v>45760.0</v>
      </c>
      <c r="B365" s="81">
        <v>0.45069444444444445</v>
      </c>
      <c r="C365" s="76" t="s">
        <v>2</v>
      </c>
      <c r="D365" s="76" t="s">
        <v>28</v>
      </c>
      <c r="E365" s="76" t="s">
        <v>126</v>
      </c>
      <c r="F365" s="76" t="s">
        <v>82</v>
      </c>
      <c r="H365" s="76">
        <v>12.0</v>
      </c>
      <c r="I365" s="78" t="str">
        <f t="shared" si="5"/>
        <v>라이더3</v>
      </c>
      <c r="J365" s="78" t="str">
        <f t="shared" si="6"/>
        <v>아이스 아메리카노</v>
      </c>
      <c r="K365" s="78" t="str">
        <f t="shared" si="3"/>
        <v>픽업완료</v>
      </c>
      <c r="L365" s="85">
        <f t="shared" si="16"/>
        <v>45760.45069</v>
      </c>
    </row>
    <row r="366">
      <c r="A366" s="83">
        <v>45760.0</v>
      </c>
      <c r="B366" s="81">
        <v>0.4486111111111111</v>
      </c>
      <c r="C366" s="76" t="s">
        <v>2</v>
      </c>
      <c r="D366" s="1" t="s">
        <v>127</v>
      </c>
      <c r="E366" s="1" t="s">
        <v>57</v>
      </c>
      <c r="F366" s="1"/>
      <c r="G366" s="31" t="s">
        <v>131</v>
      </c>
      <c r="H366" s="88">
        <v>0.2</v>
      </c>
      <c r="I366" s="1" t="str">
        <f t="shared" si="5"/>
        <v>개발</v>
      </c>
      <c r="J366" s="1" t="str">
        <f t="shared" si="6"/>
        <v/>
      </c>
      <c r="K366" s="1" t="str">
        <f t="shared" si="3"/>
        <v>푸시</v>
      </c>
      <c r="L366" s="85">
        <f t="shared" si="16"/>
        <v>45760.44861</v>
      </c>
    </row>
    <row r="367">
      <c r="A367" s="83">
        <v>45760.0</v>
      </c>
      <c r="B367" s="81">
        <v>0.4486111111111111</v>
      </c>
      <c r="C367" s="76" t="s">
        <v>2</v>
      </c>
      <c r="D367" s="1" t="s">
        <v>127</v>
      </c>
      <c r="E367" s="1" t="s">
        <v>57</v>
      </c>
      <c r="F367" s="1"/>
      <c r="G367" s="31" t="s">
        <v>129</v>
      </c>
      <c r="H367" s="88">
        <v>0.2</v>
      </c>
      <c r="I367" s="1" t="str">
        <f t="shared" si="5"/>
        <v>개발</v>
      </c>
      <c r="J367" s="1" t="str">
        <f t="shared" si="6"/>
        <v/>
      </c>
      <c r="K367" s="1" t="str">
        <f t="shared" si="3"/>
        <v>푸시</v>
      </c>
      <c r="L367" s="85">
        <f t="shared" si="16"/>
        <v>45760.44861</v>
      </c>
    </row>
    <row r="368">
      <c r="A368" s="83">
        <v>45760.0</v>
      </c>
      <c r="B368" s="81">
        <v>0.4486111111111111</v>
      </c>
      <c r="C368" s="76" t="s">
        <v>2</v>
      </c>
      <c r="D368" s="1" t="s">
        <v>127</v>
      </c>
      <c r="E368" s="1" t="s">
        <v>57</v>
      </c>
      <c r="F368" s="1"/>
      <c r="G368" s="31" t="s">
        <v>131</v>
      </c>
      <c r="H368" s="88">
        <v>0.2</v>
      </c>
      <c r="I368" s="1" t="str">
        <f t="shared" si="5"/>
        <v>개발</v>
      </c>
      <c r="J368" s="1" t="str">
        <f t="shared" si="6"/>
        <v/>
      </c>
      <c r="K368" s="1" t="str">
        <f t="shared" si="3"/>
        <v>푸시</v>
      </c>
      <c r="L368" s="85">
        <f t="shared" si="16"/>
        <v>45760.44861</v>
      </c>
    </row>
    <row r="369">
      <c r="A369" s="83">
        <v>45760.0</v>
      </c>
      <c r="B369" s="81">
        <v>0.4486111111111111</v>
      </c>
      <c r="C369" s="76" t="s">
        <v>2</v>
      </c>
      <c r="D369" s="1" t="s">
        <v>127</v>
      </c>
      <c r="E369" s="1" t="s">
        <v>57</v>
      </c>
      <c r="F369" s="1"/>
      <c r="G369" s="31" t="s">
        <v>129</v>
      </c>
      <c r="H369" s="88">
        <v>0.4</v>
      </c>
      <c r="I369" s="1" t="str">
        <f t="shared" si="5"/>
        <v>개발</v>
      </c>
      <c r="J369" s="1" t="str">
        <f t="shared" si="6"/>
        <v/>
      </c>
      <c r="K369" s="1" t="str">
        <f t="shared" si="3"/>
        <v>푸시</v>
      </c>
      <c r="L369" s="85">
        <f t="shared" si="16"/>
        <v>45760.44861</v>
      </c>
    </row>
    <row r="370">
      <c r="A370" s="83">
        <v>45760.0</v>
      </c>
      <c r="B370" s="81">
        <v>0.46458333333333335</v>
      </c>
      <c r="C370" s="76" t="s">
        <v>2</v>
      </c>
      <c r="D370" s="76" t="s">
        <v>123</v>
      </c>
      <c r="E370" s="76" t="s">
        <v>124</v>
      </c>
      <c r="F370" s="76" t="s">
        <v>9</v>
      </c>
      <c r="H370" s="76">
        <v>12.0</v>
      </c>
      <c r="I370" s="78" t="str">
        <f t="shared" si="5"/>
        <v>매장</v>
      </c>
      <c r="J370" s="78" t="str">
        <f t="shared" si="6"/>
        <v>아삭참치김밥 + 바삭치킨커틀릿</v>
      </c>
      <c r="K370" s="78" t="str">
        <f t="shared" si="3"/>
        <v>매장주문</v>
      </c>
      <c r="L370" s="85">
        <f t="shared" si="16"/>
        <v>45760.46458</v>
      </c>
    </row>
    <row r="371" hidden="1">
      <c r="A371" s="83">
        <v>45760.0</v>
      </c>
      <c r="B371" s="81">
        <v>0.46458333333333335</v>
      </c>
      <c r="C371" s="76" t="s">
        <v>2</v>
      </c>
      <c r="D371" s="76" t="s">
        <v>123</v>
      </c>
      <c r="E371" s="76" t="s">
        <v>124</v>
      </c>
      <c r="F371" s="76" t="s">
        <v>82</v>
      </c>
      <c r="H371" s="76">
        <v>8.0</v>
      </c>
      <c r="I371" s="78" t="str">
        <f t="shared" si="5"/>
        <v>매장</v>
      </c>
      <c r="J371" s="78" t="str">
        <f t="shared" si="6"/>
        <v>아이스 아메리카노</v>
      </c>
      <c r="K371" s="78" t="str">
        <f t="shared" si="3"/>
        <v>매장주문</v>
      </c>
      <c r="L371" s="85">
        <f t="shared" si="16"/>
        <v>45760.46458</v>
      </c>
    </row>
    <row r="372">
      <c r="A372" s="83">
        <v>45760.0</v>
      </c>
      <c r="B372" s="81">
        <v>0.4722222222222222</v>
      </c>
      <c r="C372" s="76" t="s">
        <v>2</v>
      </c>
      <c r="D372" s="76" t="s">
        <v>123</v>
      </c>
      <c r="E372" s="76" t="s">
        <v>125</v>
      </c>
      <c r="F372" s="76" t="s">
        <v>9</v>
      </c>
      <c r="H372" s="76">
        <v>12.0</v>
      </c>
      <c r="I372" s="78" t="str">
        <f t="shared" si="5"/>
        <v>매장</v>
      </c>
      <c r="J372" s="78" t="str">
        <f t="shared" si="6"/>
        <v>아삭참치김밥 + 바삭치킨커틀릿</v>
      </c>
      <c r="K372" s="78" t="str">
        <f t="shared" si="3"/>
        <v>매장준비완료</v>
      </c>
      <c r="L372" s="85">
        <f t="shared" si="16"/>
        <v>45760.47222</v>
      </c>
    </row>
    <row r="373" hidden="1">
      <c r="A373" s="83">
        <v>45760.0</v>
      </c>
      <c r="B373" s="81">
        <v>0.4722222222222222</v>
      </c>
      <c r="C373" s="76" t="s">
        <v>2</v>
      </c>
      <c r="D373" s="76" t="s">
        <v>123</v>
      </c>
      <c r="E373" s="76" t="s">
        <v>125</v>
      </c>
      <c r="F373" s="76" t="s">
        <v>82</v>
      </c>
      <c r="H373" s="76">
        <v>8.0</v>
      </c>
      <c r="I373" s="78" t="str">
        <f t="shared" si="5"/>
        <v>매장</v>
      </c>
      <c r="J373" s="78" t="str">
        <f t="shared" si="6"/>
        <v>아이스 아메리카노</v>
      </c>
      <c r="K373" s="78" t="str">
        <f t="shared" si="3"/>
        <v>매장준비완료</v>
      </c>
      <c r="L373" s="85">
        <f t="shared" si="16"/>
        <v>45760.47222</v>
      </c>
    </row>
    <row r="374">
      <c r="A374" s="83">
        <v>45760.0</v>
      </c>
      <c r="B374" s="81">
        <v>0.4736111111111111</v>
      </c>
      <c r="C374" s="76" t="s">
        <v>2</v>
      </c>
      <c r="D374" s="76" t="s">
        <v>21</v>
      </c>
      <c r="E374" s="76" t="s">
        <v>126</v>
      </c>
      <c r="F374" s="76" t="s">
        <v>9</v>
      </c>
      <c r="H374" s="76">
        <v>6.0</v>
      </c>
      <c r="I374" s="78" t="str">
        <f t="shared" si="5"/>
        <v>라이더1</v>
      </c>
      <c r="J374" s="78" t="str">
        <f t="shared" si="6"/>
        <v>아삭참치김밥 + 바삭치킨커틀릿</v>
      </c>
      <c r="K374" s="78" t="str">
        <f t="shared" si="3"/>
        <v>픽업완료</v>
      </c>
      <c r="L374" s="85">
        <f t="shared" si="16"/>
        <v>45760.47361</v>
      </c>
    </row>
    <row r="375" hidden="1">
      <c r="A375" s="83">
        <v>45760.0</v>
      </c>
      <c r="B375" s="81">
        <v>0.4736111111111111</v>
      </c>
      <c r="C375" s="76" t="s">
        <v>2</v>
      </c>
      <c r="D375" s="76" t="s">
        <v>21</v>
      </c>
      <c r="E375" s="76" t="s">
        <v>126</v>
      </c>
      <c r="F375" s="76" t="s">
        <v>82</v>
      </c>
      <c r="H375" s="76">
        <v>4.0</v>
      </c>
      <c r="I375" s="78" t="str">
        <f t="shared" si="5"/>
        <v>라이더1</v>
      </c>
      <c r="J375" s="78" t="str">
        <f t="shared" si="6"/>
        <v>아이스 아메리카노</v>
      </c>
      <c r="K375" s="78" t="str">
        <f t="shared" si="3"/>
        <v>픽업완료</v>
      </c>
      <c r="L375" s="85">
        <f t="shared" si="16"/>
        <v>45760.47361</v>
      </c>
    </row>
    <row r="376">
      <c r="A376" s="83">
        <v>45760.0</v>
      </c>
      <c r="B376" s="81">
        <v>0.47430555555555554</v>
      </c>
      <c r="C376" s="76" t="s">
        <v>2</v>
      </c>
      <c r="D376" s="76" t="s">
        <v>24</v>
      </c>
      <c r="E376" s="76" t="s">
        <v>126</v>
      </c>
      <c r="F376" s="76" t="s">
        <v>9</v>
      </c>
      <c r="H376" s="76">
        <v>6.0</v>
      </c>
      <c r="I376" s="78" t="str">
        <f t="shared" si="5"/>
        <v>라이더2</v>
      </c>
      <c r="J376" s="78" t="str">
        <f t="shared" si="6"/>
        <v>아삭참치김밥 + 바삭치킨커틀릿</v>
      </c>
      <c r="K376" s="78" t="str">
        <f t="shared" si="3"/>
        <v>픽업완료</v>
      </c>
      <c r="L376" s="85">
        <f t="shared" si="16"/>
        <v>45760.47431</v>
      </c>
    </row>
    <row r="377" hidden="1">
      <c r="A377" s="83">
        <v>45760.0</v>
      </c>
      <c r="B377" s="81">
        <v>0.47430555555555554</v>
      </c>
      <c r="C377" s="76" t="s">
        <v>2</v>
      </c>
      <c r="D377" s="76" t="s">
        <v>24</v>
      </c>
      <c r="E377" s="76" t="s">
        <v>126</v>
      </c>
      <c r="F377" s="76" t="s">
        <v>82</v>
      </c>
      <c r="H377" s="76">
        <v>4.0</v>
      </c>
      <c r="I377" s="78" t="str">
        <f t="shared" si="5"/>
        <v>라이더2</v>
      </c>
      <c r="J377" s="78" t="str">
        <f t="shared" si="6"/>
        <v>아이스 아메리카노</v>
      </c>
      <c r="K377" s="78" t="str">
        <f t="shared" si="3"/>
        <v>픽업완료</v>
      </c>
      <c r="L377" s="85">
        <f t="shared" si="16"/>
        <v>45760.47431</v>
      </c>
    </row>
    <row r="378">
      <c r="A378" s="83">
        <v>45760.0</v>
      </c>
      <c r="B378" s="81">
        <v>0.47430555555555554</v>
      </c>
      <c r="C378" s="76" t="s">
        <v>2</v>
      </c>
      <c r="D378" s="76" t="s">
        <v>24</v>
      </c>
      <c r="E378" s="76" t="s">
        <v>40</v>
      </c>
      <c r="F378" s="76" t="s">
        <v>9</v>
      </c>
      <c r="H378" s="76">
        <v>3.0</v>
      </c>
      <c r="I378" s="78" t="str">
        <f t="shared" si="5"/>
        <v>라이더2</v>
      </c>
      <c r="J378" s="78" t="str">
        <f t="shared" si="6"/>
        <v>아삭참치김밥 + 바삭치킨커틀릿</v>
      </c>
      <c r="K378" s="78" t="str">
        <f t="shared" si="3"/>
        <v>폐기</v>
      </c>
      <c r="L378" s="85">
        <f t="shared" si="16"/>
        <v>45760.47431</v>
      </c>
    </row>
    <row r="379">
      <c r="A379" s="83">
        <v>45760.0</v>
      </c>
      <c r="B379" s="81">
        <v>0.46458333333333335</v>
      </c>
      <c r="C379" s="76" t="s">
        <v>2</v>
      </c>
      <c r="D379" s="76" t="s">
        <v>123</v>
      </c>
      <c r="E379" s="76" t="s">
        <v>124</v>
      </c>
      <c r="F379" s="76" t="s">
        <v>9</v>
      </c>
      <c r="H379" s="76">
        <v>28.0</v>
      </c>
      <c r="I379" s="78" t="str">
        <f t="shared" si="5"/>
        <v>매장</v>
      </c>
      <c r="J379" s="78" t="str">
        <f t="shared" si="6"/>
        <v>아삭참치김밥 + 바삭치킨커틀릿</v>
      </c>
      <c r="K379" s="78" t="str">
        <f t="shared" si="3"/>
        <v>매장주문</v>
      </c>
      <c r="L379" s="85">
        <f t="shared" si="16"/>
        <v>45760.46458</v>
      </c>
    </row>
    <row r="380" hidden="1">
      <c r="A380" s="83">
        <v>45760.0</v>
      </c>
      <c r="B380" s="81">
        <v>0.46458333333333335</v>
      </c>
      <c r="C380" s="76" t="s">
        <v>2</v>
      </c>
      <c r="D380" s="76" t="s">
        <v>123</v>
      </c>
      <c r="E380" s="76" t="s">
        <v>124</v>
      </c>
      <c r="F380" s="76" t="s">
        <v>82</v>
      </c>
      <c r="H380" s="76">
        <v>22.0</v>
      </c>
      <c r="I380" s="78" t="str">
        <f t="shared" si="5"/>
        <v>매장</v>
      </c>
      <c r="J380" s="78" t="str">
        <f t="shared" si="6"/>
        <v>아이스 아메리카노</v>
      </c>
      <c r="K380" s="78" t="str">
        <f t="shared" si="3"/>
        <v>매장주문</v>
      </c>
      <c r="L380" s="85">
        <f t="shared" si="16"/>
        <v>45760.46458</v>
      </c>
    </row>
    <row r="381">
      <c r="A381" s="83">
        <v>45760.0</v>
      </c>
      <c r="B381" s="81">
        <v>0.4722222222222222</v>
      </c>
      <c r="C381" s="76" t="s">
        <v>2</v>
      </c>
      <c r="D381" s="76" t="s">
        <v>123</v>
      </c>
      <c r="E381" s="76" t="s">
        <v>125</v>
      </c>
      <c r="F381" s="76" t="s">
        <v>9</v>
      </c>
      <c r="H381" s="76">
        <v>28.0</v>
      </c>
      <c r="I381" s="78" t="str">
        <f t="shared" si="5"/>
        <v>매장</v>
      </c>
      <c r="J381" s="78" t="str">
        <f t="shared" si="6"/>
        <v>아삭참치김밥 + 바삭치킨커틀릿</v>
      </c>
      <c r="K381" s="78" t="str">
        <f t="shared" si="3"/>
        <v>매장준비완료</v>
      </c>
      <c r="L381" s="85">
        <f t="shared" si="16"/>
        <v>45760.47222</v>
      </c>
    </row>
    <row r="382" hidden="1">
      <c r="A382" s="83">
        <v>45760.0</v>
      </c>
      <c r="B382" s="81">
        <v>0.4722222222222222</v>
      </c>
      <c r="C382" s="76" t="s">
        <v>2</v>
      </c>
      <c r="D382" s="76" t="s">
        <v>123</v>
      </c>
      <c r="E382" s="76" t="s">
        <v>125</v>
      </c>
      <c r="F382" s="76" t="s">
        <v>82</v>
      </c>
      <c r="H382" s="76">
        <v>22.0</v>
      </c>
      <c r="I382" s="78" t="str">
        <f t="shared" si="5"/>
        <v>매장</v>
      </c>
      <c r="J382" s="78" t="str">
        <f t="shared" si="6"/>
        <v>아이스 아메리카노</v>
      </c>
      <c r="K382" s="78" t="str">
        <f t="shared" si="3"/>
        <v>매장준비완료</v>
      </c>
      <c r="L382" s="85">
        <f t="shared" si="16"/>
        <v>45760.47222</v>
      </c>
    </row>
    <row r="383">
      <c r="A383" s="83">
        <v>45760.0</v>
      </c>
      <c r="B383" s="81">
        <v>0.47430555555555554</v>
      </c>
      <c r="C383" s="76" t="s">
        <v>2</v>
      </c>
      <c r="D383" s="76" t="s">
        <v>24</v>
      </c>
      <c r="E383" s="76" t="s">
        <v>126</v>
      </c>
      <c r="F383" s="76" t="s">
        <v>9</v>
      </c>
      <c r="H383" s="76">
        <v>8.0</v>
      </c>
      <c r="I383" s="78" t="str">
        <f t="shared" si="5"/>
        <v>라이더2</v>
      </c>
      <c r="J383" s="78" t="str">
        <f t="shared" si="6"/>
        <v>아삭참치김밥 + 바삭치킨커틀릿</v>
      </c>
      <c r="K383" s="78" t="str">
        <f t="shared" si="3"/>
        <v>픽업완료</v>
      </c>
      <c r="L383" s="85">
        <f t="shared" si="16"/>
        <v>45760.47431</v>
      </c>
    </row>
    <row r="384" hidden="1">
      <c r="A384" s="83">
        <v>45760.0</v>
      </c>
      <c r="B384" s="81">
        <v>0.47430555555555554</v>
      </c>
      <c r="C384" s="76" t="s">
        <v>2</v>
      </c>
      <c r="D384" s="76" t="s">
        <v>24</v>
      </c>
      <c r="E384" s="76" t="s">
        <v>126</v>
      </c>
      <c r="F384" s="76" t="s">
        <v>82</v>
      </c>
      <c r="H384" s="76">
        <v>8.0</v>
      </c>
      <c r="I384" s="78" t="str">
        <f t="shared" si="5"/>
        <v>라이더2</v>
      </c>
      <c r="J384" s="78" t="str">
        <f t="shared" si="6"/>
        <v>아이스 아메리카노</v>
      </c>
      <c r="K384" s="78" t="str">
        <f t="shared" si="3"/>
        <v>픽업완료</v>
      </c>
      <c r="L384" s="85">
        <f t="shared" si="16"/>
        <v>45760.47431</v>
      </c>
    </row>
    <row r="385">
      <c r="A385" s="83">
        <v>45760.0</v>
      </c>
      <c r="B385" s="81">
        <v>0.47430555555555554</v>
      </c>
      <c r="C385" s="76" t="s">
        <v>2</v>
      </c>
      <c r="D385" s="76" t="s">
        <v>21</v>
      </c>
      <c r="E385" s="76" t="s">
        <v>126</v>
      </c>
      <c r="F385" s="76" t="s">
        <v>9</v>
      </c>
      <c r="H385" s="76">
        <v>8.0</v>
      </c>
      <c r="I385" s="78" t="str">
        <f t="shared" si="5"/>
        <v>라이더1</v>
      </c>
      <c r="J385" s="78" t="str">
        <f t="shared" si="6"/>
        <v>아삭참치김밥 + 바삭치킨커틀릿</v>
      </c>
      <c r="K385" s="78" t="str">
        <f t="shared" si="3"/>
        <v>픽업완료</v>
      </c>
      <c r="L385" s="85">
        <f t="shared" si="16"/>
        <v>45760.47431</v>
      </c>
    </row>
    <row r="386" hidden="1">
      <c r="A386" s="83">
        <v>45760.0</v>
      </c>
      <c r="B386" s="81">
        <v>0.47430555555555554</v>
      </c>
      <c r="C386" s="76" t="s">
        <v>2</v>
      </c>
      <c r="D386" s="76" t="s">
        <v>21</v>
      </c>
      <c r="E386" s="76" t="s">
        <v>126</v>
      </c>
      <c r="F386" s="76" t="s">
        <v>82</v>
      </c>
      <c r="H386" s="76">
        <v>6.0</v>
      </c>
      <c r="I386" s="78" t="str">
        <f t="shared" si="5"/>
        <v>라이더1</v>
      </c>
      <c r="J386" s="78" t="str">
        <f t="shared" si="6"/>
        <v>아이스 아메리카노</v>
      </c>
      <c r="K386" s="78" t="str">
        <f t="shared" si="3"/>
        <v>픽업완료</v>
      </c>
      <c r="L386" s="85">
        <f t="shared" si="16"/>
        <v>45760.47431</v>
      </c>
    </row>
    <row r="387">
      <c r="A387" s="83">
        <v>45760.0</v>
      </c>
      <c r="B387" s="81">
        <v>0.47430555555555554</v>
      </c>
      <c r="C387" s="76" t="s">
        <v>2</v>
      </c>
      <c r="D387" s="76" t="s">
        <v>28</v>
      </c>
      <c r="E387" s="76" t="s">
        <v>126</v>
      </c>
      <c r="F387" s="76" t="s">
        <v>9</v>
      </c>
      <c r="H387" s="76">
        <v>12.0</v>
      </c>
      <c r="I387" s="78" t="str">
        <f t="shared" si="5"/>
        <v>라이더3</v>
      </c>
      <c r="J387" s="78" t="str">
        <f t="shared" si="6"/>
        <v>아삭참치김밥 + 바삭치킨커틀릿</v>
      </c>
      <c r="K387" s="78" t="str">
        <f t="shared" si="3"/>
        <v>픽업완료</v>
      </c>
      <c r="L387" s="85">
        <f t="shared" si="16"/>
        <v>45760.47431</v>
      </c>
    </row>
    <row r="388" hidden="1">
      <c r="A388" s="83">
        <v>45760.0</v>
      </c>
      <c r="B388" s="81">
        <v>0.47430555555555554</v>
      </c>
      <c r="C388" s="76" t="s">
        <v>2</v>
      </c>
      <c r="D388" s="76" t="s">
        <v>28</v>
      </c>
      <c r="E388" s="76" t="s">
        <v>126</v>
      </c>
      <c r="F388" s="76" t="s">
        <v>82</v>
      </c>
      <c r="H388" s="76">
        <v>8.0</v>
      </c>
      <c r="I388" s="78" t="str">
        <f t="shared" si="5"/>
        <v>라이더3</v>
      </c>
      <c r="J388" s="78" t="str">
        <f t="shared" si="6"/>
        <v>아이스 아메리카노</v>
      </c>
      <c r="K388" s="78" t="str">
        <f t="shared" si="3"/>
        <v>픽업완료</v>
      </c>
      <c r="L388" s="85">
        <f t="shared" si="16"/>
        <v>45760.47431</v>
      </c>
    </row>
    <row r="389">
      <c r="A389" s="83">
        <v>45760.0</v>
      </c>
      <c r="B389" s="81">
        <v>0.46458333333333335</v>
      </c>
      <c r="C389" s="76" t="s">
        <v>2</v>
      </c>
      <c r="D389" s="76" t="s">
        <v>123</v>
      </c>
      <c r="E389" s="76" t="s">
        <v>124</v>
      </c>
      <c r="F389" s="76" t="s">
        <v>9</v>
      </c>
      <c r="H389" s="76">
        <v>12.0</v>
      </c>
      <c r="I389" s="78" t="str">
        <f t="shared" si="5"/>
        <v>매장</v>
      </c>
      <c r="J389" s="78" t="str">
        <f t="shared" si="6"/>
        <v>아삭참치김밥 + 바삭치킨커틀릿</v>
      </c>
      <c r="K389" s="78" t="str">
        <f t="shared" si="3"/>
        <v>매장주문</v>
      </c>
      <c r="L389" s="85">
        <f t="shared" si="16"/>
        <v>45760.46458</v>
      </c>
    </row>
    <row r="390" hidden="1">
      <c r="A390" s="83">
        <v>45760.0</v>
      </c>
      <c r="B390" s="81">
        <v>0.46458333333333335</v>
      </c>
      <c r="C390" s="76" t="s">
        <v>2</v>
      </c>
      <c r="D390" s="76" t="s">
        <v>123</v>
      </c>
      <c r="E390" s="76" t="s">
        <v>124</v>
      </c>
      <c r="F390" s="76" t="s">
        <v>82</v>
      </c>
      <c r="H390" s="76">
        <v>6.0</v>
      </c>
      <c r="I390" s="78" t="str">
        <f t="shared" si="5"/>
        <v>매장</v>
      </c>
      <c r="J390" s="78" t="str">
        <f t="shared" si="6"/>
        <v>아이스 아메리카노</v>
      </c>
      <c r="K390" s="78" t="str">
        <f t="shared" si="3"/>
        <v>매장주문</v>
      </c>
      <c r="L390" s="85">
        <f t="shared" si="16"/>
        <v>45760.46458</v>
      </c>
    </row>
    <row r="391">
      <c r="A391" s="83">
        <v>45760.0</v>
      </c>
      <c r="B391" s="81">
        <v>0.4722222222222222</v>
      </c>
      <c r="C391" s="76" t="s">
        <v>2</v>
      </c>
      <c r="D391" s="76" t="s">
        <v>123</v>
      </c>
      <c r="E391" s="76" t="s">
        <v>125</v>
      </c>
      <c r="F391" s="76" t="s">
        <v>9</v>
      </c>
      <c r="H391" s="76">
        <v>12.0</v>
      </c>
      <c r="I391" s="78" t="str">
        <f t="shared" si="5"/>
        <v>매장</v>
      </c>
      <c r="J391" s="78" t="str">
        <f t="shared" si="6"/>
        <v>아삭참치김밥 + 바삭치킨커틀릿</v>
      </c>
      <c r="K391" s="78" t="str">
        <f t="shared" si="3"/>
        <v>매장준비완료</v>
      </c>
      <c r="L391" s="85">
        <f t="shared" si="16"/>
        <v>45760.47222</v>
      </c>
    </row>
    <row r="392" hidden="1">
      <c r="A392" s="83">
        <v>45760.0</v>
      </c>
      <c r="B392" s="81">
        <v>0.4722222222222222</v>
      </c>
      <c r="C392" s="76" t="s">
        <v>2</v>
      </c>
      <c r="D392" s="76" t="s">
        <v>123</v>
      </c>
      <c r="E392" s="76" t="s">
        <v>125</v>
      </c>
      <c r="F392" s="76" t="s">
        <v>82</v>
      </c>
      <c r="H392" s="76">
        <v>6.0</v>
      </c>
      <c r="I392" s="78" t="str">
        <f t="shared" si="5"/>
        <v>매장</v>
      </c>
      <c r="J392" s="78" t="str">
        <f t="shared" si="6"/>
        <v>아이스 아메리카노</v>
      </c>
      <c r="K392" s="78" t="str">
        <f t="shared" si="3"/>
        <v>매장준비완료</v>
      </c>
      <c r="L392" s="85">
        <f t="shared" si="16"/>
        <v>45760.47222</v>
      </c>
    </row>
    <row r="393">
      <c r="A393" s="83">
        <v>45760.0</v>
      </c>
      <c r="B393" s="81">
        <v>0.47430555555555554</v>
      </c>
      <c r="C393" s="76" t="s">
        <v>2</v>
      </c>
      <c r="D393" s="76" t="s">
        <v>21</v>
      </c>
      <c r="E393" s="76" t="s">
        <v>126</v>
      </c>
      <c r="F393" s="76" t="s">
        <v>9</v>
      </c>
      <c r="H393" s="76">
        <v>12.0</v>
      </c>
      <c r="I393" s="78" t="str">
        <f t="shared" si="5"/>
        <v>라이더1</v>
      </c>
      <c r="J393" s="78" t="str">
        <f t="shared" si="6"/>
        <v>아삭참치김밥 + 바삭치킨커틀릿</v>
      </c>
      <c r="K393" s="78" t="str">
        <f t="shared" si="3"/>
        <v>픽업완료</v>
      </c>
      <c r="L393" s="85">
        <f t="shared" si="16"/>
        <v>45760.47431</v>
      </c>
    </row>
    <row r="394" hidden="1">
      <c r="A394" s="83">
        <v>45760.0</v>
      </c>
      <c r="B394" s="81">
        <v>0.47430555555555554</v>
      </c>
      <c r="C394" s="76" t="s">
        <v>2</v>
      </c>
      <c r="D394" s="76" t="s">
        <v>21</v>
      </c>
      <c r="E394" s="76" t="s">
        <v>126</v>
      </c>
      <c r="F394" s="76" t="s">
        <v>82</v>
      </c>
      <c r="H394" s="76">
        <v>6.0</v>
      </c>
      <c r="I394" s="78" t="str">
        <f t="shared" si="5"/>
        <v>라이더1</v>
      </c>
      <c r="J394" s="78" t="str">
        <f t="shared" si="6"/>
        <v>아이스 아메리카노</v>
      </c>
      <c r="K394" s="78" t="str">
        <f t="shared" si="3"/>
        <v>픽업완료</v>
      </c>
      <c r="L394" s="85">
        <f t="shared" si="16"/>
        <v>45760.47431</v>
      </c>
    </row>
    <row r="395" hidden="1">
      <c r="A395" s="83">
        <v>45760.0</v>
      </c>
      <c r="B395" s="81">
        <v>0.46458333333333335</v>
      </c>
      <c r="C395" s="76" t="s">
        <v>2</v>
      </c>
      <c r="D395" s="76" t="s">
        <v>123</v>
      </c>
      <c r="E395" s="76" t="s">
        <v>124</v>
      </c>
      <c r="F395" s="76" t="s">
        <v>82</v>
      </c>
      <c r="H395" s="76">
        <v>2.0</v>
      </c>
      <c r="I395" s="78" t="str">
        <f t="shared" si="5"/>
        <v>매장</v>
      </c>
      <c r="J395" s="78" t="str">
        <f t="shared" si="6"/>
        <v>아이스 아메리카노</v>
      </c>
      <c r="K395" s="78" t="str">
        <f t="shared" si="3"/>
        <v>매장주문</v>
      </c>
      <c r="L395" s="85">
        <f t="shared" si="16"/>
        <v>45760.46458</v>
      </c>
    </row>
    <row r="396" hidden="1">
      <c r="A396" s="83">
        <v>45760.0</v>
      </c>
      <c r="B396" s="81">
        <v>0.4722222222222222</v>
      </c>
      <c r="C396" s="76" t="s">
        <v>2</v>
      </c>
      <c r="D396" s="76" t="s">
        <v>123</v>
      </c>
      <c r="E396" s="76" t="s">
        <v>125</v>
      </c>
      <c r="F396" s="76" t="s">
        <v>82</v>
      </c>
      <c r="H396" s="76">
        <v>2.0</v>
      </c>
      <c r="I396" s="78" t="str">
        <f t="shared" si="5"/>
        <v>매장</v>
      </c>
      <c r="J396" s="78" t="str">
        <f t="shared" si="6"/>
        <v>아이스 아메리카노</v>
      </c>
      <c r="K396" s="78" t="str">
        <f t="shared" si="3"/>
        <v>매장준비완료</v>
      </c>
      <c r="L396" s="85">
        <f t="shared" si="16"/>
        <v>45760.47222</v>
      </c>
    </row>
    <row r="397" hidden="1">
      <c r="A397" s="83">
        <v>45760.0</v>
      </c>
      <c r="B397" s="81">
        <v>0.47430555555555554</v>
      </c>
      <c r="C397" s="76" t="s">
        <v>2</v>
      </c>
      <c r="D397" s="76" t="s">
        <v>28</v>
      </c>
      <c r="E397" s="76" t="s">
        <v>126</v>
      </c>
      <c r="F397" s="76" t="s">
        <v>82</v>
      </c>
      <c r="H397" s="76">
        <v>2.0</v>
      </c>
      <c r="I397" s="78" t="str">
        <f t="shared" si="5"/>
        <v>라이더3</v>
      </c>
      <c r="J397" s="78" t="str">
        <f t="shared" si="6"/>
        <v>아이스 아메리카노</v>
      </c>
      <c r="K397" s="78" t="str">
        <f t="shared" si="3"/>
        <v>픽업완료</v>
      </c>
      <c r="L397" s="85">
        <f t="shared" si="16"/>
        <v>45760.47431</v>
      </c>
    </row>
    <row r="398">
      <c r="A398" s="83">
        <v>45760.0</v>
      </c>
      <c r="B398" s="81">
        <v>0.7430555555555556</v>
      </c>
      <c r="C398" s="76" t="s">
        <v>78</v>
      </c>
      <c r="D398" s="76" t="s">
        <v>123</v>
      </c>
      <c r="E398" s="76" t="s">
        <v>124</v>
      </c>
      <c r="F398" s="76" t="s">
        <v>9</v>
      </c>
      <c r="H398" s="76">
        <v>24.0</v>
      </c>
      <c r="I398" s="78" t="str">
        <f t="shared" si="5"/>
        <v>매장</v>
      </c>
      <c r="J398" s="78" t="str">
        <f t="shared" si="6"/>
        <v>아삭참치김밥 + 바삭치킨커틀릿</v>
      </c>
      <c r="K398" s="78" t="str">
        <f t="shared" si="3"/>
        <v>매장주문</v>
      </c>
      <c r="L398" s="85">
        <f t="shared" si="16"/>
        <v>45760.74306</v>
      </c>
    </row>
    <row r="399" hidden="1">
      <c r="A399" s="83">
        <v>45760.0</v>
      </c>
      <c r="B399" s="81">
        <v>0.7430555555555556</v>
      </c>
      <c r="C399" s="76" t="s">
        <v>78</v>
      </c>
      <c r="D399" s="76" t="s">
        <v>123</v>
      </c>
      <c r="E399" s="76" t="s">
        <v>124</v>
      </c>
      <c r="F399" s="76" t="s">
        <v>82</v>
      </c>
      <c r="H399" s="76">
        <v>12.0</v>
      </c>
      <c r="I399" s="78" t="str">
        <f t="shared" si="5"/>
        <v>매장</v>
      </c>
      <c r="J399" s="78" t="str">
        <f t="shared" si="6"/>
        <v>아이스 아메리카노</v>
      </c>
      <c r="K399" s="78" t="str">
        <f t="shared" si="3"/>
        <v>매장주문</v>
      </c>
      <c r="L399" s="85">
        <f t="shared" si="16"/>
        <v>45760.74306</v>
      </c>
    </row>
    <row r="400">
      <c r="A400" s="83">
        <v>45760.0</v>
      </c>
      <c r="B400" s="81">
        <v>0.7465277777777778</v>
      </c>
      <c r="C400" s="76" t="s">
        <v>78</v>
      </c>
      <c r="D400" s="76" t="s">
        <v>123</v>
      </c>
      <c r="E400" s="76" t="s">
        <v>125</v>
      </c>
      <c r="F400" s="76" t="s">
        <v>9</v>
      </c>
      <c r="H400" s="76">
        <v>24.0</v>
      </c>
      <c r="I400" s="78" t="str">
        <f t="shared" si="5"/>
        <v>매장</v>
      </c>
      <c r="J400" s="78" t="str">
        <f t="shared" si="6"/>
        <v>아삭참치김밥 + 바삭치킨커틀릿</v>
      </c>
      <c r="K400" s="78" t="str">
        <f t="shared" si="3"/>
        <v>매장준비완료</v>
      </c>
      <c r="L400" s="85">
        <f t="shared" si="16"/>
        <v>45760.74653</v>
      </c>
    </row>
    <row r="401" hidden="1">
      <c r="A401" s="83">
        <v>45760.0</v>
      </c>
      <c r="B401" s="81">
        <v>0.7465277777777778</v>
      </c>
      <c r="C401" s="76" t="s">
        <v>78</v>
      </c>
      <c r="D401" s="76" t="s">
        <v>123</v>
      </c>
      <c r="E401" s="76" t="s">
        <v>125</v>
      </c>
      <c r="F401" s="76" t="s">
        <v>82</v>
      </c>
      <c r="H401" s="76">
        <v>12.0</v>
      </c>
      <c r="I401" s="78" t="str">
        <f t="shared" si="5"/>
        <v>매장</v>
      </c>
      <c r="J401" s="78" t="str">
        <f t="shared" si="6"/>
        <v>아이스 아메리카노</v>
      </c>
      <c r="K401" s="78" t="str">
        <f t="shared" si="3"/>
        <v>매장준비완료</v>
      </c>
      <c r="L401" s="85">
        <f t="shared" si="16"/>
        <v>45760.74653</v>
      </c>
    </row>
    <row r="402">
      <c r="A402" s="83">
        <v>45760.0</v>
      </c>
      <c r="B402" s="81">
        <v>0.7465277777777778</v>
      </c>
      <c r="C402" s="76" t="s">
        <v>78</v>
      </c>
      <c r="D402" s="76" t="s">
        <v>21</v>
      </c>
      <c r="E402" s="76" t="s">
        <v>126</v>
      </c>
      <c r="F402" s="76" t="s">
        <v>9</v>
      </c>
      <c r="H402" s="76">
        <v>8.0</v>
      </c>
      <c r="I402" s="91" t="str">
        <f t="shared" si="5"/>
        <v>라이더1</v>
      </c>
      <c r="J402" s="91" t="str">
        <f t="shared" si="6"/>
        <v>아삭참치김밥 + 바삭치킨커틀릿</v>
      </c>
      <c r="K402" s="91" t="str">
        <f t="shared" si="3"/>
        <v>픽업완료</v>
      </c>
      <c r="L402" s="85">
        <f t="shared" si="16"/>
        <v>45760.74653</v>
      </c>
    </row>
    <row r="403" hidden="1">
      <c r="A403" s="83">
        <v>45760.0</v>
      </c>
      <c r="B403" s="81">
        <v>0.7465277777777778</v>
      </c>
      <c r="C403" s="76" t="s">
        <v>78</v>
      </c>
      <c r="D403" s="76" t="s">
        <v>21</v>
      </c>
      <c r="E403" s="76" t="s">
        <v>126</v>
      </c>
      <c r="F403" s="76" t="s">
        <v>82</v>
      </c>
      <c r="H403" s="76">
        <v>4.0</v>
      </c>
      <c r="I403" s="91" t="str">
        <f t="shared" si="5"/>
        <v>라이더1</v>
      </c>
      <c r="J403" s="91" t="str">
        <f t="shared" si="6"/>
        <v>아이스 아메리카노</v>
      </c>
      <c r="K403" s="91" t="str">
        <f t="shared" si="3"/>
        <v>픽업완료</v>
      </c>
      <c r="L403" s="85">
        <f t="shared" si="16"/>
        <v>45760.74653</v>
      </c>
    </row>
    <row r="404">
      <c r="A404" s="83">
        <v>45760.0</v>
      </c>
      <c r="B404" s="81">
        <v>0.7465277777777778</v>
      </c>
      <c r="C404" s="76" t="s">
        <v>78</v>
      </c>
      <c r="D404" s="76" t="s">
        <v>24</v>
      </c>
      <c r="E404" s="76" t="s">
        <v>126</v>
      </c>
      <c r="F404" s="92" t="s">
        <v>9</v>
      </c>
      <c r="H404" s="76">
        <v>8.0</v>
      </c>
      <c r="I404" s="91" t="str">
        <f t="shared" si="5"/>
        <v>라이더2</v>
      </c>
      <c r="J404" s="91" t="str">
        <f t="shared" si="6"/>
        <v>아삭참치김밥 + 바삭치킨커틀릿</v>
      </c>
      <c r="K404" s="91" t="str">
        <f t="shared" si="3"/>
        <v>픽업완료</v>
      </c>
      <c r="L404" s="85">
        <f t="shared" si="16"/>
        <v>45760.74653</v>
      </c>
    </row>
    <row r="405" hidden="1">
      <c r="A405" s="83">
        <v>45760.0</v>
      </c>
      <c r="B405" s="81">
        <v>0.7465277777777778</v>
      </c>
      <c r="C405" s="76" t="s">
        <v>78</v>
      </c>
      <c r="D405" s="76" t="s">
        <v>24</v>
      </c>
      <c r="E405" s="76" t="s">
        <v>126</v>
      </c>
      <c r="F405" s="92" t="s">
        <v>82</v>
      </c>
      <c r="H405" s="76">
        <v>4.0</v>
      </c>
      <c r="I405" s="91" t="str">
        <f t="shared" si="5"/>
        <v>라이더2</v>
      </c>
      <c r="J405" s="91" t="str">
        <f t="shared" si="6"/>
        <v>아이스 아메리카노</v>
      </c>
      <c r="K405" s="91" t="str">
        <f t="shared" si="3"/>
        <v>픽업완료</v>
      </c>
      <c r="L405" s="85">
        <f t="shared" si="16"/>
        <v>45760.74653</v>
      </c>
    </row>
    <row r="406">
      <c r="A406" s="83">
        <v>45760.0</v>
      </c>
      <c r="B406" s="81">
        <v>0.7465277777777778</v>
      </c>
      <c r="C406" s="76" t="s">
        <v>78</v>
      </c>
      <c r="D406" s="76" t="s">
        <v>28</v>
      </c>
      <c r="E406" s="76" t="s">
        <v>126</v>
      </c>
      <c r="F406" s="92" t="s">
        <v>9</v>
      </c>
      <c r="H406" s="76">
        <v>8.0</v>
      </c>
      <c r="I406" s="91" t="str">
        <f t="shared" si="5"/>
        <v>라이더3</v>
      </c>
      <c r="J406" s="91" t="str">
        <f t="shared" si="6"/>
        <v>아삭참치김밥 + 바삭치킨커틀릿</v>
      </c>
      <c r="K406" s="91" t="str">
        <f t="shared" si="3"/>
        <v>픽업완료</v>
      </c>
      <c r="L406" s="85">
        <f t="shared" si="16"/>
        <v>45760.74653</v>
      </c>
    </row>
    <row r="407" hidden="1">
      <c r="A407" s="83">
        <v>45760.0</v>
      </c>
      <c r="B407" s="81">
        <v>0.7465277777777778</v>
      </c>
      <c r="C407" s="76" t="s">
        <v>78</v>
      </c>
      <c r="D407" s="76" t="s">
        <v>28</v>
      </c>
      <c r="E407" s="76" t="s">
        <v>126</v>
      </c>
      <c r="F407" s="92" t="s">
        <v>82</v>
      </c>
      <c r="H407" s="76">
        <v>4.0</v>
      </c>
      <c r="I407" s="91" t="str">
        <f t="shared" si="5"/>
        <v>라이더3</v>
      </c>
      <c r="J407" s="91" t="str">
        <f t="shared" si="6"/>
        <v>아이스 아메리카노</v>
      </c>
      <c r="K407" s="91" t="str">
        <f t="shared" si="3"/>
        <v>픽업완료</v>
      </c>
      <c r="L407" s="85">
        <f t="shared" si="16"/>
        <v>45760.74653</v>
      </c>
    </row>
    <row r="408" hidden="1">
      <c r="A408" s="83">
        <v>45760.0</v>
      </c>
      <c r="B408" s="81">
        <v>0.7569444444444444</v>
      </c>
      <c r="C408" s="76" t="s">
        <v>78</v>
      </c>
      <c r="D408" s="76" t="s">
        <v>123</v>
      </c>
      <c r="E408" s="76" t="s">
        <v>124</v>
      </c>
      <c r="F408" s="76" t="s">
        <v>82</v>
      </c>
      <c r="H408" s="76">
        <v>5.0</v>
      </c>
      <c r="I408" s="78" t="str">
        <f t="shared" si="5"/>
        <v>매장</v>
      </c>
      <c r="J408" s="78" t="str">
        <f t="shared" si="6"/>
        <v>아이스 아메리카노</v>
      </c>
      <c r="K408" s="78" t="str">
        <f t="shared" si="3"/>
        <v>매장주문</v>
      </c>
      <c r="L408" s="85">
        <f t="shared" si="16"/>
        <v>45760.75694</v>
      </c>
    </row>
    <row r="409" hidden="1">
      <c r="A409" s="83">
        <v>45760.0</v>
      </c>
      <c r="B409" s="81">
        <v>0.7569444444444444</v>
      </c>
      <c r="C409" s="76" t="s">
        <v>78</v>
      </c>
      <c r="D409" s="76" t="s">
        <v>123</v>
      </c>
      <c r="E409" s="76" t="s">
        <v>125</v>
      </c>
      <c r="F409" s="76" t="s">
        <v>82</v>
      </c>
      <c r="H409" s="76">
        <v>5.0</v>
      </c>
      <c r="I409" s="78" t="str">
        <f t="shared" si="5"/>
        <v>매장</v>
      </c>
      <c r="J409" s="78" t="str">
        <f t="shared" si="6"/>
        <v>아이스 아메리카노</v>
      </c>
      <c r="K409" s="78" t="str">
        <f t="shared" si="3"/>
        <v>매장준비완료</v>
      </c>
      <c r="L409" s="85">
        <f t="shared" si="16"/>
        <v>45760.75694</v>
      </c>
    </row>
    <row r="410" hidden="1">
      <c r="A410" s="83">
        <v>45760.0</v>
      </c>
      <c r="B410" s="81">
        <v>0.7569444444444444</v>
      </c>
      <c r="C410" s="76" t="s">
        <v>78</v>
      </c>
      <c r="D410" s="76" t="s">
        <v>28</v>
      </c>
      <c r="E410" s="76" t="s">
        <v>126</v>
      </c>
      <c r="F410" s="31" t="s">
        <v>82</v>
      </c>
      <c r="H410" s="76">
        <v>5.0</v>
      </c>
      <c r="I410" s="91" t="str">
        <f t="shared" si="5"/>
        <v>라이더3</v>
      </c>
      <c r="J410" s="91" t="str">
        <f t="shared" si="6"/>
        <v>아이스 아메리카노</v>
      </c>
      <c r="K410" s="91" t="str">
        <f t="shared" si="3"/>
        <v>픽업완료</v>
      </c>
      <c r="L410" s="85">
        <f t="shared" si="16"/>
        <v>45760.75694</v>
      </c>
    </row>
    <row r="411">
      <c r="A411" s="83">
        <v>45760.0</v>
      </c>
      <c r="B411" s="81">
        <v>0.7798611111111111</v>
      </c>
      <c r="C411" s="76" t="s">
        <v>78</v>
      </c>
      <c r="D411" s="1" t="s">
        <v>127</v>
      </c>
      <c r="E411" s="1" t="s">
        <v>57</v>
      </c>
      <c r="F411" s="1"/>
      <c r="G411" s="31" t="s">
        <v>129</v>
      </c>
      <c r="H411" s="88">
        <v>0.2</v>
      </c>
      <c r="I411" s="1" t="str">
        <f t="shared" si="5"/>
        <v>개발</v>
      </c>
      <c r="J411" s="1" t="str">
        <f t="shared" si="6"/>
        <v/>
      </c>
      <c r="K411" s="1" t="str">
        <f t="shared" si="3"/>
        <v>푸시</v>
      </c>
      <c r="L411" s="85">
        <f t="shared" si="16"/>
        <v>45760.77986</v>
      </c>
    </row>
    <row r="412">
      <c r="A412" s="83">
        <v>45760.0</v>
      </c>
      <c r="B412" s="81">
        <v>0.7798611111111111</v>
      </c>
      <c r="C412" s="76" t="s">
        <v>78</v>
      </c>
      <c r="D412" s="1" t="s">
        <v>127</v>
      </c>
      <c r="E412" s="1" t="s">
        <v>57</v>
      </c>
      <c r="F412" s="1"/>
      <c r="G412" s="31" t="s">
        <v>131</v>
      </c>
      <c r="H412" s="88">
        <v>0.2</v>
      </c>
      <c r="I412" s="1" t="str">
        <f t="shared" si="5"/>
        <v>개발</v>
      </c>
      <c r="J412" s="1" t="str">
        <f t="shared" si="6"/>
        <v/>
      </c>
      <c r="K412" s="1" t="str">
        <f t="shared" si="3"/>
        <v>푸시</v>
      </c>
      <c r="L412" s="85">
        <f t="shared" si="16"/>
        <v>45760.77986</v>
      </c>
    </row>
    <row r="413">
      <c r="A413" s="83">
        <v>45760.0</v>
      </c>
      <c r="B413" s="81">
        <v>0.7798611111111111</v>
      </c>
      <c r="C413" s="76" t="s">
        <v>78</v>
      </c>
      <c r="D413" s="1" t="s">
        <v>127</v>
      </c>
      <c r="E413" s="1" t="s">
        <v>57</v>
      </c>
      <c r="F413" s="1"/>
      <c r="G413" s="31" t="s">
        <v>129</v>
      </c>
      <c r="H413" s="88">
        <v>0.4</v>
      </c>
      <c r="I413" s="1" t="str">
        <f t="shared" si="5"/>
        <v>개발</v>
      </c>
      <c r="J413" s="1" t="str">
        <f t="shared" si="6"/>
        <v/>
      </c>
      <c r="K413" s="1" t="str">
        <f t="shared" si="3"/>
        <v>푸시</v>
      </c>
      <c r="L413" s="85">
        <f t="shared" si="16"/>
        <v>45760.77986</v>
      </c>
    </row>
    <row r="414">
      <c r="A414" s="83">
        <v>45760.0</v>
      </c>
      <c r="B414" s="81">
        <v>0.7430555555555556</v>
      </c>
      <c r="C414" s="76" t="s">
        <v>78</v>
      </c>
      <c r="D414" s="76" t="s">
        <v>123</v>
      </c>
      <c r="E414" s="76" t="s">
        <v>124</v>
      </c>
      <c r="F414" s="76" t="s">
        <v>9</v>
      </c>
      <c r="H414" s="76">
        <v>12.0</v>
      </c>
      <c r="I414" s="78" t="str">
        <f t="shared" si="5"/>
        <v>매장</v>
      </c>
      <c r="J414" s="78" t="str">
        <f t="shared" si="6"/>
        <v>아삭참치김밥 + 바삭치킨커틀릿</v>
      </c>
      <c r="K414" s="78" t="str">
        <f t="shared" si="3"/>
        <v>매장주문</v>
      </c>
      <c r="L414" s="85">
        <f t="shared" si="16"/>
        <v>45760.74306</v>
      </c>
    </row>
    <row r="415" hidden="1">
      <c r="A415" s="83">
        <v>45760.0</v>
      </c>
      <c r="B415" s="81">
        <v>0.7430555555555556</v>
      </c>
      <c r="C415" s="76" t="s">
        <v>78</v>
      </c>
      <c r="D415" s="76" t="s">
        <v>123</v>
      </c>
      <c r="E415" s="76" t="s">
        <v>124</v>
      </c>
      <c r="F415" s="76" t="s">
        <v>82</v>
      </c>
      <c r="H415" s="76">
        <v>6.0</v>
      </c>
      <c r="I415" s="78" t="str">
        <f t="shared" si="5"/>
        <v>매장</v>
      </c>
      <c r="J415" s="78" t="str">
        <f t="shared" si="6"/>
        <v>아이스 아메리카노</v>
      </c>
      <c r="K415" s="78" t="str">
        <f t="shared" si="3"/>
        <v>매장주문</v>
      </c>
      <c r="L415" s="85">
        <f t="shared" si="16"/>
        <v>45760.74306</v>
      </c>
    </row>
    <row r="416">
      <c r="A416" s="83">
        <v>45760.0</v>
      </c>
      <c r="B416" s="81">
        <v>0.7465277777777778</v>
      </c>
      <c r="C416" s="76" t="s">
        <v>78</v>
      </c>
      <c r="D416" s="76" t="s">
        <v>123</v>
      </c>
      <c r="E416" s="76" t="s">
        <v>125</v>
      </c>
      <c r="F416" s="76" t="s">
        <v>9</v>
      </c>
      <c r="H416" s="76">
        <v>12.0</v>
      </c>
      <c r="I416" s="78" t="str">
        <f t="shared" si="5"/>
        <v>매장</v>
      </c>
      <c r="J416" s="78" t="str">
        <f t="shared" si="6"/>
        <v>아삭참치김밥 + 바삭치킨커틀릿</v>
      </c>
      <c r="K416" s="78" t="str">
        <f t="shared" si="3"/>
        <v>매장준비완료</v>
      </c>
      <c r="L416" s="85">
        <f t="shared" si="16"/>
        <v>45760.74653</v>
      </c>
    </row>
    <row r="417" hidden="1">
      <c r="A417" s="83">
        <v>45760.0</v>
      </c>
      <c r="B417" s="81">
        <v>0.7465277777777778</v>
      </c>
      <c r="C417" s="76" t="s">
        <v>78</v>
      </c>
      <c r="D417" s="76" t="s">
        <v>123</v>
      </c>
      <c r="E417" s="76" t="s">
        <v>125</v>
      </c>
      <c r="F417" s="76" t="s">
        <v>82</v>
      </c>
      <c r="H417" s="76">
        <v>6.0</v>
      </c>
      <c r="I417" s="78" t="str">
        <f t="shared" si="5"/>
        <v>매장</v>
      </c>
      <c r="J417" s="78" t="str">
        <f t="shared" si="6"/>
        <v>아이스 아메리카노</v>
      </c>
      <c r="K417" s="78" t="str">
        <f t="shared" si="3"/>
        <v>매장준비완료</v>
      </c>
      <c r="L417" s="85">
        <f t="shared" si="16"/>
        <v>45760.74653</v>
      </c>
    </row>
    <row r="418">
      <c r="A418" s="83">
        <v>45760.0</v>
      </c>
      <c r="B418" s="81">
        <v>0.7465277777777778</v>
      </c>
      <c r="C418" s="76" t="s">
        <v>78</v>
      </c>
      <c r="D418" s="76" t="s">
        <v>21</v>
      </c>
      <c r="E418" s="76" t="s">
        <v>126</v>
      </c>
      <c r="F418" s="76" t="s">
        <v>9</v>
      </c>
      <c r="H418" s="76">
        <v>4.0</v>
      </c>
      <c r="I418" s="91" t="str">
        <f t="shared" si="5"/>
        <v>라이더1</v>
      </c>
      <c r="J418" s="91" t="str">
        <f t="shared" si="6"/>
        <v>아삭참치김밥 + 바삭치킨커틀릿</v>
      </c>
      <c r="K418" s="91" t="str">
        <f t="shared" si="3"/>
        <v>픽업완료</v>
      </c>
      <c r="L418" s="85">
        <f t="shared" si="16"/>
        <v>45760.74653</v>
      </c>
    </row>
    <row r="419" hidden="1">
      <c r="A419" s="83">
        <v>45760.0</v>
      </c>
      <c r="B419" s="81">
        <v>0.7465277777777778</v>
      </c>
      <c r="C419" s="76" t="s">
        <v>78</v>
      </c>
      <c r="D419" s="76" t="s">
        <v>21</v>
      </c>
      <c r="E419" s="76" t="s">
        <v>126</v>
      </c>
      <c r="F419" s="76" t="s">
        <v>82</v>
      </c>
      <c r="H419" s="76">
        <v>5.0</v>
      </c>
      <c r="I419" s="91" t="str">
        <f t="shared" si="5"/>
        <v>라이더1</v>
      </c>
      <c r="J419" s="91" t="str">
        <f t="shared" si="6"/>
        <v>아이스 아메리카노</v>
      </c>
      <c r="K419" s="91" t="str">
        <f t="shared" si="3"/>
        <v>픽업완료</v>
      </c>
      <c r="L419" s="85">
        <f t="shared" si="16"/>
        <v>45760.74653</v>
      </c>
    </row>
    <row r="420">
      <c r="A420" s="83">
        <v>45760.0</v>
      </c>
      <c r="B420" s="81">
        <v>0.7465277777777778</v>
      </c>
      <c r="C420" s="76" t="s">
        <v>78</v>
      </c>
      <c r="D420" s="76" t="s">
        <v>24</v>
      </c>
      <c r="E420" s="76" t="s">
        <v>126</v>
      </c>
      <c r="F420" s="92" t="s">
        <v>9</v>
      </c>
      <c r="H420" s="76">
        <v>4.0</v>
      </c>
      <c r="I420" s="91" t="str">
        <f t="shared" si="5"/>
        <v>라이더2</v>
      </c>
      <c r="J420" s="91" t="str">
        <f t="shared" si="6"/>
        <v>아삭참치김밥 + 바삭치킨커틀릿</v>
      </c>
      <c r="K420" s="91" t="str">
        <f t="shared" si="3"/>
        <v>픽업완료</v>
      </c>
      <c r="L420" s="85">
        <f t="shared" si="16"/>
        <v>45760.74653</v>
      </c>
    </row>
    <row r="421" hidden="1">
      <c r="A421" s="83">
        <v>45760.0</v>
      </c>
      <c r="B421" s="81">
        <v>0.7465277777777778</v>
      </c>
      <c r="C421" s="76" t="s">
        <v>78</v>
      </c>
      <c r="D421" s="76" t="s">
        <v>24</v>
      </c>
      <c r="E421" s="76" t="s">
        <v>126</v>
      </c>
      <c r="F421" s="92" t="s">
        <v>82</v>
      </c>
      <c r="H421" s="76">
        <v>-1.0</v>
      </c>
      <c r="I421" s="91" t="str">
        <f t="shared" si="5"/>
        <v>라이더2</v>
      </c>
      <c r="J421" s="91" t="str">
        <f t="shared" si="6"/>
        <v>아이스 아메리카노</v>
      </c>
      <c r="K421" s="91" t="str">
        <f t="shared" si="3"/>
        <v>픽업완료</v>
      </c>
      <c r="L421" s="85">
        <f t="shared" si="16"/>
        <v>45760.74653</v>
      </c>
    </row>
    <row r="422">
      <c r="A422" s="83">
        <v>45760.0</v>
      </c>
      <c r="B422" s="81">
        <v>0.7465277777777778</v>
      </c>
      <c r="C422" s="76" t="s">
        <v>78</v>
      </c>
      <c r="D422" s="76" t="s">
        <v>28</v>
      </c>
      <c r="E422" s="76" t="s">
        <v>126</v>
      </c>
      <c r="F422" s="92" t="s">
        <v>9</v>
      </c>
      <c r="H422" s="76">
        <v>4.0</v>
      </c>
      <c r="I422" s="91" t="str">
        <f t="shared" si="5"/>
        <v>라이더3</v>
      </c>
      <c r="J422" s="91" t="str">
        <f t="shared" si="6"/>
        <v>아삭참치김밥 + 바삭치킨커틀릿</v>
      </c>
      <c r="K422" s="91" t="str">
        <f t="shared" si="3"/>
        <v>픽업완료</v>
      </c>
      <c r="L422" s="85">
        <f t="shared" si="16"/>
        <v>45760.74653</v>
      </c>
    </row>
    <row r="423" hidden="1">
      <c r="A423" s="83">
        <v>45760.0</v>
      </c>
      <c r="B423" s="81">
        <v>0.7465277777777778</v>
      </c>
      <c r="C423" s="76" t="s">
        <v>78</v>
      </c>
      <c r="D423" s="76" t="s">
        <v>28</v>
      </c>
      <c r="E423" s="76" t="s">
        <v>126</v>
      </c>
      <c r="F423" s="92" t="s">
        <v>82</v>
      </c>
      <c r="H423" s="76">
        <v>2.0</v>
      </c>
      <c r="I423" s="91" t="str">
        <f t="shared" si="5"/>
        <v>라이더3</v>
      </c>
      <c r="J423" s="91" t="str">
        <f t="shared" si="6"/>
        <v>아이스 아메리카노</v>
      </c>
      <c r="K423" s="91" t="str">
        <f t="shared" si="3"/>
        <v>픽업완료</v>
      </c>
      <c r="L423" s="85">
        <f t="shared" si="16"/>
        <v>45760.74653</v>
      </c>
    </row>
    <row r="424">
      <c r="A424" s="83">
        <v>45760.0</v>
      </c>
      <c r="B424" s="81">
        <v>0.7465277777777778</v>
      </c>
      <c r="C424" s="76" t="s">
        <v>78</v>
      </c>
      <c r="D424" s="76" t="s">
        <v>21</v>
      </c>
      <c r="E424" s="76" t="s">
        <v>40</v>
      </c>
      <c r="F424" s="76" t="s">
        <v>9</v>
      </c>
      <c r="H424" s="76">
        <v>1.0</v>
      </c>
      <c r="I424" s="78" t="str">
        <f t="shared" si="5"/>
        <v>라이더1</v>
      </c>
      <c r="J424" s="78" t="str">
        <f t="shared" si="6"/>
        <v>아삭참치김밥 + 바삭치킨커틀릿</v>
      </c>
      <c r="K424" s="78" t="str">
        <f t="shared" si="3"/>
        <v>폐기</v>
      </c>
      <c r="L424" s="85">
        <f t="shared" si="16"/>
        <v>45760.74653</v>
      </c>
    </row>
    <row r="425">
      <c r="A425" s="83">
        <v>45760.0</v>
      </c>
      <c r="B425" s="81">
        <v>0.7465277777777778</v>
      </c>
      <c r="C425" s="76" t="s">
        <v>78</v>
      </c>
      <c r="D425" s="76" t="s">
        <v>24</v>
      </c>
      <c r="E425" s="76" t="s">
        <v>40</v>
      </c>
      <c r="F425" s="76" t="s">
        <v>9</v>
      </c>
      <c r="H425" s="76">
        <v>6.0</v>
      </c>
      <c r="I425" s="78" t="str">
        <f t="shared" si="5"/>
        <v>라이더2</v>
      </c>
      <c r="J425" s="78" t="str">
        <f t="shared" si="6"/>
        <v>아삭참치김밥 + 바삭치킨커틀릿</v>
      </c>
      <c r="K425" s="78" t="str">
        <f t="shared" si="3"/>
        <v>폐기</v>
      </c>
      <c r="L425" s="85">
        <f t="shared" si="16"/>
        <v>45760.74653</v>
      </c>
    </row>
    <row r="426">
      <c r="A426" s="83">
        <v>45760.0</v>
      </c>
      <c r="B426" s="81">
        <v>0.7465277777777778</v>
      </c>
      <c r="C426" s="76" t="s">
        <v>78</v>
      </c>
      <c r="D426" s="76" t="s">
        <v>28</v>
      </c>
      <c r="E426" s="76" t="s">
        <v>40</v>
      </c>
      <c r="F426" s="76" t="s">
        <v>9</v>
      </c>
      <c r="H426" s="76">
        <v>5.0</v>
      </c>
      <c r="I426" s="78" t="str">
        <f t="shared" si="5"/>
        <v>라이더3</v>
      </c>
      <c r="J426" s="78" t="str">
        <f t="shared" si="6"/>
        <v>아삭참치김밥 + 바삭치킨커틀릿</v>
      </c>
      <c r="K426" s="78" t="str">
        <f t="shared" si="3"/>
        <v>폐기</v>
      </c>
      <c r="L426" s="85">
        <f t="shared" si="16"/>
        <v>45760.74653</v>
      </c>
    </row>
    <row r="427">
      <c r="A427" s="83">
        <v>45761.0</v>
      </c>
      <c r="B427" s="81">
        <v>0.44305555555555554</v>
      </c>
      <c r="C427" s="76" t="s">
        <v>2</v>
      </c>
      <c r="D427" s="76" t="s">
        <v>123</v>
      </c>
      <c r="E427" s="76" t="s">
        <v>124</v>
      </c>
      <c r="F427" s="76" t="s">
        <v>9</v>
      </c>
      <c r="H427" s="76">
        <v>30.0</v>
      </c>
      <c r="I427" s="78" t="str">
        <f t="shared" si="5"/>
        <v>매장</v>
      </c>
      <c r="J427" s="78" t="str">
        <f t="shared" si="6"/>
        <v>아삭참치김밥 + 바삭치킨커틀릿</v>
      </c>
      <c r="K427" s="78" t="str">
        <f t="shared" si="3"/>
        <v>매장주문</v>
      </c>
      <c r="L427" s="85">
        <f t="shared" si="16"/>
        <v>45761.44306</v>
      </c>
    </row>
    <row r="428" hidden="1">
      <c r="A428" s="83">
        <v>45761.0</v>
      </c>
      <c r="B428" s="81">
        <v>0.44305555555555554</v>
      </c>
      <c r="C428" s="76" t="s">
        <v>2</v>
      </c>
      <c r="D428" s="76" t="s">
        <v>123</v>
      </c>
      <c r="E428" s="76" t="s">
        <v>124</v>
      </c>
      <c r="F428" s="76" t="s">
        <v>82</v>
      </c>
      <c r="H428" s="76">
        <v>30.0</v>
      </c>
      <c r="I428" s="78" t="str">
        <f t="shared" si="5"/>
        <v>매장</v>
      </c>
      <c r="J428" s="78" t="str">
        <f t="shared" si="6"/>
        <v>아이스 아메리카노</v>
      </c>
      <c r="K428" s="78" t="str">
        <f t="shared" si="3"/>
        <v>매장주문</v>
      </c>
      <c r="L428" s="85">
        <f t="shared" si="16"/>
        <v>45761.44306</v>
      </c>
    </row>
    <row r="429">
      <c r="A429" s="83">
        <v>45761.0</v>
      </c>
      <c r="B429" s="81">
        <v>0.44305555555555554</v>
      </c>
      <c r="C429" s="76" t="s">
        <v>2</v>
      </c>
      <c r="D429" s="76" t="s">
        <v>123</v>
      </c>
      <c r="E429" s="76" t="s">
        <v>125</v>
      </c>
      <c r="F429" s="76" t="s">
        <v>9</v>
      </c>
      <c r="H429" s="76">
        <v>30.0</v>
      </c>
      <c r="I429" s="78" t="str">
        <f t="shared" si="5"/>
        <v>매장</v>
      </c>
      <c r="J429" s="78" t="str">
        <f t="shared" si="6"/>
        <v>아삭참치김밥 + 바삭치킨커틀릿</v>
      </c>
      <c r="K429" s="78" t="str">
        <f t="shared" si="3"/>
        <v>매장준비완료</v>
      </c>
      <c r="L429" s="85">
        <f t="shared" si="16"/>
        <v>45761.44306</v>
      </c>
    </row>
    <row r="430" hidden="1">
      <c r="A430" s="83">
        <v>45761.0</v>
      </c>
      <c r="B430" s="81">
        <v>0.44305555555555554</v>
      </c>
      <c r="C430" s="76" t="s">
        <v>2</v>
      </c>
      <c r="D430" s="76" t="s">
        <v>123</v>
      </c>
      <c r="E430" s="76" t="s">
        <v>125</v>
      </c>
      <c r="F430" s="76" t="s">
        <v>82</v>
      </c>
      <c r="H430" s="76">
        <v>30.0</v>
      </c>
      <c r="I430" s="78" t="str">
        <f t="shared" si="5"/>
        <v>매장</v>
      </c>
      <c r="J430" s="78" t="str">
        <f t="shared" si="6"/>
        <v>아이스 아메리카노</v>
      </c>
      <c r="K430" s="78" t="str">
        <f t="shared" si="3"/>
        <v>매장준비완료</v>
      </c>
      <c r="L430" s="85">
        <f t="shared" si="16"/>
        <v>45761.44306</v>
      </c>
    </row>
    <row r="431">
      <c r="A431" s="83">
        <v>45761.0</v>
      </c>
      <c r="B431" s="81">
        <v>0.4583333333333333</v>
      </c>
      <c r="C431" s="76" t="s">
        <v>2</v>
      </c>
      <c r="D431" s="76" t="s">
        <v>21</v>
      </c>
      <c r="E431" s="76" t="s">
        <v>126</v>
      </c>
      <c r="F431" s="76" t="s">
        <v>9</v>
      </c>
      <c r="H431" s="76">
        <v>10.0</v>
      </c>
      <c r="I431" s="91" t="str">
        <f t="shared" si="5"/>
        <v>라이더1</v>
      </c>
      <c r="J431" s="91" t="str">
        <f t="shared" si="6"/>
        <v>아삭참치김밥 + 바삭치킨커틀릿</v>
      </c>
      <c r="K431" s="91" t="str">
        <f t="shared" si="3"/>
        <v>픽업완료</v>
      </c>
      <c r="L431" s="85">
        <f t="shared" si="16"/>
        <v>45761.45833</v>
      </c>
    </row>
    <row r="432" hidden="1">
      <c r="A432" s="83">
        <v>45761.0</v>
      </c>
      <c r="B432" s="81">
        <v>0.4583333333333333</v>
      </c>
      <c r="C432" s="76" t="s">
        <v>2</v>
      </c>
      <c r="D432" s="76" t="s">
        <v>21</v>
      </c>
      <c r="E432" s="76" t="s">
        <v>126</v>
      </c>
      <c r="F432" s="76" t="s">
        <v>82</v>
      </c>
      <c r="H432" s="76">
        <v>10.0</v>
      </c>
      <c r="I432" s="91" t="str">
        <f t="shared" si="5"/>
        <v>라이더1</v>
      </c>
      <c r="J432" s="91" t="str">
        <f t="shared" si="6"/>
        <v>아이스 아메리카노</v>
      </c>
      <c r="K432" s="91" t="str">
        <f t="shared" si="3"/>
        <v>픽업완료</v>
      </c>
      <c r="L432" s="85">
        <f t="shared" si="16"/>
        <v>45761.45833</v>
      </c>
    </row>
    <row r="433">
      <c r="A433" s="83">
        <v>45761.0</v>
      </c>
      <c r="B433" s="81">
        <v>0.4583333333333333</v>
      </c>
      <c r="C433" s="76" t="s">
        <v>2</v>
      </c>
      <c r="D433" s="76" t="s">
        <v>24</v>
      </c>
      <c r="E433" s="76" t="s">
        <v>126</v>
      </c>
      <c r="F433" s="92" t="s">
        <v>9</v>
      </c>
      <c r="H433" s="76">
        <v>10.0</v>
      </c>
      <c r="I433" s="91" t="str">
        <f t="shared" si="5"/>
        <v>라이더2</v>
      </c>
      <c r="J433" s="91" t="str">
        <f t="shared" si="6"/>
        <v>아삭참치김밥 + 바삭치킨커틀릿</v>
      </c>
      <c r="K433" s="91" t="str">
        <f t="shared" si="3"/>
        <v>픽업완료</v>
      </c>
      <c r="L433" s="85">
        <f t="shared" si="16"/>
        <v>45761.45833</v>
      </c>
    </row>
    <row r="434" hidden="1">
      <c r="A434" s="83">
        <v>45761.0</v>
      </c>
      <c r="B434" s="81">
        <v>0.4583333333333333</v>
      </c>
      <c r="C434" s="76" t="s">
        <v>2</v>
      </c>
      <c r="D434" s="76" t="s">
        <v>24</v>
      </c>
      <c r="E434" s="76" t="s">
        <v>126</v>
      </c>
      <c r="F434" s="92" t="s">
        <v>82</v>
      </c>
      <c r="H434" s="76">
        <v>10.0</v>
      </c>
      <c r="I434" s="91" t="str">
        <f t="shared" si="5"/>
        <v>라이더2</v>
      </c>
      <c r="J434" s="91" t="str">
        <f t="shared" si="6"/>
        <v>아이스 아메리카노</v>
      </c>
      <c r="K434" s="91" t="str">
        <f t="shared" si="3"/>
        <v>픽업완료</v>
      </c>
      <c r="L434" s="85">
        <f t="shared" si="16"/>
        <v>45761.45833</v>
      </c>
    </row>
    <row r="435">
      <c r="A435" s="83">
        <v>45761.0</v>
      </c>
      <c r="B435" s="81">
        <v>0.4583333333333333</v>
      </c>
      <c r="C435" s="76" t="s">
        <v>2</v>
      </c>
      <c r="D435" s="76" t="s">
        <v>28</v>
      </c>
      <c r="E435" s="76" t="s">
        <v>126</v>
      </c>
      <c r="F435" s="92" t="s">
        <v>9</v>
      </c>
      <c r="H435" s="76">
        <v>10.0</v>
      </c>
      <c r="I435" s="91" t="str">
        <f t="shared" si="5"/>
        <v>라이더3</v>
      </c>
      <c r="J435" s="91" t="str">
        <f t="shared" si="6"/>
        <v>아삭참치김밥 + 바삭치킨커틀릿</v>
      </c>
      <c r="K435" s="91" t="str">
        <f t="shared" si="3"/>
        <v>픽업완료</v>
      </c>
      <c r="L435" s="85">
        <f t="shared" si="16"/>
        <v>45761.45833</v>
      </c>
    </row>
    <row r="436" hidden="1">
      <c r="A436" s="83">
        <v>45761.0</v>
      </c>
      <c r="B436" s="81">
        <v>0.4583333333333333</v>
      </c>
      <c r="C436" s="76" t="s">
        <v>2</v>
      </c>
      <c r="D436" s="76" t="s">
        <v>28</v>
      </c>
      <c r="E436" s="76" t="s">
        <v>126</v>
      </c>
      <c r="F436" s="92" t="s">
        <v>82</v>
      </c>
      <c r="H436" s="76">
        <v>10.0</v>
      </c>
      <c r="I436" s="91" t="str">
        <f t="shared" si="5"/>
        <v>라이더3</v>
      </c>
      <c r="J436" s="91" t="str">
        <f t="shared" si="6"/>
        <v>아이스 아메리카노</v>
      </c>
      <c r="K436" s="91" t="str">
        <f t="shared" si="3"/>
        <v>픽업완료</v>
      </c>
      <c r="L436" s="85">
        <f t="shared" si="16"/>
        <v>45761.45833</v>
      </c>
    </row>
    <row r="437">
      <c r="A437" s="83">
        <v>45761.0</v>
      </c>
      <c r="B437" s="81">
        <v>0.4756944444444444</v>
      </c>
      <c r="C437" s="76" t="s">
        <v>2</v>
      </c>
      <c r="D437" s="76" t="s">
        <v>123</v>
      </c>
      <c r="E437" s="76" t="s">
        <v>124</v>
      </c>
      <c r="F437" s="76" t="s">
        <v>9</v>
      </c>
      <c r="H437" s="76">
        <v>5.0</v>
      </c>
      <c r="I437" s="78" t="str">
        <f t="shared" si="5"/>
        <v>매장</v>
      </c>
      <c r="J437" s="78" t="str">
        <f t="shared" si="6"/>
        <v>아삭참치김밥 + 바삭치킨커틀릿</v>
      </c>
      <c r="K437" s="78" t="str">
        <f t="shared" si="3"/>
        <v>매장주문</v>
      </c>
      <c r="L437" s="85">
        <f t="shared" si="16"/>
        <v>45761.47569</v>
      </c>
    </row>
    <row r="438" hidden="1">
      <c r="A438" s="83">
        <v>45761.0</v>
      </c>
      <c r="B438" s="81">
        <v>0.4840277777777778</v>
      </c>
      <c r="C438" s="76" t="s">
        <v>2</v>
      </c>
      <c r="D438" s="76" t="s">
        <v>123</v>
      </c>
      <c r="E438" s="76" t="s">
        <v>124</v>
      </c>
      <c r="F438" s="76" t="s">
        <v>82</v>
      </c>
      <c r="H438" s="76">
        <v>5.0</v>
      </c>
      <c r="I438" s="78" t="str">
        <f t="shared" si="5"/>
        <v>매장</v>
      </c>
      <c r="J438" s="78" t="str">
        <f t="shared" si="6"/>
        <v>아이스 아메리카노</v>
      </c>
      <c r="K438" s="78" t="str">
        <f t="shared" si="3"/>
        <v>매장주문</v>
      </c>
      <c r="L438" s="85">
        <f t="shared" si="16"/>
        <v>45761.48403</v>
      </c>
    </row>
    <row r="439">
      <c r="A439" s="83">
        <v>45761.0</v>
      </c>
      <c r="B439" s="81">
        <v>0.4861111111111111</v>
      </c>
      <c r="C439" s="76" t="s">
        <v>2</v>
      </c>
      <c r="D439" s="76" t="s">
        <v>123</v>
      </c>
      <c r="E439" s="76" t="s">
        <v>125</v>
      </c>
      <c r="F439" s="76" t="s">
        <v>9</v>
      </c>
      <c r="H439" s="76">
        <v>5.0</v>
      </c>
      <c r="I439" s="78" t="str">
        <f t="shared" si="5"/>
        <v>매장</v>
      </c>
      <c r="J439" s="78" t="str">
        <f t="shared" si="6"/>
        <v>아삭참치김밥 + 바삭치킨커틀릿</v>
      </c>
      <c r="K439" s="78" t="str">
        <f t="shared" si="3"/>
        <v>매장준비완료</v>
      </c>
      <c r="L439" s="85">
        <f t="shared" si="16"/>
        <v>45761.48611</v>
      </c>
    </row>
    <row r="440" hidden="1">
      <c r="A440" s="83">
        <v>45761.0</v>
      </c>
      <c r="B440" s="81">
        <v>0.4861111111111111</v>
      </c>
      <c r="C440" s="76" t="s">
        <v>2</v>
      </c>
      <c r="D440" s="76" t="s">
        <v>123</v>
      </c>
      <c r="E440" s="76" t="s">
        <v>125</v>
      </c>
      <c r="F440" s="76" t="s">
        <v>82</v>
      </c>
      <c r="H440" s="76">
        <v>5.0</v>
      </c>
      <c r="I440" s="78" t="str">
        <f t="shared" si="5"/>
        <v>매장</v>
      </c>
      <c r="J440" s="78" t="str">
        <f t="shared" si="6"/>
        <v>아이스 아메리카노</v>
      </c>
      <c r="K440" s="78" t="str">
        <f t="shared" si="3"/>
        <v>매장준비완료</v>
      </c>
      <c r="L440" s="85">
        <f t="shared" si="16"/>
        <v>45761.48611</v>
      </c>
    </row>
    <row r="441">
      <c r="A441" s="83">
        <v>45761.0</v>
      </c>
      <c r="B441" s="81">
        <v>0.4895833333333333</v>
      </c>
      <c r="C441" s="76" t="s">
        <v>2</v>
      </c>
      <c r="D441" s="76" t="s">
        <v>24</v>
      </c>
      <c r="E441" s="76" t="s">
        <v>126</v>
      </c>
      <c r="F441" s="76" t="s">
        <v>9</v>
      </c>
      <c r="H441" s="76">
        <v>5.0</v>
      </c>
      <c r="I441" s="91" t="str">
        <f t="shared" si="5"/>
        <v>라이더2</v>
      </c>
      <c r="J441" s="91" t="str">
        <f t="shared" si="6"/>
        <v>아삭참치김밥 + 바삭치킨커틀릿</v>
      </c>
      <c r="K441" s="91" t="str">
        <f t="shared" si="3"/>
        <v>픽업완료</v>
      </c>
      <c r="L441" s="85">
        <f t="shared" si="16"/>
        <v>45761.48958</v>
      </c>
    </row>
    <row r="442" hidden="1">
      <c r="A442" s="83">
        <v>45761.0</v>
      </c>
      <c r="B442" s="81">
        <v>0.4895833333333333</v>
      </c>
      <c r="C442" s="76" t="s">
        <v>2</v>
      </c>
      <c r="D442" s="76" t="s">
        <v>24</v>
      </c>
      <c r="E442" s="76" t="s">
        <v>126</v>
      </c>
      <c r="F442" s="76" t="s">
        <v>82</v>
      </c>
      <c r="H442" s="76">
        <v>5.0</v>
      </c>
      <c r="I442" s="91" t="str">
        <f t="shared" si="5"/>
        <v>라이더2</v>
      </c>
      <c r="J442" s="91" t="str">
        <f t="shared" si="6"/>
        <v>아이스 아메리카노</v>
      </c>
      <c r="K442" s="91" t="str">
        <f t="shared" si="3"/>
        <v>픽업완료</v>
      </c>
      <c r="L442" s="85">
        <f t="shared" si="16"/>
        <v>45761.48958</v>
      </c>
    </row>
    <row r="443">
      <c r="A443" s="83">
        <v>45761.0</v>
      </c>
      <c r="B443" s="81">
        <v>0.4965277777777778</v>
      </c>
      <c r="C443" s="76" t="s">
        <v>2</v>
      </c>
      <c r="D443" s="76" t="s">
        <v>21</v>
      </c>
      <c r="E443" s="76" t="s">
        <v>126</v>
      </c>
      <c r="F443" s="76" t="s">
        <v>9</v>
      </c>
      <c r="H443" s="76">
        <v>10.0</v>
      </c>
      <c r="I443" s="91" t="str">
        <f t="shared" si="5"/>
        <v>라이더1</v>
      </c>
      <c r="J443" s="91" t="str">
        <f t="shared" si="6"/>
        <v>아삭참치김밥 + 바삭치킨커틀릿</v>
      </c>
      <c r="K443" s="91" t="str">
        <f t="shared" si="3"/>
        <v>픽업완료</v>
      </c>
      <c r="L443" s="85">
        <f t="shared" si="16"/>
        <v>45761.49653</v>
      </c>
    </row>
    <row r="444">
      <c r="A444" s="83">
        <v>45761.0</v>
      </c>
      <c r="B444" s="81">
        <v>0.49027777777777776</v>
      </c>
      <c r="C444" s="76" t="s">
        <v>2</v>
      </c>
      <c r="D444" s="76" t="s">
        <v>123</v>
      </c>
      <c r="E444" s="76" t="s">
        <v>124</v>
      </c>
      <c r="F444" s="76" t="s">
        <v>9</v>
      </c>
      <c r="H444" s="76">
        <v>10.0</v>
      </c>
      <c r="I444" s="78" t="str">
        <f t="shared" si="5"/>
        <v>매장</v>
      </c>
      <c r="J444" s="78" t="str">
        <f t="shared" si="6"/>
        <v>아삭참치김밥 + 바삭치킨커틀릿</v>
      </c>
      <c r="K444" s="78" t="str">
        <f t="shared" si="3"/>
        <v>매장주문</v>
      </c>
      <c r="L444" s="85">
        <f t="shared" si="16"/>
        <v>45761.49028</v>
      </c>
    </row>
    <row r="445" hidden="1">
      <c r="A445" s="83">
        <v>45761.0</v>
      </c>
      <c r="B445" s="81">
        <v>0.49027777777777776</v>
      </c>
      <c r="C445" s="76" t="s">
        <v>2</v>
      </c>
      <c r="D445" s="76" t="s">
        <v>123</v>
      </c>
      <c r="E445" s="76" t="s">
        <v>124</v>
      </c>
      <c r="F445" s="76" t="s">
        <v>82</v>
      </c>
      <c r="H445" s="76">
        <v>5.0</v>
      </c>
      <c r="I445" s="78" t="str">
        <f t="shared" si="5"/>
        <v>매장</v>
      </c>
      <c r="J445" s="78" t="str">
        <f t="shared" si="6"/>
        <v>아이스 아메리카노</v>
      </c>
      <c r="K445" s="78" t="str">
        <f t="shared" si="3"/>
        <v>매장주문</v>
      </c>
      <c r="L445" s="85">
        <f t="shared" si="16"/>
        <v>45761.49028</v>
      </c>
    </row>
    <row r="446">
      <c r="A446" s="83">
        <v>45761.0</v>
      </c>
      <c r="B446" s="81">
        <v>0.4965277777777778</v>
      </c>
      <c r="C446" s="76" t="s">
        <v>2</v>
      </c>
      <c r="D446" s="76" t="s">
        <v>123</v>
      </c>
      <c r="E446" s="76" t="s">
        <v>125</v>
      </c>
      <c r="F446" s="76" t="s">
        <v>9</v>
      </c>
      <c r="H446" s="76">
        <v>10.0</v>
      </c>
      <c r="I446" s="78" t="str">
        <f t="shared" si="5"/>
        <v>매장</v>
      </c>
      <c r="J446" s="78" t="str">
        <f t="shared" si="6"/>
        <v>아삭참치김밥 + 바삭치킨커틀릿</v>
      </c>
      <c r="K446" s="78" t="str">
        <f t="shared" si="3"/>
        <v>매장준비완료</v>
      </c>
      <c r="L446" s="85">
        <f t="shared" si="16"/>
        <v>45761.49653</v>
      </c>
    </row>
    <row r="447" hidden="1">
      <c r="A447" s="83">
        <v>45761.0</v>
      </c>
      <c r="B447" s="81">
        <v>0.4965277777777778</v>
      </c>
      <c r="C447" s="76" t="s">
        <v>2</v>
      </c>
      <c r="D447" s="76" t="s">
        <v>123</v>
      </c>
      <c r="E447" s="76" t="s">
        <v>125</v>
      </c>
      <c r="F447" s="76" t="s">
        <v>82</v>
      </c>
      <c r="H447" s="76">
        <v>5.0</v>
      </c>
      <c r="I447" s="78" t="str">
        <f t="shared" si="5"/>
        <v>매장</v>
      </c>
      <c r="J447" s="78" t="str">
        <f t="shared" si="6"/>
        <v>아이스 아메리카노</v>
      </c>
      <c r="K447" s="78" t="str">
        <f t="shared" si="3"/>
        <v>매장준비완료</v>
      </c>
      <c r="L447" s="85">
        <f t="shared" si="16"/>
        <v>45761.49653</v>
      </c>
    </row>
    <row r="448">
      <c r="A448" s="83">
        <v>45761.0</v>
      </c>
      <c r="B448" s="81">
        <v>0.5</v>
      </c>
      <c r="C448" s="76" t="s">
        <v>2</v>
      </c>
      <c r="D448" s="76" t="s">
        <v>28</v>
      </c>
      <c r="E448" s="76" t="s">
        <v>126</v>
      </c>
      <c r="F448" s="92" t="s">
        <v>9</v>
      </c>
      <c r="H448" s="76">
        <v>10.0</v>
      </c>
      <c r="I448" s="91" t="str">
        <f t="shared" si="5"/>
        <v>라이더3</v>
      </c>
      <c r="J448" s="91" t="str">
        <f t="shared" si="6"/>
        <v>아삭참치김밥 + 바삭치킨커틀릿</v>
      </c>
      <c r="K448" s="91" t="str">
        <f t="shared" si="3"/>
        <v>픽업완료</v>
      </c>
      <c r="L448" s="85">
        <f t="shared" si="16"/>
        <v>45761.5</v>
      </c>
    </row>
    <row r="449" hidden="1">
      <c r="A449" s="83">
        <v>45761.0</v>
      </c>
      <c r="B449" s="81">
        <v>0.5</v>
      </c>
      <c r="C449" s="76" t="s">
        <v>2</v>
      </c>
      <c r="D449" s="76" t="s">
        <v>28</v>
      </c>
      <c r="E449" s="76" t="s">
        <v>126</v>
      </c>
      <c r="F449" s="92" t="s">
        <v>82</v>
      </c>
      <c r="H449" s="76">
        <v>5.0</v>
      </c>
      <c r="I449" s="91" t="str">
        <f t="shared" si="5"/>
        <v>라이더3</v>
      </c>
      <c r="J449" s="91" t="str">
        <f t="shared" si="6"/>
        <v>아이스 아메리카노</v>
      </c>
      <c r="K449" s="91" t="str">
        <f t="shared" si="3"/>
        <v>픽업완료</v>
      </c>
      <c r="L449" s="85">
        <f t="shared" si="16"/>
        <v>45761.5</v>
      </c>
    </row>
    <row r="450">
      <c r="A450" s="83">
        <v>45761.0</v>
      </c>
      <c r="B450" s="81">
        <v>0.4895833333333333</v>
      </c>
      <c r="C450" s="76" t="s">
        <v>2</v>
      </c>
      <c r="D450" s="76" t="s">
        <v>24</v>
      </c>
      <c r="E450" s="76" t="s">
        <v>40</v>
      </c>
      <c r="F450" s="76" t="s">
        <v>9</v>
      </c>
      <c r="H450" s="76">
        <v>2.0</v>
      </c>
      <c r="I450" s="91" t="str">
        <f t="shared" si="5"/>
        <v>라이더2</v>
      </c>
      <c r="J450" s="91" t="str">
        <f t="shared" si="6"/>
        <v>아삭참치김밥 + 바삭치킨커틀릿</v>
      </c>
      <c r="K450" s="91" t="str">
        <f t="shared" si="3"/>
        <v>폐기</v>
      </c>
      <c r="L450" s="85">
        <f t="shared" si="16"/>
        <v>45761.48958</v>
      </c>
    </row>
    <row r="451">
      <c r="A451" s="83">
        <v>45761.0</v>
      </c>
      <c r="B451" s="81">
        <v>0.4895833333333333</v>
      </c>
      <c r="C451" s="76" t="s">
        <v>2</v>
      </c>
      <c r="D451" s="76" t="s">
        <v>28</v>
      </c>
      <c r="E451" s="76" t="s">
        <v>40</v>
      </c>
      <c r="F451" s="76" t="s">
        <v>9</v>
      </c>
      <c r="H451" s="76">
        <v>3.0</v>
      </c>
      <c r="I451" s="91" t="str">
        <f t="shared" si="5"/>
        <v>라이더3</v>
      </c>
      <c r="J451" s="91" t="str">
        <f t="shared" si="6"/>
        <v>아삭참치김밥 + 바삭치킨커틀릿</v>
      </c>
      <c r="K451" s="91" t="str">
        <f t="shared" si="3"/>
        <v>폐기</v>
      </c>
      <c r="L451" s="85">
        <f t="shared" si="16"/>
        <v>45761.48958</v>
      </c>
    </row>
    <row r="452" hidden="1">
      <c r="A452" s="83">
        <v>45761.0</v>
      </c>
      <c r="B452" s="81">
        <v>0.4895833333333333</v>
      </c>
      <c r="C452" s="76" t="s">
        <v>2</v>
      </c>
      <c r="D452" s="76" t="s">
        <v>28</v>
      </c>
      <c r="E452" s="76" t="s">
        <v>40</v>
      </c>
      <c r="F452" s="76" t="s">
        <v>82</v>
      </c>
      <c r="H452" s="76">
        <v>7.0</v>
      </c>
      <c r="I452" s="91" t="str">
        <f t="shared" si="5"/>
        <v>라이더3</v>
      </c>
      <c r="J452" s="91" t="str">
        <f t="shared" si="6"/>
        <v>아이스 아메리카노</v>
      </c>
      <c r="K452" s="91" t="str">
        <f t="shared" si="3"/>
        <v>폐기</v>
      </c>
      <c r="L452" s="85">
        <f t="shared" si="16"/>
        <v>45761.48958</v>
      </c>
    </row>
    <row r="453" hidden="1">
      <c r="A453" s="83">
        <v>45761.0</v>
      </c>
      <c r="B453" s="81">
        <v>0.4895833333333333</v>
      </c>
      <c r="C453" s="76" t="s">
        <v>2</v>
      </c>
      <c r="D453" s="76" t="s">
        <v>24</v>
      </c>
      <c r="E453" s="76" t="s">
        <v>40</v>
      </c>
      <c r="F453" s="76" t="s">
        <v>82</v>
      </c>
      <c r="H453" s="76">
        <v>4.0</v>
      </c>
      <c r="I453" s="91" t="str">
        <f t="shared" si="5"/>
        <v>라이더2</v>
      </c>
      <c r="J453" s="91" t="str">
        <f t="shared" si="6"/>
        <v>아이스 아메리카노</v>
      </c>
      <c r="K453" s="91" t="str">
        <f t="shared" si="3"/>
        <v>폐기</v>
      </c>
      <c r="L453" s="85">
        <f t="shared" si="16"/>
        <v>45761.48958</v>
      </c>
    </row>
    <row r="454">
      <c r="A454" s="83">
        <v>45761.0</v>
      </c>
      <c r="B454" s="81">
        <v>0.4895833333333333</v>
      </c>
      <c r="C454" s="76" t="s">
        <v>2</v>
      </c>
      <c r="D454" s="76" t="s">
        <v>21</v>
      </c>
      <c r="E454" s="76" t="s">
        <v>40</v>
      </c>
      <c r="F454" s="76" t="s">
        <v>9</v>
      </c>
      <c r="H454" s="76">
        <v>7.0</v>
      </c>
      <c r="I454" s="91" t="str">
        <f t="shared" si="5"/>
        <v>라이더1</v>
      </c>
      <c r="J454" s="91" t="str">
        <f t="shared" si="6"/>
        <v>아삭참치김밥 + 바삭치킨커틀릿</v>
      </c>
      <c r="K454" s="91" t="str">
        <f t="shared" si="3"/>
        <v>폐기</v>
      </c>
      <c r="L454" s="85">
        <f t="shared" si="16"/>
        <v>45761.48958</v>
      </c>
    </row>
    <row r="455">
      <c r="A455" s="83">
        <v>45761.0</v>
      </c>
      <c r="B455" s="95" t="s">
        <v>133</v>
      </c>
      <c r="C455" s="76" t="s">
        <v>2</v>
      </c>
      <c r="D455" s="1" t="s">
        <v>127</v>
      </c>
      <c r="E455" s="1" t="s">
        <v>57</v>
      </c>
      <c r="F455" s="76" t="s">
        <v>134</v>
      </c>
      <c r="G455" s="76" t="s">
        <v>129</v>
      </c>
      <c r="H455" s="96">
        <v>20.0</v>
      </c>
      <c r="I455" s="97" t="s">
        <v>123</v>
      </c>
      <c r="J455" s="97" t="s">
        <v>134</v>
      </c>
      <c r="K455" s="97" t="s">
        <v>57</v>
      </c>
      <c r="L455" s="84">
        <v>45761.459797373835</v>
      </c>
    </row>
    <row r="456">
      <c r="A456" s="83">
        <v>45761.0</v>
      </c>
      <c r="B456" s="95" t="s">
        <v>133</v>
      </c>
      <c r="C456" s="76" t="s">
        <v>2</v>
      </c>
      <c r="D456" s="1" t="s">
        <v>127</v>
      </c>
      <c r="E456" s="1" t="s">
        <v>57</v>
      </c>
      <c r="F456" s="76" t="s">
        <v>134</v>
      </c>
      <c r="G456" s="76" t="s">
        <v>129</v>
      </c>
      <c r="H456" s="96">
        <v>30.0</v>
      </c>
      <c r="I456" s="97" t="s">
        <v>123</v>
      </c>
      <c r="J456" s="97" t="s">
        <v>134</v>
      </c>
      <c r="K456" s="97" t="s">
        <v>57</v>
      </c>
      <c r="L456" s="84">
        <v>45761.46027504603</v>
      </c>
    </row>
    <row r="457">
      <c r="A457" s="83">
        <v>45761.0</v>
      </c>
      <c r="B457" s="95" t="s">
        <v>135</v>
      </c>
      <c r="C457" s="76" t="s">
        <v>2</v>
      </c>
      <c r="D457" s="1" t="s">
        <v>127</v>
      </c>
      <c r="E457" s="1" t="s">
        <v>57</v>
      </c>
      <c r="F457" s="76" t="s">
        <v>134</v>
      </c>
      <c r="G457" s="76" t="s">
        <v>131</v>
      </c>
      <c r="H457" s="96">
        <v>20.0</v>
      </c>
      <c r="I457" s="97" t="s">
        <v>123</v>
      </c>
      <c r="J457" s="97" t="s">
        <v>134</v>
      </c>
      <c r="K457" s="97" t="s">
        <v>57</v>
      </c>
      <c r="L457" s="84">
        <v>45761.46058013684</v>
      </c>
    </row>
    <row r="458">
      <c r="A458" s="83">
        <v>45761.0</v>
      </c>
      <c r="B458" s="95" t="s">
        <v>136</v>
      </c>
      <c r="C458" s="76" t="s">
        <v>2</v>
      </c>
      <c r="D458" s="1" t="s">
        <v>127</v>
      </c>
      <c r="E458" s="1" t="s">
        <v>57</v>
      </c>
      <c r="F458" s="76" t="s">
        <v>134</v>
      </c>
      <c r="G458" s="76" t="s">
        <v>132</v>
      </c>
      <c r="H458" s="96">
        <v>20.0</v>
      </c>
      <c r="I458" s="97" t="s">
        <v>123</v>
      </c>
      <c r="J458" s="97" t="s">
        <v>134</v>
      </c>
      <c r="K458" s="97" t="s">
        <v>57</v>
      </c>
      <c r="L458" s="84">
        <v>45761.46264451559</v>
      </c>
    </row>
    <row r="459">
      <c r="A459" s="83">
        <v>45761.0</v>
      </c>
      <c r="B459" s="95" t="s">
        <v>136</v>
      </c>
      <c r="C459" s="76" t="s">
        <v>2</v>
      </c>
      <c r="D459" s="1" t="s">
        <v>127</v>
      </c>
      <c r="E459" s="1" t="s">
        <v>57</v>
      </c>
      <c r="F459" s="76" t="s">
        <v>134</v>
      </c>
      <c r="G459" s="76" t="s">
        <v>131</v>
      </c>
      <c r="H459" s="96">
        <v>20.0</v>
      </c>
      <c r="I459" s="97" t="s">
        <v>123</v>
      </c>
      <c r="J459" s="97" t="s">
        <v>134</v>
      </c>
      <c r="K459" s="97" t="s">
        <v>57</v>
      </c>
      <c r="L459" s="84">
        <v>45761.46296584535</v>
      </c>
    </row>
    <row r="460">
      <c r="A460" s="83">
        <v>45761.0</v>
      </c>
      <c r="B460" s="95" t="s">
        <v>137</v>
      </c>
      <c r="C460" s="76" t="s">
        <v>2</v>
      </c>
      <c r="D460" s="1" t="s">
        <v>127</v>
      </c>
      <c r="E460" s="1" t="s">
        <v>57</v>
      </c>
      <c r="F460" s="76" t="s">
        <v>134</v>
      </c>
      <c r="G460" s="76" t="s">
        <v>131</v>
      </c>
      <c r="H460" s="96">
        <v>20.0</v>
      </c>
      <c r="I460" s="97" t="s">
        <v>123</v>
      </c>
      <c r="J460" s="97" t="s">
        <v>134</v>
      </c>
      <c r="K460" s="97" t="s">
        <v>57</v>
      </c>
      <c r="L460" s="84">
        <v>45761.4721039579</v>
      </c>
    </row>
    <row r="461">
      <c r="A461" s="83">
        <v>45761.0</v>
      </c>
      <c r="B461" s="95" t="s">
        <v>137</v>
      </c>
      <c r="C461" s="76" t="s">
        <v>2</v>
      </c>
      <c r="D461" s="1" t="s">
        <v>127</v>
      </c>
      <c r="E461" s="1" t="s">
        <v>57</v>
      </c>
      <c r="F461" s="76" t="s">
        <v>134</v>
      </c>
      <c r="G461" s="76" t="s">
        <v>132</v>
      </c>
      <c r="H461" s="96">
        <v>20.0</v>
      </c>
      <c r="I461" s="97" t="s">
        <v>123</v>
      </c>
      <c r="J461" s="97" t="s">
        <v>134</v>
      </c>
      <c r="K461" s="97" t="s">
        <v>57</v>
      </c>
      <c r="L461" s="84">
        <v>45761.47219827351</v>
      </c>
    </row>
    <row r="462">
      <c r="A462" s="83">
        <v>45761.0</v>
      </c>
      <c r="B462" s="95" t="s">
        <v>138</v>
      </c>
      <c r="C462" s="76" t="s">
        <v>2</v>
      </c>
      <c r="D462" s="1" t="s">
        <v>127</v>
      </c>
      <c r="E462" s="1" t="s">
        <v>57</v>
      </c>
      <c r="F462" s="76" t="s">
        <v>134</v>
      </c>
      <c r="G462" s="76" t="s">
        <v>129</v>
      </c>
      <c r="H462" s="96">
        <v>10.0</v>
      </c>
      <c r="I462" s="97" t="s">
        <v>123</v>
      </c>
      <c r="J462" s="97" t="s">
        <v>134</v>
      </c>
      <c r="K462" s="97" t="s">
        <v>57</v>
      </c>
      <c r="L462" s="84">
        <v>45761.47230944734</v>
      </c>
    </row>
    <row r="463">
      <c r="A463" s="83">
        <v>45761.0</v>
      </c>
      <c r="B463" s="95" t="s">
        <v>139</v>
      </c>
      <c r="C463" s="76" t="s">
        <v>2</v>
      </c>
      <c r="D463" s="1" t="s">
        <v>127</v>
      </c>
      <c r="E463" s="1" t="s">
        <v>57</v>
      </c>
      <c r="F463" s="76" t="s">
        <v>134</v>
      </c>
      <c r="G463" s="76" t="s">
        <v>132</v>
      </c>
      <c r="H463" s="96">
        <v>10.0</v>
      </c>
      <c r="I463" s="97" t="s">
        <v>123</v>
      </c>
      <c r="J463" s="97" t="s">
        <v>134</v>
      </c>
      <c r="K463" s="97" t="s">
        <v>57</v>
      </c>
      <c r="L463" s="84">
        <v>45761.47397382155</v>
      </c>
    </row>
    <row r="464">
      <c r="A464" s="83">
        <v>45761.0</v>
      </c>
      <c r="B464" s="95" t="s">
        <v>140</v>
      </c>
      <c r="C464" s="76" t="s">
        <v>2</v>
      </c>
      <c r="D464" s="1" t="s">
        <v>127</v>
      </c>
      <c r="E464" s="1" t="s">
        <v>57</v>
      </c>
      <c r="F464" s="76" t="s">
        <v>134</v>
      </c>
      <c r="G464" s="76" t="s">
        <v>132</v>
      </c>
      <c r="H464" s="96">
        <v>50.0</v>
      </c>
      <c r="I464" s="97" t="s">
        <v>123</v>
      </c>
      <c r="J464" s="97" t="s">
        <v>134</v>
      </c>
      <c r="K464" s="97" t="s">
        <v>57</v>
      </c>
      <c r="L464" s="84">
        <v>45761.488271791946</v>
      </c>
    </row>
    <row r="465">
      <c r="A465" s="83">
        <v>45761.0</v>
      </c>
      <c r="B465" s="95" t="s">
        <v>140</v>
      </c>
      <c r="C465" s="76" t="s">
        <v>2</v>
      </c>
      <c r="D465" s="1" t="s">
        <v>127</v>
      </c>
      <c r="E465" s="1" t="s">
        <v>57</v>
      </c>
      <c r="F465" s="76" t="s">
        <v>134</v>
      </c>
      <c r="G465" s="76" t="s">
        <v>129</v>
      </c>
      <c r="H465" s="96">
        <v>50.0</v>
      </c>
      <c r="I465" s="97" t="s">
        <v>123</v>
      </c>
      <c r="J465" s="97" t="s">
        <v>134</v>
      </c>
      <c r="K465" s="97" t="s">
        <v>57</v>
      </c>
      <c r="L465" s="84">
        <v>45761.4883318575</v>
      </c>
    </row>
    <row r="466">
      <c r="A466" s="83">
        <v>45761.0</v>
      </c>
      <c r="B466" s="95" t="s">
        <v>141</v>
      </c>
      <c r="C466" s="76" t="s">
        <v>2</v>
      </c>
      <c r="D466" s="1" t="s">
        <v>127</v>
      </c>
      <c r="E466" s="1" t="s">
        <v>57</v>
      </c>
      <c r="F466" s="76" t="s">
        <v>134</v>
      </c>
      <c r="G466" s="76" t="s">
        <v>132</v>
      </c>
      <c r="H466" s="96">
        <v>30.0</v>
      </c>
      <c r="I466" s="97" t="s">
        <v>123</v>
      </c>
      <c r="J466" s="97" t="s">
        <v>134</v>
      </c>
      <c r="K466" s="97" t="s">
        <v>57</v>
      </c>
      <c r="L466" s="84">
        <v>45761.49121707744</v>
      </c>
    </row>
    <row r="467">
      <c r="A467" s="83">
        <v>45761.0</v>
      </c>
      <c r="B467" s="95" t="s">
        <v>141</v>
      </c>
      <c r="C467" s="76" t="s">
        <v>2</v>
      </c>
      <c r="D467" s="1" t="s">
        <v>127</v>
      </c>
      <c r="E467" s="1" t="s">
        <v>57</v>
      </c>
      <c r="F467" s="76" t="s">
        <v>134</v>
      </c>
      <c r="G467" s="76" t="s">
        <v>129</v>
      </c>
      <c r="H467" s="96">
        <v>30.0</v>
      </c>
      <c r="I467" s="97" t="s">
        <v>123</v>
      </c>
      <c r="J467" s="97" t="s">
        <v>134</v>
      </c>
      <c r="K467" s="97" t="s">
        <v>57</v>
      </c>
      <c r="L467" s="84">
        <v>45761.49131560738</v>
      </c>
    </row>
    <row r="468">
      <c r="A468" s="83">
        <v>45761.0</v>
      </c>
      <c r="B468" s="95" t="s">
        <v>142</v>
      </c>
      <c r="C468" s="76" t="s">
        <v>2</v>
      </c>
      <c r="D468" s="1" t="s">
        <v>127</v>
      </c>
      <c r="E468" s="1" t="s">
        <v>57</v>
      </c>
      <c r="F468" s="76" t="s">
        <v>134</v>
      </c>
      <c r="G468" s="76" t="s">
        <v>129</v>
      </c>
      <c r="H468" s="96">
        <v>50.0</v>
      </c>
      <c r="I468" s="76" t="s">
        <v>123</v>
      </c>
      <c r="J468" s="76" t="s">
        <v>134</v>
      </c>
      <c r="K468" s="76" t="s">
        <v>57</v>
      </c>
      <c r="L468" s="84">
        <v>45761.49793388722</v>
      </c>
    </row>
    <row r="469">
      <c r="A469" s="83">
        <v>45761.0</v>
      </c>
      <c r="B469" s="95" t="s">
        <v>142</v>
      </c>
      <c r="C469" s="76" t="s">
        <v>2</v>
      </c>
      <c r="D469" s="1" t="s">
        <v>127</v>
      </c>
      <c r="E469" s="1" t="s">
        <v>57</v>
      </c>
      <c r="F469" s="76" t="s">
        <v>134</v>
      </c>
      <c r="G469" s="76" t="s">
        <v>132</v>
      </c>
      <c r="H469" s="96">
        <v>50.0</v>
      </c>
      <c r="I469" s="76" t="s">
        <v>123</v>
      </c>
      <c r="J469" s="76" t="s">
        <v>134</v>
      </c>
      <c r="K469" s="76" t="s">
        <v>57</v>
      </c>
      <c r="L469" s="84">
        <v>45761.49803642569</v>
      </c>
    </row>
    <row r="470">
      <c r="A470" s="83">
        <v>45761.0</v>
      </c>
      <c r="B470" s="95" t="s">
        <v>142</v>
      </c>
      <c r="C470" s="76" t="s">
        <v>2</v>
      </c>
      <c r="D470" s="1" t="s">
        <v>127</v>
      </c>
      <c r="E470" s="1" t="s">
        <v>57</v>
      </c>
      <c r="F470" s="76" t="s">
        <v>134</v>
      </c>
      <c r="G470" s="76" t="s">
        <v>131</v>
      </c>
      <c r="H470" s="96">
        <v>50.0</v>
      </c>
      <c r="I470" s="76" t="s">
        <v>123</v>
      </c>
      <c r="J470" s="76" t="s">
        <v>134</v>
      </c>
      <c r="K470" s="76" t="s">
        <v>57</v>
      </c>
      <c r="L470" s="84">
        <v>45761.49808845281</v>
      </c>
    </row>
    <row r="471">
      <c r="A471" s="83">
        <v>45761.0</v>
      </c>
      <c r="B471" s="95" t="s">
        <v>143</v>
      </c>
      <c r="C471" s="76" t="s">
        <v>78</v>
      </c>
      <c r="D471" s="31" t="s">
        <v>123</v>
      </c>
      <c r="E471" s="31" t="s">
        <v>125</v>
      </c>
      <c r="F471" s="76" t="s">
        <v>9</v>
      </c>
      <c r="G471" s="76" t="s">
        <v>134</v>
      </c>
      <c r="H471" s="96">
        <v>6.0</v>
      </c>
      <c r="I471" s="76" t="s">
        <v>123</v>
      </c>
      <c r="J471" s="76" t="s">
        <v>9</v>
      </c>
      <c r="K471" s="76" t="s">
        <v>125</v>
      </c>
      <c r="L471" s="95" t="s">
        <v>144</v>
      </c>
    </row>
    <row r="472" hidden="1">
      <c r="A472" s="83">
        <v>45761.0</v>
      </c>
      <c r="B472" s="95" t="s">
        <v>143</v>
      </c>
      <c r="C472" s="76" t="s">
        <v>78</v>
      </c>
      <c r="D472" s="31" t="s">
        <v>123</v>
      </c>
      <c r="E472" s="31" t="s">
        <v>125</v>
      </c>
      <c r="F472" s="76" t="s">
        <v>82</v>
      </c>
      <c r="G472" s="76" t="s">
        <v>134</v>
      </c>
      <c r="H472" s="96">
        <v>6.0</v>
      </c>
      <c r="I472" s="76" t="s">
        <v>123</v>
      </c>
      <c r="J472" s="76" t="s">
        <v>82</v>
      </c>
      <c r="K472" s="76" t="s">
        <v>125</v>
      </c>
      <c r="L472" s="95" t="s">
        <v>145</v>
      </c>
    </row>
    <row r="473">
      <c r="A473" s="83">
        <v>45761.0</v>
      </c>
      <c r="B473" s="95" t="s">
        <v>146</v>
      </c>
      <c r="C473" s="76" t="s">
        <v>78</v>
      </c>
      <c r="D473" s="31" t="s">
        <v>147</v>
      </c>
      <c r="E473" s="31" t="s">
        <v>126</v>
      </c>
      <c r="F473" s="76" t="s">
        <v>9</v>
      </c>
      <c r="G473" s="76" t="s">
        <v>134</v>
      </c>
      <c r="H473" s="96">
        <v>6.0</v>
      </c>
      <c r="I473" s="76" t="s">
        <v>147</v>
      </c>
      <c r="J473" s="76" t="s">
        <v>9</v>
      </c>
      <c r="K473" s="76" t="s">
        <v>126</v>
      </c>
      <c r="L473" s="95" t="s">
        <v>148</v>
      </c>
    </row>
    <row r="474" hidden="1">
      <c r="A474" s="83">
        <v>45761.0</v>
      </c>
      <c r="B474" s="95" t="s">
        <v>146</v>
      </c>
      <c r="C474" s="76" t="s">
        <v>78</v>
      </c>
      <c r="D474" s="31" t="s">
        <v>147</v>
      </c>
      <c r="E474" s="31" t="s">
        <v>126</v>
      </c>
      <c r="F474" s="76" t="s">
        <v>82</v>
      </c>
      <c r="G474" s="76" t="s">
        <v>134</v>
      </c>
      <c r="H474" s="96">
        <v>6.0</v>
      </c>
      <c r="I474" s="76" t="s">
        <v>147</v>
      </c>
      <c r="J474" s="76" t="s">
        <v>82</v>
      </c>
      <c r="K474" s="76" t="s">
        <v>126</v>
      </c>
      <c r="L474" s="95" t="s">
        <v>149</v>
      </c>
    </row>
    <row r="475">
      <c r="A475" s="83">
        <v>45761.0</v>
      </c>
      <c r="B475" s="95" t="s">
        <v>150</v>
      </c>
      <c r="C475" s="76" t="s">
        <v>78</v>
      </c>
      <c r="D475" s="31" t="s">
        <v>123</v>
      </c>
      <c r="E475" s="31" t="s">
        <v>124</v>
      </c>
      <c r="F475" s="76" t="s">
        <v>151</v>
      </c>
      <c r="G475" s="76" t="s">
        <v>134</v>
      </c>
      <c r="H475" s="96">
        <v>6.0</v>
      </c>
      <c r="I475" s="76" t="s">
        <v>123</v>
      </c>
      <c r="J475" s="76" t="s">
        <v>151</v>
      </c>
      <c r="K475" s="76" t="s">
        <v>124</v>
      </c>
      <c r="L475" s="95" t="s">
        <v>152</v>
      </c>
    </row>
    <row r="476" hidden="1">
      <c r="A476" s="83">
        <v>45761.0</v>
      </c>
      <c r="B476" s="95" t="s">
        <v>150</v>
      </c>
      <c r="C476" s="76" t="s">
        <v>78</v>
      </c>
      <c r="D476" s="31" t="s">
        <v>123</v>
      </c>
      <c r="E476" s="31" t="s">
        <v>124</v>
      </c>
      <c r="F476" s="76" t="s">
        <v>82</v>
      </c>
      <c r="G476" s="76" t="s">
        <v>134</v>
      </c>
      <c r="H476" s="96">
        <v>6.0</v>
      </c>
      <c r="I476" s="76" t="s">
        <v>123</v>
      </c>
      <c r="J476" s="76" t="s">
        <v>82</v>
      </c>
      <c r="K476" s="76" t="s">
        <v>124</v>
      </c>
      <c r="L476" s="95" t="s">
        <v>153</v>
      </c>
    </row>
    <row r="477" hidden="1">
      <c r="A477" s="83">
        <v>45761.0</v>
      </c>
      <c r="B477" s="95" t="s">
        <v>154</v>
      </c>
      <c r="C477" s="76" t="s">
        <v>78</v>
      </c>
      <c r="D477" s="31" t="s">
        <v>123</v>
      </c>
      <c r="E477" s="31" t="s">
        <v>125</v>
      </c>
      <c r="F477" s="76" t="s">
        <v>82</v>
      </c>
      <c r="G477" s="76" t="s">
        <v>134</v>
      </c>
      <c r="H477" s="96">
        <v>6.0</v>
      </c>
      <c r="I477" s="76" t="s">
        <v>123</v>
      </c>
      <c r="J477" s="76" t="s">
        <v>82</v>
      </c>
      <c r="K477" s="76" t="s">
        <v>125</v>
      </c>
      <c r="L477" s="95" t="s">
        <v>155</v>
      </c>
    </row>
    <row r="478">
      <c r="A478" s="83">
        <v>45761.0</v>
      </c>
      <c r="B478" s="95" t="s">
        <v>156</v>
      </c>
      <c r="C478" s="76" t="s">
        <v>78</v>
      </c>
      <c r="D478" s="31" t="s">
        <v>123</v>
      </c>
      <c r="E478" s="31" t="s">
        <v>124</v>
      </c>
      <c r="F478" s="76" t="s">
        <v>151</v>
      </c>
      <c r="G478" s="76" t="s">
        <v>134</v>
      </c>
      <c r="H478" s="96">
        <v>6.0</v>
      </c>
      <c r="I478" s="76" t="s">
        <v>123</v>
      </c>
      <c r="J478" s="76" t="s">
        <v>151</v>
      </c>
      <c r="K478" s="76" t="s">
        <v>124</v>
      </c>
      <c r="L478" s="95" t="s">
        <v>157</v>
      </c>
    </row>
    <row r="479">
      <c r="A479" s="83">
        <v>45761.0</v>
      </c>
      <c r="B479" s="95" t="s">
        <v>156</v>
      </c>
      <c r="C479" s="76" t="s">
        <v>78</v>
      </c>
      <c r="D479" s="31" t="s">
        <v>123</v>
      </c>
      <c r="E479" s="31" t="s">
        <v>124</v>
      </c>
      <c r="F479" s="76" t="s">
        <v>151</v>
      </c>
      <c r="G479" s="76" t="s">
        <v>134</v>
      </c>
      <c r="H479" s="96">
        <v>6.0</v>
      </c>
      <c r="I479" s="76" t="s">
        <v>123</v>
      </c>
      <c r="J479" s="76" t="s">
        <v>151</v>
      </c>
      <c r="K479" s="76" t="s">
        <v>124</v>
      </c>
      <c r="L479" s="95" t="s">
        <v>158</v>
      </c>
    </row>
    <row r="480">
      <c r="A480" s="83">
        <v>45761.0</v>
      </c>
      <c r="B480" s="95" t="s">
        <v>156</v>
      </c>
      <c r="C480" s="76" t="s">
        <v>78</v>
      </c>
      <c r="D480" s="31" t="s">
        <v>123</v>
      </c>
      <c r="E480" s="31" t="s">
        <v>124</v>
      </c>
      <c r="F480" s="76" t="s">
        <v>151</v>
      </c>
      <c r="G480" s="76" t="s">
        <v>134</v>
      </c>
      <c r="H480" s="96">
        <v>6.0</v>
      </c>
      <c r="I480" s="76" t="s">
        <v>123</v>
      </c>
      <c r="J480" s="76" t="s">
        <v>151</v>
      </c>
      <c r="K480" s="76" t="s">
        <v>124</v>
      </c>
      <c r="L480" s="95" t="s">
        <v>159</v>
      </c>
    </row>
    <row r="481">
      <c r="A481" s="83">
        <v>45761.0</v>
      </c>
      <c r="B481" s="95" t="s">
        <v>160</v>
      </c>
      <c r="C481" s="76" t="s">
        <v>78</v>
      </c>
      <c r="D481" s="31" t="s">
        <v>123</v>
      </c>
      <c r="E481" s="31" t="s">
        <v>124</v>
      </c>
      <c r="F481" s="76" t="s">
        <v>9</v>
      </c>
      <c r="G481" s="76" t="s">
        <v>134</v>
      </c>
      <c r="H481" s="96">
        <v>6.0</v>
      </c>
      <c r="I481" s="76" t="s">
        <v>123</v>
      </c>
      <c r="J481" s="76" t="s">
        <v>9</v>
      </c>
      <c r="K481" s="76" t="s">
        <v>124</v>
      </c>
      <c r="L481" s="95" t="s">
        <v>161</v>
      </c>
    </row>
    <row r="482">
      <c r="A482" s="83">
        <v>45761.0</v>
      </c>
      <c r="B482" s="95" t="s">
        <v>162</v>
      </c>
      <c r="C482" s="76" t="s">
        <v>78</v>
      </c>
      <c r="D482" s="31" t="s">
        <v>163</v>
      </c>
      <c r="E482" s="31" t="s">
        <v>126</v>
      </c>
      <c r="F482" s="76" t="s">
        <v>9</v>
      </c>
      <c r="G482" s="76" t="s">
        <v>134</v>
      </c>
      <c r="H482" s="96">
        <v>6.0</v>
      </c>
      <c r="I482" s="76" t="s">
        <v>163</v>
      </c>
      <c r="J482" s="76" t="s">
        <v>9</v>
      </c>
      <c r="K482" s="76" t="s">
        <v>126</v>
      </c>
      <c r="L482" s="95" t="s">
        <v>164</v>
      </c>
    </row>
    <row r="483">
      <c r="A483" s="93">
        <v>45761.0</v>
      </c>
      <c r="B483" s="98" t="s">
        <v>162</v>
      </c>
      <c r="C483" s="92" t="s">
        <v>78</v>
      </c>
      <c r="D483" s="92" t="s">
        <v>163</v>
      </c>
      <c r="E483" s="92" t="s">
        <v>126</v>
      </c>
      <c r="F483" s="31" t="s">
        <v>165</v>
      </c>
      <c r="G483" s="92" t="s">
        <v>134</v>
      </c>
      <c r="H483" s="4">
        <v>6.0</v>
      </c>
      <c r="I483" s="92" t="s">
        <v>163</v>
      </c>
      <c r="J483" s="76" t="s">
        <v>151</v>
      </c>
      <c r="K483" s="92" t="s">
        <v>126</v>
      </c>
      <c r="L483" s="99" t="s">
        <v>166</v>
      </c>
      <c r="M483" s="31" t="s">
        <v>167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83">
        <v>45761.0</v>
      </c>
      <c r="B484" s="95" t="s">
        <v>162</v>
      </c>
      <c r="C484" s="76" t="s">
        <v>78</v>
      </c>
      <c r="D484" s="31" t="s">
        <v>147</v>
      </c>
      <c r="E484" s="31" t="s">
        <v>126</v>
      </c>
      <c r="F484" s="31" t="s">
        <v>165</v>
      </c>
      <c r="G484" s="76" t="s">
        <v>134</v>
      </c>
      <c r="H484" s="96">
        <v>6.0</v>
      </c>
      <c r="I484" s="76" t="s">
        <v>147</v>
      </c>
      <c r="J484" s="76" t="s">
        <v>151</v>
      </c>
      <c r="K484" s="76" t="s">
        <v>126</v>
      </c>
      <c r="L484" s="95" t="s">
        <v>168</v>
      </c>
      <c r="M484" s="76" t="s">
        <v>167</v>
      </c>
    </row>
    <row r="485">
      <c r="A485" s="83">
        <v>45761.0</v>
      </c>
      <c r="B485" s="95" t="s">
        <v>162</v>
      </c>
      <c r="C485" s="76" t="s">
        <v>78</v>
      </c>
      <c r="D485" s="31" t="s">
        <v>169</v>
      </c>
      <c r="E485" s="31" t="s">
        <v>126</v>
      </c>
      <c r="F485" s="76" t="s">
        <v>165</v>
      </c>
      <c r="G485" s="76" t="s">
        <v>134</v>
      </c>
      <c r="H485" s="96">
        <v>6.0</v>
      </c>
      <c r="I485" s="76" t="s">
        <v>169</v>
      </c>
      <c r="J485" s="76" t="s">
        <v>151</v>
      </c>
      <c r="K485" s="76" t="s">
        <v>126</v>
      </c>
      <c r="L485" s="95" t="s">
        <v>170</v>
      </c>
    </row>
    <row r="486">
      <c r="A486" s="83">
        <v>45761.0</v>
      </c>
      <c r="B486" s="95" t="s">
        <v>171</v>
      </c>
      <c r="C486" s="76" t="s">
        <v>78</v>
      </c>
      <c r="D486" s="31" t="s">
        <v>172</v>
      </c>
      <c r="E486" s="31" t="s">
        <v>126</v>
      </c>
      <c r="F486" s="76" t="s">
        <v>165</v>
      </c>
      <c r="G486" s="76" t="s">
        <v>134</v>
      </c>
      <c r="H486" s="96">
        <v>6.0</v>
      </c>
      <c r="I486" s="76" t="s">
        <v>172</v>
      </c>
      <c r="J486" s="76" t="s">
        <v>151</v>
      </c>
      <c r="K486" s="76" t="s">
        <v>126</v>
      </c>
      <c r="L486" s="95" t="s">
        <v>173</v>
      </c>
    </row>
    <row r="487" hidden="1">
      <c r="A487" s="83">
        <v>45761.0</v>
      </c>
      <c r="B487" s="95" t="s">
        <v>174</v>
      </c>
      <c r="C487" s="76" t="s">
        <v>78</v>
      </c>
      <c r="D487" s="31" t="s">
        <v>175</v>
      </c>
      <c r="E487" s="31" t="s">
        <v>126</v>
      </c>
      <c r="F487" s="76" t="s">
        <v>82</v>
      </c>
      <c r="G487" s="76" t="s">
        <v>134</v>
      </c>
      <c r="H487" s="96">
        <v>6.0</v>
      </c>
      <c r="I487" s="76" t="s">
        <v>175</v>
      </c>
      <c r="J487" s="76" t="s">
        <v>82</v>
      </c>
      <c r="K487" s="76" t="s">
        <v>126</v>
      </c>
      <c r="L487" s="95" t="s">
        <v>176</v>
      </c>
    </row>
    <row r="488">
      <c r="A488" s="83">
        <v>45761.0</v>
      </c>
      <c r="B488" s="95" t="s">
        <v>177</v>
      </c>
      <c r="C488" s="76" t="s">
        <v>78</v>
      </c>
      <c r="D488" s="31" t="s">
        <v>127</v>
      </c>
      <c r="E488" s="31" t="s">
        <v>57</v>
      </c>
      <c r="F488" s="76" t="s">
        <v>134</v>
      </c>
      <c r="G488" s="76" t="s">
        <v>178</v>
      </c>
      <c r="H488" s="96">
        <v>20.0</v>
      </c>
      <c r="I488" s="76" t="s">
        <v>123</v>
      </c>
      <c r="J488" s="76" t="s">
        <v>134</v>
      </c>
      <c r="K488" s="76" t="s">
        <v>57</v>
      </c>
      <c r="L488" s="95" t="s">
        <v>179</v>
      </c>
    </row>
    <row r="489">
      <c r="A489" s="83">
        <v>45761.0</v>
      </c>
      <c r="B489" s="95" t="s">
        <v>180</v>
      </c>
      <c r="C489" s="76" t="s">
        <v>78</v>
      </c>
      <c r="D489" s="31" t="s">
        <v>127</v>
      </c>
      <c r="E489" s="31" t="s">
        <v>57</v>
      </c>
      <c r="F489" s="76" t="s">
        <v>134</v>
      </c>
      <c r="G489" s="76" t="s">
        <v>178</v>
      </c>
      <c r="H489" s="96">
        <v>10.0</v>
      </c>
      <c r="I489" s="76" t="s">
        <v>123</v>
      </c>
      <c r="J489" s="76" t="s">
        <v>134</v>
      </c>
      <c r="K489" s="76" t="s">
        <v>57</v>
      </c>
      <c r="L489" s="95" t="s">
        <v>181</v>
      </c>
    </row>
    <row r="490">
      <c r="A490" s="83">
        <v>45761.0</v>
      </c>
      <c r="B490" s="95" t="s">
        <v>182</v>
      </c>
      <c r="C490" s="76" t="s">
        <v>78</v>
      </c>
      <c r="D490" s="31" t="s">
        <v>123</v>
      </c>
      <c r="E490" s="31" t="s">
        <v>124</v>
      </c>
      <c r="F490" s="76" t="s">
        <v>9</v>
      </c>
      <c r="G490" s="76" t="s">
        <v>134</v>
      </c>
      <c r="H490" s="96">
        <v>6.0</v>
      </c>
      <c r="I490" s="76" t="s">
        <v>123</v>
      </c>
      <c r="J490" s="76" t="s">
        <v>9</v>
      </c>
      <c r="K490" s="76" t="s">
        <v>124</v>
      </c>
      <c r="L490" s="95" t="s">
        <v>183</v>
      </c>
    </row>
    <row r="491">
      <c r="A491" s="83">
        <v>45761.0</v>
      </c>
      <c r="B491" s="95" t="s">
        <v>182</v>
      </c>
      <c r="C491" s="76" t="s">
        <v>78</v>
      </c>
      <c r="D491" s="31" t="s">
        <v>123</v>
      </c>
      <c r="E491" s="31" t="s">
        <v>124</v>
      </c>
      <c r="F491" s="76" t="s">
        <v>9</v>
      </c>
      <c r="G491" s="76" t="s">
        <v>134</v>
      </c>
      <c r="H491" s="96">
        <v>6.0</v>
      </c>
      <c r="I491" s="76" t="s">
        <v>123</v>
      </c>
      <c r="J491" s="76" t="s">
        <v>9</v>
      </c>
      <c r="K491" s="76" t="s">
        <v>124</v>
      </c>
      <c r="L491" s="95" t="s">
        <v>184</v>
      </c>
    </row>
    <row r="492">
      <c r="A492" s="83">
        <v>45761.0</v>
      </c>
      <c r="B492" s="95" t="s">
        <v>185</v>
      </c>
      <c r="C492" s="76" t="s">
        <v>78</v>
      </c>
      <c r="D492" s="31" t="s">
        <v>123</v>
      </c>
      <c r="E492" s="31" t="s">
        <v>124</v>
      </c>
      <c r="F492" s="76" t="s">
        <v>151</v>
      </c>
      <c r="G492" s="76" t="s">
        <v>134</v>
      </c>
      <c r="H492" s="96">
        <v>6.0</v>
      </c>
      <c r="I492" s="76" t="s">
        <v>123</v>
      </c>
      <c r="J492" s="76" t="s">
        <v>151</v>
      </c>
      <c r="K492" s="76" t="s">
        <v>124</v>
      </c>
      <c r="L492" s="95" t="s">
        <v>186</v>
      </c>
    </row>
    <row r="493">
      <c r="A493" s="83">
        <v>45761.0</v>
      </c>
      <c r="B493" s="95" t="s">
        <v>185</v>
      </c>
      <c r="C493" s="76" t="s">
        <v>78</v>
      </c>
      <c r="D493" s="31" t="s">
        <v>123</v>
      </c>
      <c r="E493" s="31" t="s">
        <v>124</v>
      </c>
      <c r="F493" s="76" t="s">
        <v>151</v>
      </c>
      <c r="G493" s="76" t="s">
        <v>134</v>
      </c>
      <c r="H493" s="96">
        <v>6.0</v>
      </c>
      <c r="I493" s="76" t="s">
        <v>123</v>
      </c>
      <c r="J493" s="76" t="s">
        <v>151</v>
      </c>
      <c r="K493" s="76" t="s">
        <v>124</v>
      </c>
      <c r="L493" s="95" t="s">
        <v>187</v>
      </c>
    </row>
    <row r="494">
      <c r="A494" s="83">
        <v>45761.0</v>
      </c>
      <c r="B494" s="95" t="s">
        <v>188</v>
      </c>
      <c r="C494" s="76" t="s">
        <v>78</v>
      </c>
      <c r="D494" s="31" t="s">
        <v>123</v>
      </c>
      <c r="E494" s="31" t="s">
        <v>124</v>
      </c>
      <c r="F494" s="76" t="s">
        <v>151</v>
      </c>
      <c r="G494" s="76" t="s">
        <v>134</v>
      </c>
      <c r="H494" s="96">
        <v>6.0</v>
      </c>
      <c r="I494" s="76" t="s">
        <v>123</v>
      </c>
      <c r="J494" s="76" t="s">
        <v>151</v>
      </c>
      <c r="K494" s="76" t="s">
        <v>124</v>
      </c>
      <c r="L494" s="95" t="s">
        <v>189</v>
      </c>
    </row>
    <row r="495">
      <c r="A495" s="83">
        <v>45761.0</v>
      </c>
      <c r="B495" s="95" t="s">
        <v>188</v>
      </c>
      <c r="C495" s="76" t="s">
        <v>78</v>
      </c>
      <c r="D495" s="31" t="s">
        <v>123</v>
      </c>
      <c r="E495" s="31" t="s">
        <v>124</v>
      </c>
      <c r="F495" s="76" t="s">
        <v>151</v>
      </c>
      <c r="G495" s="76" t="s">
        <v>134</v>
      </c>
      <c r="H495" s="96">
        <v>6.0</v>
      </c>
      <c r="I495" s="76" t="s">
        <v>123</v>
      </c>
      <c r="J495" s="76" t="s">
        <v>151</v>
      </c>
      <c r="K495" s="76" t="s">
        <v>124</v>
      </c>
      <c r="L495" s="95" t="s">
        <v>190</v>
      </c>
    </row>
    <row r="496">
      <c r="A496" s="83">
        <v>45761.0</v>
      </c>
      <c r="B496" s="95" t="s">
        <v>188</v>
      </c>
      <c r="C496" s="76" t="s">
        <v>78</v>
      </c>
      <c r="D496" s="31" t="s">
        <v>123</v>
      </c>
      <c r="E496" s="31" t="s">
        <v>124</v>
      </c>
      <c r="F496" s="76" t="s">
        <v>9</v>
      </c>
      <c r="G496" s="76" t="s">
        <v>134</v>
      </c>
      <c r="H496" s="96">
        <v>6.0</v>
      </c>
      <c r="I496" s="76" t="s">
        <v>123</v>
      </c>
      <c r="J496" s="76" t="s">
        <v>9</v>
      </c>
      <c r="K496" s="76" t="s">
        <v>124</v>
      </c>
      <c r="L496" s="95" t="s">
        <v>191</v>
      </c>
    </row>
    <row r="497">
      <c r="A497" s="83">
        <v>45761.0</v>
      </c>
      <c r="B497" s="95" t="s">
        <v>188</v>
      </c>
      <c r="C497" s="76" t="s">
        <v>78</v>
      </c>
      <c r="D497" s="31" t="s">
        <v>123</v>
      </c>
      <c r="E497" s="31" t="s">
        <v>124</v>
      </c>
      <c r="F497" s="76" t="s">
        <v>9</v>
      </c>
      <c r="G497" s="76" t="s">
        <v>134</v>
      </c>
      <c r="H497" s="96">
        <v>6.0</v>
      </c>
      <c r="I497" s="76" t="s">
        <v>123</v>
      </c>
      <c r="J497" s="76" t="s">
        <v>9</v>
      </c>
      <c r="K497" s="76" t="s">
        <v>124</v>
      </c>
      <c r="L497" s="95" t="s">
        <v>192</v>
      </c>
    </row>
    <row r="498">
      <c r="A498" s="83">
        <v>45761.0</v>
      </c>
      <c r="B498" s="95" t="s">
        <v>193</v>
      </c>
      <c r="C498" s="76" t="s">
        <v>78</v>
      </c>
      <c r="D498" s="31" t="s">
        <v>123</v>
      </c>
      <c r="E498" s="31" t="s">
        <v>125</v>
      </c>
      <c r="F498" s="76" t="s">
        <v>9</v>
      </c>
      <c r="G498" s="76" t="s">
        <v>134</v>
      </c>
      <c r="H498" s="96">
        <v>6.0</v>
      </c>
      <c r="I498" s="76" t="s">
        <v>123</v>
      </c>
      <c r="J498" s="76" t="s">
        <v>9</v>
      </c>
      <c r="K498" s="76" t="s">
        <v>125</v>
      </c>
      <c r="L498" s="95" t="s">
        <v>194</v>
      </c>
    </row>
    <row r="499">
      <c r="A499" s="83">
        <v>45761.0</v>
      </c>
      <c r="B499" s="95" t="s">
        <v>193</v>
      </c>
      <c r="C499" s="76" t="s">
        <v>78</v>
      </c>
      <c r="D499" s="31" t="s">
        <v>123</v>
      </c>
      <c r="E499" s="31" t="s">
        <v>125</v>
      </c>
      <c r="F499" s="76" t="s">
        <v>9</v>
      </c>
      <c r="G499" s="76" t="s">
        <v>134</v>
      </c>
      <c r="H499" s="96">
        <v>6.0</v>
      </c>
      <c r="I499" s="76" t="s">
        <v>123</v>
      </c>
      <c r="J499" s="76" t="s">
        <v>9</v>
      </c>
      <c r="K499" s="76" t="s">
        <v>125</v>
      </c>
      <c r="L499" s="95" t="s">
        <v>195</v>
      </c>
    </row>
    <row r="500">
      <c r="A500" s="83">
        <v>45761.0</v>
      </c>
      <c r="B500" s="95" t="s">
        <v>193</v>
      </c>
      <c r="C500" s="76" t="s">
        <v>78</v>
      </c>
      <c r="D500" s="31" t="s">
        <v>123</v>
      </c>
      <c r="E500" s="31" t="s">
        <v>125</v>
      </c>
      <c r="F500" s="76" t="s">
        <v>151</v>
      </c>
      <c r="G500" s="76" t="s">
        <v>134</v>
      </c>
      <c r="H500" s="96">
        <v>6.0</v>
      </c>
      <c r="I500" s="76" t="s">
        <v>123</v>
      </c>
      <c r="J500" s="76" t="s">
        <v>151</v>
      </c>
      <c r="K500" s="76" t="s">
        <v>125</v>
      </c>
      <c r="L500" s="95" t="s">
        <v>196</v>
      </c>
    </row>
    <row r="501">
      <c r="A501" s="83">
        <v>45761.0</v>
      </c>
      <c r="B501" s="95" t="s">
        <v>193</v>
      </c>
      <c r="C501" s="76" t="s">
        <v>78</v>
      </c>
      <c r="D501" s="31" t="s">
        <v>123</v>
      </c>
      <c r="E501" s="31" t="s">
        <v>125</v>
      </c>
      <c r="F501" s="76" t="s">
        <v>151</v>
      </c>
      <c r="G501" s="76" t="s">
        <v>134</v>
      </c>
      <c r="H501" s="96">
        <v>6.0</v>
      </c>
      <c r="I501" s="76" t="s">
        <v>123</v>
      </c>
      <c r="J501" s="76" t="s">
        <v>151</v>
      </c>
      <c r="K501" s="76" t="s">
        <v>125</v>
      </c>
      <c r="L501" s="95" t="s">
        <v>197</v>
      </c>
    </row>
    <row r="502">
      <c r="A502" s="83">
        <v>45761.0</v>
      </c>
      <c r="B502" s="95" t="s">
        <v>198</v>
      </c>
      <c r="C502" s="76" t="s">
        <v>78</v>
      </c>
      <c r="D502" s="31" t="s">
        <v>123</v>
      </c>
      <c r="E502" s="31" t="s">
        <v>125</v>
      </c>
      <c r="F502" s="76" t="s">
        <v>151</v>
      </c>
      <c r="G502" s="76" t="s">
        <v>134</v>
      </c>
      <c r="H502" s="96">
        <v>6.0</v>
      </c>
      <c r="I502" s="76" t="s">
        <v>123</v>
      </c>
      <c r="J502" s="76" t="s">
        <v>151</v>
      </c>
      <c r="K502" s="76" t="s">
        <v>125</v>
      </c>
      <c r="L502" s="95" t="s">
        <v>199</v>
      </c>
    </row>
    <row r="503">
      <c r="A503" s="83">
        <v>45761.0</v>
      </c>
      <c r="B503" s="95" t="s">
        <v>198</v>
      </c>
      <c r="C503" s="76" t="s">
        <v>78</v>
      </c>
      <c r="D503" s="31" t="s">
        <v>123</v>
      </c>
      <c r="E503" s="31" t="s">
        <v>125</v>
      </c>
      <c r="F503" s="76" t="s">
        <v>151</v>
      </c>
      <c r="G503" s="76" t="s">
        <v>134</v>
      </c>
      <c r="H503" s="96">
        <v>6.0</v>
      </c>
      <c r="I503" s="76" t="s">
        <v>123</v>
      </c>
      <c r="J503" s="76" t="s">
        <v>151</v>
      </c>
      <c r="K503" s="76" t="s">
        <v>125</v>
      </c>
      <c r="L503" s="95" t="s">
        <v>200</v>
      </c>
    </row>
    <row r="504">
      <c r="A504" s="83">
        <v>45761.0</v>
      </c>
      <c r="B504" s="95" t="s">
        <v>201</v>
      </c>
      <c r="C504" s="76" t="s">
        <v>78</v>
      </c>
      <c r="D504" s="31" t="s">
        <v>123</v>
      </c>
      <c r="E504" s="31" t="s">
        <v>125</v>
      </c>
      <c r="F504" s="76" t="s">
        <v>9</v>
      </c>
      <c r="G504" s="76" t="s">
        <v>134</v>
      </c>
      <c r="H504" s="96">
        <v>6.0</v>
      </c>
      <c r="I504" s="76" t="s">
        <v>123</v>
      </c>
      <c r="J504" s="76" t="s">
        <v>9</v>
      </c>
      <c r="K504" s="76" t="s">
        <v>125</v>
      </c>
      <c r="L504" s="95" t="s">
        <v>202</v>
      </c>
    </row>
    <row r="505">
      <c r="A505" s="83">
        <v>45761.0</v>
      </c>
      <c r="B505" s="95" t="s">
        <v>203</v>
      </c>
      <c r="C505" s="76" t="s">
        <v>78</v>
      </c>
      <c r="D505" s="31" t="s">
        <v>123</v>
      </c>
      <c r="E505" s="31" t="s">
        <v>125</v>
      </c>
      <c r="F505" s="76" t="s">
        <v>9</v>
      </c>
      <c r="G505" s="76" t="s">
        <v>134</v>
      </c>
      <c r="H505" s="96">
        <v>6.0</v>
      </c>
      <c r="I505" s="76" t="s">
        <v>123</v>
      </c>
      <c r="J505" s="76" t="s">
        <v>9</v>
      </c>
      <c r="K505" s="76" t="s">
        <v>125</v>
      </c>
      <c r="L505" s="95" t="s">
        <v>204</v>
      </c>
    </row>
    <row r="506">
      <c r="A506" s="83">
        <v>45761.0</v>
      </c>
      <c r="B506" s="95" t="s">
        <v>205</v>
      </c>
      <c r="C506" s="76" t="s">
        <v>78</v>
      </c>
      <c r="D506" s="31" t="s">
        <v>123</v>
      </c>
      <c r="E506" s="31" t="s">
        <v>124</v>
      </c>
      <c r="F506" s="76" t="s">
        <v>9</v>
      </c>
      <c r="G506" s="76" t="s">
        <v>134</v>
      </c>
      <c r="H506" s="96">
        <v>6.0</v>
      </c>
      <c r="I506" s="76" t="s">
        <v>123</v>
      </c>
      <c r="J506" s="76" t="s">
        <v>9</v>
      </c>
      <c r="K506" s="76" t="s">
        <v>124</v>
      </c>
      <c r="L506" s="95" t="s">
        <v>206</v>
      </c>
    </row>
    <row r="507">
      <c r="A507" s="83">
        <v>45761.0</v>
      </c>
      <c r="B507" s="95" t="s">
        <v>205</v>
      </c>
      <c r="C507" s="76" t="s">
        <v>78</v>
      </c>
      <c r="D507" s="31" t="s">
        <v>123</v>
      </c>
      <c r="E507" s="31" t="s">
        <v>124</v>
      </c>
      <c r="F507" s="76" t="s">
        <v>9</v>
      </c>
      <c r="G507" s="76" t="s">
        <v>134</v>
      </c>
      <c r="H507" s="96">
        <v>6.0</v>
      </c>
      <c r="I507" s="76" t="s">
        <v>123</v>
      </c>
      <c r="J507" s="76" t="s">
        <v>9</v>
      </c>
      <c r="K507" s="76" t="s">
        <v>124</v>
      </c>
      <c r="L507" s="95" t="s">
        <v>207</v>
      </c>
    </row>
    <row r="508" hidden="1">
      <c r="A508" s="83">
        <v>45761.0</v>
      </c>
      <c r="B508" s="95" t="s">
        <v>205</v>
      </c>
      <c r="C508" s="76" t="s">
        <v>78</v>
      </c>
      <c r="D508" s="31" t="s">
        <v>123</v>
      </c>
      <c r="E508" s="31" t="s">
        <v>124</v>
      </c>
      <c r="F508" s="76" t="s">
        <v>82</v>
      </c>
      <c r="G508" s="76" t="s">
        <v>134</v>
      </c>
      <c r="H508" s="96">
        <v>6.0</v>
      </c>
      <c r="I508" s="76" t="s">
        <v>123</v>
      </c>
      <c r="J508" s="76" t="s">
        <v>82</v>
      </c>
      <c r="K508" s="76" t="s">
        <v>124</v>
      </c>
      <c r="L508" s="95" t="s">
        <v>208</v>
      </c>
    </row>
    <row r="509" hidden="1">
      <c r="A509" s="83">
        <v>45761.0</v>
      </c>
      <c r="B509" s="95" t="s">
        <v>205</v>
      </c>
      <c r="C509" s="76" t="s">
        <v>78</v>
      </c>
      <c r="D509" s="31" t="s">
        <v>123</v>
      </c>
      <c r="E509" s="31" t="s">
        <v>124</v>
      </c>
      <c r="F509" s="76" t="s">
        <v>82</v>
      </c>
      <c r="G509" s="76" t="s">
        <v>134</v>
      </c>
      <c r="H509" s="96">
        <v>6.0</v>
      </c>
      <c r="I509" s="76" t="s">
        <v>123</v>
      </c>
      <c r="J509" s="76" t="s">
        <v>82</v>
      </c>
      <c r="K509" s="76" t="s">
        <v>124</v>
      </c>
      <c r="L509" s="95" t="s">
        <v>209</v>
      </c>
    </row>
    <row r="510">
      <c r="A510" s="83">
        <v>45761.0</v>
      </c>
      <c r="B510" s="95" t="s">
        <v>205</v>
      </c>
      <c r="C510" s="76" t="s">
        <v>78</v>
      </c>
      <c r="D510" s="31" t="s">
        <v>123</v>
      </c>
      <c r="E510" s="31" t="s">
        <v>124</v>
      </c>
      <c r="F510" s="76" t="s">
        <v>151</v>
      </c>
      <c r="G510" s="76" t="s">
        <v>134</v>
      </c>
      <c r="H510" s="96">
        <v>6.0</v>
      </c>
      <c r="I510" s="76" t="s">
        <v>123</v>
      </c>
      <c r="J510" s="76" t="s">
        <v>151</v>
      </c>
      <c r="K510" s="76" t="s">
        <v>124</v>
      </c>
      <c r="L510" s="95" t="s">
        <v>210</v>
      </c>
    </row>
    <row r="511">
      <c r="A511" s="83">
        <v>45761.0</v>
      </c>
      <c r="B511" s="95" t="s">
        <v>211</v>
      </c>
      <c r="C511" s="76" t="s">
        <v>78</v>
      </c>
      <c r="D511" s="31" t="s">
        <v>163</v>
      </c>
      <c r="E511" s="31" t="s">
        <v>126</v>
      </c>
      <c r="F511" s="76" t="s">
        <v>151</v>
      </c>
      <c r="G511" s="76" t="s">
        <v>134</v>
      </c>
      <c r="H511" s="96">
        <v>6.0</v>
      </c>
      <c r="I511" s="76" t="s">
        <v>163</v>
      </c>
      <c r="J511" s="76" t="s">
        <v>151</v>
      </c>
      <c r="K511" s="76" t="s">
        <v>126</v>
      </c>
      <c r="L511" s="95" t="s">
        <v>212</v>
      </c>
    </row>
    <row r="512">
      <c r="A512" s="83">
        <v>45761.0</v>
      </c>
      <c r="B512" s="95" t="s">
        <v>211</v>
      </c>
      <c r="C512" s="76" t="s">
        <v>78</v>
      </c>
      <c r="D512" s="31" t="s">
        <v>163</v>
      </c>
      <c r="E512" s="31" t="s">
        <v>126</v>
      </c>
      <c r="F512" s="76" t="s">
        <v>9</v>
      </c>
      <c r="G512" s="76" t="s">
        <v>134</v>
      </c>
      <c r="H512" s="96">
        <v>6.0</v>
      </c>
      <c r="I512" s="76" t="s">
        <v>163</v>
      </c>
      <c r="J512" s="76" t="s">
        <v>9</v>
      </c>
      <c r="K512" s="76" t="s">
        <v>126</v>
      </c>
      <c r="L512" s="95" t="s">
        <v>213</v>
      </c>
    </row>
    <row r="513">
      <c r="A513" s="83">
        <v>45761.0</v>
      </c>
      <c r="B513" s="76" t="s">
        <v>214</v>
      </c>
      <c r="C513" s="76" t="s">
        <v>78</v>
      </c>
      <c r="D513" s="31" t="s">
        <v>163</v>
      </c>
      <c r="E513" s="31" t="s">
        <v>126</v>
      </c>
      <c r="F513" s="76" t="s">
        <v>9</v>
      </c>
      <c r="G513" s="76" t="s">
        <v>134</v>
      </c>
      <c r="H513" s="96">
        <v>6.0</v>
      </c>
      <c r="I513" s="76" t="s">
        <v>163</v>
      </c>
      <c r="J513" s="76" t="s">
        <v>9</v>
      </c>
      <c r="K513" s="76" t="s">
        <v>126</v>
      </c>
      <c r="L513" s="95" t="s">
        <v>215</v>
      </c>
    </row>
    <row r="514">
      <c r="A514" s="93">
        <v>45761.0</v>
      </c>
      <c r="B514" s="76" t="s">
        <v>214</v>
      </c>
      <c r="C514" s="92" t="s">
        <v>78</v>
      </c>
      <c r="D514" s="92" t="s">
        <v>163</v>
      </c>
      <c r="E514" s="92" t="s">
        <v>126</v>
      </c>
      <c r="F514" s="31" t="s">
        <v>165</v>
      </c>
      <c r="G514" s="92" t="s">
        <v>134</v>
      </c>
      <c r="H514" s="4">
        <v>6.0</v>
      </c>
      <c r="I514" s="92" t="s">
        <v>163</v>
      </c>
      <c r="J514" s="76" t="s">
        <v>151</v>
      </c>
      <c r="K514" s="92" t="s">
        <v>126</v>
      </c>
      <c r="L514" s="99" t="s">
        <v>216</v>
      </c>
      <c r="M514" s="31" t="s">
        <v>167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83">
        <v>45761.0</v>
      </c>
      <c r="B515" s="76" t="s">
        <v>214</v>
      </c>
      <c r="C515" s="76" t="s">
        <v>78</v>
      </c>
      <c r="D515" s="31" t="s">
        <v>147</v>
      </c>
      <c r="E515" s="31" t="s">
        <v>126</v>
      </c>
      <c r="F515" s="76" t="s">
        <v>9</v>
      </c>
      <c r="G515" s="76" t="s">
        <v>134</v>
      </c>
      <c r="H515" s="96">
        <v>6.0</v>
      </c>
      <c r="I515" s="76" t="s">
        <v>147</v>
      </c>
      <c r="J515" s="76" t="s">
        <v>9</v>
      </c>
      <c r="K515" s="76" t="s">
        <v>126</v>
      </c>
      <c r="L515" s="95" t="s">
        <v>217</v>
      </c>
      <c r="M515" s="76" t="s">
        <v>167</v>
      </c>
    </row>
    <row r="516">
      <c r="A516" s="83">
        <v>45761.0</v>
      </c>
      <c r="B516" s="76" t="s">
        <v>214</v>
      </c>
      <c r="C516" s="76" t="s">
        <v>78</v>
      </c>
      <c r="D516" s="31" t="s">
        <v>169</v>
      </c>
      <c r="E516" s="31" t="s">
        <v>126</v>
      </c>
      <c r="F516" s="76" t="s">
        <v>9</v>
      </c>
      <c r="G516" s="76" t="s">
        <v>134</v>
      </c>
      <c r="H516" s="96">
        <v>6.0</v>
      </c>
      <c r="I516" s="76" t="s">
        <v>169</v>
      </c>
      <c r="J516" s="76" t="s">
        <v>9</v>
      </c>
      <c r="K516" s="76" t="s">
        <v>126</v>
      </c>
      <c r="L516" s="95" t="s">
        <v>218</v>
      </c>
    </row>
    <row r="517">
      <c r="A517" s="83">
        <v>45761.0</v>
      </c>
      <c r="B517" s="76" t="s">
        <v>214</v>
      </c>
      <c r="C517" s="76" t="s">
        <v>78</v>
      </c>
      <c r="D517" s="31" t="s">
        <v>172</v>
      </c>
      <c r="E517" s="31" t="s">
        <v>126</v>
      </c>
      <c r="F517" s="76" t="s">
        <v>165</v>
      </c>
      <c r="G517" s="76" t="s">
        <v>134</v>
      </c>
      <c r="H517" s="96">
        <v>6.0</v>
      </c>
      <c r="I517" s="76" t="s">
        <v>172</v>
      </c>
      <c r="J517" s="76" t="s">
        <v>151</v>
      </c>
      <c r="K517" s="76" t="s">
        <v>126</v>
      </c>
      <c r="L517" s="95" t="s">
        <v>219</v>
      </c>
    </row>
    <row r="518">
      <c r="A518" s="83">
        <v>45761.0</v>
      </c>
      <c r="B518" s="76" t="s">
        <v>214</v>
      </c>
      <c r="C518" s="76" t="s">
        <v>78</v>
      </c>
      <c r="D518" s="31" t="s">
        <v>175</v>
      </c>
      <c r="E518" s="31" t="s">
        <v>126</v>
      </c>
      <c r="F518" s="76" t="s">
        <v>151</v>
      </c>
      <c r="G518" s="76" t="s">
        <v>134</v>
      </c>
      <c r="H518" s="96">
        <v>6.0</v>
      </c>
      <c r="I518" s="76" t="s">
        <v>175</v>
      </c>
      <c r="J518" s="76" t="s">
        <v>151</v>
      </c>
      <c r="K518" s="76" t="s">
        <v>126</v>
      </c>
      <c r="L518" s="95" t="s">
        <v>220</v>
      </c>
    </row>
    <row r="519">
      <c r="A519" s="83">
        <v>45761.0</v>
      </c>
      <c r="B519" s="95" t="s">
        <v>221</v>
      </c>
      <c r="C519" s="76" t="s">
        <v>78</v>
      </c>
      <c r="D519" s="31" t="s">
        <v>123</v>
      </c>
      <c r="E519" s="31" t="s">
        <v>124</v>
      </c>
      <c r="F519" s="76" t="s">
        <v>151</v>
      </c>
      <c r="G519" s="76" t="s">
        <v>134</v>
      </c>
      <c r="H519" s="96">
        <v>6.0</v>
      </c>
      <c r="I519" s="76" t="s">
        <v>123</v>
      </c>
      <c r="J519" s="76" t="s">
        <v>151</v>
      </c>
      <c r="K519" s="76" t="s">
        <v>124</v>
      </c>
      <c r="L519" s="95" t="s">
        <v>222</v>
      </c>
    </row>
    <row r="520">
      <c r="A520" s="83">
        <v>45761.0</v>
      </c>
      <c r="B520" s="95" t="s">
        <v>221</v>
      </c>
      <c r="C520" s="76" t="s">
        <v>78</v>
      </c>
      <c r="D520" s="31" t="s">
        <v>123</v>
      </c>
      <c r="E520" s="31" t="s">
        <v>124</v>
      </c>
      <c r="F520" s="76" t="s">
        <v>151</v>
      </c>
      <c r="G520" s="76" t="s">
        <v>134</v>
      </c>
      <c r="H520" s="96">
        <v>6.0</v>
      </c>
      <c r="I520" s="76" t="s">
        <v>123</v>
      </c>
      <c r="J520" s="76" t="s">
        <v>151</v>
      </c>
      <c r="K520" s="76" t="s">
        <v>124</v>
      </c>
      <c r="L520" s="95" t="s">
        <v>223</v>
      </c>
    </row>
    <row r="521">
      <c r="A521" s="83">
        <v>45761.0</v>
      </c>
      <c r="B521" s="95" t="s">
        <v>221</v>
      </c>
      <c r="C521" s="76" t="s">
        <v>78</v>
      </c>
      <c r="D521" s="31" t="s">
        <v>123</v>
      </c>
      <c r="E521" s="31" t="s">
        <v>125</v>
      </c>
      <c r="F521" s="76" t="s">
        <v>9</v>
      </c>
      <c r="G521" s="76" t="s">
        <v>134</v>
      </c>
      <c r="H521" s="96">
        <v>6.0</v>
      </c>
      <c r="I521" s="76" t="s">
        <v>123</v>
      </c>
      <c r="J521" s="76" t="s">
        <v>9</v>
      </c>
      <c r="K521" s="76" t="s">
        <v>125</v>
      </c>
      <c r="L521" s="95" t="s">
        <v>224</v>
      </c>
    </row>
    <row r="522">
      <c r="A522" s="83">
        <v>45761.0</v>
      </c>
      <c r="B522" s="95" t="s">
        <v>221</v>
      </c>
      <c r="C522" s="76" t="s">
        <v>78</v>
      </c>
      <c r="D522" s="31" t="s">
        <v>123</v>
      </c>
      <c r="E522" s="31" t="s">
        <v>125</v>
      </c>
      <c r="F522" s="76" t="s">
        <v>9</v>
      </c>
      <c r="G522" s="76" t="s">
        <v>134</v>
      </c>
      <c r="H522" s="96">
        <v>6.0</v>
      </c>
      <c r="I522" s="76" t="s">
        <v>123</v>
      </c>
      <c r="J522" s="76" t="s">
        <v>9</v>
      </c>
      <c r="K522" s="76" t="s">
        <v>125</v>
      </c>
      <c r="L522" s="95" t="s">
        <v>225</v>
      </c>
    </row>
    <row r="523" hidden="1">
      <c r="A523" s="83">
        <v>45761.0</v>
      </c>
      <c r="B523" s="95" t="s">
        <v>221</v>
      </c>
      <c r="C523" s="76" t="s">
        <v>78</v>
      </c>
      <c r="D523" s="31" t="s">
        <v>123</v>
      </c>
      <c r="E523" s="31" t="s">
        <v>125</v>
      </c>
      <c r="F523" s="76" t="s">
        <v>82</v>
      </c>
      <c r="G523" s="76" t="s">
        <v>134</v>
      </c>
      <c r="H523" s="96">
        <v>6.0</v>
      </c>
      <c r="I523" s="76" t="s">
        <v>123</v>
      </c>
      <c r="J523" s="76" t="s">
        <v>82</v>
      </c>
      <c r="K523" s="76" t="s">
        <v>125</v>
      </c>
      <c r="L523" s="95" t="s">
        <v>226</v>
      </c>
    </row>
    <row r="524" hidden="1">
      <c r="A524" s="83">
        <v>45761.0</v>
      </c>
      <c r="B524" s="95" t="s">
        <v>221</v>
      </c>
      <c r="C524" s="76" t="s">
        <v>78</v>
      </c>
      <c r="D524" s="31" t="s">
        <v>123</v>
      </c>
      <c r="E524" s="31" t="s">
        <v>125</v>
      </c>
      <c r="F524" s="76" t="s">
        <v>82</v>
      </c>
      <c r="G524" s="76" t="s">
        <v>134</v>
      </c>
      <c r="H524" s="96">
        <v>6.0</v>
      </c>
      <c r="I524" s="76" t="s">
        <v>123</v>
      </c>
      <c r="J524" s="76" t="s">
        <v>82</v>
      </c>
      <c r="K524" s="76" t="s">
        <v>125</v>
      </c>
      <c r="L524" s="95" t="s">
        <v>227</v>
      </c>
    </row>
    <row r="525">
      <c r="A525" s="83">
        <v>45761.0</v>
      </c>
      <c r="B525" s="95" t="s">
        <v>221</v>
      </c>
      <c r="C525" s="76" t="s">
        <v>78</v>
      </c>
      <c r="D525" s="31" t="s">
        <v>123</v>
      </c>
      <c r="E525" s="31" t="s">
        <v>125</v>
      </c>
      <c r="F525" s="76" t="s">
        <v>151</v>
      </c>
      <c r="G525" s="76" t="s">
        <v>134</v>
      </c>
      <c r="H525" s="96">
        <v>6.0</v>
      </c>
      <c r="I525" s="76" t="s">
        <v>123</v>
      </c>
      <c r="J525" s="76" t="s">
        <v>151</v>
      </c>
      <c r="K525" s="76" t="s">
        <v>125</v>
      </c>
      <c r="L525" s="95" t="s">
        <v>228</v>
      </c>
    </row>
    <row r="526">
      <c r="A526" s="83">
        <v>45761.0</v>
      </c>
      <c r="B526" s="95" t="s">
        <v>229</v>
      </c>
      <c r="C526" s="76" t="s">
        <v>78</v>
      </c>
      <c r="D526" s="31" t="s">
        <v>123</v>
      </c>
      <c r="E526" s="31" t="s">
        <v>125</v>
      </c>
      <c r="F526" s="76" t="s">
        <v>151</v>
      </c>
      <c r="G526" s="76" t="s">
        <v>134</v>
      </c>
      <c r="H526" s="96">
        <v>6.0</v>
      </c>
      <c r="I526" s="76" t="s">
        <v>123</v>
      </c>
      <c r="J526" s="76" t="s">
        <v>151</v>
      </c>
      <c r="K526" s="76" t="s">
        <v>125</v>
      </c>
      <c r="L526" s="95" t="s">
        <v>230</v>
      </c>
    </row>
    <row r="527">
      <c r="A527" s="83">
        <v>45761.0</v>
      </c>
      <c r="B527" s="95" t="s">
        <v>229</v>
      </c>
      <c r="C527" s="76" t="s">
        <v>78</v>
      </c>
      <c r="D527" s="31" t="s">
        <v>123</v>
      </c>
      <c r="E527" s="31" t="s">
        <v>125</v>
      </c>
      <c r="F527" s="76" t="s">
        <v>151</v>
      </c>
      <c r="G527" s="76" t="s">
        <v>134</v>
      </c>
      <c r="H527" s="96">
        <v>6.0</v>
      </c>
      <c r="I527" s="76" t="s">
        <v>123</v>
      </c>
      <c r="J527" s="76" t="s">
        <v>151</v>
      </c>
      <c r="K527" s="76" t="s">
        <v>125</v>
      </c>
      <c r="L527" s="95" t="s">
        <v>231</v>
      </c>
    </row>
    <row r="528">
      <c r="A528" s="83">
        <v>45761.0</v>
      </c>
      <c r="B528" s="95" t="s">
        <v>232</v>
      </c>
      <c r="C528" s="76" t="s">
        <v>78</v>
      </c>
      <c r="D528" s="31" t="s">
        <v>123</v>
      </c>
      <c r="E528" s="31" t="s">
        <v>124</v>
      </c>
      <c r="F528" s="76" t="s">
        <v>9</v>
      </c>
      <c r="G528" s="76" t="s">
        <v>134</v>
      </c>
      <c r="H528" s="96">
        <v>6.0</v>
      </c>
      <c r="I528" s="76" t="s">
        <v>123</v>
      </c>
      <c r="J528" s="76" t="s">
        <v>9</v>
      </c>
      <c r="K528" s="76" t="s">
        <v>124</v>
      </c>
      <c r="L528" s="95" t="s">
        <v>233</v>
      </c>
    </row>
    <row r="529">
      <c r="A529" s="83">
        <v>45761.0</v>
      </c>
      <c r="B529" s="95" t="s">
        <v>234</v>
      </c>
      <c r="C529" s="76" t="s">
        <v>78</v>
      </c>
      <c r="D529" s="31" t="s">
        <v>123</v>
      </c>
      <c r="E529" s="31" t="s">
        <v>124</v>
      </c>
      <c r="F529" s="76" t="s">
        <v>9</v>
      </c>
      <c r="G529" s="76" t="s">
        <v>134</v>
      </c>
      <c r="H529" s="96">
        <v>6.0</v>
      </c>
      <c r="I529" s="76" t="s">
        <v>123</v>
      </c>
      <c r="J529" s="76" t="s">
        <v>9</v>
      </c>
      <c r="K529" s="76" t="s">
        <v>124</v>
      </c>
      <c r="L529" s="95" t="s">
        <v>235</v>
      </c>
    </row>
    <row r="530">
      <c r="A530" s="83">
        <v>45761.0</v>
      </c>
      <c r="B530" s="95" t="s">
        <v>236</v>
      </c>
      <c r="C530" s="76" t="s">
        <v>78</v>
      </c>
      <c r="D530" s="31" t="s">
        <v>123</v>
      </c>
      <c r="E530" s="31" t="s">
        <v>125</v>
      </c>
      <c r="F530" s="76" t="s">
        <v>9</v>
      </c>
      <c r="G530" s="76" t="s">
        <v>134</v>
      </c>
      <c r="H530" s="96">
        <v>6.0</v>
      </c>
      <c r="I530" s="76" t="s">
        <v>123</v>
      </c>
      <c r="J530" s="76" t="s">
        <v>9</v>
      </c>
      <c r="K530" s="76" t="s">
        <v>125</v>
      </c>
      <c r="L530" s="95" t="s">
        <v>237</v>
      </c>
    </row>
    <row r="531">
      <c r="A531" s="83">
        <v>45761.0</v>
      </c>
      <c r="B531" s="95" t="s">
        <v>238</v>
      </c>
      <c r="C531" s="76" t="s">
        <v>78</v>
      </c>
      <c r="D531" s="31" t="s">
        <v>123</v>
      </c>
      <c r="E531" s="31" t="s">
        <v>125</v>
      </c>
      <c r="F531" s="76" t="s">
        <v>9</v>
      </c>
      <c r="G531" s="76" t="s">
        <v>134</v>
      </c>
      <c r="H531" s="96">
        <v>6.0</v>
      </c>
      <c r="I531" s="76" t="s">
        <v>123</v>
      </c>
      <c r="J531" s="76" t="s">
        <v>9</v>
      </c>
      <c r="K531" s="76" t="s">
        <v>125</v>
      </c>
      <c r="L531" s="95" t="s">
        <v>239</v>
      </c>
    </row>
    <row r="532" hidden="1">
      <c r="A532" s="83">
        <v>45761.0</v>
      </c>
      <c r="B532" s="95" t="s">
        <v>240</v>
      </c>
      <c r="C532" s="76" t="s">
        <v>78</v>
      </c>
      <c r="D532" s="31" t="s">
        <v>163</v>
      </c>
      <c r="E532" s="31" t="s">
        <v>126</v>
      </c>
      <c r="F532" s="76" t="s">
        <v>82</v>
      </c>
      <c r="G532" s="76" t="s">
        <v>134</v>
      </c>
      <c r="H532" s="96">
        <v>6.0</v>
      </c>
      <c r="I532" s="76" t="s">
        <v>163</v>
      </c>
      <c r="J532" s="76" t="s">
        <v>82</v>
      </c>
      <c r="K532" s="76" t="s">
        <v>126</v>
      </c>
      <c r="L532" s="95" t="s">
        <v>241</v>
      </c>
    </row>
    <row r="533">
      <c r="A533" s="83">
        <v>45761.0</v>
      </c>
      <c r="B533" s="76" t="s">
        <v>242</v>
      </c>
      <c r="C533" s="76" t="s">
        <v>78</v>
      </c>
      <c r="D533" s="31" t="s">
        <v>163</v>
      </c>
      <c r="E533" s="31" t="s">
        <v>126</v>
      </c>
      <c r="F533" s="76" t="s">
        <v>9</v>
      </c>
      <c r="G533" s="76" t="s">
        <v>134</v>
      </c>
      <c r="H533" s="96">
        <v>6.0</v>
      </c>
      <c r="I533" s="76" t="s">
        <v>163</v>
      </c>
      <c r="J533" s="76" t="s">
        <v>9</v>
      </c>
      <c r="K533" s="76" t="s">
        <v>126</v>
      </c>
      <c r="L533" s="76" t="s">
        <v>243</v>
      </c>
    </row>
    <row r="534">
      <c r="A534" s="83">
        <v>45761.0</v>
      </c>
      <c r="B534" s="76" t="s">
        <v>244</v>
      </c>
      <c r="C534" s="76" t="s">
        <v>78</v>
      </c>
      <c r="D534" s="31" t="s">
        <v>163</v>
      </c>
      <c r="E534" s="31" t="s">
        <v>126</v>
      </c>
      <c r="F534" s="76" t="s">
        <v>9</v>
      </c>
      <c r="G534" s="76" t="s">
        <v>134</v>
      </c>
      <c r="H534" s="96">
        <v>6.0</v>
      </c>
      <c r="I534" s="76" t="s">
        <v>163</v>
      </c>
      <c r="J534" s="76" t="s">
        <v>9</v>
      </c>
      <c r="K534" s="76" t="s">
        <v>126</v>
      </c>
      <c r="L534" s="76" t="s">
        <v>245</v>
      </c>
    </row>
    <row r="535" hidden="1">
      <c r="A535" s="93">
        <v>45761.0</v>
      </c>
      <c r="B535" s="76" t="s">
        <v>246</v>
      </c>
      <c r="C535" s="92" t="s">
        <v>78</v>
      </c>
      <c r="D535" s="92" t="s">
        <v>163</v>
      </c>
      <c r="E535" s="92" t="s">
        <v>126</v>
      </c>
      <c r="F535" s="31" t="s">
        <v>82</v>
      </c>
      <c r="G535" s="92" t="s">
        <v>134</v>
      </c>
      <c r="H535" s="4">
        <v>6.0</v>
      </c>
      <c r="I535" s="92" t="s">
        <v>163</v>
      </c>
      <c r="J535" s="76" t="s">
        <v>82</v>
      </c>
      <c r="K535" s="92" t="s">
        <v>126</v>
      </c>
      <c r="L535" s="76" t="s">
        <v>247</v>
      </c>
      <c r="M535" s="31" t="s">
        <v>167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83">
        <v>45761.0</v>
      </c>
      <c r="B536" s="76" t="s">
        <v>248</v>
      </c>
      <c r="C536" s="76" t="s">
        <v>78</v>
      </c>
      <c r="D536" s="31" t="s">
        <v>147</v>
      </c>
      <c r="E536" s="31" t="s">
        <v>126</v>
      </c>
      <c r="F536" s="76" t="s">
        <v>9</v>
      </c>
      <c r="G536" s="76" t="s">
        <v>134</v>
      </c>
      <c r="H536" s="96">
        <v>6.0</v>
      </c>
      <c r="I536" s="76" t="s">
        <v>147</v>
      </c>
      <c r="J536" s="76" t="s">
        <v>9</v>
      </c>
      <c r="K536" s="76" t="s">
        <v>126</v>
      </c>
      <c r="L536" s="76" t="s">
        <v>249</v>
      </c>
      <c r="M536" s="76" t="s">
        <v>167</v>
      </c>
    </row>
    <row r="537">
      <c r="A537" s="83">
        <v>45761.0</v>
      </c>
      <c r="B537" s="76" t="s">
        <v>250</v>
      </c>
      <c r="C537" s="76" t="s">
        <v>78</v>
      </c>
      <c r="D537" s="31" t="s">
        <v>169</v>
      </c>
      <c r="E537" s="31" t="s">
        <v>126</v>
      </c>
      <c r="F537" s="76" t="s">
        <v>9</v>
      </c>
      <c r="G537" s="76" t="s">
        <v>134</v>
      </c>
      <c r="H537" s="96">
        <v>6.0</v>
      </c>
      <c r="I537" s="76" t="s">
        <v>169</v>
      </c>
      <c r="J537" s="76" t="s">
        <v>9</v>
      </c>
      <c r="K537" s="76" t="s">
        <v>126</v>
      </c>
      <c r="L537" s="76" t="s">
        <v>251</v>
      </c>
    </row>
    <row r="538">
      <c r="A538" s="83">
        <v>45761.0</v>
      </c>
      <c r="B538" s="76" t="s">
        <v>252</v>
      </c>
      <c r="C538" s="76" t="s">
        <v>78</v>
      </c>
      <c r="D538" s="31" t="s">
        <v>172</v>
      </c>
      <c r="E538" s="31" t="s">
        <v>126</v>
      </c>
      <c r="F538" s="76" t="s">
        <v>165</v>
      </c>
      <c r="G538" s="76" t="s">
        <v>134</v>
      </c>
      <c r="H538" s="96">
        <v>6.0</v>
      </c>
      <c r="I538" s="76" t="s">
        <v>172</v>
      </c>
      <c r="J538" s="76" t="s">
        <v>151</v>
      </c>
      <c r="K538" s="76" t="s">
        <v>126</v>
      </c>
      <c r="L538" s="76" t="s">
        <v>253</v>
      </c>
    </row>
    <row r="539">
      <c r="A539" s="83">
        <v>45761.0</v>
      </c>
      <c r="B539" s="76" t="s">
        <v>254</v>
      </c>
      <c r="C539" s="76" t="s">
        <v>78</v>
      </c>
      <c r="D539" s="31" t="s">
        <v>175</v>
      </c>
      <c r="E539" s="31" t="s">
        <v>126</v>
      </c>
      <c r="F539" s="76" t="s">
        <v>151</v>
      </c>
      <c r="G539" s="76" t="s">
        <v>134</v>
      </c>
      <c r="H539" s="96">
        <v>6.0</v>
      </c>
      <c r="I539" s="76" t="s">
        <v>175</v>
      </c>
      <c r="J539" s="76" t="s">
        <v>151</v>
      </c>
      <c r="K539" s="76" t="s">
        <v>126</v>
      </c>
      <c r="L539" s="76" t="s">
        <v>255</v>
      </c>
    </row>
    <row r="540">
      <c r="A540" s="83">
        <v>45761.0</v>
      </c>
      <c r="B540" s="76" t="s">
        <v>256</v>
      </c>
      <c r="C540" s="76" t="s">
        <v>78</v>
      </c>
      <c r="D540" s="31" t="s">
        <v>175</v>
      </c>
      <c r="E540" s="31" t="s">
        <v>126</v>
      </c>
      <c r="F540" s="76" t="s">
        <v>151</v>
      </c>
      <c r="G540" s="76" t="s">
        <v>134</v>
      </c>
      <c r="H540" s="96">
        <v>6.0</v>
      </c>
      <c r="I540" s="76" t="s">
        <v>175</v>
      </c>
      <c r="J540" s="76" t="s">
        <v>151</v>
      </c>
      <c r="K540" s="76" t="s">
        <v>126</v>
      </c>
      <c r="L540" s="76" t="s">
        <v>257</v>
      </c>
    </row>
    <row r="541">
      <c r="A541" s="83">
        <v>45762.0</v>
      </c>
      <c r="B541" s="95" t="s">
        <v>258</v>
      </c>
      <c r="C541" s="76" t="s">
        <v>2</v>
      </c>
      <c r="D541" s="31" t="s">
        <v>123</v>
      </c>
      <c r="E541" s="31" t="s">
        <v>124</v>
      </c>
      <c r="F541" s="76" t="s">
        <v>9</v>
      </c>
      <c r="G541" s="76" t="s">
        <v>134</v>
      </c>
      <c r="H541" s="96">
        <v>6.0</v>
      </c>
      <c r="I541" s="76" t="s">
        <v>123</v>
      </c>
      <c r="J541" s="76" t="s">
        <v>9</v>
      </c>
      <c r="K541" s="76" t="s">
        <v>124</v>
      </c>
      <c r="L541" s="95" t="s">
        <v>259</v>
      </c>
    </row>
    <row r="542">
      <c r="A542" s="83">
        <v>45762.0</v>
      </c>
      <c r="B542" s="95" t="s">
        <v>258</v>
      </c>
      <c r="C542" s="76" t="s">
        <v>2</v>
      </c>
      <c r="D542" s="31" t="s">
        <v>123</v>
      </c>
      <c r="E542" s="31" t="s">
        <v>124</v>
      </c>
      <c r="F542" s="76" t="s">
        <v>9</v>
      </c>
      <c r="G542" s="76" t="s">
        <v>134</v>
      </c>
      <c r="H542" s="96">
        <v>6.0</v>
      </c>
      <c r="I542" s="76" t="s">
        <v>123</v>
      </c>
      <c r="J542" s="76" t="s">
        <v>9</v>
      </c>
      <c r="K542" s="76" t="s">
        <v>124</v>
      </c>
      <c r="L542" s="95" t="s">
        <v>260</v>
      </c>
    </row>
    <row r="543">
      <c r="A543" s="83">
        <v>45762.0</v>
      </c>
      <c r="B543" s="95" t="s">
        <v>258</v>
      </c>
      <c r="C543" s="76" t="s">
        <v>2</v>
      </c>
      <c r="D543" s="31" t="s">
        <v>123</v>
      </c>
      <c r="E543" s="31" t="s">
        <v>124</v>
      </c>
      <c r="F543" s="76" t="s">
        <v>9</v>
      </c>
      <c r="G543" s="76" t="s">
        <v>134</v>
      </c>
      <c r="H543" s="96">
        <v>6.0</v>
      </c>
      <c r="I543" s="76" t="s">
        <v>123</v>
      </c>
      <c r="J543" s="76" t="s">
        <v>9</v>
      </c>
      <c r="K543" s="76" t="s">
        <v>124</v>
      </c>
      <c r="L543" s="95" t="s">
        <v>261</v>
      </c>
    </row>
    <row r="544">
      <c r="A544" s="83">
        <v>45762.0</v>
      </c>
      <c r="B544" s="95" t="s">
        <v>258</v>
      </c>
      <c r="C544" s="76" t="s">
        <v>2</v>
      </c>
      <c r="D544" s="31" t="s">
        <v>123</v>
      </c>
      <c r="E544" s="31" t="s">
        <v>124</v>
      </c>
      <c r="F544" s="76" t="s">
        <v>9</v>
      </c>
      <c r="G544" s="76" t="s">
        <v>134</v>
      </c>
      <c r="H544" s="96">
        <v>6.0</v>
      </c>
      <c r="I544" s="76" t="s">
        <v>123</v>
      </c>
      <c r="J544" s="76" t="s">
        <v>9</v>
      </c>
      <c r="K544" s="76" t="s">
        <v>124</v>
      </c>
      <c r="L544" s="95" t="s">
        <v>262</v>
      </c>
    </row>
    <row r="545">
      <c r="A545" s="83">
        <v>45762.0</v>
      </c>
      <c r="B545" s="95" t="s">
        <v>258</v>
      </c>
      <c r="C545" s="76" t="s">
        <v>2</v>
      </c>
      <c r="D545" s="31" t="s">
        <v>123</v>
      </c>
      <c r="E545" s="31" t="s">
        <v>124</v>
      </c>
      <c r="F545" s="76" t="s">
        <v>9</v>
      </c>
      <c r="G545" s="76" t="s">
        <v>134</v>
      </c>
      <c r="H545" s="96">
        <v>6.0</v>
      </c>
      <c r="I545" s="76" t="s">
        <v>123</v>
      </c>
      <c r="J545" s="76" t="s">
        <v>9</v>
      </c>
      <c r="K545" s="76" t="s">
        <v>124</v>
      </c>
      <c r="L545" s="95" t="s">
        <v>263</v>
      </c>
    </row>
    <row r="546">
      <c r="A546" s="83">
        <v>45762.0</v>
      </c>
      <c r="B546" s="95" t="s">
        <v>258</v>
      </c>
      <c r="C546" s="76" t="s">
        <v>2</v>
      </c>
      <c r="D546" s="31" t="s">
        <v>123</v>
      </c>
      <c r="E546" s="31" t="s">
        <v>124</v>
      </c>
      <c r="F546" s="76" t="s">
        <v>9</v>
      </c>
      <c r="G546" s="76" t="s">
        <v>134</v>
      </c>
      <c r="H546" s="96">
        <v>6.0</v>
      </c>
      <c r="I546" s="76" t="s">
        <v>123</v>
      </c>
      <c r="J546" s="76" t="s">
        <v>9</v>
      </c>
      <c r="K546" s="76" t="s">
        <v>124</v>
      </c>
      <c r="L546" s="95" t="s">
        <v>264</v>
      </c>
    </row>
    <row r="547">
      <c r="A547" s="83">
        <v>45762.0</v>
      </c>
      <c r="B547" s="95" t="s">
        <v>265</v>
      </c>
      <c r="C547" s="76" t="s">
        <v>2</v>
      </c>
      <c r="D547" s="31" t="s">
        <v>123</v>
      </c>
      <c r="E547" s="31" t="s">
        <v>124</v>
      </c>
      <c r="F547" s="76" t="s">
        <v>9</v>
      </c>
      <c r="G547" s="76" t="s">
        <v>134</v>
      </c>
      <c r="H547" s="96">
        <v>6.0</v>
      </c>
      <c r="I547" s="76" t="s">
        <v>123</v>
      </c>
      <c r="J547" s="76" t="s">
        <v>9</v>
      </c>
      <c r="K547" s="76" t="s">
        <v>124</v>
      </c>
      <c r="L547" s="95" t="s">
        <v>266</v>
      </c>
    </row>
    <row r="548" hidden="1">
      <c r="A548" s="83">
        <v>45762.0</v>
      </c>
      <c r="B548" s="95" t="s">
        <v>265</v>
      </c>
      <c r="C548" s="76" t="s">
        <v>2</v>
      </c>
      <c r="D548" s="31" t="s">
        <v>123</v>
      </c>
      <c r="E548" s="31" t="s">
        <v>124</v>
      </c>
      <c r="F548" s="76" t="s">
        <v>82</v>
      </c>
      <c r="G548" s="76" t="s">
        <v>134</v>
      </c>
      <c r="H548" s="96">
        <v>6.0</v>
      </c>
      <c r="I548" s="76" t="s">
        <v>123</v>
      </c>
      <c r="J548" s="76" t="s">
        <v>82</v>
      </c>
      <c r="K548" s="76" t="s">
        <v>124</v>
      </c>
      <c r="L548" s="95" t="s">
        <v>267</v>
      </c>
    </row>
    <row r="549" hidden="1">
      <c r="A549" s="83">
        <v>45762.0</v>
      </c>
      <c r="B549" s="95" t="s">
        <v>265</v>
      </c>
      <c r="C549" s="76" t="s">
        <v>2</v>
      </c>
      <c r="D549" s="31" t="s">
        <v>123</v>
      </c>
      <c r="E549" s="31" t="s">
        <v>124</v>
      </c>
      <c r="F549" s="76" t="s">
        <v>82</v>
      </c>
      <c r="G549" s="76" t="s">
        <v>134</v>
      </c>
      <c r="H549" s="96">
        <v>6.0</v>
      </c>
      <c r="I549" s="76" t="s">
        <v>123</v>
      </c>
      <c r="J549" s="76" t="s">
        <v>82</v>
      </c>
      <c r="K549" s="76" t="s">
        <v>124</v>
      </c>
      <c r="L549" s="95" t="s">
        <v>268</v>
      </c>
    </row>
    <row r="550" hidden="1">
      <c r="A550" s="83">
        <v>45762.0</v>
      </c>
      <c r="B550" s="95" t="s">
        <v>265</v>
      </c>
      <c r="C550" s="76" t="s">
        <v>2</v>
      </c>
      <c r="D550" s="31" t="s">
        <v>123</v>
      </c>
      <c r="E550" s="31" t="s">
        <v>124</v>
      </c>
      <c r="F550" s="76" t="s">
        <v>82</v>
      </c>
      <c r="G550" s="76" t="s">
        <v>134</v>
      </c>
      <c r="H550" s="96">
        <v>6.0</v>
      </c>
      <c r="I550" s="76" t="s">
        <v>123</v>
      </c>
      <c r="J550" s="76" t="s">
        <v>82</v>
      </c>
      <c r="K550" s="76" t="s">
        <v>124</v>
      </c>
      <c r="L550" s="95" t="s">
        <v>269</v>
      </c>
    </row>
    <row r="551" hidden="1">
      <c r="A551" s="83">
        <v>45762.0</v>
      </c>
      <c r="B551" s="95" t="s">
        <v>265</v>
      </c>
      <c r="C551" s="76" t="s">
        <v>2</v>
      </c>
      <c r="D551" s="31" t="s">
        <v>123</v>
      </c>
      <c r="E551" s="31" t="s">
        <v>124</v>
      </c>
      <c r="F551" s="76" t="s">
        <v>82</v>
      </c>
      <c r="G551" s="76" t="s">
        <v>134</v>
      </c>
      <c r="H551" s="96">
        <v>6.0</v>
      </c>
      <c r="I551" s="76" t="s">
        <v>123</v>
      </c>
      <c r="J551" s="76" t="s">
        <v>82</v>
      </c>
      <c r="K551" s="76" t="s">
        <v>124</v>
      </c>
      <c r="L551" s="95" t="s">
        <v>270</v>
      </c>
    </row>
    <row r="552" hidden="1">
      <c r="A552" s="83">
        <v>45762.0</v>
      </c>
      <c r="B552" s="95" t="s">
        <v>265</v>
      </c>
      <c r="C552" s="76" t="s">
        <v>2</v>
      </c>
      <c r="D552" s="31" t="s">
        <v>123</v>
      </c>
      <c r="E552" s="31" t="s">
        <v>124</v>
      </c>
      <c r="F552" s="76" t="s">
        <v>82</v>
      </c>
      <c r="G552" s="76" t="s">
        <v>134</v>
      </c>
      <c r="H552" s="96">
        <v>6.0</v>
      </c>
      <c r="I552" s="76" t="s">
        <v>123</v>
      </c>
      <c r="J552" s="76" t="s">
        <v>82</v>
      </c>
      <c r="K552" s="76" t="s">
        <v>124</v>
      </c>
      <c r="L552" s="95" t="s">
        <v>271</v>
      </c>
    </row>
    <row r="553" hidden="1">
      <c r="A553" s="83">
        <v>45762.0</v>
      </c>
      <c r="B553" s="95" t="s">
        <v>265</v>
      </c>
      <c r="C553" s="76" t="s">
        <v>2</v>
      </c>
      <c r="D553" s="31" t="s">
        <v>123</v>
      </c>
      <c r="E553" s="31" t="s">
        <v>124</v>
      </c>
      <c r="F553" s="76" t="s">
        <v>82</v>
      </c>
      <c r="G553" s="76" t="s">
        <v>134</v>
      </c>
      <c r="H553" s="96">
        <v>6.0</v>
      </c>
      <c r="I553" s="76" t="s">
        <v>123</v>
      </c>
      <c r="J553" s="76" t="s">
        <v>82</v>
      </c>
      <c r="K553" s="76" t="s">
        <v>124</v>
      </c>
      <c r="L553" s="95" t="s">
        <v>272</v>
      </c>
    </row>
    <row r="554" hidden="1">
      <c r="A554" s="83">
        <v>45762.0</v>
      </c>
      <c r="B554" s="95" t="s">
        <v>265</v>
      </c>
      <c r="C554" s="76" t="s">
        <v>2</v>
      </c>
      <c r="D554" s="31" t="s">
        <v>123</v>
      </c>
      <c r="E554" s="31" t="s">
        <v>124</v>
      </c>
      <c r="F554" s="76" t="s">
        <v>82</v>
      </c>
      <c r="G554" s="76" t="s">
        <v>134</v>
      </c>
      <c r="H554" s="96">
        <v>6.0</v>
      </c>
      <c r="I554" s="76" t="s">
        <v>123</v>
      </c>
      <c r="J554" s="76" t="s">
        <v>82</v>
      </c>
      <c r="K554" s="76" t="s">
        <v>124</v>
      </c>
      <c r="L554" s="95" t="s">
        <v>273</v>
      </c>
    </row>
    <row r="555">
      <c r="A555" s="83">
        <v>45762.0</v>
      </c>
      <c r="B555" s="95" t="s">
        <v>274</v>
      </c>
      <c r="C555" s="76" t="s">
        <v>2</v>
      </c>
      <c r="D555" s="31" t="s">
        <v>123</v>
      </c>
      <c r="E555" s="31" t="s">
        <v>125</v>
      </c>
      <c r="F555" s="76" t="s">
        <v>9</v>
      </c>
      <c r="G555" s="76" t="s">
        <v>134</v>
      </c>
      <c r="H555" s="96">
        <v>6.0</v>
      </c>
      <c r="I555" s="76" t="s">
        <v>123</v>
      </c>
      <c r="J555" s="76" t="s">
        <v>9</v>
      </c>
      <c r="K555" s="76" t="s">
        <v>125</v>
      </c>
      <c r="L555" s="95" t="s">
        <v>275</v>
      </c>
    </row>
    <row r="556">
      <c r="A556" s="83">
        <v>45762.0</v>
      </c>
      <c r="B556" s="95" t="s">
        <v>274</v>
      </c>
      <c r="C556" s="76" t="s">
        <v>2</v>
      </c>
      <c r="D556" s="31" t="s">
        <v>123</v>
      </c>
      <c r="E556" s="31" t="s">
        <v>125</v>
      </c>
      <c r="F556" s="76" t="s">
        <v>9</v>
      </c>
      <c r="G556" s="76" t="s">
        <v>134</v>
      </c>
      <c r="H556" s="96">
        <v>6.0</v>
      </c>
      <c r="I556" s="76" t="s">
        <v>123</v>
      </c>
      <c r="J556" s="76" t="s">
        <v>9</v>
      </c>
      <c r="K556" s="76" t="s">
        <v>125</v>
      </c>
      <c r="L556" s="95" t="s">
        <v>276</v>
      </c>
    </row>
    <row r="557">
      <c r="A557" s="83">
        <v>45762.0</v>
      </c>
      <c r="B557" s="95" t="s">
        <v>274</v>
      </c>
      <c r="C557" s="76" t="s">
        <v>2</v>
      </c>
      <c r="D557" s="31" t="s">
        <v>123</v>
      </c>
      <c r="E557" s="31" t="s">
        <v>125</v>
      </c>
      <c r="F557" s="76" t="s">
        <v>9</v>
      </c>
      <c r="G557" s="76" t="s">
        <v>134</v>
      </c>
      <c r="H557" s="96">
        <v>6.0</v>
      </c>
      <c r="I557" s="76" t="s">
        <v>123</v>
      </c>
      <c r="J557" s="76" t="s">
        <v>9</v>
      </c>
      <c r="K557" s="76" t="s">
        <v>125</v>
      </c>
      <c r="L557" s="95" t="s">
        <v>277</v>
      </c>
    </row>
    <row r="558">
      <c r="A558" s="83">
        <v>45762.0</v>
      </c>
      <c r="B558" s="95" t="s">
        <v>274</v>
      </c>
      <c r="C558" s="76" t="s">
        <v>2</v>
      </c>
      <c r="D558" s="31" t="s">
        <v>123</v>
      </c>
      <c r="E558" s="31" t="s">
        <v>125</v>
      </c>
      <c r="F558" s="76" t="s">
        <v>9</v>
      </c>
      <c r="G558" s="76" t="s">
        <v>134</v>
      </c>
      <c r="H558" s="96">
        <v>6.0</v>
      </c>
      <c r="I558" s="76" t="s">
        <v>123</v>
      </c>
      <c r="J558" s="76" t="s">
        <v>9</v>
      </c>
      <c r="K558" s="76" t="s">
        <v>125</v>
      </c>
      <c r="L558" s="95" t="s">
        <v>278</v>
      </c>
    </row>
    <row r="559">
      <c r="A559" s="83">
        <v>45762.0</v>
      </c>
      <c r="B559" s="95" t="s">
        <v>274</v>
      </c>
      <c r="C559" s="76" t="s">
        <v>2</v>
      </c>
      <c r="D559" s="31" t="s">
        <v>123</v>
      </c>
      <c r="E559" s="31" t="s">
        <v>125</v>
      </c>
      <c r="F559" s="76" t="s">
        <v>9</v>
      </c>
      <c r="G559" s="76" t="s">
        <v>134</v>
      </c>
      <c r="H559" s="96">
        <v>6.0</v>
      </c>
      <c r="I559" s="76" t="s">
        <v>123</v>
      </c>
      <c r="J559" s="76" t="s">
        <v>9</v>
      </c>
      <c r="K559" s="76" t="s">
        <v>125</v>
      </c>
      <c r="L559" s="95" t="s">
        <v>279</v>
      </c>
    </row>
    <row r="560">
      <c r="A560" s="83">
        <v>45762.0</v>
      </c>
      <c r="B560" s="95" t="s">
        <v>274</v>
      </c>
      <c r="C560" s="76" t="s">
        <v>2</v>
      </c>
      <c r="D560" s="31" t="s">
        <v>123</v>
      </c>
      <c r="E560" s="31" t="s">
        <v>125</v>
      </c>
      <c r="F560" s="76" t="s">
        <v>9</v>
      </c>
      <c r="G560" s="76" t="s">
        <v>134</v>
      </c>
      <c r="H560" s="96">
        <v>6.0</v>
      </c>
      <c r="I560" s="76" t="s">
        <v>123</v>
      </c>
      <c r="J560" s="76" t="s">
        <v>9</v>
      </c>
      <c r="K560" s="76" t="s">
        <v>125</v>
      </c>
      <c r="L560" s="95" t="s">
        <v>280</v>
      </c>
    </row>
    <row r="561">
      <c r="A561" s="83">
        <v>45762.0</v>
      </c>
      <c r="B561" s="95" t="s">
        <v>274</v>
      </c>
      <c r="C561" s="76" t="s">
        <v>2</v>
      </c>
      <c r="D561" s="31" t="s">
        <v>123</v>
      </c>
      <c r="E561" s="31" t="s">
        <v>125</v>
      </c>
      <c r="F561" s="76" t="s">
        <v>9</v>
      </c>
      <c r="G561" s="76" t="s">
        <v>134</v>
      </c>
      <c r="H561" s="96">
        <v>6.0</v>
      </c>
      <c r="I561" s="76" t="s">
        <v>123</v>
      </c>
      <c r="J561" s="76" t="s">
        <v>9</v>
      </c>
      <c r="K561" s="76" t="s">
        <v>125</v>
      </c>
      <c r="L561" s="95" t="s">
        <v>281</v>
      </c>
    </row>
    <row r="562" hidden="1">
      <c r="A562" s="83">
        <v>45762.0</v>
      </c>
      <c r="B562" s="95" t="s">
        <v>274</v>
      </c>
      <c r="C562" s="76" t="s">
        <v>2</v>
      </c>
      <c r="D562" s="31" t="s">
        <v>123</v>
      </c>
      <c r="E562" s="31" t="s">
        <v>125</v>
      </c>
      <c r="F562" s="76" t="s">
        <v>82</v>
      </c>
      <c r="G562" s="76" t="s">
        <v>134</v>
      </c>
      <c r="H562" s="96">
        <v>6.0</v>
      </c>
      <c r="I562" s="76" t="s">
        <v>123</v>
      </c>
      <c r="J562" s="76" t="s">
        <v>82</v>
      </c>
      <c r="K562" s="76" t="s">
        <v>125</v>
      </c>
      <c r="L562" s="95" t="s">
        <v>282</v>
      </c>
    </row>
    <row r="563" hidden="1">
      <c r="A563" s="83">
        <v>45762.0</v>
      </c>
      <c r="B563" s="95" t="s">
        <v>274</v>
      </c>
      <c r="C563" s="76" t="s">
        <v>2</v>
      </c>
      <c r="D563" s="31" t="s">
        <v>123</v>
      </c>
      <c r="E563" s="31" t="s">
        <v>125</v>
      </c>
      <c r="F563" s="76" t="s">
        <v>82</v>
      </c>
      <c r="G563" s="76" t="s">
        <v>134</v>
      </c>
      <c r="H563" s="96">
        <v>6.0</v>
      </c>
      <c r="I563" s="76" t="s">
        <v>123</v>
      </c>
      <c r="J563" s="76" t="s">
        <v>82</v>
      </c>
      <c r="K563" s="76" t="s">
        <v>125</v>
      </c>
      <c r="L563" s="95" t="s">
        <v>283</v>
      </c>
    </row>
    <row r="564" hidden="1">
      <c r="A564" s="83">
        <v>45762.0</v>
      </c>
      <c r="B564" s="95" t="s">
        <v>274</v>
      </c>
      <c r="C564" s="76" t="s">
        <v>2</v>
      </c>
      <c r="D564" s="31" t="s">
        <v>123</v>
      </c>
      <c r="E564" s="31" t="s">
        <v>125</v>
      </c>
      <c r="F564" s="76" t="s">
        <v>82</v>
      </c>
      <c r="G564" s="76" t="s">
        <v>134</v>
      </c>
      <c r="H564" s="96">
        <v>6.0</v>
      </c>
      <c r="I564" s="76" t="s">
        <v>123</v>
      </c>
      <c r="J564" s="76" t="s">
        <v>82</v>
      </c>
      <c r="K564" s="76" t="s">
        <v>125</v>
      </c>
      <c r="L564" s="95" t="s">
        <v>284</v>
      </c>
    </row>
    <row r="565" hidden="1">
      <c r="A565" s="83">
        <v>45762.0</v>
      </c>
      <c r="B565" s="95" t="s">
        <v>274</v>
      </c>
      <c r="C565" s="76" t="s">
        <v>2</v>
      </c>
      <c r="D565" s="31" t="s">
        <v>123</v>
      </c>
      <c r="E565" s="31" t="s">
        <v>125</v>
      </c>
      <c r="F565" s="76" t="s">
        <v>82</v>
      </c>
      <c r="G565" s="76" t="s">
        <v>134</v>
      </c>
      <c r="H565" s="96">
        <v>6.0</v>
      </c>
      <c r="I565" s="76" t="s">
        <v>123</v>
      </c>
      <c r="J565" s="76" t="s">
        <v>82</v>
      </c>
      <c r="K565" s="76" t="s">
        <v>125</v>
      </c>
      <c r="L565" s="95" t="s">
        <v>285</v>
      </c>
    </row>
    <row r="566" hidden="1">
      <c r="A566" s="83">
        <v>45762.0</v>
      </c>
      <c r="B566" s="95" t="s">
        <v>274</v>
      </c>
      <c r="C566" s="76" t="s">
        <v>2</v>
      </c>
      <c r="D566" s="31" t="s">
        <v>123</v>
      </c>
      <c r="E566" s="31" t="s">
        <v>125</v>
      </c>
      <c r="F566" s="76" t="s">
        <v>82</v>
      </c>
      <c r="G566" s="76" t="s">
        <v>134</v>
      </c>
      <c r="H566" s="96">
        <v>6.0</v>
      </c>
      <c r="I566" s="76" t="s">
        <v>123</v>
      </c>
      <c r="J566" s="76" t="s">
        <v>82</v>
      </c>
      <c r="K566" s="76" t="s">
        <v>125</v>
      </c>
      <c r="L566" s="95" t="s">
        <v>286</v>
      </c>
    </row>
    <row r="567" hidden="1">
      <c r="A567" s="83">
        <v>45762.0</v>
      </c>
      <c r="B567" s="95" t="s">
        <v>274</v>
      </c>
      <c r="C567" s="76" t="s">
        <v>2</v>
      </c>
      <c r="D567" s="31" t="s">
        <v>123</v>
      </c>
      <c r="E567" s="31" t="s">
        <v>125</v>
      </c>
      <c r="F567" s="76" t="s">
        <v>82</v>
      </c>
      <c r="G567" s="76" t="s">
        <v>134</v>
      </c>
      <c r="H567" s="96">
        <v>6.0</v>
      </c>
      <c r="I567" s="76" t="s">
        <v>123</v>
      </c>
      <c r="J567" s="76" t="s">
        <v>82</v>
      </c>
      <c r="K567" s="76" t="s">
        <v>125</v>
      </c>
      <c r="L567" s="95" t="s">
        <v>287</v>
      </c>
    </row>
    <row r="568" hidden="1">
      <c r="A568" s="83">
        <v>45762.0</v>
      </c>
      <c r="B568" s="95" t="s">
        <v>274</v>
      </c>
      <c r="C568" s="76" t="s">
        <v>2</v>
      </c>
      <c r="D568" s="31" t="s">
        <v>123</v>
      </c>
      <c r="E568" s="31" t="s">
        <v>125</v>
      </c>
      <c r="F568" s="76" t="s">
        <v>82</v>
      </c>
      <c r="G568" s="76" t="s">
        <v>134</v>
      </c>
      <c r="H568" s="96">
        <v>6.0</v>
      </c>
      <c r="I568" s="76" t="s">
        <v>123</v>
      </c>
      <c r="J568" s="76" t="s">
        <v>82</v>
      </c>
      <c r="K568" s="76" t="s">
        <v>125</v>
      </c>
      <c r="L568" s="95" t="s">
        <v>288</v>
      </c>
    </row>
    <row r="569" hidden="1">
      <c r="A569" s="83">
        <v>45762.0</v>
      </c>
      <c r="B569" s="95" t="s">
        <v>274</v>
      </c>
      <c r="C569" s="76" t="s">
        <v>2</v>
      </c>
      <c r="D569" s="31" t="s">
        <v>123</v>
      </c>
      <c r="E569" s="31" t="s">
        <v>125</v>
      </c>
      <c r="F569" s="76" t="s">
        <v>82</v>
      </c>
      <c r="G569" s="76" t="s">
        <v>134</v>
      </c>
      <c r="H569" s="96">
        <v>6.0</v>
      </c>
      <c r="I569" s="76" t="s">
        <v>123</v>
      </c>
      <c r="J569" s="76" t="s">
        <v>82</v>
      </c>
      <c r="K569" s="76" t="s">
        <v>125</v>
      </c>
      <c r="L569" s="95" t="s">
        <v>289</v>
      </c>
    </row>
    <row r="570" hidden="1">
      <c r="A570" s="83">
        <v>45762.0</v>
      </c>
      <c r="B570" s="95" t="s">
        <v>290</v>
      </c>
      <c r="C570" s="76" t="s">
        <v>2</v>
      </c>
      <c r="D570" s="31" t="s">
        <v>169</v>
      </c>
      <c r="E570" s="31" t="s">
        <v>126</v>
      </c>
      <c r="F570" s="76" t="s">
        <v>82</v>
      </c>
      <c r="G570" s="76" t="s">
        <v>134</v>
      </c>
      <c r="H570" s="96">
        <v>6.0</v>
      </c>
      <c r="I570" s="76" t="s">
        <v>169</v>
      </c>
      <c r="J570" s="76" t="s">
        <v>82</v>
      </c>
      <c r="K570" s="76" t="s">
        <v>126</v>
      </c>
      <c r="L570" s="95" t="s">
        <v>291</v>
      </c>
    </row>
    <row r="571">
      <c r="A571" s="83">
        <v>45762.0</v>
      </c>
      <c r="B571" s="95" t="s">
        <v>290</v>
      </c>
      <c r="C571" s="76" t="s">
        <v>2</v>
      </c>
      <c r="D571" s="31" t="s">
        <v>169</v>
      </c>
      <c r="E571" s="31" t="s">
        <v>126</v>
      </c>
      <c r="F571" s="76" t="s">
        <v>9</v>
      </c>
      <c r="G571" s="76" t="s">
        <v>134</v>
      </c>
      <c r="H571" s="96">
        <v>6.0</v>
      </c>
      <c r="I571" s="76" t="s">
        <v>169</v>
      </c>
      <c r="J571" s="76" t="s">
        <v>9</v>
      </c>
      <c r="K571" s="76" t="s">
        <v>126</v>
      </c>
      <c r="L571" s="95" t="s">
        <v>292</v>
      </c>
    </row>
    <row r="572" hidden="1">
      <c r="A572" s="83">
        <v>45762.0</v>
      </c>
      <c r="B572" s="95" t="s">
        <v>290</v>
      </c>
      <c r="C572" s="76" t="s">
        <v>2</v>
      </c>
      <c r="D572" s="31" t="s">
        <v>172</v>
      </c>
      <c r="E572" s="31" t="s">
        <v>126</v>
      </c>
      <c r="F572" s="76" t="s">
        <v>82</v>
      </c>
      <c r="G572" s="76" t="s">
        <v>134</v>
      </c>
      <c r="H572" s="96">
        <v>6.0</v>
      </c>
      <c r="I572" s="76" t="s">
        <v>172</v>
      </c>
      <c r="J572" s="76" t="s">
        <v>82</v>
      </c>
      <c r="K572" s="76" t="s">
        <v>126</v>
      </c>
      <c r="L572" s="95" t="s">
        <v>293</v>
      </c>
    </row>
    <row r="573">
      <c r="A573" s="83">
        <v>45762.0</v>
      </c>
      <c r="B573" s="95" t="s">
        <v>290</v>
      </c>
      <c r="C573" s="76" t="s">
        <v>2</v>
      </c>
      <c r="D573" s="31" t="s">
        <v>172</v>
      </c>
      <c r="E573" s="31" t="s">
        <v>126</v>
      </c>
      <c r="F573" s="76" t="s">
        <v>9</v>
      </c>
      <c r="G573" s="76" t="s">
        <v>134</v>
      </c>
      <c r="H573" s="96">
        <v>6.0</v>
      </c>
      <c r="I573" s="76" t="s">
        <v>172</v>
      </c>
      <c r="J573" s="76" t="s">
        <v>9</v>
      </c>
      <c r="K573" s="76" t="s">
        <v>126</v>
      </c>
      <c r="L573" s="95" t="s">
        <v>294</v>
      </c>
    </row>
    <row r="574">
      <c r="A574" s="83">
        <v>45762.0</v>
      </c>
      <c r="B574" s="95" t="s">
        <v>290</v>
      </c>
      <c r="C574" s="76" t="s">
        <v>2</v>
      </c>
      <c r="D574" s="31" t="s">
        <v>295</v>
      </c>
      <c r="E574" s="31" t="s">
        <v>126</v>
      </c>
      <c r="F574" s="76" t="s">
        <v>9</v>
      </c>
      <c r="G574" s="76" t="s">
        <v>134</v>
      </c>
      <c r="H574" s="96">
        <v>6.0</v>
      </c>
      <c r="I574" s="76" t="s">
        <v>295</v>
      </c>
      <c r="J574" s="76" t="s">
        <v>9</v>
      </c>
      <c r="K574" s="76" t="s">
        <v>126</v>
      </c>
      <c r="L574" s="95" t="s">
        <v>296</v>
      </c>
    </row>
    <row r="575">
      <c r="A575" s="83">
        <v>45762.0</v>
      </c>
      <c r="B575" s="95" t="s">
        <v>290</v>
      </c>
      <c r="C575" s="76" t="s">
        <v>2</v>
      </c>
      <c r="D575" s="31" t="s">
        <v>297</v>
      </c>
      <c r="E575" s="31" t="s">
        <v>126</v>
      </c>
      <c r="F575" s="76" t="s">
        <v>9</v>
      </c>
      <c r="G575" s="76" t="s">
        <v>134</v>
      </c>
      <c r="H575" s="96">
        <v>6.0</v>
      </c>
      <c r="I575" s="76" t="s">
        <v>297</v>
      </c>
      <c r="J575" s="76" t="s">
        <v>9</v>
      </c>
      <c r="K575" s="76" t="s">
        <v>126</v>
      </c>
      <c r="L575" s="95" t="s">
        <v>298</v>
      </c>
    </row>
    <row r="576" hidden="1">
      <c r="A576" s="83">
        <v>45762.0</v>
      </c>
      <c r="B576" s="95" t="s">
        <v>290</v>
      </c>
      <c r="C576" s="76" t="s">
        <v>2</v>
      </c>
      <c r="D576" s="31" t="s">
        <v>297</v>
      </c>
      <c r="E576" s="31" t="s">
        <v>126</v>
      </c>
      <c r="F576" s="76" t="s">
        <v>82</v>
      </c>
      <c r="G576" s="76" t="s">
        <v>134</v>
      </c>
      <c r="H576" s="96">
        <v>6.0</v>
      </c>
      <c r="I576" s="76" t="s">
        <v>297</v>
      </c>
      <c r="J576" s="76" t="s">
        <v>82</v>
      </c>
      <c r="K576" s="76" t="s">
        <v>126</v>
      </c>
      <c r="L576" s="95" t="s">
        <v>299</v>
      </c>
    </row>
    <row r="577" hidden="1">
      <c r="A577" s="83">
        <v>45762.0</v>
      </c>
      <c r="B577" s="95" t="s">
        <v>300</v>
      </c>
      <c r="C577" s="76" t="s">
        <v>2</v>
      </c>
      <c r="D577" s="31" t="s">
        <v>295</v>
      </c>
      <c r="E577" s="31" t="s">
        <v>126</v>
      </c>
      <c r="F577" s="76" t="s">
        <v>82</v>
      </c>
      <c r="G577" s="76" t="s">
        <v>134</v>
      </c>
      <c r="H577" s="96">
        <v>6.0</v>
      </c>
      <c r="I577" s="76" t="s">
        <v>295</v>
      </c>
      <c r="J577" s="76" t="s">
        <v>82</v>
      </c>
      <c r="K577" s="76" t="s">
        <v>126</v>
      </c>
      <c r="L577" s="95" t="s">
        <v>301</v>
      </c>
    </row>
    <row r="578">
      <c r="A578" s="83">
        <v>45762.0</v>
      </c>
      <c r="B578" s="95" t="s">
        <v>302</v>
      </c>
      <c r="C578" s="76" t="s">
        <v>2</v>
      </c>
      <c r="D578" s="31" t="s">
        <v>303</v>
      </c>
      <c r="E578" s="31" t="s">
        <v>126</v>
      </c>
      <c r="F578" s="76" t="s">
        <v>9</v>
      </c>
      <c r="G578" s="76" t="s">
        <v>134</v>
      </c>
      <c r="H578" s="96">
        <v>6.0</v>
      </c>
      <c r="I578" s="76" t="s">
        <v>303</v>
      </c>
      <c r="J578" s="76" t="s">
        <v>9</v>
      </c>
      <c r="K578" s="76" t="s">
        <v>126</v>
      </c>
      <c r="L578" s="95" t="s">
        <v>304</v>
      </c>
    </row>
    <row r="579" hidden="1">
      <c r="A579" s="83">
        <v>45762.0</v>
      </c>
      <c r="B579" s="95" t="s">
        <v>302</v>
      </c>
      <c r="C579" s="76" t="s">
        <v>2</v>
      </c>
      <c r="D579" s="31" t="s">
        <v>303</v>
      </c>
      <c r="E579" s="31" t="s">
        <v>126</v>
      </c>
      <c r="F579" s="76" t="s">
        <v>82</v>
      </c>
      <c r="G579" s="76" t="s">
        <v>134</v>
      </c>
      <c r="H579" s="96">
        <v>6.0</v>
      </c>
      <c r="I579" s="76" t="s">
        <v>303</v>
      </c>
      <c r="J579" s="76" t="s">
        <v>82</v>
      </c>
      <c r="K579" s="76" t="s">
        <v>126</v>
      </c>
      <c r="L579" s="95" t="s">
        <v>305</v>
      </c>
    </row>
    <row r="580">
      <c r="A580" s="83">
        <v>45762.0</v>
      </c>
      <c r="B580" s="95" t="s">
        <v>306</v>
      </c>
      <c r="C580" s="76" t="s">
        <v>2</v>
      </c>
      <c r="D580" s="31" t="s">
        <v>163</v>
      </c>
      <c r="E580" s="31" t="s">
        <v>126</v>
      </c>
      <c r="F580" s="76" t="s">
        <v>9</v>
      </c>
      <c r="G580" s="76" t="s">
        <v>134</v>
      </c>
      <c r="H580" s="96">
        <v>6.0</v>
      </c>
      <c r="I580" s="76" t="s">
        <v>163</v>
      </c>
      <c r="J580" s="76" t="s">
        <v>9</v>
      </c>
      <c r="K580" s="76" t="s">
        <v>126</v>
      </c>
      <c r="L580" s="95" t="s">
        <v>307</v>
      </c>
    </row>
    <row r="581" hidden="1">
      <c r="A581" s="83">
        <v>45762.0</v>
      </c>
      <c r="B581" s="95" t="s">
        <v>306</v>
      </c>
      <c r="C581" s="76" t="s">
        <v>2</v>
      </c>
      <c r="D581" s="31" t="s">
        <v>163</v>
      </c>
      <c r="E581" s="31" t="s">
        <v>126</v>
      </c>
      <c r="F581" s="76" t="s">
        <v>82</v>
      </c>
      <c r="G581" s="76" t="s">
        <v>134</v>
      </c>
      <c r="H581" s="96">
        <v>6.0</v>
      </c>
      <c r="I581" s="76" t="s">
        <v>163</v>
      </c>
      <c r="J581" s="76" t="s">
        <v>82</v>
      </c>
      <c r="K581" s="76" t="s">
        <v>126</v>
      </c>
      <c r="L581" s="95" t="s">
        <v>308</v>
      </c>
    </row>
    <row r="582">
      <c r="A582" s="83">
        <v>45762.0</v>
      </c>
      <c r="B582" s="95" t="s">
        <v>306</v>
      </c>
      <c r="C582" s="76" t="s">
        <v>2</v>
      </c>
      <c r="D582" s="31" t="s">
        <v>175</v>
      </c>
      <c r="E582" s="31" t="s">
        <v>126</v>
      </c>
      <c r="F582" s="76" t="s">
        <v>9</v>
      </c>
      <c r="G582" s="76" t="s">
        <v>134</v>
      </c>
      <c r="H582" s="96">
        <v>6.0</v>
      </c>
      <c r="I582" s="76" t="s">
        <v>175</v>
      </c>
      <c r="J582" s="76" t="s">
        <v>9</v>
      </c>
      <c r="K582" s="76" t="s">
        <v>126</v>
      </c>
      <c r="L582" s="95" t="s">
        <v>309</v>
      </c>
    </row>
    <row r="583" hidden="1">
      <c r="A583" s="83">
        <v>45762.0</v>
      </c>
      <c r="B583" s="95" t="s">
        <v>306</v>
      </c>
      <c r="C583" s="76" t="s">
        <v>2</v>
      </c>
      <c r="D583" s="31" t="s">
        <v>175</v>
      </c>
      <c r="E583" s="31" t="s">
        <v>126</v>
      </c>
      <c r="F583" s="76" t="s">
        <v>82</v>
      </c>
      <c r="G583" s="76" t="s">
        <v>134</v>
      </c>
      <c r="H583" s="96">
        <v>6.0</v>
      </c>
      <c r="I583" s="76" t="s">
        <v>175</v>
      </c>
      <c r="J583" s="76" t="s">
        <v>82</v>
      </c>
      <c r="K583" s="76" t="s">
        <v>126</v>
      </c>
      <c r="L583" s="95" t="s">
        <v>310</v>
      </c>
    </row>
    <row r="584" hidden="1">
      <c r="A584" s="83">
        <v>45762.0</v>
      </c>
      <c r="B584" s="95" t="s">
        <v>306</v>
      </c>
      <c r="C584" s="76" t="s">
        <v>2</v>
      </c>
      <c r="D584" s="31" t="s">
        <v>303</v>
      </c>
      <c r="E584" s="31" t="s">
        <v>126</v>
      </c>
      <c r="F584" s="76" t="s">
        <v>82</v>
      </c>
      <c r="G584" s="76" t="s">
        <v>134</v>
      </c>
      <c r="H584" s="96">
        <v>6.0</v>
      </c>
      <c r="I584" s="76" t="s">
        <v>303</v>
      </c>
      <c r="J584" s="76" t="s">
        <v>82</v>
      </c>
      <c r="K584" s="76" t="s">
        <v>126</v>
      </c>
      <c r="L584" s="95" t="s">
        <v>311</v>
      </c>
    </row>
    <row r="585">
      <c r="A585" s="83">
        <v>45762.0</v>
      </c>
      <c r="B585" s="95" t="s">
        <v>306</v>
      </c>
      <c r="C585" s="76" t="s">
        <v>2</v>
      </c>
      <c r="D585" s="31" t="s">
        <v>123</v>
      </c>
      <c r="E585" s="31" t="s">
        <v>124</v>
      </c>
      <c r="F585" s="76" t="s">
        <v>9</v>
      </c>
      <c r="G585" s="76" t="s">
        <v>134</v>
      </c>
      <c r="H585" s="96">
        <v>6.0</v>
      </c>
      <c r="I585" s="76" t="s">
        <v>123</v>
      </c>
      <c r="J585" s="76" t="s">
        <v>9</v>
      </c>
      <c r="K585" s="76" t="s">
        <v>124</v>
      </c>
      <c r="L585" s="95" t="s">
        <v>312</v>
      </c>
    </row>
    <row r="586">
      <c r="A586" s="83">
        <v>45762.0</v>
      </c>
      <c r="B586" s="95" t="s">
        <v>306</v>
      </c>
      <c r="C586" s="76" t="s">
        <v>2</v>
      </c>
      <c r="D586" s="31" t="s">
        <v>123</v>
      </c>
      <c r="E586" s="31" t="s">
        <v>124</v>
      </c>
      <c r="F586" s="76" t="s">
        <v>9</v>
      </c>
      <c r="G586" s="76" t="s">
        <v>134</v>
      </c>
      <c r="H586" s="96">
        <v>6.0</v>
      </c>
      <c r="I586" s="76" t="s">
        <v>123</v>
      </c>
      <c r="J586" s="76" t="s">
        <v>9</v>
      </c>
      <c r="K586" s="76" t="s">
        <v>124</v>
      </c>
      <c r="L586" s="95" t="s">
        <v>313</v>
      </c>
    </row>
    <row r="587" hidden="1">
      <c r="A587" s="83">
        <v>45762.0</v>
      </c>
      <c r="B587" s="95" t="s">
        <v>314</v>
      </c>
      <c r="C587" s="76" t="s">
        <v>2</v>
      </c>
      <c r="D587" s="31" t="s">
        <v>123</v>
      </c>
      <c r="E587" s="31" t="s">
        <v>124</v>
      </c>
      <c r="F587" s="76" t="s">
        <v>82</v>
      </c>
      <c r="G587" s="76" t="s">
        <v>134</v>
      </c>
      <c r="H587" s="96">
        <v>6.0</v>
      </c>
      <c r="I587" s="76" t="s">
        <v>123</v>
      </c>
      <c r="J587" s="76" t="s">
        <v>82</v>
      </c>
      <c r="K587" s="76" t="s">
        <v>124</v>
      </c>
      <c r="L587" s="95" t="s">
        <v>315</v>
      </c>
    </row>
    <row r="588" hidden="1">
      <c r="A588" s="83">
        <v>45762.0</v>
      </c>
      <c r="B588" s="95" t="s">
        <v>314</v>
      </c>
      <c r="C588" s="76" t="s">
        <v>2</v>
      </c>
      <c r="D588" s="31" t="s">
        <v>123</v>
      </c>
      <c r="E588" s="31" t="s">
        <v>124</v>
      </c>
      <c r="F588" s="76" t="s">
        <v>82</v>
      </c>
      <c r="G588" s="76" t="s">
        <v>134</v>
      </c>
      <c r="H588" s="96">
        <v>6.0</v>
      </c>
      <c r="I588" s="76" t="s">
        <v>123</v>
      </c>
      <c r="J588" s="76" t="s">
        <v>82</v>
      </c>
      <c r="K588" s="76" t="s">
        <v>124</v>
      </c>
      <c r="L588" s="95" t="s">
        <v>316</v>
      </c>
    </row>
    <row r="589">
      <c r="A589" s="83">
        <v>45762.0</v>
      </c>
      <c r="B589" s="95" t="s">
        <v>314</v>
      </c>
      <c r="C589" s="76" t="s">
        <v>2</v>
      </c>
      <c r="D589" s="31" t="s">
        <v>123</v>
      </c>
      <c r="E589" s="31" t="s">
        <v>125</v>
      </c>
      <c r="F589" s="76" t="s">
        <v>9</v>
      </c>
      <c r="G589" s="76" t="s">
        <v>134</v>
      </c>
      <c r="H589" s="96">
        <v>8.0</v>
      </c>
      <c r="I589" s="76" t="s">
        <v>123</v>
      </c>
      <c r="J589" s="76" t="s">
        <v>9</v>
      </c>
      <c r="K589" s="76" t="s">
        <v>125</v>
      </c>
      <c r="L589" s="95" t="s">
        <v>317</v>
      </c>
    </row>
    <row r="590">
      <c r="A590" s="83">
        <v>45762.0</v>
      </c>
      <c r="B590" s="95" t="s">
        <v>314</v>
      </c>
      <c r="C590" s="76" t="s">
        <v>2</v>
      </c>
      <c r="D590" s="31" t="s">
        <v>123</v>
      </c>
      <c r="E590" s="31" t="s">
        <v>125</v>
      </c>
      <c r="F590" s="76" t="s">
        <v>9</v>
      </c>
      <c r="G590" s="76" t="s">
        <v>134</v>
      </c>
      <c r="H590" s="96">
        <v>8.0</v>
      </c>
      <c r="I590" s="76" t="s">
        <v>123</v>
      </c>
      <c r="J590" s="76" t="s">
        <v>9</v>
      </c>
      <c r="K590" s="76" t="s">
        <v>125</v>
      </c>
      <c r="L590" s="95" t="s">
        <v>318</v>
      </c>
    </row>
    <row r="591" hidden="1">
      <c r="A591" s="83">
        <v>45762.0</v>
      </c>
      <c r="B591" s="95" t="s">
        <v>314</v>
      </c>
      <c r="C591" s="76" t="s">
        <v>2</v>
      </c>
      <c r="D591" s="31" t="s">
        <v>123</v>
      </c>
      <c r="E591" s="31" t="s">
        <v>125</v>
      </c>
      <c r="F591" s="76" t="s">
        <v>82</v>
      </c>
      <c r="G591" s="76" t="s">
        <v>134</v>
      </c>
      <c r="H591" s="96">
        <v>8.0</v>
      </c>
      <c r="I591" s="76" t="s">
        <v>123</v>
      </c>
      <c r="J591" s="76" t="s">
        <v>82</v>
      </c>
      <c r="K591" s="76" t="s">
        <v>125</v>
      </c>
      <c r="L591" s="95" t="s">
        <v>319</v>
      </c>
    </row>
    <row r="592" hidden="1">
      <c r="A592" s="83">
        <v>45762.0</v>
      </c>
      <c r="B592" s="95" t="s">
        <v>314</v>
      </c>
      <c r="C592" s="76" t="s">
        <v>2</v>
      </c>
      <c r="D592" s="31" t="s">
        <v>123</v>
      </c>
      <c r="E592" s="31" t="s">
        <v>125</v>
      </c>
      <c r="F592" s="76" t="s">
        <v>82</v>
      </c>
      <c r="G592" s="76" t="s">
        <v>134</v>
      </c>
      <c r="H592" s="96">
        <v>8.0</v>
      </c>
      <c r="I592" s="76" t="s">
        <v>123</v>
      </c>
      <c r="J592" s="76" t="s">
        <v>82</v>
      </c>
      <c r="K592" s="76" t="s">
        <v>125</v>
      </c>
      <c r="L592" s="95" t="s">
        <v>320</v>
      </c>
    </row>
    <row r="593">
      <c r="A593" s="83">
        <v>45762.0</v>
      </c>
      <c r="B593" s="95" t="s">
        <v>321</v>
      </c>
      <c r="C593" s="76" t="s">
        <v>2</v>
      </c>
      <c r="D593" s="31" t="s">
        <v>322</v>
      </c>
      <c r="E593" s="31" t="s">
        <v>126</v>
      </c>
      <c r="F593" s="76" t="s">
        <v>9</v>
      </c>
      <c r="G593" s="76" t="s">
        <v>134</v>
      </c>
      <c r="H593" s="96">
        <v>8.0</v>
      </c>
      <c r="I593" s="76" t="s">
        <v>322</v>
      </c>
      <c r="J593" s="76" t="s">
        <v>9</v>
      </c>
      <c r="K593" s="76" t="s">
        <v>126</v>
      </c>
      <c r="L593" s="95" t="s">
        <v>323</v>
      </c>
    </row>
    <row r="594" hidden="1">
      <c r="A594" s="83">
        <v>45762.0</v>
      </c>
      <c r="B594" s="95" t="s">
        <v>321</v>
      </c>
      <c r="C594" s="76" t="s">
        <v>2</v>
      </c>
      <c r="D594" s="31" t="s">
        <v>322</v>
      </c>
      <c r="E594" s="31" t="s">
        <v>126</v>
      </c>
      <c r="F594" s="76" t="s">
        <v>82</v>
      </c>
      <c r="G594" s="76" t="s">
        <v>134</v>
      </c>
      <c r="H594" s="96">
        <v>8.0</v>
      </c>
      <c r="I594" s="76" t="s">
        <v>322</v>
      </c>
      <c r="J594" s="76" t="s">
        <v>82</v>
      </c>
      <c r="K594" s="76" t="s">
        <v>126</v>
      </c>
      <c r="L594" s="95" t="s">
        <v>324</v>
      </c>
    </row>
    <row r="595">
      <c r="A595" s="83">
        <v>45762.0</v>
      </c>
      <c r="B595" s="95" t="s">
        <v>325</v>
      </c>
      <c r="C595" s="76" t="s">
        <v>2</v>
      </c>
      <c r="D595" s="31" t="s">
        <v>326</v>
      </c>
      <c r="E595" s="31" t="s">
        <v>126</v>
      </c>
      <c r="F595" s="76" t="s">
        <v>9</v>
      </c>
      <c r="G595" s="76" t="s">
        <v>134</v>
      </c>
      <c r="H595" s="96">
        <v>8.0</v>
      </c>
      <c r="I595" s="76" t="s">
        <v>326</v>
      </c>
      <c r="J595" s="76" t="s">
        <v>9</v>
      </c>
      <c r="K595" s="76" t="s">
        <v>126</v>
      </c>
      <c r="L595" s="95" t="s">
        <v>327</v>
      </c>
    </row>
    <row r="596" hidden="1">
      <c r="A596" s="83">
        <v>45762.0</v>
      </c>
      <c r="B596" s="95" t="s">
        <v>325</v>
      </c>
      <c r="C596" s="76" t="s">
        <v>2</v>
      </c>
      <c r="D596" s="31" t="s">
        <v>326</v>
      </c>
      <c r="E596" s="31" t="s">
        <v>126</v>
      </c>
      <c r="F596" s="76" t="s">
        <v>82</v>
      </c>
      <c r="G596" s="76" t="s">
        <v>134</v>
      </c>
      <c r="H596" s="96">
        <v>8.0</v>
      </c>
      <c r="I596" s="76" t="s">
        <v>326</v>
      </c>
      <c r="J596" s="76" t="s">
        <v>82</v>
      </c>
      <c r="K596" s="76" t="s">
        <v>126</v>
      </c>
      <c r="L596" s="95" t="s">
        <v>328</v>
      </c>
    </row>
    <row r="597">
      <c r="A597" s="83">
        <v>45762.0</v>
      </c>
      <c r="B597" s="95" t="s">
        <v>329</v>
      </c>
      <c r="C597" s="76" t="s">
        <v>2</v>
      </c>
      <c r="D597" s="31" t="s">
        <v>123</v>
      </c>
      <c r="E597" s="31" t="s">
        <v>124</v>
      </c>
      <c r="F597" s="76" t="s">
        <v>9</v>
      </c>
      <c r="G597" s="76" t="s">
        <v>134</v>
      </c>
      <c r="H597" s="96">
        <v>8.0</v>
      </c>
      <c r="I597" s="76" t="s">
        <v>123</v>
      </c>
      <c r="J597" s="76" t="s">
        <v>9</v>
      </c>
      <c r="K597" s="76" t="s">
        <v>124</v>
      </c>
      <c r="L597" s="95" t="s">
        <v>330</v>
      </c>
    </row>
    <row r="598">
      <c r="A598" s="83">
        <v>45762.0</v>
      </c>
      <c r="B598" s="95" t="s">
        <v>331</v>
      </c>
      <c r="C598" s="76" t="s">
        <v>2</v>
      </c>
      <c r="D598" s="31" t="s">
        <v>123</v>
      </c>
      <c r="E598" s="31" t="s">
        <v>124</v>
      </c>
      <c r="F598" s="76" t="s">
        <v>9</v>
      </c>
      <c r="G598" s="76" t="s">
        <v>134</v>
      </c>
      <c r="H598" s="96">
        <v>8.0</v>
      </c>
      <c r="I598" s="76" t="s">
        <v>123</v>
      </c>
      <c r="J598" s="76" t="s">
        <v>9</v>
      </c>
      <c r="K598" s="76" t="s">
        <v>124</v>
      </c>
      <c r="L598" s="95" t="s">
        <v>332</v>
      </c>
    </row>
    <row r="599" hidden="1">
      <c r="A599" s="83">
        <v>45762.0</v>
      </c>
      <c r="B599" s="95" t="s">
        <v>331</v>
      </c>
      <c r="C599" s="76" t="s">
        <v>2</v>
      </c>
      <c r="D599" s="31" t="s">
        <v>123</v>
      </c>
      <c r="E599" s="31" t="s">
        <v>124</v>
      </c>
      <c r="F599" s="76" t="s">
        <v>82</v>
      </c>
      <c r="G599" s="76" t="s">
        <v>134</v>
      </c>
      <c r="H599" s="96">
        <v>8.0</v>
      </c>
      <c r="I599" s="76" t="s">
        <v>123</v>
      </c>
      <c r="J599" s="76" t="s">
        <v>82</v>
      </c>
      <c r="K599" s="76" t="s">
        <v>124</v>
      </c>
      <c r="L599" s="95" t="s">
        <v>333</v>
      </c>
    </row>
    <row r="600" hidden="1">
      <c r="A600" s="83">
        <v>45762.0</v>
      </c>
      <c r="B600" s="95" t="s">
        <v>331</v>
      </c>
      <c r="C600" s="76" t="s">
        <v>2</v>
      </c>
      <c r="D600" s="31" t="s">
        <v>123</v>
      </c>
      <c r="E600" s="31" t="s">
        <v>124</v>
      </c>
      <c r="F600" s="76" t="s">
        <v>82</v>
      </c>
      <c r="G600" s="76" t="s">
        <v>134</v>
      </c>
      <c r="H600" s="96">
        <v>8.0</v>
      </c>
      <c r="I600" s="76" t="s">
        <v>123</v>
      </c>
      <c r="J600" s="76" t="s">
        <v>82</v>
      </c>
      <c r="K600" s="76" t="s">
        <v>124</v>
      </c>
      <c r="L600" s="95" t="s">
        <v>334</v>
      </c>
    </row>
    <row r="601">
      <c r="A601" s="83">
        <v>45762.0</v>
      </c>
      <c r="B601" s="95" t="s">
        <v>335</v>
      </c>
      <c r="C601" s="76" t="s">
        <v>2</v>
      </c>
      <c r="D601" s="31" t="s">
        <v>123</v>
      </c>
      <c r="E601" s="31" t="s">
        <v>125</v>
      </c>
      <c r="F601" s="76" t="s">
        <v>9</v>
      </c>
      <c r="G601" s="76" t="s">
        <v>134</v>
      </c>
      <c r="H601" s="96">
        <v>8.0</v>
      </c>
      <c r="I601" s="76" t="s">
        <v>123</v>
      </c>
      <c r="J601" s="76" t="s">
        <v>9</v>
      </c>
      <c r="K601" s="76" t="s">
        <v>125</v>
      </c>
      <c r="L601" s="95" t="s">
        <v>336</v>
      </c>
    </row>
    <row r="602">
      <c r="A602" s="83">
        <v>45762.0</v>
      </c>
      <c r="B602" s="95" t="s">
        <v>335</v>
      </c>
      <c r="C602" s="76" t="s">
        <v>2</v>
      </c>
      <c r="D602" s="31" t="s">
        <v>123</v>
      </c>
      <c r="E602" s="31" t="s">
        <v>125</v>
      </c>
      <c r="F602" s="76" t="s">
        <v>9</v>
      </c>
      <c r="G602" s="76" t="s">
        <v>134</v>
      </c>
      <c r="H602" s="96">
        <v>8.0</v>
      </c>
      <c r="I602" s="76" t="s">
        <v>123</v>
      </c>
      <c r="J602" s="76" t="s">
        <v>9</v>
      </c>
      <c r="K602" s="76" t="s">
        <v>125</v>
      </c>
      <c r="L602" s="95" t="s">
        <v>337</v>
      </c>
    </row>
    <row r="603" hidden="1">
      <c r="A603" s="83">
        <v>45762.0</v>
      </c>
      <c r="B603" s="95" t="s">
        <v>335</v>
      </c>
      <c r="C603" s="76" t="s">
        <v>2</v>
      </c>
      <c r="D603" s="31" t="s">
        <v>123</v>
      </c>
      <c r="E603" s="31" t="s">
        <v>125</v>
      </c>
      <c r="F603" s="76" t="s">
        <v>82</v>
      </c>
      <c r="G603" s="76" t="s">
        <v>134</v>
      </c>
      <c r="H603" s="96">
        <v>8.0</v>
      </c>
      <c r="I603" s="76" t="s">
        <v>123</v>
      </c>
      <c r="J603" s="76" t="s">
        <v>82</v>
      </c>
      <c r="K603" s="76" t="s">
        <v>125</v>
      </c>
      <c r="L603" s="95" t="s">
        <v>338</v>
      </c>
    </row>
    <row r="604" hidden="1">
      <c r="A604" s="83">
        <v>45762.0</v>
      </c>
      <c r="B604" s="95" t="s">
        <v>335</v>
      </c>
      <c r="C604" s="76" t="s">
        <v>2</v>
      </c>
      <c r="D604" s="31" t="s">
        <v>123</v>
      </c>
      <c r="E604" s="31" t="s">
        <v>125</v>
      </c>
      <c r="F604" s="76" t="s">
        <v>82</v>
      </c>
      <c r="G604" s="76" t="s">
        <v>134</v>
      </c>
      <c r="H604" s="96">
        <v>8.0</v>
      </c>
      <c r="I604" s="76" t="s">
        <v>123</v>
      </c>
      <c r="J604" s="76" t="s">
        <v>82</v>
      </c>
      <c r="K604" s="76" t="s">
        <v>125</v>
      </c>
      <c r="L604" s="95" t="s">
        <v>339</v>
      </c>
    </row>
    <row r="605">
      <c r="A605" s="83">
        <v>45762.0</v>
      </c>
      <c r="B605" s="95" t="s">
        <v>340</v>
      </c>
      <c r="C605" s="76" t="s">
        <v>2</v>
      </c>
      <c r="D605" s="31" t="s">
        <v>175</v>
      </c>
      <c r="E605" s="31" t="s">
        <v>126</v>
      </c>
      <c r="F605" s="76" t="s">
        <v>9</v>
      </c>
      <c r="G605" s="76" t="s">
        <v>134</v>
      </c>
      <c r="H605" s="76">
        <v>8.0</v>
      </c>
      <c r="I605" s="76" t="s">
        <v>175</v>
      </c>
      <c r="J605" s="76" t="s">
        <v>9</v>
      </c>
      <c r="K605" s="76" t="s">
        <v>126</v>
      </c>
      <c r="L605" s="95" t="s">
        <v>341</v>
      </c>
      <c r="M605" s="76" t="s">
        <v>167</v>
      </c>
    </row>
    <row r="606">
      <c r="A606" s="83">
        <v>45762.0</v>
      </c>
      <c r="B606" s="95" t="s">
        <v>340</v>
      </c>
      <c r="C606" s="76" t="s">
        <v>2</v>
      </c>
      <c r="D606" s="31" t="s">
        <v>297</v>
      </c>
      <c r="E606" s="31" t="s">
        <v>126</v>
      </c>
      <c r="F606" s="76" t="s">
        <v>9</v>
      </c>
      <c r="G606" s="76" t="s">
        <v>134</v>
      </c>
      <c r="H606" s="76">
        <v>8.0</v>
      </c>
      <c r="I606" s="76" t="s">
        <v>175</v>
      </c>
      <c r="J606" s="76" t="s">
        <v>9</v>
      </c>
      <c r="K606" s="76" t="s">
        <v>126</v>
      </c>
      <c r="L606" s="95" t="s">
        <v>341</v>
      </c>
      <c r="M606" s="76" t="s">
        <v>167</v>
      </c>
    </row>
    <row r="607" hidden="1">
      <c r="A607" s="83">
        <v>45762.0</v>
      </c>
      <c r="B607" s="95" t="s">
        <v>340</v>
      </c>
      <c r="C607" s="76" t="s">
        <v>2</v>
      </c>
      <c r="D607" s="31" t="s">
        <v>303</v>
      </c>
      <c r="E607" s="31" t="s">
        <v>126</v>
      </c>
      <c r="F607" s="76" t="s">
        <v>82</v>
      </c>
      <c r="G607" s="76" t="s">
        <v>134</v>
      </c>
      <c r="H607" s="76">
        <v>8.0</v>
      </c>
      <c r="I607" s="76" t="s">
        <v>303</v>
      </c>
      <c r="J607" s="76" t="s">
        <v>82</v>
      </c>
      <c r="K607" s="76" t="s">
        <v>126</v>
      </c>
      <c r="L607" s="95" t="s">
        <v>342</v>
      </c>
      <c r="M607" s="76" t="s">
        <v>167</v>
      </c>
    </row>
    <row r="608" hidden="1">
      <c r="A608" s="83">
        <v>45762.0</v>
      </c>
      <c r="B608" s="95" t="s">
        <v>340</v>
      </c>
      <c r="C608" s="76" t="s">
        <v>2</v>
      </c>
      <c r="D608" s="31" t="s">
        <v>326</v>
      </c>
      <c r="E608" s="31" t="s">
        <v>126</v>
      </c>
      <c r="F608" s="76" t="s">
        <v>82</v>
      </c>
      <c r="G608" s="76" t="s">
        <v>134</v>
      </c>
      <c r="H608" s="76">
        <v>8.0</v>
      </c>
      <c r="I608" s="76" t="s">
        <v>303</v>
      </c>
      <c r="J608" s="76" t="s">
        <v>82</v>
      </c>
      <c r="K608" s="76" t="s">
        <v>126</v>
      </c>
      <c r="L608" s="95" t="s">
        <v>342</v>
      </c>
      <c r="M608" s="76" t="s">
        <v>167</v>
      </c>
    </row>
    <row r="609">
      <c r="A609" s="83">
        <v>45762.0</v>
      </c>
      <c r="B609" s="95" t="s">
        <v>343</v>
      </c>
      <c r="C609" s="76" t="s">
        <v>2</v>
      </c>
      <c r="D609" s="31" t="s">
        <v>123</v>
      </c>
      <c r="E609" s="31" t="s">
        <v>124</v>
      </c>
      <c r="F609" s="76" t="s">
        <v>9</v>
      </c>
      <c r="G609" s="76" t="s">
        <v>134</v>
      </c>
      <c r="H609" s="96">
        <v>8.0</v>
      </c>
      <c r="I609" s="76" t="s">
        <v>123</v>
      </c>
      <c r="J609" s="76" t="s">
        <v>9</v>
      </c>
      <c r="K609" s="76" t="s">
        <v>124</v>
      </c>
      <c r="L609" s="95" t="s">
        <v>344</v>
      </c>
    </row>
    <row r="610">
      <c r="A610" s="83">
        <v>45762.0</v>
      </c>
      <c r="B610" s="95" t="s">
        <v>343</v>
      </c>
      <c r="C610" s="76" t="s">
        <v>2</v>
      </c>
      <c r="D610" s="31" t="s">
        <v>123</v>
      </c>
      <c r="E610" s="31" t="s">
        <v>124</v>
      </c>
      <c r="F610" s="76" t="s">
        <v>9</v>
      </c>
      <c r="G610" s="76" t="s">
        <v>134</v>
      </c>
      <c r="H610" s="96">
        <v>8.0</v>
      </c>
      <c r="I610" s="76" t="s">
        <v>123</v>
      </c>
      <c r="J610" s="76" t="s">
        <v>9</v>
      </c>
      <c r="K610" s="76" t="s">
        <v>124</v>
      </c>
      <c r="L610" s="95" t="s">
        <v>345</v>
      </c>
    </row>
    <row r="611">
      <c r="A611" s="83">
        <v>45762.0</v>
      </c>
      <c r="B611" s="95" t="s">
        <v>346</v>
      </c>
      <c r="C611" s="76" t="s">
        <v>2</v>
      </c>
      <c r="D611" s="31" t="s">
        <v>123</v>
      </c>
      <c r="E611" s="31" t="s">
        <v>125</v>
      </c>
      <c r="F611" s="76" t="s">
        <v>9</v>
      </c>
      <c r="G611" s="76" t="s">
        <v>134</v>
      </c>
      <c r="H611" s="96">
        <v>8.0</v>
      </c>
      <c r="I611" s="76" t="s">
        <v>123</v>
      </c>
      <c r="J611" s="76" t="s">
        <v>9</v>
      </c>
      <c r="K611" s="76" t="s">
        <v>125</v>
      </c>
      <c r="L611" s="95" t="s">
        <v>347</v>
      </c>
    </row>
    <row r="612">
      <c r="A612" s="83">
        <v>45762.0</v>
      </c>
      <c r="B612" s="95" t="s">
        <v>346</v>
      </c>
      <c r="C612" s="76" t="s">
        <v>2</v>
      </c>
      <c r="D612" s="31" t="s">
        <v>123</v>
      </c>
      <c r="E612" s="31" t="s">
        <v>125</v>
      </c>
      <c r="F612" s="76" t="s">
        <v>9</v>
      </c>
      <c r="G612" s="76" t="s">
        <v>134</v>
      </c>
      <c r="H612" s="96">
        <v>8.0</v>
      </c>
      <c r="I612" s="76" t="s">
        <v>123</v>
      </c>
      <c r="J612" s="76" t="s">
        <v>9</v>
      </c>
      <c r="K612" s="76" t="s">
        <v>125</v>
      </c>
      <c r="L612" s="95" t="s">
        <v>348</v>
      </c>
    </row>
    <row r="613">
      <c r="A613" s="83">
        <v>45762.0</v>
      </c>
      <c r="B613" s="95" t="s">
        <v>349</v>
      </c>
      <c r="C613" s="76" t="s">
        <v>2</v>
      </c>
      <c r="D613" s="31" t="s">
        <v>175</v>
      </c>
      <c r="E613" s="31" t="s">
        <v>126</v>
      </c>
      <c r="F613" s="76" t="s">
        <v>9</v>
      </c>
      <c r="G613" s="76" t="s">
        <v>134</v>
      </c>
      <c r="H613" s="76">
        <v>8.0</v>
      </c>
      <c r="I613" s="76" t="s">
        <v>175</v>
      </c>
      <c r="J613" s="76" t="s">
        <v>9</v>
      </c>
      <c r="K613" s="76" t="s">
        <v>126</v>
      </c>
      <c r="L613" s="95" t="s">
        <v>350</v>
      </c>
      <c r="M613" s="76" t="s">
        <v>167</v>
      </c>
    </row>
    <row r="614">
      <c r="A614" s="83">
        <v>45762.0</v>
      </c>
      <c r="B614" s="95" t="s">
        <v>349</v>
      </c>
      <c r="C614" s="76" t="s">
        <v>2</v>
      </c>
      <c r="D614" s="31" t="s">
        <v>163</v>
      </c>
      <c r="E614" s="31" t="s">
        <v>126</v>
      </c>
      <c r="F614" s="76" t="s">
        <v>9</v>
      </c>
      <c r="G614" s="76" t="s">
        <v>134</v>
      </c>
      <c r="H614" s="76">
        <v>8.0</v>
      </c>
      <c r="I614" s="76" t="s">
        <v>175</v>
      </c>
      <c r="J614" s="76" t="s">
        <v>9</v>
      </c>
      <c r="K614" s="76" t="s">
        <v>126</v>
      </c>
      <c r="L614" s="95" t="s">
        <v>350</v>
      </c>
      <c r="M614" s="76" t="s">
        <v>167</v>
      </c>
    </row>
    <row r="615">
      <c r="A615" s="83">
        <v>45762.0</v>
      </c>
      <c r="B615" s="95" t="s">
        <v>351</v>
      </c>
      <c r="C615" s="76" t="s">
        <v>2</v>
      </c>
      <c r="D615" s="31" t="s">
        <v>123</v>
      </c>
      <c r="E615" s="31" t="s">
        <v>124</v>
      </c>
      <c r="F615" s="76" t="s">
        <v>9</v>
      </c>
      <c r="G615" s="76" t="s">
        <v>134</v>
      </c>
      <c r="H615" s="96">
        <v>8.0</v>
      </c>
      <c r="I615" s="76" t="s">
        <v>123</v>
      </c>
      <c r="J615" s="76" t="s">
        <v>9</v>
      </c>
      <c r="K615" s="76" t="s">
        <v>124</v>
      </c>
      <c r="L615" s="95" t="s">
        <v>352</v>
      </c>
    </row>
    <row r="616" hidden="1">
      <c r="A616" s="83">
        <v>45762.0</v>
      </c>
      <c r="B616" s="95" t="s">
        <v>351</v>
      </c>
      <c r="C616" s="76" t="s">
        <v>2</v>
      </c>
      <c r="D616" s="31" t="s">
        <v>123</v>
      </c>
      <c r="E616" s="31" t="s">
        <v>124</v>
      </c>
      <c r="F616" s="76" t="s">
        <v>82</v>
      </c>
      <c r="G616" s="76" t="s">
        <v>134</v>
      </c>
      <c r="H616" s="96">
        <v>8.0</v>
      </c>
      <c r="I616" s="76" t="s">
        <v>123</v>
      </c>
      <c r="J616" s="76" t="s">
        <v>82</v>
      </c>
      <c r="K616" s="76" t="s">
        <v>124</v>
      </c>
      <c r="L616" s="95" t="s">
        <v>353</v>
      </c>
    </row>
    <row r="617" hidden="1">
      <c r="A617" s="83">
        <v>45762.0</v>
      </c>
      <c r="B617" s="95" t="s">
        <v>354</v>
      </c>
      <c r="C617" s="76" t="s">
        <v>2</v>
      </c>
      <c r="D617" s="31" t="s">
        <v>123</v>
      </c>
      <c r="E617" s="31" t="s">
        <v>125</v>
      </c>
      <c r="F617" s="76" t="s">
        <v>82</v>
      </c>
      <c r="G617" s="76" t="s">
        <v>134</v>
      </c>
      <c r="H617" s="96">
        <v>8.0</v>
      </c>
      <c r="I617" s="76" t="s">
        <v>123</v>
      </c>
      <c r="J617" s="76" t="s">
        <v>82</v>
      </c>
      <c r="K617" s="76" t="s">
        <v>125</v>
      </c>
      <c r="L617" s="95" t="s">
        <v>355</v>
      </c>
    </row>
    <row r="618">
      <c r="A618" s="83">
        <v>45762.0</v>
      </c>
      <c r="B618" s="95" t="s">
        <v>354</v>
      </c>
      <c r="C618" s="76" t="s">
        <v>2</v>
      </c>
      <c r="D618" s="31" t="s">
        <v>123</v>
      </c>
      <c r="E618" s="31" t="s">
        <v>125</v>
      </c>
      <c r="F618" s="76" t="s">
        <v>9</v>
      </c>
      <c r="G618" s="76" t="s">
        <v>134</v>
      </c>
      <c r="H618" s="96">
        <v>8.0</v>
      </c>
      <c r="I618" s="76" t="s">
        <v>123</v>
      </c>
      <c r="J618" s="76" t="s">
        <v>9</v>
      </c>
      <c r="K618" s="76" t="s">
        <v>125</v>
      </c>
      <c r="L618" s="95" t="s">
        <v>356</v>
      </c>
    </row>
    <row r="619">
      <c r="A619" s="83">
        <v>45762.0</v>
      </c>
      <c r="B619" s="95" t="s">
        <v>357</v>
      </c>
      <c r="C619" s="76" t="s">
        <v>2</v>
      </c>
      <c r="D619" s="31" t="s">
        <v>123</v>
      </c>
      <c r="E619" s="31" t="s">
        <v>124</v>
      </c>
      <c r="F619" s="76" t="s">
        <v>9</v>
      </c>
      <c r="G619" s="76" t="s">
        <v>134</v>
      </c>
      <c r="H619" s="96">
        <v>8.0</v>
      </c>
      <c r="I619" s="76" t="s">
        <v>123</v>
      </c>
      <c r="J619" s="76" t="s">
        <v>9</v>
      </c>
      <c r="K619" s="76" t="s">
        <v>124</v>
      </c>
      <c r="L619" s="95" t="s">
        <v>358</v>
      </c>
    </row>
    <row r="620">
      <c r="A620" s="83">
        <v>45762.0</v>
      </c>
      <c r="B620" s="95" t="s">
        <v>141</v>
      </c>
      <c r="C620" s="76" t="s">
        <v>2</v>
      </c>
      <c r="D620" s="31" t="s">
        <v>123</v>
      </c>
      <c r="E620" s="31" t="s">
        <v>125</v>
      </c>
      <c r="F620" s="76" t="s">
        <v>9</v>
      </c>
      <c r="G620" s="76" t="s">
        <v>134</v>
      </c>
      <c r="H620" s="96">
        <v>8.0</v>
      </c>
      <c r="I620" s="76" t="s">
        <v>123</v>
      </c>
      <c r="J620" s="76" t="s">
        <v>9</v>
      </c>
      <c r="K620" s="76" t="s">
        <v>125</v>
      </c>
      <c r="L620" s="95" t="s">
        <v>359</v>
      </c>
    </row>
    <row r="621" hidden="1">
      <c r="A621" s="83">
        <v>45762.0</v>
      </c>
      <c r="B621" s="76" t="s">
        <v>360</v>
      </c>
      <c r="C621" s="76" t="s">
        <v>2</v>
      </c>
      <c r="D621" s="31" t="s">
        <v>303</v>
      </c>
      <c r="E621" s="31" t="s">
        <v>126</v>
      </c>
      <c r="F621" s="76" t="s">
        <v>82</v>
      </c>
      <c r="G621" s="76" t="s">
        <v>134</v>
      </c>
      <c r="H621" s="76">
        <v>8.0</v>
      </c>
      <c r="I621" s="76" t="s">
        <v>303</v>
      </c>
      <c r="J621" s="76" t="s">
        <v>82</v>
      </c>
      <c r="K621" s="76" t="s">
        <v>126</v>
      </c>
      <c r="L621" s="95" t="s">
        <v>361</v>
      </c>
      <c r="M621" s="76" t="s">
        <v>167</v>
      </c>
    </row>
    <row r="622">
      <c r="A622" s="83">
        <v>45762.0</v>
      </c>
      <c r="B622" s="76" t="s">
        <v>362</v>
      </c>
      <c r="C622" s="76" t="s">
        <v>2</v>
      </c>
      <c r="D622" s="31" t="s">
        <v>175</v>
      </c>
      <c r="E622" s="31" t="s">
        <v>126</v>
      </c>
      <c r="F622" s="76" t="s">
        <v>9</v>
      </c>
      <c r="G622" s="76" t="s">
        <v>134</v>
      </c>
      <c r="H622" s="76">
        <v>8.0</v>
      </c>
      <c r="I622" s="76" t="s">
        <v>175</v>
      </c>
      <c r="J622" s="76" t="s">
        <v>9</v>
      </c>
      <c r="K622" s="76" t="s">
        <v>126</v>
      </c>
      <c r="L622" s="95" t="s">
        <v>363</v>
      </c>
      <c r="M622" s="76" t="s">
        <v>167</v>
      </c>
    </row>
    <row r="623">
      <c r="A623" s="83">
        <v>45762.0</v>
      </c>
      <c r="B623" s="95" t="s">
        <v>364</v>
      </c>
      <c r="C623" s="76" t="s">
        <v>2</v>
      </c>
      <c r="D623" s="31" t="s">
        <v>322</v>
      </c>
      <c r="E623" s="31" t="s">
        <v>126</v>
      </c>
      <c r="F623" s="76" t="s">
        <v>9</v>
      </c>
      <c r="G623" s="76" t="s">
        <v>134</v>
      </c>
      <c r="H623" s="96">
        <v>8.0</v>
      </c>
      <c r="I623" s="76" t="s">
        <v>322</v>
      </c>
      <c r="J623" s="76" t="s">
        <v>9</v>
      </c>
      <c r="K623" s="76" t="s">
        <v>126</v>
      </c>
      <c r="L623" s="95" t="s">
        <v>365</v>
      </c>
    </row>
    <row r="624">
      <c r="A624" s="83">
        <v>45762.0</v>
      </c>
      <c r="B624" s="95" t="s">
        <v>366</v>
      </c>
      <c r="C624" s="76" t="s">
        <v>2</v>
      </c>
      <c r="D624" s="31" t="s">
        <v>123</v>
      </c>
      <c r="E624" s="31" t="s">
        <v>124</v>
      </c>
      <c r="F624" s="76" t="s">
        <v>9</v>
      </c>
      <c r="G624" s="76" t="s">
        <v>134</v>
      </c>
      <c r="H624" s="96">
        <v>8.0</v>
      </c>
      <c r="I624" s="76" t="s">
        <v>123</v>
      </c>
      <c r="J624" s="76" t="s">
        <v>9</v>
      </c>
      <c r="K624" s="76" t="s">
        <v>124</v>
      </c>
      <c r="L624" s="95" t="s">
        <v>367</v>
      </c>
    </row>
    <row r="625">
      <c r="A625" s="83">
        <v>45762.0</v>
      </c>
      <c r="B625" s="95" t="s">
        <v>142</v>
      </c>
      <c r="C625" s="76" t="s">
        <v>2</v>
      </c>
      <c r="D625" s="31" t="s">
        <v>123</v>
      </c>
      <c r="E625" s="31" t="s">
        <v>124</v>
      </c>
      <c r="F625" s="76" t="s">
        <v>9</v>
      </c>
      <c r="G625" s="76" t="s">
        <v>134</v>
      </c>
      <c r="H625" s="96">
        <v>8.0</v>
      </c>
      <c r="I625" s="76" t="s">
        <v>123</v>
      </c>
      <c r="J625" s="76" t="s">
        <v>9</v>
      </c>
      <c r="K625" s="76" t="s">
        <v>124</v>
      </c>
      <c r="L625" s="95" t="s">
        <v>368</v>
      </c>
    </row>
    <row r="626">
      <c r="A626" s="83">
        <v>45762.0</v>
      </c>
      <c r="B626" s="95" t="s">
        <v>142</v>
      </c>
      <c r="C626" s="76" t="s">
        <v>2</v>
      </c>
      <c r="D626" s="31" t="s">
        <v>123</v>
      </c>
      <c r="E626" s="31" t="s">
        <v>124</v>
      </c>
      <c r="F626" s="76" t="s">
        <v>9</v>
      </c>
      <c r="G626" s="76" t="s">
        <v>134</v>
      </c>
      <c r="H626" s="96">
        <v>8.0</v>
      </c>
      <c r="I626" s="76" t="s">
        <v>123</v>
      </c>
      <c r="J626" s="76" t="s">
        <v>9</v>
      </c>
      <c r="K626" s="76" t="s">
        <v>124</v>
      </c>
      <c r="L626" s="95" t="s">
        <v>369</v>
      </c>
    </row>
    <row r="627" hidden="1">
      <c r="A627" s="83">
        <v>45762.0</v>
      </c>
      <c r="B627" s="95" t="s">
        <v>370</v>
      </c>
      <c r="C627" s="76" t="s">
        <v>2</v>
      </c>
      <c r="D627" s="31" t="s">
        <v>123</v>
      </c>
      <c r="E627" s="31" t="s">
        <v>124</v>
      </c>
      <c r="F627" s="76" t="s">
        <v>82</v>
      </c>
      <c r="G627" s="76" t="s">
        <v>134</v>
      </c>
      <c r="H627" s="96">
        <v>6.0</v>
      </c>
      <c r="I627" s="76" t="s">
        <v>123</v>
      </c>
      <c r="J627" s="76" t="s">
        <v>82</v>
      </c>
      <c r="K627" s="76" t="s">
        <v>124</v>
      </c>
      <c r="L627" s="95" t="s">
        <v>371</v>
      </c>
    </row>
    <row r="628" hidden="1">
      <c r="A628" s="83">
        <v>45762.0</v>
      </c>
      <c r="B628" s="95" t="s">
        <v>372</v>
      </c>
      <c r="C628" s="76" t="s">
        <v>2</v>
      </c>
      <c r="D628" s="31" t="s">
        <v>123</v>
      </c>
      <c r="E628" s="31" t="s">
        <v>125</v>
      </c>
      <c r="F628" s="76" t="s">
        <v>82</v>
      </c>
      <c r="G628" s="76" t="s">
        <v>134</v>
      </c>
      <c r="H628" s="96">
        <v>6.0</v>
      </c>
      <c r="I628" s="76" t="s">
        <v>123</v>
      </c>
      <c r="J628" s="76" t="s">
        <v>82</v>
      </c>
      <c r="K628" s="76" t="s">
        <v>125</v>
      </c>
      <c r="L628" s="95" t="s">
        <v>373</v>
      </c>
    </row>
    <row r="629">
      <c r="A629" s="83">
        <v>45762.0</v>
      </c>
      <c r="B629" s="95" t="s">
        <v>372</v>
      </c>
      <c r="C629" s="76" t="s">
        <v>2</v>
      </c>
      <c r="D629" s="31" t="s">
        <v>123</v>
      </c>
      <c r="E629" s="31" t="s">
        <v>125</v>
      </c>
      <c r="F629" s="76" t="s">
        <v>9</v>
      </c>
      <c r="G629" s="76" t="s">
        <v>134</v>
      </c>
      <c r="H629" s="96">
        <v>8.0</v>
      </c>
      <c r="I629" s="76" t="s">
        <v>123</v>
      </c>
      <c r="J629" s="76" t="s">
        <v>9</v>
      </c>
      <c r="K629" s="76" t="s">
        <v>125</v>
      </c>
      <c r="L629" s="95" t="s">
        <v>374</v>
      </c>
    </row>
    <row r="630" hidden="1">
      <c r="A630" s="83">
        <v>45762.0</v>
      </c>
      <c r="B630" s="95" t="s">
        <v>375</v>
      </c>
      <c r="C630" s="76" t="s">
        <v>2</v>
      </c>
      <c r="D630" s="31" t="s">
        <v>123</v>
      </c>
      <c r="E630" s="31" t="s">
        <v>124</v>
      </c>
      <c r="F630" s="76" t="s">
        <v>82</v>
      </c>
      <c r="G630" s="76" t="s">
        <v>134</v>
      </c>
      <c r="H630" s="96">
        <v>8.0</v>
      </c>
      <c r="I630" s="76" t="s">
        <v>123</v>
      </c>
      <c r="J630" s="76" t="s">
        <v>82</v>
      </c>
      <c r="K630" s="76" t="s">
        <v>124</v>
      </c>
      <c r="L630" s="95" t="s">
        <v>376</v>
      </c>
    </row>
    <row r="631">
      <c r="A631" s="83">
        <v>45762.0</v>
      </c>
      <c r="B631" s="95" t="s">
        <v>375</v>
      </c>
      <c r="C631" s="76" t="s">
        <v>2</v>
      </c>
      <c r="D631" s="31" t="s">
        <v>123</v>
      </c>
      <c r="E631" s="31" t="s">
        <v>124</v>
      </c>
      <c r="F631" s="76" t="s">
        <v>9</v>
      </c>
      <c r="G631" s="76" t="s">
        <v>134</v>
      </c>
      <c r="H631" s="96">
        <v>8.0</v>
      </c>
      <c r="I631" s="76" t="s">
        <v>123</v>
      </c>
      <c r="J631" s="76" t="s">
        <v>9</v>
      </c>
      <c r="K631" s="76" t="s">
        <v>124</v>
      </c>
      <c r="L631" s="95" t="s">
        <v>377</v>
      </c>
    </row>
    <row r="632" hidden="1">
      <c r="A632" s="83">
        <v>45762.0</v>
      </c>
      <c r="B632" s="95" t="s">
        <v>378</v>
      </c>
      <c r="C632" s="76" t="s">
        <v>2</v>
      </c>
      <c r="D632" s="31" t="s">
        <v>123</v>
      </c>
      <c r="E632" s="31" t="s">
        <v>125</v>
      </c>
      <c r="F632" s="76" t="s">
        <v>82</v>
      </c>
      <c r="G632" s="76" t="s">
        <v>134</v>
      </c>
      <c r="H632" s="96">
        <v>8.0</v>
      </c>
      <c r="I632" s="76" t="s">
        <v>123</v>
      </c>
      <c r="J632" s="76" t="s">
        <v>82</v>
      </c>
      <c r="K632" s="76" t="s">
        <v>125</v>
      </c>
      <c r="L632" s="95" t="s">
        <v>379</v>
      </c>
    </row>
    <row r="633">
      <c r="A633" s="83">
        <v>45762.0</v>
      </c>
      <c r="B633" s="95" t="s">
        <v>380</v>
      </c>
      <c r="C633" s="76" t="s">
        <v>2</v>
      </c>
      <c r="D633" s="31" t="s">
        <v>123</v>
      </c>
      <c r="E633" s="31" t="s">
        <v>125</v>
      </c>
      <c r="F633" s="76" t="s">
        <v>9</v>
      </c>
      <c r="G633" s="76" t="s">
        <v>134</v>
      </c>
      <c r="H633" s="96">
        <v>8.0</v>
      </c>
      <c r="I633" s="76" t="s">
        <v>123</v>
      </c>
      <c r="J633" s="76" t="s">
        <v>9</v>
      </c>
      <c r="K633" s="76" t="s">
        <v>125</v>
      </c>
      <c r="L633" s="95" t="s">
        <v>381</v>
      </c>
    </row>
    <row r="634">
      <c r="A634" s="83">
        <v>45762.0</v>
      </c>
      <c r="B634" s="95" t="s">
        <v>382</v>
      </c>
      <c r="C634" s="76" t="s">
        <v>2</v>
      </c>
      <c r="D634" s="31" t="s">
        <v>123</v>
      </c>
      <c r="E634" s="31" t="s">
        <v>125</v>
      </c>
      <c r="F634" s="76" t="s">
        <v>9</v>
      </c>
      <c r="G634" s="76" t="s">
        <v>134</v>
      </c>
      <c r="H634" s="96">
        <v>8.0</v>
      </c>
      <c r="I634" s="76" t="s">
        <v>123</v>
      </c>
      <c r="J634" s="76" t="s">
        <v>9</v>
      </c>
      <c r="K634" s="76" t="s">
        <v>125</v>
      </c>
      <c r="L634" s="95" t="s">
        <v>383</v>
      </c>
    </row>
    <row r="635" hidden="1">
      <c r="A635" s="83">
        <v>45762.0</v>
      </c>
      <c r="B635" s="95" t="s">
        <v>384</v>
      </c>
      <c r="C635" s="76" t="s">
        <v>2</v>
      </c>
      <c r="D635" s="31" t="s">
        <v>123</v>
      </c>
      <c r="E635" s="31" t="s">
        <v>124</v>
      </c>
      <c r="F635" s="76" t="s">
        <v>82</v>
      </c>
      <c r="G635" s="76" t="s">
        <v>134</v>
      </c>
      <c r="H635" s="96">
        <v>3.0</v>
      </c>
      <c r="I635" s="76" t="s">
        <v>123</v>
      </c>
      <c r="J635" s="76" t="s">
        <v>82</v>
      </c>
      <c r="K635" s="76" t="s">
        <v>124</v>
      </c>
      <c r="L635" s="95" t="s">
        <v>385</v>
      </c>
    </row>
    <row r="636" hidden="1">
      <c r="A636" s="83">
        <v>45762.0</v>
      </c>
      <c r="B636" s="95" t="s">
        <v>386</v>
      </c>
      <c r="C636" s="76" t="s">
        <v>2</v>
      </c>
      <c r="D636" s="31" t="s">
        <v>123</v>
      </c>
      <c r="E636" s="31" t="s">
        <v>125</v>
      </c>
      <c r="F636" s="76" t="s">
        <v>82</v>
      </c>
      <c r="G636" s="76" t="s">
        <v>134</v>
      </c>
      <c r="H636" s="96">
        <v>3.0</v>
      </c>
      <c r="I636" s="76" t="s">
        <v>123</v>
      </c>
      <c r="J636" s="76" t="s">
        <v>82</v>
      </c>
      <c r="K636" s="76" t="s">
        <v>125</v>
      </c>
      <c r="L636" s="95" t="s">
        <v>387</v>
      </c>
    </row>
    <row r="637">
      <c r="A637" s="83">
        <v>45762.0</v>
      </c>
      <c r="B637" s="95" t="s">
        <v>386</v>
      </c>
      <c r="C637" s="76" t="s">
        <v>2</v>
      </c>
      <c r="D637" s="31" t="s">
        <v>123</v>
      </c>
      <c r="E637" s="31" t="s">
        <v>125</v>
      </c>
      <c r="F637" s="76" t="s">
        <v>9</v>
      </c>
      <c r="G637" s="76" t="s">
        <v>134</v>
      </c>
      <c r="H637" s="96">
        <v>8.0</v>
      </c>
      <c r="I637" s="76" t="s">
        <v>123</v>
      </c>
      <c r="J637" s="76" t="s">
        <v>9</v>
      </c>
      <c r="K637" s="76" t="s">
        <v>125</v>
      </c>
      <c r="L637" s="95" t="s">
        <v>388</v>
      </c>
    </row>
    <row r="638">
      <c r="A638" s="83">
        <v>45762.0</v>
      </c>
      <c r="B638" s="95" t="s">
        <v>389</v>
      </c>
      <c r="C638" s="76" t="s">
        <v>2</v>
      </c>
      <c r="D638" s="31" t="s">
        <v>123</v>
      </c>
      <c r="E638" s="31" t="s">
        <v>124</v>
      </c>
      <c r="F638" s="76" t="s">
        <v>9</v>
      </c>
      <c r="G638" s="76" t="s">
        <v>134</v>
      </c>
      <c r="H638" s="96">
        <v>8.0</v>
      </c>
      <c r="I638" s="76" t="s">
        <v>123</v>
      </c>
      <c r="J638" s="76" t="s">
        <v>9</v>
      </c>
      <c r="K638" s="76" t="s">
        <v>124</v>
      </c>
      <c r="L638" s="95" t="s">
        <v>390</v>
      </c>
    </row>
    <row r="639" hidden="1">
      <c r="A639" s="83">
        <v>45762.0</v>
      </c>
      <c r="B639" s="95" t="s">
        <v>391</v>
      </c>
      <c r="C639" s="76" t="s">
        <v>2</v>
      </c>
      <c r="D639" s="31" t="s">
        <v>303</v>
      </c>
      <c r="E639" s="31" t="s">
        <v>126</v>
      </c>
      <c r="F639" s="76" t="s">
        <v>82</v>
      </c>
      <c r="G639" s="76" t="s">
        <v>134</v>
      </c>
      <c r="H639" s="76">
        <v>8.0</v>
      </c>
      <c r="I639" s="76" t="s">
        <v>303</v>
      </c>
      <c r="J639" s="76" t="s">
        <v>82</v>
      </c>
      <c r="K639" s="76" t="s">
        <v>126</v>
      </c>
      <c r="L639" s="95" t="s">
        <v>392</v>
      </c>
      <c r="M639" s="76" t="s">
        <v>167</v>
      </c>
    </row>
    <row r="640">
      <c r="A640" s="83">
        <v>45762.0</v>
      </c>
      <c r="B640" s="95" t="s">
        <v>391</v>
      </c>
      <c r="C640" s="76" t="s">
        <v>2</v>
      </c>
      <c r="D640" s="31" t="s">
        <v>175</v>
      </c>
      <c r="E640" s="31" t="s">
        <v>126</v>
      </c>
      <c r="F640" s="76" t="s">
        <v>9</v>
      </c>
      <c r="G640" s="76" t="s">
        <v>134</v>
      </c>
      <c r="H640" s="76">
        <v>8.0</v>
      </c>
      <c r="I640" s="76" t="s">
        <v>175</v>
      </c>
      <c r="J640" s="76" t="s">
        <v>9</v>
      </c>
      <c r="K640" s="76" t="s">
        <v>126</v>
      </c>
      <c r="L640" s="76" t="s">
        <v>393</v>
      </c>
      <c r="M640" s="76" t="s">
        <v>167</v>
      </c>
    </row>
    <row r="641">
      <c r="A641" s="83">
        <v>45762.0</v>
      </c>
      <c r="B641" s="76" t="s">
        <v>391</v>
      </c>
      <c r="C641" s="76" t="s">
        <v>2</v>
      </c>
      <c r="D641" s="31" t="s">
        <v>322</v>
      </c>
      <c r="E641" s="31" t="s">
        <v>126</v>
      </c>
      <c r="F641" s="76" t="s">
        <v>9</v>
      </c>
      <c r="G641" s="76" t="s">
        <v>134</v>
      </c>
      <c r="H641" s="96">
        <v>8.0</v>
      </c>
      <c r="I641" s="76" t="s">
        <v>322</v>
      </c>
      <c r="J641" s="76" t="s">
        <v>9</v>
      </c>
      <c r="K641" s="76" t="s">
        <v>126</v>
      </c>
      <c r="L641" s="76" t="s">
        <v>394</v>
      </c>
    </row>
    <row r="642">
      <c r="A642" s="83">
        <v>45762.0</v>
      </c>
      <c r="B642" s="76" t="s">
        <v>391</v>
      </c>
      <c r="C642" s="76" t="s">
        <v>2</v>
      </c>
      <c r="D642" s="31" t="s">
        <v>175</v>
      </c>
      <c r="E642" s="31" t="s">
        <v>126</v>
      </c>
      <c r="F642" s="76" t="s">
        <v>9</v>
      </c>
      <c r="G642" s="76" t="s">
        <v>134</v>
      </c>
      <c r="H642" s="76">
        <v>8.0</v>
      </c>
      <c r="I642" s="76" t="s">
        <v>175</v>
      </c>
      <c r="J642" s="76" t="s">
        <v>9</v>
      </c>
      <c r="K642" s="76" t="s">
        <v>126</v>
      </c>
      <c r="L642" s="76" t="s">
        <v>395</v>
      </c>
      <c r="M642" s="76" t="s">
        <v>167</v>
      </c>
    </row>
    <row r="643">
      <c r="A643" s="83">
        <v>45762.0</v>
      </c>
      <c r="B643" s="76" t="s">
        <v>391</v>
      </c>
      <c r="C643" s="76" t="s">
        <v>2</v>
      </c>
      <c r="D643" s="31" t="s">
        <v>326</v>
      </c>
      <c r="E643" s="31" t="s">
        <v>126</v>
      </c>
      <c r="F643" s="76" t="s">
        <v>9</v>
      </c>
      <c r="G643" s="76" t="s">
        <v>134</v>
      </c>
      <c r="H643" s="76">
        <v>8.0</v>
      </c>
      <c r="I643" s="76" t="s">
        <v>175</v>
      </c>
      <c r="J643" s="76" t="s">
        <v>9</v>
      </c>
      <c r="K643" s="76" t="s">
        <v>126</v>
      </c>
      <c r="L643" s="76" t="s">
        <v>396</v>
      </c>
      <c r="M643" s="76" t="s">
        <v>167</v>
      </c>
    </row>
    <row r="644" hidden="1">
      <c r="A644" s="83">
        <v>45762.0</v>
      </c>
      <c r="B644" s="76" t="s">
        <v>391</v>
      </c>
      <c r="C644" s="76" t="s">
        <v>2</v>
      </c>
      <c r="D644" s="31" t="s">
        <v>303</v>
      </c>
      <c r="E644" s="31" t="s">
        <v>126</v>
      </c>
      <c r="F644" s="76" t="s">
        <v>82</v>
      </c>
      <c r="G644" s="76" t="s">
        <v>134</v>
      </c>
      <c r="H644" s="76">
        <v>8.0</v>
      </c>
      <c r="I644" s="76" t="s">
        <v>303</v>
      </c>
      <c r="J644" s="76" t="s">
        <v>82</v>
      </c>
      <c r="K644" s="76" t="s">
        <v>126</v>
      </c>
      <c r="L644" s="76" t="s">
        <v>397</v>
      </c>
      <c r="M644" s="76" t="s">
        <v>167</v>
      </c>
    </row>
    <row r="645" hidden="1">
      <c r="A645" s="83">
        <v>45762.0</v>
      </c>
      <c r="B645" s="76" t="s">
        <v>391</v>
      </c>
      <c r="C645" s="76" t="s">
        <v>2</v>
      </c>
      <c r="D645" s="31" t="s">
        <v>175</v>
      </c>
      <c r="E645" s="31" t="s">
        <v>126</v>
      </c>
      <c r="F645" s="76" t="s">
        <v>82</v>
      </c>
      <c r="G645" s="76" t="s">
        <v>134</v>
      </c>
      <c r="H645" s="76">
        <v>3.0</v>
      </c>
      <c r="I645" s="76" t="s">
        <v>175</v>
      </c>
      <c r="J645" s="76" t="s">
        <v>82</v>
      </c>
      <c r="K645" s="76" t="s">
        <v>126</v>
      </c>
      <c r="L645" s="76" t="s">
        <v>398</v>
      </c>
      <c r="M645" s="76" t="s">
        <v>167</v>
      </c>
    </row>
    <row r="646">
      <c r="A646" s="83">
        <v>45762.0</v>
      </c>
      <c r="B646" s="95" t="s">
        <v>399</v>
      </c>
      <c r="C646" s="76" t="s">
        <v>2</v>
      </c>
      <c r="D646" s="31" t="s">
        <v>127</v>
      </c>
      <c r="E646" s="31" t="s">
        <v>57</v>
      </c>
      <c r="F646" s="76" t="s">
        <v>134</v>
      </c>
      <c r="G646" s="76" t="s">
        <v>178</v>
      </c>
      <c r="H646" s="96">
        <v>100.0</v>
      </c>
      <c r="I646" s="76" t="s">
        <v>123</v>
      </c>
      <c r="J646" s="76" t="s">
        <v>134</v>
      </c>
      <c r="K646" s="76" t="s">
        <v>57</v>
      </c>
      <c r="L646" s="95" t="s">
        <v>400</v>
      </c>
    </row>
    <row r="647">
      <c r="A647" s="83">
        <v>45762.0</v>
      </c>
      <c r="B647" s="95" t="s">
        <v>399</v>
      </c>
      <c r="C647" s="76" t="s">
        <v>2</v>
      </c>
      <c r="D647" s="31" t="s">
        <v>127</v>
      </c>
      <c r="E647" s="31" t="s">
        <v>57</v>
      </c>
      <c r="F647" s="76" t="s">
        <v>134</v>
      </c>
      <c r="G647" s="76" t="s">
        <v>401</v>
      </c>
      <c r="H647" s="96">
        <v>100.0</v>
      </c>
      <c r="I647" s="76" t="s">
        <v>123</v>
      </c>
      <c r="J647" s="76" t="s">
        <v>134</v>
      </c>
      <c r="K647" s="76" t="s">
        <v>57</v>
      </c>
      <c r="L647" s="95" t="s">
        <v>402</v>
      </c>
    </row>
    <row r="648">
      <c r="A648" s="83">
        <v>45762.0</v>
      </c>
      <c r="B648" s="95" t="s">
        <v>399</v>
      </c>
      <c r="C648" s="76" t="s">
        <v>2</v>
      </c>
      <c r="D648" s="31" t="s">
        <v>127</v>
      </c>
      <c r="E648" s="31" t="s">
        <v>57</v>
      </c>
      <c r="F648" s="76" t="s">
        <v>134</v>
      </c>
      <c r="G648" s="76" t="s">
        <v>403</v>
      </c>
      <c r="H648" s="96">
        <v>100.0</v>
      </c>
      <c r="I648" s="76" t="s">
        <v>123</v>
      </c>
      <c r="J648" s="76" t="s">
        <v>134</v>
      </c>
      <c r="K648" s="76" t="s">
        <v>57</v>
      </c>
      <c r="L648" s="95" t="s">
        <v>404</v>
      </c>
    </row>
    <row r="649">
      <c r="A649" s="83">
        <v>45762.0</v>
      </c>
      <c r="B649" s="95" t="s">
        <v>405</v>
      </c>
      <c r="C649" s="76" t="s">
        <v>2</v>
      </c>
      <c r="D649" s="31" t="s">
        <v>123</v>
      </c>
      <c r="E649" s="31" t="s">
        <v>125</v>
      </c>
      <c r="F649" s="76" t="s">
        <v>9</v>
      </c>
      <c r="G649" s="76" t="s">
        <v>134</v>
      </c>
      <c r="H649" s="96">
        <v>8.0</v>
      </c>
      <c r="I649" s="76" t="s">
        <v>123</v>
      </c>
      <c r="J649" s="76" t="s">
        <v>9</v>
      </c>
      <c r="K649" s="76" t="s">
        <v>125</v>
      </c>
      <c r="L649" s="95" t="s">
        <v>406</v>
      </c>
    </row>
    <row r="650" hidden="1">
      <c r="A650" s="83">
        <v>45762.0</v>
      </c>
      <c r="B650" s="95" t="s">
        <v>407</v>
      </c>
      <c r="C650" s="76" t="s">
        <v>2</v>
      </c>
      <c r="D650" s="31" t="s">
        <v>123</v>
      </c>
      <c r="E650" s="31" t="s">
        <v>124</v>
      </c>
      <c r="F650" s="76" t="s">
        <v>82</v>
      </c>
      <c r="G650" s="76" t="s">
        <v>134</v>
      </c>
      <c r="H650" s="96">
        <v>8.0</v>
      </c>
      <c r="I650" s="76" t="s">
        <v>123</v>
      </c>
      <c r="J650" s="76" t="s">
        <v>82</v>
      </c>
      <c r="K650" s="76" t="s">
        <v>124</v>
      </c>
      <c r="L650" s="95" t="s">
        <v>408</v>
      </c>
    </row>
    <row r="651" hidden="1">
      <c r="A651" s="83">
        <v>45762.0</v>
      </c>
      <c r="B651" s="95" t="s">
        <v>407</v>
      </c>
      <c r="C651" s="76" t="s">
        <v>2</v>
      </c>
      <c r="D651" s="31" t="s">
        <v>123</v>
      </c>
      <c r="E651" s="31" t="s">
        <v>125</v>
      </c>
      <c r="F651" s="76" t="s">
        <v>82</v>
      </c>
      <c r="G651" s="76" t="s">
        <v>134</v>
      </c>
      <c r="H651" s="96">
        <v>8.0</v>
      </c>
      <c r="I651" s="76" t="s">
        <v>123</v>
      </c>
      <c r="J651" s="76" t="s">
        <v>82</v>
      </c>
      <c r="K651" s="76" t="s">
        <v>125</v>
      </c>
      <c r="L651" s="95" t="s">
        <v>409</v>
      </c>
    </row>
    <row r="652">
      <c r="A652" s="83">
        <v>45762.0</v>
      </c>
      <c r="B652" s="95" t="s">
        <v>410</v>
      </c>
      <c r="C652" s="76" t="s">
        <v>2</v>
      </c>
      <c r="D652" s="31" t="s">
        <v>123</v>
      </c>
      <c r="E652" s="31" t="s">
        <v>124</v>
      </c>
      <c r="F652" s="76" t="s">
        <v>9</v>
      </c>
      <c r="G652" s="76" t="s">
        <v>134</v>
      </c>
      <c r="H652" s="96">
        <v>8.0</v>
      </c>
      <c r="I652" s="76" t="s">
        <v>123</v>
      </c>
      <c r="J652" s="76" t="s">
        <v>9</v>
      </c>
      <c r="K652" s="76" t="s">
        <v>124</v>
      </c>
      <c r="L652" s="95" t="s">
        <v>411</v>
      </c>
    </row>
    <row r="653">
      <c r="A653" s="83">
        <v>45762.0</v>
      </c>
      <c r="B653" s="95" t="s">
        <v>412</v>
      </c>
      <c r="C653" s="76" t="s">
        <v>2</v>
      </c>
      <c r="D653" s="31" t="s">
        <v>123</v>
      </c>
      <c r="E653" s="31" t="s">
        <v>125</v>
      </c>
      <c r="F653" s="76" t="s">
        <v>9</v>
      </c>
      <c r="G653" s="76" t="s">
        <v>134</v>
      </c>
      <c r="H653" s="96">
        <v>8.0</v>
      </c>
      <c r="I653" s="76" t="s">
        <v>123</v>
      </c>
      <c r="J653" s="76" t="s">
        <v>9</v>
      </c>
      <c r="K653" s="76" t="s">
        <v>125</v>
      </c>
      <c r="L653" s="95" t="s">
        <v>413</v>
      </c>
    </row>
    <row r="654">
      <c r="A654" s="83">
        <v>45762.0</v>
      </c>
      <c r="B654" s="95" t="s">
        <v>414</v>
      </c>
      <c r="C654" s="76" t="s">
        <v>2</v>
      </c>
      <c r="D654" s="31" t="s">
        <v>123</v>
      </c>
      <c r="E654" s="31" t="s">
        <v>124</v>
      </c>
      <c r="F654" s="76" t="s">
        <v>9</v>
      </c>
      <c r="G654" s="76" t="s">
        <v>134</v>
      </c>
      <c r="H654" s="96">
        <v>8.0</v>
      </c>
      <c r="I654" s="76" t="s">
        <v>123</v>
      </c>
      <c r="J654" s="76" t="s">
        <v>9</v>
      </c>
      <c r="K654" s="76" t="s">
        <v>124</v>
      </c>
      <c r="L654" s="95" t="s">
        <v>415</v>
      </c>
    </row>
    <row r="655">
      <c r="A655" s="83">
        <v>45762.0</v>
      </c>
      <c r="B655" s="95" t="s">
        <v>414</v>
      </c>
      <c r="C655" s="76" t="s">
        <v>2</v>
      </c>
      <c r="D655" s="31" t="s">
        <v>123</v>
      </c>
      <c r="E655" s="31" t="s">
        <v>125</v>
      </c>
      <c r="F655" s="76" t="s">
        <v>9</v>
      </c>
      <c r="G655" s="76" t="s">
        <v>134</v>
      </c>
      <c r="H655" s="96">
        <v>8.0</v>
      </c>
      <c r="I655" s="76" t="s">
        <v>123</v>
      </c>
      <c r="J655" s="76" t="s">
        <v>9</v>
      </c>
      <c r="K655" s="76" t="s">
        <v>125</v>
      </c>
      <c r="L655" s="95" t="s">
        <v>416</v>
      </c>
    </row>
    <row r="656">
      <c r="A656" s="83">
        <v>45762.0</v>
      </c>
      <c r="B656" s="95" t="s">
        <v>417</v>
      </c>
      <c r="C656" s="76" t="s">
        <v>2</v>
      </c>
      <c r="D656" s="31" t="s">
        <v>123</v>
      </c>
      <c r="E656" s="31" t="s">
        <v>124</v>
      </c>
      <c r="F656" s="76" t="s">
        <v>9</v>
      </c>
      <c r="G656" s="76" t="s">
        <v>134</v>
      </c>
      <c r="H656" s="96">
        <v>3.0</v>
      </c>
      <c r="I656" s="76" t="s">
        <v>123</v>
      </c>
      <c r="J656" s="76" t="s">
        <v>9</v>
      </c>
      <c r="K656" s="76" t="s">
        <v>124</v>
      </c>
      <c r="L656" s="95" t="s">
        <v>418</v>
      </c>
    </row>
    <row r="657">
      <c r="A657" s="83">
        <v>45762.0</v>
      </c>
      <c r="B657" s="95" t="s">
        <v>417</v>
      </c>
      <c r="C657" s="76" t="s">
        <v>2</v>
      </c>
      <c r="D657" s="31" t="s">
        <v>123</v>
      </c>
      <c r="E657" s="31" t="s">
        <v>125</v>
      </c>
      <c r="F657" s="76" t="s">
        <v>9</v>
      </c>
      <c r="G657" s="76" t="s">
        <v>134</v>
      </c>
      <c r="H657" s="96">
        <v>3.0</v>
      </c>
      <c r="I657" s="76" t="s">
        <v>123</v>
      </c>
      <c r="J657" s="76" t="s">
        <v>9</v>
      </c>
      <c r="K657" s="76" t="s">
        <v>125</v>
      </c>
      <c r="L657" s="95" t="s">
        <v>419</v>
      </c>
    </row>
    <row r="658">
      <c r="A658" s="83">
        <v>45762.0</v>
      </c>
      <c r="B658" s="95" t="s">
        <v>420</v>
      </c>
      <c r="C658" s="76" t="s">
        <v>2</v>
      </c>
      <c r="D658" s="31" t="s">
        <v>123</v>
      </c>
      <c r="E658" s="31" t="s">
        <v>124</v>
      </c>
      <c r="F658" s="76" t="s">
        <v>9</v>
      </c>
      <c r="G658" s="76" t="s">
        <v>134</v>
      </c>
      <c r="H658" s="96">
        <v>1.0</v>
      </c>
      <c r="I658" s="76" t="s">
        <v>123</v>
      </c>
      <c r="J658" s="76" t="s">
        <v>9</v>
      </c>
      <c r="K658" s="76" t="s">
        <v>124</v>
      </c>
      <c r="L658" s="95" t="s">
        <v>421</v>
      </c>
    </row>
    <row r="659">
      <c r="A659" s="83">
        <v>45762.0</v>
      </c>
      <c r="B659" s="95" t="s">
        <v>420</v>
      </c>
      <c r="C659" s="76" t="s">
        <v>2</v>
      </c>
      <c r="D659" s="31" t="s">
        <v>123</v>
      </c>
      <c r="E659" s="31" t="s">
        <v>125</v>
      </c>
      <c r="F659" s="76" t="s">
        <v>9</v>
      </c>
      <c r="G659" s="76" t="s">
        <v>134</v>
      </c>
      <c r="H659" s="96">
        <v>1.0</v>
      </c>
      <c r="I659" s="76" t="s">
        <v>123</v>
      </c>
      <c r="J659" s="76" t="s">
        <v>9</v>
      </c>
      <c r="K659" s="76" t="s">
        <v>125</v>
      </c>
      <c r="L659" s="95" t="s">
        <v>422</v>
      </c>
    </row>
    <row r="660">
      <c r="A660" s="83">
        <v>45762.0</v>
      </c>
      <c r="B660" s="95" t="s">
        <v>423</v>
      </c>
      <c r="C660" s="76" t="s">
        <v>2</v>
      </c>
      <c r="D660" s="31" t="s">
        <v>123</v>
      </c>
      <c r="E660" s="31" t="s">
        <v>124</v>
      </c>
      <c r="F660" s="76" t="s">
        <v>9</v>
      </c>
      <c r="G660" s="76" t="s">
        <v>134</v>
      </c>
      <c r="H660" s="96">
        <v>1.0</v>
      </c>
      <c r="I660" s="76" t="s">
        <v>123</v>
      </c>
      <c r="J660" s="76" t="s">
        <v>9</v>
      </c>
      <c r="K660" s="76" t="s">
        <v>124</v>
      </c>
      <c r="L660" s="95" t="s">
        <v>424</v>
      </c>
    </row>
    <row r="661" hidden="1">
      <c r="A661" s="83">
        <v>45762.0</v>
      </c>
      <c r="B661" s="95" t="s">
        <v>423</v>
      </c>
      <c r="C661" s="76" t="s">
        <v>2</v>
      </c>
      <c r="D661" s="31" t="s">
        <v>123</v>
      </c>
      <c r="E661" s="31" t="s">
        <v>124</v>
      </c>
      <c r="F661" s="76" t="s">
        <v>82</v>
      </c>
      <c r="G661" s="76" t="s">
        <v>134</v>
      </c>
      <c r="H661" s="96">
        <v>1.0</v>
      </c>
      <c r="I661" s="76" t="s">
        <v>123</v>
      </c>
      <c r="J661" s="76" t="s">
        <v>82</v>
      </c>
      <c r="K661" s="76" t="s">
        <v>124</v>
      </c>
      <c r="L661" s="95" t="s">
        <v>425</v>
      </c>
    </row>
    <row r="662">
      <c r="A662" s="83">
        <v>45762.0</v>
      </c>
      <c r="B662" s="95" t="s">
        <v>423</v>
      </c>
      <c r="C662" s="76" t="s">
        <v>2</v>
      </c>
      <c r="D662" s="31" t="s">
        <v>123</v>
      </c>
      <c r="E662" s="31" t="s">
        <v>125</v>
      </c>
      <c r="F662" s="76" t="s">
        <v>9</v>
      </c>
      <c r="G662" s="76" t="s">
        <v>134</v>
      </c>
      <c r="H662" s="96">
        <v>1.0</v>
      </c>
      <c r="I662" s="76" t="s">
        <v>123</v>
      </c>
      <c r="J662" s="76" t="s">
        <v>9</v>
      </c>
      <c r="K662" s="76" t="s">
        <v>125</v>
      </c>
      <c r="L662" s="95" t="s">
        <v>426</v>
      </c>
    </row>
    <row r="663" hidden="1">
      <c r="A663" s="83">
        <v>45762.0</v>
      </c>
      <c r="B663" s="95" t="s">
        <v>423</v>
      </c>
      <c r="C663" s="76" t="s">
        <v>2</v>
      </c>
      <c r="D663" s="31" t="s">
        <v>123</v>
      </c>
      <c r="E663" s="31" t="s">
        <v>125</v>
      </c>
      <c r="F663" s="76" t="s">
        <v>82</v>
      </c>
      <c r="G663" s="76" t="s">
        <v>134</v>
      </c>
      <c r="H663" s="96">
        <v>1.0</v>
      </c>
      <c r="I663" s="76" t="s">
        <v>123</v>
      </c>
      <c r="J663" s="76" t="s">
        <v>82</v>
      </c>
      <c r="K663" s="76" t="s">
        <v>125</v>
      </c>
      <c r="L663" s="95" t="s">
        <v>427</v>
      </c>
    </row>
    <row r="664">
      <c r="A664" s="83">
        <v>45762.0</v>
      </c>
      <c r="B664" s="95" t="s">
        <v>423</v>
      </c>
      <c r="C664" s="76" t="s">
        <v>2</v>
      </c>
      <c r="D664" s="31" t="s">
        <v>297</v>
      </c>
      <c r="E664" s="31" t="s">
        <v>126</v>
      </c>
      <c r="F664" s="76" t="s">
        <v>9</v>
      </c>
      <c r="G664" s="76" t="s">
        <v>134</v>
      </c>
      <c r="H664" s="76">
        <v>8.0</v>
      </c>
      <c r="I664" s="76" t="s">
        <v>303</v>
      </c>
      <c r="J664" s="76" t="s">
        <v>82</v>
      </c>
      <c r="K664" s="76" t="s">
        <v>126</v>
      </c>
      <c r="L664" s="95" t="s">
        <v>428</v>
      </c>
      <c r="M664" s="76" t="s">
        <v>167</v>
      </c>
    </row>
    <row r="665">
      <c r="A665" s="83">
        <v>45762.0</v>
      </c>
      <c r="B665" s="76" t="s">
        <v>423</v>
      </c>
      <c r="C665" s="76" t="s">
        <v>2</v>
      </c>
      <c r="D665" s="31" t="s">
        <v>175</v>
      </c>
      <c r="E665" s="31" t="s">
        <v>126</v>
      </c>
      <c r="F665" s="76" t="s">
        <v>9</v>
      </c>
      <c r="G665" s="76" t="s">
        <v>134</v>
      </c>
      <c r="H665" s="76">
        <v>8.0</v>
      </c>
      <c r="I665" s="76" t="s">
        <v>175</v>
      </c>
      <c r="J665" s="76" t="s">
        <v>9</v>
      </c>
      <c r="K665" s="76" t="s">
        <v>126</v>
      </c>
      <c r="L665" s="95" t="s">
        <v>429</v>
      </c>
      <c r="M665" s="76" t="s">
        <v>167</v>
      </c>
    </row>
    <row r="666">
      <c r="A666" s="83">
        <v>45762.0</v>
      </c>
      <c r="B666" s="76" t="s">
        <v>423</v>
      </c>
      <c r="C666" s="76" t="s">
        <v>2</v>
      </c>
      <c r="D666" s="31" t="s">
        <v>322</v>
      </c>
      <c r="E666" s="31" t="s">
        <v>126</v>
      </c>
      <c r="F666" s="76" t="s">
        <v>9</v>
      </c>
      <c r="G666" s="76" t="s">
        <v>134</v>
      </c>
      <c r="H666" s="96">
        <v>8.0</v>
      </c>
      <c r="I666" s="76" t="s">
        <v>322</v>
      </c>
      <c r="J666" s="76" t="s">
        <v>9</v>
      </c>
      <c r="K666" s="76" t="s">
        <v>126</v>
      </c>
      <c r="L666" s="76" t="s">
        <v>430</v>
      </c>
    </row>
    <row r="667">
      <c r="A667" s="83">
        <v>45762.0</v>
      </c>
      <c r="B667" s="76" t="s">
        <v>423</v>
      </c>
      <c r="C667" s="76" t="s">
        <v>2</v>
      </c>
      <c r="D667" s="31" t="s">
        <v>175</v>
      </c>
      <c r="E667" s="31" t="s">
        <v>126</v>
      </c>
      <c r="F667" s="76" t="s">
        <v>9</v>
      </c>
      <c r="G667" s="76" t="s">
        <v>134</v>
      </c>
      <c r="H667" s="76">
        <v>8.0</v>
      </c>
      <c r="I667" s="76" t="s">
        <v>175</v>
      </c>
      <c r="J667" s="76" t="s">
        <v>9</v>
      </c>
      <c r="K667" s="76" t="s">
        <v>126</v>
      </c>
      <c r="L667" s="76" t="s">
        <v>431</v>
      </c>
      <c r="M667" s="76" t="s">
        <v>167</v>
      </c>
    </row>
    <row r="668">
      <c r="A668" s="83">
        <v>45762.0</v>
      </c>
      <c r="B668" s="76" t="s">
        <v>423</v>
      </c>
      <c r="C668" s="76" t="s">
        <v>2</v>
      </c>
      <c r="D668" s="31" t="s">
        <v>175</v>
      </c>
      <c r="E668" s="31" t="s">
        <v>126</v>
      </c>
      <c r="F668" s="76" t="s">
        <v>9</v>
      </c>
      <c r="G668" s="76" t="s">
        <v>134</v>
      </c>
      <c r="H668" s="76">
        <v>8.0</v>
      </c>
      <c r="I668" s="76" t="s">
        <v>175</v>
      </c>
      <c r="J668" s="76" t="s">
        <v>9</v>
      </c>
      <c r="K668" s="76" t="s">
        <v>126</v>
      </c>
      <c r="L668" s="76" t="s">
        <v>432</v>
      </c>
      <c r="M668" s="76" t="s">
        <v>167</v>
      </c>
    </row>
    <row r="669" hidden="1">
      <c r="A669" s="83">
        <v>45762.0</v>
      </c>
      <c r="B669" s="76" t="s">
        <v>423</v>
      </c>
      <c r="C669" s="76" t="s">
        <v>2</v>
      </c>
      <c r="D669" s="31" t="s">
        <v>303</v>
      </c>
      <c r="E669" s="31" t="s">
        <v>126</v>
      </c>
      <c r="F669" s="76" t="s">
        <v>82</v>
      </c>
      <c r="G669" s="76" t="s">
        <v>134</v>
      </c>
      <c r="H669" s="76">
        <v>8.0</v>
      </c>
      <c r="I669" s="76" t="s">
        <v>303</v>
      </c>
      <c r="J669" s="76" t="s">
        <v>82</v>
      </c>
      <c r="K669" s="76" t="s">
        <v>126</v>
      </c>
      <c r="L669" s="76" t="s">
        <v>433</v>
      </c>
      <c r="M669" s="76" t="s">
        <v>167</v>
      </c>
    </row>
    <row r="670" hidden="1">
      <c r="A670" s="83">
        <v>45762.0</v>
      </c>
      <c r="B670" s="76" t="s">
        <v>423</v>
      </c>
      <c r="C670" s="76" t="s">
        <v>2</v>
      </c>
      <c r="D670" s="31" t="s">
        <v>297</v>
      </c>
      <c r="E670" s="31" t="s">
        <v>126</v>
      </c>
      <c r="F670" s="76" t="s">
        <v>82</v>
      </c>
      <c r="G670" s="76" t="s">
        <v>134</v>
      </c>
      <c r="H670" s="76">
        <v>1.0</v>
      </c>
      <c r="I670" s="76" t="s">
        <v>175</v>
      </c>
      <c r="J670" s="76" t="s">
        <v>82</v>
      </c>
      <c r="K670" s="76" t="s">
        <v>126</v>
      </c>
      <c r="L670" s="76" t="s">
        <v>434</v>
      </c>
      <c r="M670" s="76" t="s">
        <v>167</v>
      </c>
    </row>
    <row r="671">
      <c r="A671" s="83">
        <v>45762.0</v>
      </c>
      <c r="B671" s="76" t="s">
        <v>423</v>
      </c>
      <c r="C671" s="76" t="s">
        <v>2</v>
      </c>
      <c r="D671" s="31" t="s">
        <v>303</v>
      </c>
      <c r="E671" s="31" t="s">
        <v>126</v>
      </c>
      <c r="F671" s="76" t="s">
        <v>9</v>
      </c>
      <c r="G671" s="76" t="s">
        <v>134</v>
      </c>
      <c r="H671" s="76">
        <v>8.0</v>
      </c>
      <c r="I671" s="76" t="s">
        <v>303</v>
      </c>
      <c r="J671" s="76" t="s">
        <v>82</v>
      </c>
      <c r="K671" s="76" t="s">
        <v>126</v>
      </c>
      <c r="L671" s="76" t="s">
        <v>435</v>
      </c>
      <c r="M671" s="76" t="s">
        <v>167</v>
      </c>
    </row>
    <row r="672">
      <c r="A672" s="83">
        <v>45762.0</v>
      </c>
      <c r="B672" s="76" t="s">
        <v>423</v>
      </c>
      <c r="C672" s="76" t="s">
        <v>2</v>
      </c>
      <c r="D672" s="31" t="s">
        <v>175</v>
      </c>
      <c r="E672" s="31" t="s">
        <v>126</v>
      </c>
      <c r="F672" s="76" t="s">
        <v>9</v>
      </c>
      <c r="G672" s="76" t="s">
        <v>134</v>
      </c>
      <c r="H672" s="76">
        <v>8.0</v>
      </c>
      <c r="I672" s="76" t="s">
        <v>175</v>
      </c>
      <c r="J672" s="76" t="s">
        <v>9</v>
      </c>
      <c r="K672" s="76" t="s">
        <v>126</v>
      </c>
      <c r="L672" s="76" t="s">
        <v>436</v>
      </c>
      <c r="M672" s="76" t="s">
        <v>167</v>
      </c>
    </row>
    <row r="673">
      <c r="A673" s="83">
        <v>45762.0</v>
      </c>
      <c r="B673" s="95" t="s">
        <v>437</v>
      </c>
      <c r="C673" s="76" t="s">
        <v>78</v>
      </c>
      <c r="D673" s="31" t="s">
        <v>123</v>
      </c>
      <c r="E673" s="31" t="s">
        <v>124</v>
      </c>
      <c r="F673" s="76" t="s">
        <v>438</v>
      </c>
      <c r="G673" s="76" t="s">
        <v>134</v>
      </c>
      <c r="H673" s="76">
        <v>4.0</v>
      </c>
      <c r="I673" s="76" t="s">
        <v>123</v>
      </c>
      <c r="J673" s="76" t="s">
        <v>438</v>
      </c>
      <c r="K673" s="76" t="s">
        <v>124</v>
      </c>
      <c r="L673" s="95" t="s">
        <v>439</v>
      </c>
      <c r="M673" s="76"/>
    </row>
    <row r="674">
      <c r="A674" s="83">
        <v>45762.0</v>
      </c>
      <c r="B674" s="95" t="s">
        <v>437</v>
      </c>
      <c r="C674" s="76" t="s">
        <v>78</v>
      </c>
      <c r="D674" s="31" t="s">
        <v>123</v>
      </c>
      <c r="E674" s="31" t="s">
        <v>124</v>
      </c>
      <c r="F674" s="76" t="s">
        <v>438</v>
      </c>
      <c r="G674" s="76" t="s">
        <v>134</v>
      </c>
      <c r="H674" s="76">
        <v>4.0</v>
      </c>
      <c r="I674" s="76" t="s">
        <v>123</v>
      </c>
      <c r="J674" s="76" t="s">
        <v>438</v>
      </c>
      <c r="K674" s="76" t="s">
        <v>124</v>
      </c>
      <c r="L674" s="95" t="s">
        <v>440</v>
      </c>
      <c r="M674" s="76"/>
    </row>
    <row r="675">
      <c r="A675" s="83">
        <v>45762.0</v>
      </c>
      <c r="B675" s="95" t="s">
        <v>437</v>
      </c>
      <c r="C675" s="76" t="s">
        <v>78</v>
      </c>
      <c r="D675" s="31" t="s">
        <v>123</v>
      </c>
      <c r="E675" s="31" t="s">
        <v>124</v>
      </c>
      <c r="F675" s="76" t="s">
        <v>438</v>
      </c>
      <c r="G675" s="76" t="s">
        <v>134</v>
      </c>
      <c r="H675" s="76">
        <v>4.0</v>
      </c>
      <c r="I675" s="76" t="s">
        <v>123</v>
      </c>
      <c r="J675" s="76" t="s">
        <v>438</v>
      </c>
      <c r="K675" s="76" t="s">
        <v>124</v>
      </c>
      <c r="L675" s="95" t="s">
        <v>441</v>
      </c>
      <c r="M675" s="76"/>
    </row>
    <row r="676">
      <c r="A676" s="83">
        <v>45762.0</v>
      </c>
      <c r="B676" s="95" t="s">
        <v>437</v>
      </c>
      <c r="C676" s="76" t="s">
        <v>78</v>
      </c>
      <c r="D676" s="31" t="s">
        <v>123</v>
      </c>
      <c r="E676" s="31" t="s">
        <v>124</v>
      </c>
      <c r="F676" s="76" t="s">
        <v>438</v>
      </c>
      <c r="G676" s="76" t="s">
        <v>134</v>
      </c>
      <c r="H676" s="76">
        <v>4.0</v>
      </c>
      <c r="I676" s="76" t="s">
        <v>123</v>
      </c>
      <c r="J676" s="76" t="s">
        <v>438</v>
      </c>
      <c r="K676" s="76" t="s">
        <v>124</v>
      </c>
      <c r="L676" s="95" t="s">
        <v>442</v>
      </c>
      <c r="M676" s="76"/>
    </row>
    <row r="677">
      <c r="A677" s="83">
        <v>45762.0</v>
      </c>
      <c r="B677" s="95" t="s">
        <v>437</v>
      </c>
      <c r="C677" s="76" t="s">
        <v>78</v>
      </c>
      <c r="D677" s="31" t="s">
        <v>123</v>
      </c>
      <c r="E677" s="31" t="s">
        <v>124</v>
      </c>
      <c r="F677" s="76" t="s">
        <v>438</v>
      </c>
      <c r="G677" s="76" t="s">
        <v>134</v>
      </c>
      <c r="H677" s="76">
        <v>4.0</v>
      </c>
      <c r="I677" s="76" t="s">
        <v>123</v>
      </c>
      <c r="J677" s="76" t="s">
        <v>438</v>
      </c>
      <c r="K677" s="76" t="s">
        <v>124</v>
      </c>
      <c r="L677" s="95" t="s">
        <v>443</v>
      </c>
      <c r="M677" s="76"/>
    </row>
    <row r="678">
      <c r="A678" s="83">
        <v>45762.0</v>
      </c>
      <c r="B678" s="95" t="s">
        <v>437</v>
      </c>
      <c r="C678" s="76" t="s">
        <v>78</v>
      </c>
      <c r="D678" s="31" t="s">
        <v>123</v>
      </c>
      <c r="E678" s="31" t="s">
        <v>124</v>
      </c>
      <c r="F678" s="76" t="s">
        <v>438</v>
      </c>
      <c r="G678" s="76" t="s">
        <v>134</v>
      </c>
      <c r="H678" s="76">
        <v>4.0</v>
      </c>
      <c r="I678" s="76" t="s">
        <v>123</v>
      </c>
      <c r="J678" s="76" t="s">
        <v>438</v>
      </c>
      <c r="K678" s="76" t="s">
        <v>124</v>
      </c>
      <c r="L678" s="95" t="s">
        <v>444</v>
      </c>
      <c r="M678" s="76"/>
    </row>
    <row r="679">
      <c r="A679" s="83">
        <v>45762.0</v>
      </c>
      <c r="B679" s="95" t="s">
        <v>437</v>
      </c>
      <c r="C679" s="76" t="s">
        <v>78</v>
      </c>
      <c r="D679" s="31" t="s">
        <v>123</v>
      </c>
      <c r="E679" s="31" t="s">
        <v>124</v>
      </c>
      <c r="F679" s="76" t="s">
        <v>438</v>
      </c>
      <c r="G679" s="76" t="s">
        <v>134</v>
      </c>
      <c r="H679" s="76">
        <v>4.0</v>
      </c>
      <c r="I679" s="76" t="s">
        <v>123</v>
      </c>
      <c r="J679" s="76" t="s">
        <v>438</v>
      </c>
      <c r="K679" s="76" t="s">
        <v>124</v>
      </c>
      <c r="L679" s="95" t="s">
        <v>445</v>
      </c>
      <c r="M679" s="76"/>
    </row>
    <row r="680">
      <c r="A680" s="83">
        <v>45762.0</v>
      </c>
      <c r="B680" s="95" t="s">
        <v>437</v>
      </c>
      <c r="C680" s="76" t="s">
        <v>78</v>
      </c>
      <c r="D680" s="31" t="s">
        <v>123</v>
      </c>
      <c r="E680" s="31" t="s">
        <v>124</v>
      </c>
      <c r="F680" s="76" t="s">
        <v>438</v>
      </c>
      <c r="G680" s="76" t="s">
        <v>134</v>
      </c>
      <c r="H680" s="76">
        <v>4.0</v>
      </c>
      <c r="I680" s="76" t="s">
        <v>123</v>
      </c>
      <c r="J680" s="76" t="s">
        <v>438</v>
      </c>
      <c r="K680" s="76" t="s">
        <v>124</v>
      </c>
      <c r="L680" s="95" t="s">
        <v>446</v>
      </c>
      <c r="M680" s="76"/>
    </row>
    <row r="681">
      <c r="A681" s="83">
        <v>45762.0</v>
      </c>
      <c r="B681" s="95" t="s">
        <v>437</v>
      </c>
      <c r="C681" s="76" t="s">
        <v>78</v>
      </c>
      <c r="D681" s="31" t="s">
        <v>123</v>
      </c>
      <c r="E681" s="31" t="s">
        <v>124</v>
      </c>
      <c r="F681" s="76" t="s">
        <v>447</v>
      </c>
      <c r="G681" s="76" t="s">
        <v>134</v>
      </c>
      <c r="H681" s="76">
        <v>8.0</v>
      </c>
      <c r="I681" s="76" t="s">
        <v>123</v>
      </c>
      <c r="J681" s="76" t="s">
        <v>447</v>
      </c>
      <c r="K681" s="76" t="s">
        <v>124</v>
      </c>
      <c r="L681" s="95" t="s">
        <v>448</v>
      </c>
      <c r="M681" s="76"/>
    </row>
    <row r="682">
      <c r="A682" s="83">
        <v>45762.0</v>
      </c>
      <c r="B682" s="95" t="s">
        <v>437</v>
      </c>
      <c r="C682" s="76" t="s">
        <v>78</v>
      </c>
      <c r="D682" s="31" t="s">
        <v>123</v>
      </c>
      <c r="E682" s="31" t="s">
        <v>124</v>
      </c>
      <c r="F682" s="76" t="s">
        <v>447</v>
      </c>
      <c r="G682" s="76" t="s">
        <v>134</v>
      </c>
      <c r="H682" s="76">
        <v>8.0</v>
      </c>
      <c r="I682" s="76" t="s">
        <v>123</v>
      </c>
      <c r="J682" s="76" t="s">
        <v>447</v>
      </c>
      <c r="K682" s="76" t="s">
        <v>124</v>
      </c>
      <c r="L682" s="95" t="s">
        <v>449</v>
      </c>
      <c r="M682" s="76"/>
    </row>
    <row r="683">
      <c r="A683" s="83">
        <v>45762.0</v>
      </c>
      <c r="B683" s="95" t="s">
        <v>437</v>
      </c>
      <c r="C683" s="76" t="s">
        <v>78</v>
      </c>
      <c r="D683" s="31" t="s">
        <v>123</v>
      </c>
      <c r="E683" s="31" t="s">
        <v>124</v>
      </c>
      <c r="F683" s="76" t="s">
        <v>447</v>
      </c>
      <c r="G683" s="76" t="s">
        <v>134</v>
      </c>
      <c r="H683" s="76">
        <v>8.0</v>
      </c>
      <c r="I683" s="76" t="s">
        <v>123</v>
      </c>
      <c r="J683" s="76" t="s">
        <v>447</v>
      </c>
      <c r="K683" s="76" t="s">
        <v>124</v>
      </c>
      <c r="L683" s="95" t="s">
        <v>450</v>
      </c>
      <c r="M683" s="76"/>
    </row>
    <row r="684">
      <c r="A684" s="83">
        <v>45762.0</v>
      </c>
      <c r="B684" s="95" t="s">
        <v>437</v>
      </c>
      <c r="C684" s="76" t="s">
        <v>78</v>
      </c>
      <c r="D684" s="31" t="s">
        <v>123</v>
      </c>
      <c r="E684" s="31" t="s">
        <v>124</v>
      </c>
      <c r="F684" s="76" t="s">
        <v>447</v>
      </c>
      <c r="G684" s="76" t="s">
        <v>134</v>
      </c>
      <c r="H684" s="76">
        <v>8.0</v>
      </c>
      <c r="I684" s="76" t="s">
        <v>123</v>
      </c>
      <c r="J684" s="76" t="s">
        <v>447</v>
      </c>
      <c r="K684" s="76" t="s">
        <v>124</v>
      </c>
      <c r="L684" s="95" t="s">
        <v>451</v>
      </c>
      <c r="M684" s="76"/>
    </row>
    <row r="685">
      <c r="A685" s="83">
        <v>45762.0</v>
      </c>
      <c r="B685" s="95" t="s">
        <v>437</v>
      </c>
      <c r="C685" s="76" t="s">
        <v>78</v>
      </c>
      <c r="D685" s="31" t="s">
        <v>123</v>
      </c>
      <c r="E685" s="31" t="s">
        <v>124</v>
      </c>
      <c r="F685" s="76" t="s">
        <v>447</v>
      </c>
      <c r="G685" s="76" t="s">
        <v>134</v>
      </c>
      <c r="H685" s="76">
        <v>8.0</v>
      </c>
      <c r="I685" s="76" t="s">
        <v>123</v>
      </c>
      <c r="J685" s="76" t="s">
        <v>447</v>
      </c>
      <c r="K685" s="76" t="s">
        <v>124</v>
      </c>
      <c r="L685" s="95" t="s">
        <v>452</v>
      </c>
      <c r="M685" s="76"/>
    </row>
    <row r="686">
      <c r="A686" s="83">
        <v>45762.0</v>
      </c>
      <c r="B686" s="95" t="s">
        <v>437</v>
      </c>
      <c r="C686" s="76" t="s">
        <v>78</v>
      </c>
      <c r="D686" s="31" t="s">
        <v>123</v>
      </c>
      <c r="E686" s="31" t="s">
        <v>124</v>
      </c>
      <c r="F686" s="76" t="s">
        <v>447</v>
      </c>
      <c r="G686" s="76" t="s">
        <v>134</v>
      </c>
      <c r="H686" s="76">
        <v>8.0</v>
      </c>
      <c r="I686" s="76" t="s">
        <v>123</v>
      </c>
      <c r="J686" s="76" t="s">
        <v>447</v>
      </c>
      <c r="K686" s="76" t="s">
        <v>124</v>
      </c>
      <c r="L686" s="95" t="s">
        <v>453</v>
      </c>
      <c r="M686" s="76"/>
    </row>
    <row r="687">
      <c r="A687" s="83">
        <v>45762.0</v>
      </c>
      <c r="B687" s="95" t="s">
        <v>437</v>
      </c>
      <c r="C687" s="76" t="s">
        <v>78</v>
      </c>
      <c r="D687" s="31" t="s">
        <v>123</v>
      </c>
      <c r="E687" s="31" t="s">
        <v>124</v>
      </c>
      <c r="F687" s="76" t="s">
        <v>447</v>
      </c>
      <c r="G687" s="76" t="s">
        <v>134</v>
      </c>
      <c r="H687" s="76">
        <v>8.0</v>
      </c>
      <c r="I687" s="76" t="s">
        <v>123</v>
      </c>
      <c r="J687" s="76" t="s">
        <v>447</v>
      </c>
      <c r="K687" s="76" t="s">
        <v>124</v>
      </c>
      <c r="L687" s="95" t="s">
        <v>454</v>
      </c>
      <c r="M687" s="76"/>
    </row>
    <row r="688">
      <c r="A688" s="83">
        <v>45762.0</v>
      </c>
      <c r="B688" s="95" t="s">
        <v>437</v>
      </c>
      <c r="C688" s="76" t="s">
        <v>78</v>
      </c>
      <c r="D688" s="31" t="s">
        <v>123</v>
      </c>
      <c r="E688" s="31" t="s">
        <v>124</v>
      </c>
      <c r="F688" s="76" t="s">
        <v>447</v>
      </c>
      <c r="G688" s="76" t="s">
        <v>134</v>
      </c>
      <c r="H688" s="76">
        <v>8.0</v>
      </c>
      <c r="I688" s="76" t="s">
        <v>123</v>
      </c>
      <c r="J688" s="76" t="s">
        <v>447</v>
      </c>
      <c r="K688" s="76" t="s">
        <v>124</v>
      </c>
      <c r="L688" s="95" t="s">
        <v>455</v>
      </c>
      <c r="M688" s="76"/>
    </row>
    <row r="689">
      <c r="A689" s="83">
        <v>45762.0</v>
      </c>
      <c r="B689" s="95" t="s">
        <v>456</v>
      </c>
      <c r="C689" s="76" t="s">
        <v>78</v>
      </c>
      <c r="D689" s="31" t="s">
        <v>123</v>
      </c>
      <c r="E689" s="31" t="s">
        <v>125</v>
      </c>
      <c r="F689" s="76" t="s">
        <v>438</v>
      </c>
      <c r="G689" s="76" t="s">
        <v>134</v>
      </c>
      <c r="H689" s="76">
        <v>4.0</v>
      </c>
      <c r="I689" s="76" t="s">
        <v>123</v>
      </c>
      <c r="J689" s="76" t="s">
        <v>438</v>
      </c>
      <c r="K689" s="76" t="s">
        <v>125</v>
      </c>
      <c r="L689" s="95" t="s">
        <v>457</v>
      </c>
      <c r="M689" s="76"/>
    </row>
    <row r="690">
      <c r="A690" s="83">
        <v>45762.0</v>
      </c>
      <c r="B690" s="95" t="s">
        <v>456</v>
      </c>
      <c r="C690" s="76" t="s">
        <v>78</v>
      </c>
      <c r="D690" s="31" t="s">
        <v>123</v>
      </c>
      <c r="E690" s="31" t="s">
        <v>125</v>
      </c>
      <c r="F690" s="76" t="s">
        <v>438</v>
      </c>
      <c r="G690" s="76" t="s">
        <v>134</v>
      </c>
      <c r="H690" s="76">
        <v>4.0</v>
      </c>
      <c r="I690" s="76" t="s">
        <v>123</v>
      </c>
      <c r="J690" s="76" t="s">
        <v>438</v>
      </c>
      <c r="K690" s="76" t="s">
        <v>125</v>
      </c>
      <c r="L690" s="95" t="s">
        <v>458</v>
      </c>
      <c r="M690" s="76"/>
    </row>
    <row r="691">
      <c r="A691" s="83">
        <v>45762.0</v>
      </c>
      <c r="B691" s="95" t="s">
        <v>456</v>
      </c>
      <c r="C691" s="76" t="s">
        <v>78</v>
      </c>
      <c r="D691" s="31" t="s">
        <v>123</v>
      </c>
      <c r="E691" s="31" t="s">
        <v>125</v>
      </c>
      <c r="F691" s="76" t="s">
        <v>438</v>
      </c>
      <c r="G691" s="76" t="s">
        <v>134</v>
      </c>
      <c r="H691" s="76">
        <v>4.0</v>
      </c>
      <c r="I691" s="76" t="s">
        <v>123</v>
      </c>
      <c r="J691" s="76" t="s">
        <v>438</v>
      </c>
      <c r="K691" s="76" t="s">
        <v>125</v>
      </c>
      <c r="L691" s="95" t="s">
        <v>459</v>
      </c>
      <c r="M691" s="76"/>
    </row>
    <row r="692">
      <c r="A692" s="83">
        <v>45762.0</v>
      </c>
      <c r="B692" s="95" t="s">
        <v>456</v>
      </c>
      <c r="C692" s="76" t="s">
        <v>78</v>
      </c>
      <c r="D692" s="31" t="s">
        <v>123</v>
      </c>
      <c r="E692" s="31" t="s">
        <v>125</v>
      </c>
      <c r="F692" s="76" t="s">
        <v>438</v>
      </c>
      <c r="G692" s="76" t="s">
        <v>134</v>
      </c>
      <c r="H692" s="76">
        <v>4.0</v>
      </c>
      <c r="I692" s="76" t="s">
        <v>123</v>
      </c>
      <c r="J692" s="76" t="s">
        <v>438</v>
      </c>
      <c r="K692" s="76" t="s">
        <v>125</v>
      </c>
      <c r="L692" s="95" t="s">
        <v>460</v>
      </c>
      <c r="M692" s="76"/>
    </row>
    <row r="693">
      <c r="A693" s="83">
        <v>45762.0</v>
      </c>
      <c r="B693" s="95" t="s">
        <v>456</v>
      </c>
      <c r="C693" s="76" t="s">
        <v>78</v>
      </c>
      <c r="D693" s="31" t="s">
        <v>123</v>
      </c>
      <c r="E693" s="31" t="s">
        <v>125</v>
      </c>
      <c r="F693" s="76" t="s">
        <v>438</v>
      </c>
      <c r="G693" s="76" t="s">
        <v>134</v>
      </c>
      <c r="H693" s="76">
        <v>4.0</v>
      </c>
      <c r="I693" s="76" t="s">
        <v>123</v>
      </c>
      <c r="J693" s="76" t="s">
        <v>438</v>
      </c>
      <c r="K693" s="76" t="s">
        <v>125</v>
      </c>
      <c r="L693" s="95" t="s">
        <v>461</v>
      </c>
      <c r="M693" s="76"/>
    </row>
    <row r="694">
      <c r="A694" s="83">
        <v>45762.0</v>
      </c>
      <c r="B694" s="95" t="s">
        <v>456</v>
      </c>
      <c r="C694" s="76" t="s">
        <v>78</v>
      </c>
      <c r="D694" s="31" t="s">
        <v>123</v>
      </c>
      <c r="E694" s="31" t="s">
        <v>125</v>
      </c>
      <c r="F694" s="76" t="s">
        <v>438</v>
      </c>
      <c r="G694" s="76" t="s">
        <v>134</v>
      </c>
      <c r="H694" s="76">
        <v>4.0</v>
      </c>
      <c r="I694" s="76" t="s">
        <v>123</v>
      </c>
      <c r="J694" s="76" t="s">
        <v>438</v>
      </c>
      <c r="K694" s="76" t="s">
        <v>125</v>
      </c>
      <c r="L694" s="95" t="s">
        <v>462</v>
      </c>
      <c r="M694" s="76"/>
    </row>
    <row r="695">
      <c r="A695" s="83">
        <v>45762.0</v>
      </c>
      <c r="B695" s="95" t="s">
        <v>456</v>
      </c>
      <c r="C695" s="76" t="s">
        <v>78</v>
      </c>
      <c r="D695" s="31" t="s">
        <v>123</v>
      </c>
      <c r="E695" s="31" t="s">
        <v>125</v>
      </c>
      <c r="F695" s="76" t="s">
        <v>438</v>
      </c>
      <c r="G695" s="76" t="s">
        <v>134</v>
      </c>
      <c r="H695" s="76">
        <v>4.0</v>
      </c>
      <c r="I695" s="76" t="s">
        <v>123</v>
      </c>
      <c r="J695" s="76" t="s">
        <v>438</v>
      </c>
      <c r="K695" s="76" t="s">
        <v>125</v>
      </c>
      <c r="L695" s="95" t="s">
        <v>463</v>
      </c>
      <c r="M695" s="76"/>
    </row>
    <row r="696">
      <c r="A696" s="83">
        <v>45762.0</v>
      </c>
      <c r="B696" s="95" t="s">
        <v>456</v>
      </c>
      <c r="C696" s="76" t="s">
        <v>78</v>
      </c>
      <c r="D696" s="31" t="s">
        <v>123</v>
      </c>
      <c r="E696" s="31" t="s">
        <v>125</v>
      </c>
      <c r="F696" s="76" t="s">
        <v>438</v>
      </c>
      <c r="G696" s="76" t="s">
        <v>134</v>
      </c>
      <c r="H696" s="76">
        <v>4.0</v>
      </c>
      <c r="I696" s="76" t="s">
        <v>123</v>
      </c>
      <c r="J696" s="76" t="s">
        <v>438</v>
      </c>
      <c r="K696" s="76" t="s">
        <v>125</v>
      </c>
      <c r="L696" s="95" t="s">
        <v>464</v>
      </c>
      <c r="M696" s="76"/>
    </row>
    <row r="697">
      <c r="A697" s="83">
        <v>45762.0</v>
      </c>
      <c r="B697" s="95" t="s">
        <v>456</v>
      </c>
      <c r="C697" s="76" t="s">
        <v>78</v>
      </c>
      <c r="D697" s="31" t="s">
        <v>123</v>
      </c>
      <c r="E697" s="31" t="s">
        <v>125</v>
      </c>
      <c r="F697" s="76" t="s">
        <v>447</v>
      </c>
      <c r="G697" s="76" t="s">
        <v>134</v>
      </c>
      <c r="H697" s="76">
        <v>8.0</v>
      </c>
      <c r="I697" s="76" t="s">
        <v>123</v>
      </c>
      <c r="J697" s="76" t="s">
        <v>447</v>
      </c>
      <c r="K697" s="76" t="s">
        <v>125</v>
      </c>
      <c r="L697" s="95" t="s">
        <v>465</v>
      </c>
      <c r="M697" s="76"/>
    </row>
    <row r="698">
      <c r="A698" s="83">
        <v>45762.0</v>
      </c>
      <c r="B698" s="95" t="s">
        <v>456</v>
      </c>
      <c r="C698" s="76" t="s">
        <v>78</v>
      </c>
      <c r="D698" s="31" t="s">
        <v>123</v>
      </c>
      <c r="E698" s="31" t="s">
        <v>125</v>
      </c>
      <c r="F698" s="76" t="s">
        <v>447</v>
      </c>
      <c r="G698" s="76" t="s">
        <v>134</v>
      </c>
      <c r="H698" s="76">
        <v>8.0</v>
      </c>
      <c r="I698" s="76" t="s">
        <v>123</v>
      </c>
      <c r="J698" s="76" t="s">
        <v>447</v>
      </c>
      <c r="K698" s="76" t="s">
        <v>125</v>
      </c>
      <c r="L698" s="95" t="s">
        <v>466</v>
      </c>
      <c r="M698" s="76"/>
    </row>
    <row r="699">
      <c r="A699" s="83">
        <v>45762.0</v>
      </c>
      <c r="B699" s="95" t="s">
        <v>456</v>
      </c>
      <c r="C699" s="76" t="s">
        <v>78</v>
      </c>
      <c r="D699" s="31" t="s">
        <v>123</v>
      </c>
      <c r="E699" s="31" t="s">
        <v>125</v>
      </c>
      <c r="F699" s="76" t="s">
        <v>447</v>
      </c>
      <c r="G699" s="76" t="s">
        <v>134</v>
      </c>
      <c r="H699" s="76">
        <v>8.0</v>
      </c>
      <c r="I699" s="76" t="s">
        <v>123</v>
      </c>
      <c r="J699" s="76" t="s">
        <v>447</v>
      </c>
      <c r="K699" s="76" t="s">
        <v>125</v>
      </c>
      <c r="L699" s="95" t="s">
        <v>467</v>
      </c>
      <c r="M699" s="76"/>
    </row>
    <row r="700">
      <c r="A700" s="83">
        <v>45762.0</v>
      </c>
      <c r="B700" s="95" t="s">
        <v>456</v>
      </c>
      <c r="C700" s="76" t="s">
        <v>78</v>
      </c>
      <c r="D700" s="31" t="s">
        <v>123</v>
      </c>
      <c r="E700" s="31" t="s">
        <v>125</v>
      </c>
      <c r="F700" s="76" t="s">
        <v>447</v>
      </c>
      <c r="G700" s="76" t="s">
        <v>134</v>
      </c>
      <c r="H700" s="76">
        <v>8.0</v>
      </c>
      <c r="I700" s="76" t="s">
        <v>123</v>
      </c>
      <c r="J700" s="76" t="s">
        <v>447</v>
      </c>
      <c r="K700" s="76" t="s">
        <v>125</v>
      </c>
      <c r="L700" s="95" t="s">
        <v>468</v>
      </c>
      <c r="M700" s="76"/>
    </row>
    <row r="701">
      <c r="A701" s="83">
        <v>45762.0</v>
      </c>
      <c r="B701" s="95" t="s">
        <v>456</v>
      </c>
      <c r="C701" s="76" t="s">
        <v>78</v>
      </c>
      <c r="D701" s="31" t="s">
        <v>123</v>
      </c>
      <c r="E701" s="31" t="s">
        <v>125</v>
      </c>
      <c r="F701" s="76" t="s">
        <v>447</v>
      </c>
      <c r="G701" s="76" t="s">
        <v>134</v>
      </c>
      <c r="H701" s="76">
        <v>8.0</v>
      </c>
      <c r="I701" s="76" t="s">
        <v>123</v>
      </c>
      <c r="J701" s="76" t="s">
        <v>447</v>
      </c>
      <c r="K701" s="76" t="s">
        <v>125</v>
      </c>
      <c r="L701" s="95" t="s">
        <v>469</v>
      </c>
      <c r="M701" s="76"/>
    </row>
    <row r="702">
      <c r="A702" s="83">
        <v>45762.0</v>
      </c>
      <c r="B702" s="95" t="s">
        <v>456</v>
      </c>
      <c r="C702" s="76" t="s">
        <v>78</v>
      </c>
      <c r="D702" s="31" t="s">
        <v>123</v>
      </c>
      <c r="E702" s="31" t="s">
        <v>125</v>
      </c>
      <c r="F702" s="76" t="s">
        <v>447</v>
      </c>
      <c r="G702" s="76" t="s">
        <v>134</v>
      </c>
      <c r="H702" s="76">
        <v>8.0</v>
      </c>
      <c r="I702" s="76" t="s">
        <v>123</v>
      </c>
      <c r="J702" s="76" t="s">
        <v>447</v>
      </c>
      <c r="K702" s="76" t="s">
        <v>125</v>
      </c>
      <c r="L702" s="95" t="s">
        <v>470</v>
      </c>
      <c r="M702" s="76"/>
    </row>
    <row r="703">
      <c r="A703" s="83">
        <v>45762.0</v>
      </c>
      <c r="B703" s="95" t="s">
        <v>456</v>
      </c>
      <c r="C703" s="76" t="s">
        <v>78</v>
      </c>
      <c r="D703" s="31" t="s">
        <v>123</v>
      </c>
      <c r="E703" s="31" t="s">
        <v>125</v>
      </c>
      <c r="F703" s="76" t="s">
        <v>447</v>
      </c>
      <c r="G703" s="76" t="s">
        <v>134</v>
      </c>
      <c r="H703" s="76">
        <v>8.0</v>
      </c>
      <c r="I703" s="76" t="s">
        <v>123</v>
      </c>
      <c r="J703" s="76" t="s">
        <v>447</v>
      </c>
      <c r="K703" s="76" t="s">
        <v>125</v>
      </c>
      <c r="L703" s="95" t="s">
        <v>471</v>
      </c>
      <c r="M703" s="76"/>
    </row>
    <row r="704">
      <c r="A704" s="83">
        <v>45762.0</v>
      </c>
      <c r="B704" s="95" t="s">
        <v>456</v>
      </c>
      <c r="C704" s="76" t="s">
        <v>78</v>
      </c>
      <c r="D704" s="31" t="s">
        <v>123</v>
      </c>
      <c r="E704" s="31" t="s">
        <v>125</v>
      </c>
      <c r="F704" s="76" t="s">
        <v>447</v>
      </c>
      <c r="G704" s="76" t="s">
        <v>134</v>
      </c>
      <c r="H704" s="76">
        <v>8.0</v>
      </c>
      <c r="I704" s="76" t="s">
        <v>123</v>
      </c>
      <c r="J704" s="76" t="s">
        <v>447</v>
      </c>
      <c r="K704" s="76" t="s">
        <v>125</v>
      </c>
      <c r="L704" s="95" t="s">
        <v>472</v>
      </c>
      <c r="M704" s="76"/>
    </row>
    <row r="705">
      <c r="A705" s="83">
        <v>45762.0</v>
      </c>
      <c r="B705" s="95" t="s">
        <v>154</v>
      </c>
      <c r="C705" s="76" t="s">
        <v>78</v>
      </c>
      <c r="D705" s="31" t="s">
        <v>172</v>
      </c>
      <c r="E705" s="31" t="s">
        <v>126</v>
      </c>
      <c r="F705" s="76" t="s">
        <v>438</v>
      </c>
      <c r="G705" s="76" t="s">
        <v>134</v>
      </c>
      <c r="H705" s="76">
        <v>4.0</v>
      </c>
      <c r="I705" s="76" t="s">
        <v>172</v>
      </c>
      <c r="J705" s="76" t="s">
        <v>438</v>
      </c>
      <c r="K705" s="76" t="s">
        <v>126</v>
      </c>
      <c r="L705" s="95" t="s">
        <v>473</v>
      </c>
      <c r="M705" s="76"/>
    </row>
    <row r="706">
      <c r="A706" s="83">
        <v>45762.0</v>
      </c>
      <c r="B706" s="95" t="s">
        <v>154</v>
      </c>
      <c r="C706" s="76" t="s">
        <v>78</v>
      </c>
      <c r="D706" s="31" t="s">
        <v>172</v>
      </c>
      <c r="E706" s="31" t="s">
        <v>126</v>
      </c>
      <c r="F706" s="76" t="s">
        <v>447</v>
      </c>
      <c r="G706" s="76" t="s">
        <v>134</v>
      </c>
      <c r="H706" s="76">
        <v>8.0</v>
      </c>
      <c r="I706" s="76" t="s">
        <v>172</v>
      </c>
      <c r="J706" s="76" t="s">
        <v>447</v>
      </c>
      <c r="K706" s="76" t="s">
        <v>126</v>
      </c>
      <c r="L706" s="95" t="s">
        <v>474</v>
      </c>
      <c r="M706" s="76"/>
    </row>
    <row r="707">
      <c r="A707" s="83">
        <v>45762.0</v>
      </c>
      <c r="B707" s="95" t="s">
        <v>154</v>
      </c>
      <c r="C707" s="76" t="s">
        <v>78</v>
      </c>
      <c r="D707" s="31" t="s">
        <v>123</v>
      </c>
      <c r="E707" s="31" t="s">
        <v>124</v>
      </c>
      <c r="F707" s="76" t="s">
        <v>438</v>
      </c>
      <c r="G707" s="76" t="s">
        <v>134</v>
      </c>
      <c r="H707" s="76">
        <v>4.0</v>
      </c>
      <c r="I707" s="76" t="s">
        <v>123</v>
      </c>
      <c r="J707" s="76" t="s">
        <v>438</v>
      </c>
      <c r="K707" s="76" t="s">
        <v>124</v>
      </c>
      <c r="L707" s="95" t="s">
        <v>475</v>
      </c>
      <c r="M707" s="76"/>
    </row>
    <row r="708">
      <c r="A708" s="83">
        <v>45762.0</v>
      </c>
      <c r="B708" s="95" t="s">
        <v>154</v>
      </c>
      <c r="C708" s="76" t="s">
        <v>78</v>
      </c>
      <c r="D708" s="31" t="s">
        <v>123</v>
      </c>
      <c r="E708" s="31" t="s">
        <v>124</v>
      </c>
      <c r="F708" s="76" t="s">
        <v>438</v>
      </c>
      <c r="G708" s="76" t="s">
        <v>134</v>
      </c>
      <c r="H708" s="76">
        <v>4.0</v>
      </c>
      <c r="I708" s="76" t="s">
        <v>123</v>
      </c>
      <c r="J708" s="76" t="s">
        <v>438</v>
      </c>
      <c r="K708" s="76" t="s">
        <v>124</v>
      </c>
      <c r="L708" s="95" t="s">
        <v>476</v>
      </c>
      <c r="M708" s="76"/>
    </row>
    <row r="709">
      <c r="A709" s="83">
        <v>45762.0</v>
      </c>
      <c r="B709" s="95" t="s">
        <v>154</v>
      </c>
      <c r="C709" s="76" t="s">
        <v>78</v>
      </c>
      <c r="D709" s="31" t="s">
        <v>123</v>
      </c>
      <c r="E709" s="31" t="s">
        <v>124</v>
      </c>
      <c r="F709" s="76" t="s">
        <v>447</v>
      </c>
      <c r="G709" s="76" t="s">
        <v>134</v>
      </c>
      <c r="H709" s="76">
        <v>8.0</v>
      </c>
      <c r="I709" s="76" t="s">
        <v>123</v>
      </c>
      <c r="J709" s="76" t="s">
        <v>447</v>
      </c>
      <c r="K709" s="76" t="s">
        <v>124</v>
      </c>
      <c r="L709" s="95" t="s">
        <v>477</v>
      </c>
      <c r="M709" s="76"/>
    </row>
    <row r="710">
      <c r="A710" s="83">
        <v>45762.0</v>
      </c>
      <c r="B710" s="95" t="s">
        <v>154</v>
      </c>
      <c r="C710" s="76" t="s">
        <v>78</v>
      </c>
      <c r="D710" s="31" t="s">
        <v>123</v>
      </c>
      <c r="E710" s="31" t="s">
        <v>124</v>
      </c>
      <c r="F710" s="76" t="s">
        <v>447</v>
      </c>
      <c r="G710" s="76" t="s">
        <v>134</v>
      </c>
      <c r="H710" s="76">
        <v>8.0</v>
      </c>
      <c r="I710" s="76" t="s">
        <v>123</v>
      </c>
      <c r="J710" s="76" t="s">
        <v>447</v>
      </c>
      <c r="K710" s="76" t="s">
        <v>124</v>
      </c>
      <c r="L710" s="95" t="s">
        <v>478</v>
      </c>
      <c r="M710" s="76"/>
    </row>
    <row r="711">
      <c r="A711" s="83">
        <v>45762.0</v>
      </c>
      <c r="B711" s="95" t="s">
        <v>479</v>
      </c>
      <c r="C711" s="76" t="s">
        <v>78</v>
      </c>
      <c r="D711" s="31" t="s">
        <v>123</v>
      </c>
      <c r="E711" s="31" t="s">
        <v>125</v>
      </c>
      <c r="F711" s="76" t="s">
        <v>438</v>
      </c>
      <c r="G711" s="76" t="s">
        <v>134</v>
      </c>
      <c r="H711" s="76">
        <v>4.0</v>
      </c>
      <c r="I711" s="76" t="s">
        <v>123</v>
      </c>
      <c r="J711" s="76" t="s">
        <v>438</v>
      </c>
      <c r="K711" s="76" t="s">
        <v>125</v>
      </c>
      <c r="L711" s="95" t="s">
        <v>480</v>
      </c>
      <c r="M711" s="76"/>
    </row>
    <row r="712">
      <c r="A712" s="83">
        <v>45762.0</v>
      </c>
      <c r="B712" s="95" t="s">
        <v>479</v>
      </c>
      <c r="C712" s="76" t="s">
        <v>78</v>
      </c>
      <c r="D712" s="31" t="s">
        <v>169</v>
      </c>
      <c r="E712" s="31" t="s">
        <v>126</v>
      </c>
      <c r="F712" s="76" t="s">
        <v>447</v>
      </c>
      <c r="G712" s="76" t="s">
        <v>134</v>
      </c>
      <c r="H712" s="76">
        <v>8.0</v>
      </c>
      <c r="I712" s="76" t="s">
        <v>169</v>
      </c>
      <c r="J712" s="76" t="s">
        <v>447</v>
      </c>
      <c r="K712" s="76" t="s">
        <v>126</v>
      </c>
      <c r="L712" s="95" t="s">
        <v>481</v>
      </c>
      <c r="M712" s="76"/>
    </row>
    <row r="713">
      <c r="A713" s="83">
        <v>45762.0</v>
      </c>
      <c r="B713" s="95" t="s">
        <v>479</v>
      </c>
      <c r="C713" s="76" t="s">
        <v>78</v>
      </c>
      <c r="D713" s="31" t="s">
        <v>169</v>
      </c>
      <c r="E713" s="31" t="s">
        <v>126</v>
      </c>
      <c r="F713" s="76" t="s">
        <v>438</v>
      </c>
      <c r="G713" s="76" t="s">
        <v>134</v>
      </c>
      <c r="H713" s="76">
        <v>4.0</v>
      </c>
      <c r="I713" s="76" t="s">
        <v>169</v>
      </c>
      <c r="J713" s="76" t="s">
        <v>438</v>
      </c>
      <c r="K713" s="76" t="s">
        <v>126</v>
      </c>
      <c r="L713" s="95" t="s">
        <v>482</v>
      </c>
      <c r="M713" s="76"/>
    </row>
    <row r="714">
      <c r="A714" s="83">
        <v>45762.0</v>
      </c>
      <c r="B714" s="95" t="s">
        <v>479</v>
      </c>
      <c r="C714" s="76" t="s">
        <v>78</v>
      </c>
      <c r="D714" s="31" t="s">
        <v>163</v>
      </c>
      <c r="E714" s="31" t="s">
        <v>126</v>
      </c>
      <c r="F714" s="76" t="s">
        <v>438</v>
      </c>
      <c r="G714" s="76" t="s">
        <v>134</v>
      </c>
      <c r="H714" s="76">
        <v>4.0</v>
      </c>
      <c r="I714" s="76" t="s">
        <v>163</v>
      </c>
      <c r="J714" s="76" t="s">
        <v>438</v>
      </c>
      <c r="K714" s="76" t="s">
        <v>126</v>
      </c>
      <c r="L714" s="95" t="s">
        <v>483</v>
      </c>
      <c r="M714" s="76"/>
    </row>
    <row r="715">
      <c r="A715" s="83">
        <v>45762.0</v>
      </c>
      <c r="B715" s="95" t="s">
        <v>479</v>
      </c>
      <c r="C715" s="76" t="s">
        <v>78</v>
      </c>
      <c r="D715" s="31" t="s">
        <v>163</v>
      </c>
      <c r="E715" s="31" t="s">
        <v>126</v>
      </c>
      <c r="F715" s="76" t="s">
        <v>447</v>
      </c>
      <c r="G715" s="76" t="s">
        <v>134</v>
      </c>
      <c r="H715" s="76">
        <v>8.0</v>
      </c>
      <c r="I715" s="76" t="s">
        <v>163</v>
      </c>
      <c r="J715" s="76" t="s">
        <v>447</v>
      </c>
      <c r="K715" s="76" t="s">
        <v>126</v>
      </c>
      <c r="L715" s="95" t="s">
        <v>484</v>
      </c>
      <c r="M715" s="76"/>
    </row>
    <row r="716">
      <c r="A716" s="83">
        <v>45762.0</v>
      </c>
      <c r="B716" s="95" t="s">
        <v>160</v>
      </c>
      <c r="C716" s="76" t="s">
        <v>78</v>
      </c>
      <c r="D716" s="31" t="s">
        <v>485</v>
      </c>
      <c r="E716" s="31" t="s">
        <v>126</v>
      </c>
      <c r="F716" s="76" t="s">
        <v>447</v>
      </c>
      <c r="G716" s="76" t="s">
        <v>134</v>
      </c>
      <c r="H716" s="76">
        <v>8.0</v>
      </c>
      <c r="I716" s="76" t="s">
        <v>485</v>
      </c>
      <c r="J716" s="76" t="s">
        <v>447</v>
      </c>
      <c r="K716" s="76" t="s">
        <v>126</v>
      </c>
      <c r="L716" s="95" t="s">
        <v>486</v>
      </c>
      <c r="M716" s="76"/>
    </row>
    <row r="717">
      <c r="A717" s="83">
        <v>45762.0</v>
      </c>
      <c r="B717" s="95" t="s">
        <v>160</v>
      </c>
      <c r="C717" s="76" t="s">
        <v>78</v>
      </c>
      <c r="D717" s="31" t="s">
        <v>485</v>
      </c>
      <c r="E717" s="31" t="s">
        <v>126</v>
      </c>
      <c r="F717" s="76" t="s">
        <v>438</v>
      </c>
      <c r="G717" s="76" t="s">
        <v>134</v>
      </c>
      <c r="H717" s="76">
        <v>4.0</v>
      </c>
      <c r="I717" s="76" t="s">
        <v>485</v>
      </c>
      <c r="J717" s="76" t="s">
        <v>438</v>
      </c>
      <c r="K717" s="76" t="s">
        <v>126</v>
      </c>
      <c r="L717" s="95" t="s">
        <v>487</v>
      </c>
      <c r="M717" s="76"/>
    </row>
    <row r="718">
      <c r="A718" s="83">
        <v>45762.0</v>
      </c>
      <c r="B718" s="95" t="s">
        <v>488</v>
      </c>
      <c r="C718" s="76" t="s">
        <v>78</v>
      </c>
      <c r="D718" s="31" t="s">
        <v>175</v>
      </c>
      <c r="E718" s="31" t="s">
        <v>126</v>
      </c>
      <c r="F718" s="76" t="s">
        <v>438</v>
      </c>
      <c r="G718" s="76" t="s">
        <v>134</v>
      </c>
      <c r="H718" s="76">
        <v>4.0</v>
      </c>
      <c r="I718" s="76" t="s">
        <v>175</v>
      </c>
      <c r="J718" s="76" t="s">
        <v>438</v>
      </c>
      <c r="K718" s="76" t="s">
        <v>126</v>
      </c>
      <c r="L718" s="95" t="s">
        <v>489</v>
      </c>
      <c r="M718" s="76"/>
    </row>
    <row r="719">
      <c r="A719" s="83">
        <v>45762.0</v>
      </c>
      <c r="B719" s="95" t="s">
        <v>488</v>
      </c>
      <c r="C719" s="76" t="s">
        <v>78</v>
      </c>
      <c r="D719" s="31" t="s">
        <v>175</v>
      </c>
      <c r="E719" s="31" t="s">
        <v>126</v>
      </c>
      <c r="F719" s="76" t="s">
        <v>447</v>
      </c>
      <c r="G719" s="76" t="s">
        <v>134</v>
      </c>
      <c r="H719" s="76">
        <v>8.0</v>
      </c>
      <c r="I719" s="76" t="s">
        <v>175</v>
      </c>
      <c r="J719" s="76" t="s">
        <v>447</v>
      </c>
      <c r="K719" s="76" t="s">
        <v>126</v>
      </c>
      <c r="L719" s="95" t="s">
        <v>490</v>
      </c>
      <c r="M719" s="76"/>
    </row>
    <row r="720">
      <c r="A720" s="83">
        <v>45762.0</v>
      </c>
      <c r="B720" s="95" t="s">
        <v>488</v>
      </c>
      <c r="C720" s="76" t="s">
        <v>78</v>
      </c>
      <c r="D720" s="31" t="s">
        <v>123</v>
      </c>
      <c r="E720" s="31" t="s">
        <v>124</v>
      </c>
      <c r="F720" s="76" t="s">
        <v>447</v>
      </c>
      <c r="G720" s="76" t="s">
        <v>134</v>
      </c>
      <c r="H720" s="76">
        <v>8.0</v>
      </c>
      <c r="I720" s="76" t="s">
        <v>123</v>
      </c>
      <c r="J720" s="76" t="s">
        <v>447</v>
      </c>
      <c r="K720" s="76" t="s">
        <v>124</v>
      </c>
      <c r="L720" s="95" t="s">
        <v>491</v>
      </c>
      <c r="M720" s="76"/>
    </row>
    <row r="721">
      <c r="A721" s="83">
        <v>45762.0</v>
      </c>
      <c r="B721" s="95" t="s">
        <v>488</v>
      </c>
      <c r="C721" s="76" t="s">
        <v>78</v>
      </c>
      <c r="D721" s="31" t="s">
        <v>123</v>
      </c>
      <c r="E721" s="31" t="s">
        <v>124</v>
      </c>
      <c r="F721" s="76" t="s">
        <v>438</v>
      </c>
      <c r="G721" s="76" t="s">
        <v>134</v>
      </c>
      <c r="H721" s="76">
        <v>4.0</v>
      </c>
      <c r="I721" s="76" t="s">
        <v>123</v>
      </c>
      <c r="J721" s="76" t="s">
        <v>438</v>
      </c>
      <c r="K721" s="76" t="s">
        <v>124</v>
      </c>
      <c r="L721" s="95" t="s">
        <v>492</v>
      </c>
      <c r="M721" s="76"/>
    </row>
    <row r="722">
      <c r="A722" s="83">
        <v>45762.0</v>
      </c>
      <c r="B722" s="95" t="s">
        <v>488</v>
      </c>
      <c r="C722" s="76" t="s">
        <v>78</v>
      </c>
      <c r="D722" s="31" t="s">
        <v>123</v>
      </c>
      <c r="E722" s="31" t="s">
        <v>125</v>
      </c>
      <c r="F722" s="76" t="s">
        <v>438</v>
      </c>
      <c r="G722" s="76" t="s">
        <v>134</v>
      </c>
      <c r="H722" s="76">
        <v>4.0</v>
      </c>
      <c r="I722" s="76" t="s">
        <v>123</v>
      </c>
      <c r="J722" s="76" t="s">
        <v>438</v>
      </c>
      <c r="K722" s="76" t="s">
        <v>125</v>
      </c>
      <c r="L722" s="95" t="s">
        <v>493</v>
      </c>
      <c r="M722" s="76"/>
    </row>
    <row r="723">
      <c r="A723" s="83">
        <v>45762.0</v>
      </c>
      <c r="B723" s="95" t="s">
        <v>488</v>
      </c>
      <c r="C723" s="76" t="s">
        <v>78</v>
      </c>
      <c r="D723" s="31" t="s">
        <v>123</v>
      </c>
      <c r="E723" s="31" t="s">
        <v>125</v>
      </c>
      <c r="F723" s="76" t="s">
        <v>447</v>
      </c>
      <c r="G723" s="76" t="s">
        <v>134</v>
      </c>
      <c r="H723" s="76">
        <v>8.0</v>
      </c>
      <c r="I723" s="76" t="s">
        <v>123</v>
      </c>
      <c r="J723" s="76" t="s">
        <v>447</v>
      </c>
      <c r="K723" s="76" t="s">
        <v>125</v>
      </c>
      <c r="L723" s="95" t="s">
        <v>494</v>
      </c>
      <c r="M723" s="76"/>
    </row>
    <row r="724">
      <c r="A724" s="83">
        <v>45762.0</v>
      </c>
      <c r="B724" s="95" t="s">
        <v>488</v>
      </c>
      <c r="C724" s="76" t="s">
        <v>78</v>
      </c>
      <c r="D724" s="31" t="s">
        <v>123</v>
      </c>
      <c r="E724" s="31" t="s">
        <v>125</v>
      </c>
      <c r="F724" s="76" t="s">
        <v>438</v>
      </c>
      <c r="G724" s="76" t="s">
        <v>134</v>
      </c>
      <c r="H724" s="76">
        <v>4.0</v>
      </c>
      <c r="I724" s="76" t="s">
        <v>123</v>
      </c>
      <c r="J724" s="76" t="s">
        <v>438</v>
      </c>
      <c r="K724" s="76" t="s">
        <v>125</v>
      </c>
      <c r="L724" s="95" t="s">
        <v>495</v>
      </c>
      <c r="M724" s="76"/>
    </row>
    <row r="725">
      <c r="A725" s="83">
        <v>45762.0</v>
      </c>
      <c r="B725" s="95" t="s">
        <v>488</v>
      </c>
      <c r="C725" s="76" t="s">
        <v>78</v>
      </c>
      <c r="D725" s="31" t="s">
        <v>123</v>
      </c>
      <c r="E725" s="31" t="s">
        <v>125</v>
      </c>
      <c r="F725" s="76" t="s">
        <v>447</v>
      </c>
      <c r="G725" s="76" t="s">
        <v>134</v>
      </c>
      <c r="H725" s="76">
        <v>8.0</v>
      </c>
      <c r="I725" s="76" t="s">
        <v>123</v>
      </c>
      <c r="J725" s="76" t="s">
        <v>447</v>
      </c>
      <c r="K725" s="76" t="s">
        <v>125</v>
      </c>
      <c r="L725" s="95" t="s">
        <v>496</v>
      </c>
      <c r="M725" s="76"/>
    </row>
    <row r="726">
      <c r="A726" s="83">
        <v>45762.0</v>
      </c>
      <c r="B726" s="95" t="s">
        <v>497</v>
      </c>
      <c r="C726" s="76" t="s">
        <v>78</v>
      </c>
      <c r="D726" s="31" t="s">
        <v>498</v>
      </c>
      <c r="E726" s="31" t="s">
        <v>126</v>
      </c>
      <c r="F726" s="76" t="s">
        <v>438</v>
      </c>
      <c r="G726" s="76" t="s">
        <v>134</v>
      </c>
      <c r="H726" s="76">
        <v>4.0</v>
      </c>
      <c r="I726" s="76" t="s">
        <v>498</v>
      </c>
      <c r="J726" s="76" t="s">
        <v>438</v>
      </c>
      <c r="K726" s="76" t="s">
        <v>126</v>
      </c>
      <c r="L726" s="95" t="s">
        <v>499</v>
      </c>
      <c r="M726" s="76"/>
    </row>
    <row r="727">
      <c r="A727" s="83">
        <v>45762.0</v>
      </c>
      <c r="B727" s="95" t="s">
        <v>497</v>
      </c>
      <c r="C727" s="76" t="s">
        <v>78</v>
      </c>
      <c r="D727" s="31" t="s">
        <v>498</v>
      </c>
      <c r="E727" s="31" t="s">
        <v>126</v>
      </c>
      <c r="F727" s="76" t="s">
        <v>447</v>
      </c>
      <c r="G727" s="76" t="s">
        <v>134</v>
      </c>
      <c r="H727" s="76">
        <v>8.0</v>
      </c>
      <c r="I727" s="76" t="s">
        <v>498</v>
      </c>
      <c r="J727" s="76" t="s">
        <v>447</v>
      </c>
      <c r="K727" s="76" t="s">
        <v>126</v>
      </c>
      <c r="L727" s="95" t="s">
        <v>500</v>
      </c>
      <c r="M727" s="76"/>
    </row>
    <row r="728">
      <c r="A728" s="83">
        <v>45762.0</v>
      </c>
      <c r="B728" s="95" t="s">
        <v>501</v>
      </c>
      <c r="C728" s="76" t="s">
        <v>78</v>
      </c>
      <c r="D728" s="31" t="s">
        <v>297</v>
      </c>
      <c r="E728" s="31" t="s">
        <v>126</v>
      </c>
      <c r="F728" s="76" t="s">
        <v>438</v>
      </c>
      <c r="G728" s="76" t="s">
        <v>134</v>
      </c>
      <c r="H728" s="76">
        <v>4.0</v>
      </c>
      <c r="I728" s="76" t="s">
        <v>297</v>
      </c>
      <c r="J728" s="76" t="s">
        <v>438</v>
      </c>
      <c r="K728" s="76" t="s">
        <v>126</v>
      </c>
      <c r="L728" s="95" t="s">
        <v>502</v>
      </c>
      <c r="M728" s="76"/>
    </row>
    <row r="729">
      <c r="A729" s="83">
        <v>45762.0</v>
      </c>
      <c r="B729" s="95" t="s">
        <v>501</v>
      </c>
      <c r="C729" s="76" t="s">
        <v>78</v>
      </c>
      <c r="D729" s="31" t="s">
        <v>297</v>
      </c>
      <c r="E729" s="31" t="s">
        <v>126</v>
      </c>
      <c r="F729" s="76" t="s">
        <v>447</v>
      </c>
      <c r="G729" s="76" t="s">
        <v>134</v>
      </c>
      <c r="H729" s="76">
        <v>8.0</v>
      </c>
      <c r="I729" s="76" t="s">
        <v>297</v>
      </c>
      <c r="J729" s="76" t="s">
        <v>447</v>
      </c>
      <c r="K729" s="76" t="s">
        <v>126</v>
      </c>
      <c r="L729" s="95" t="s">
        <v>503</v>
      </c>
      <c r="M729" s="76"/>
    </row>
    <row r="730">
      <c r="A730" s="83">
        <v>45762.0</v>
      </c>
      <c r="B730" s="95" t="s">
        <v>504</v>
      </c>
      <c r="C730" s="76" t="s">
        <v>78</v>
      </c>
      <c r="D730" s="31" t="s">
        <v>505</v>
      </c>
      <c r="E730" s="31" t="s">
        <v>126</v>
      </c>
      <c r="F730" s="76" t="s">
        <v>438</v>
      </c>
      <c r="G730" s="76" t="s">
        <v>134</v>
      </c>
      <c r="H730" s="76">
        <v>4.0</v>
      </c>
      <c r="I730" s="76" t="s">
        <v>505</v>
      </c>
      <c r="J730" s="76" t="s">
        <v>438</v>
      </c>
      <c r="K730" s="76" t="s">
        <v>126</v>
      </c>
      <c r="L730" s="95" t="s">
        <v>506</v>
      </c>
      <c r="M730" s="76"/>
    </row>
    <row r="731">
      <c r="A731" s="83">
        <v>45762.0</v>
      </c>
      <c r="B731" s="95" t="s">
        <v>504</v>
      </c>
      <c r="C731" s="76" t="s">
        <v>78</v>
      </c>
      <c r="D731" s="31" t="s">
        <v>505</v>
      </c>
      <c r="E731" s="31" t="s">
        <v>126</v>
      </c>
      <c r="F731" s="76" t="s">
        <v>447</v>
      </c>
      <c r="G731" s="76" t="s">
        <v>134</v>
      </c>
      <c r="H731" s="76">
        <v>8.0</v>
      </c>
      <c r="I731" s="76" t="s">
        <v>505</v>
      </c>
      <c r="J731" s="76" t="s">
        <v>447</v>
      </c>
      <c r="K731" s="76" t="s">
        <v>126</v>
      </c>
      <c r="L731" s="95" t="s">
        <v>507</v>
      </c>
      <c r="M731" s="76"/>
    </row>
    <row r="732">
      <c r="A732" s="83">
        <v>45762.0</v>
      </c>
      <c r="B732" s="95" t="s">
        <v>508</v>
      </c>
      <c r="C732" s="76" t="s">
        <v>78</v>
      </c>
      <c r="D732" s="31" t="s">
        <v>127</v>
      </c>
      <c r="E732" s="31" t="s">
        <v>57</v>
      </c>
      <c r="F732" s="76" t="s">
        <v>134</v>
      </c>
      <c r="G732" s="76" t="s">
        <v>132</v>
      </c>
      <c r="H732" s="76">
        <v>10.0</v>
      </c>
      <c r="I732" s="76" t="s">
        <v>123</v>
      </c>
      <c r="J732" s="76" t="s">
        <v>134</v>
      </c>
      <c r="K732" s="76" t="s">
        <v>57</v>
      </c>
      <c r="L732" s="95" t="s">
        <v>509</v>
      </c>
      <c r="M732" s="76"/>
    </row>
    <row r="733">
      <c r="A733" s="83">
        <v>45762.0</v>
      </c>
      <c r="B733" s="95" t="s">
        <v>508</v>
      </c>
      <c r="C733" s="76" t="s">
        <v>78</v>
      </c>
      <c r="D733" s="31" t="s">
        <v>127</v>
      </c>
      <c r="E733" s="31" t="s">
        <v>57</v>
      </c>
      <c r="F733" s="76" t="s">
        <v>134</v>
      </c>
      <c r="G733" s="76" t="s">
        <v>129</v>
      </c>
      <c r="H733" s="76">
        <v>10.0</v>
      </c>
      <c r="I733" s="76" t="s">
        <v>123</v>
      </c>
      <c r="J733" s="76" t="s">
        <v>134</v>
      </c>
      <c r="K733" s="76" t="s">
        <v>57</v>
      </c>
      <c r="L733" s="95" t="s">
        <v>510</v>
      </c>
      <c r="M733" s="76"/>
    </row>
    <row r="734">
      <c r="A734" s="83">
        <v>45762.0</v>
      </c>
      <c r="B734" s="95" t="s">
        <v>174</v>
      </c>
      <c r="C734" s="76" t="s">
        <v>78</v>
      </c>
      <c r="D734" s="31" t="s">
        <v>127</v>
      </c>
      <c r="E734" s="31" t="s">
        <v>57</v>
      </c>
      <c r="F734" s="76" t="s">
        <v>134</v>
      </c>
      <c r="G734" s="76" t="s">
        <v>131</v>
      </c>
      <c r="H734" s="76">
        <v>10.0</v>
      </c>
      <c r="I734" s="76" t="s">
        <v>123</v>
      </c>
      <c r="J734" s="76" t="s">
        <v>134</v>
      </c>
      <c r="K734" s="76" t="s">
        <v>57</v>
      </c>
      <c r="L734" s="95" t="s">
        <v>511</v>
      </c>
      <c r="M734" s="76"/>
    </row>
    <row r="735">
      <c r="A735" s="83">
        <v>45762.0</v>
      </c>
      <c r="B735" s="95" t="s">
        <v>174</v>
      </c>
      <c r="C735" s="76" t="s">
        <v>78</v>
      </c>
      <c r="D735" s="31" t="s">
        <v>127</v>
      </c>
      <c r="E735" s="31" t="s">
        <v>57</v>
      </c>
      <c r="F735" s="76" t="s">
        <v>134</v>
      </c>
      <c r="G735" s="76" t="s">
        <v>178</v>
      </c>
      <c r="H735" s="76">
        <v>10.0</v>
      </c>
      <c r="I735" s="76" t="s">
        <v>123</v>
      </c>
      <c r="J735" s="76" t="s">
        <v>134</v>
      </c>
      <c r="K735" s="76" t="s">
        <v>57</v>
      </c>
      <c r="L735" s="95" t="s">
        <v>512</v>
      </c>
      <c r="M735" s="76"/>
    </row>
    <row r="736">
      <c r="A736" s="83">
        <v>45762.0</v>
      </c>
      <c r="B736" s="95" t="s">
        <v>174</v>
      </c>
      <c r="C736" s="76" t="s">
        <v>78</v>
      </c>
      <c r="D736" s="31" t="s">
        <v>127</v>
      </c>
      <c r="E736" s="31" t="s">
        <v>57</v>
      </c>
      <c r="F736" s="76" t="s">
        <v>134</v>
      </c>
      <c r="G736" s="76" t="s">
        <v>513</v>
      </c>
      <c r="H736" s="76">
        <v>10.0</v>
      </c>
      <c r="I736" s="76" t="s">
        <v>123</v>
      </c>
      <c r="J736" s="76" t="s">
        <v>134</v>
      </c>
      <c r="K736" s="76" t="s">
        <v>57</v>
      </c>
      <c r="L736" s="95" t="s">
        <v>514</v>
      </c>
      <c r="M736" s="76"/>
    </row>
    <row r="737">
      <c r="A737" s="83">
        <v>45762.0</v>
      </c>
      <c r="B737" s="95" t="s">
        <v>174</v>
      </c>
      <c r="C737" s="76" t="s">
        <v>78</v>
      </c>
      <c r="D737" s="31" t="s">
        <v>127</v>
      </c>
      <c r="E737" s="31" t="s">
        <v>57</v>
      </c>
      <c r="F737" s="76" t="s">
        <v>134</v>
      </c>
      <c r="G737" s="76" t="s">
        <v>401</v>
      </c>
      <c r="H737" s="76">
        <v>10.0</v>
      </c>
      <c r="I737" s="76" t="s">
        <v>123</v>
      </c>
      <c r="J737" s="76" t="s">
        <v>134</v>
      </c>
      <c r="K737" s="76" t="s">
        <v>57</v>
      </c>
      <c r="L737" s="95" t="s">
        <v>515</v>
      </c>
      <c r="M737" s="76"/>
    </row>
    <row r="738">
      <c r="A738" s="83">
        <v>45762.0</v>
      </c>
      <c r="B738" s="95" t="s">
        <v>174</v>
      </c>
      <c r="C738" s="76" t="s">
        <v>78</v>
      </c>
      <c r="D738" s="31" t="s">
        <v>127</v>
      </c>
      <c r="E738" s="31" t="s">
        <v>57</v>
      </c>
      <c r="F738" s="76" t="s">
        <v>134</v>
      </c>
      <c r="G738" s="76" t="s">
        <v>403</v>
      </c>
      <c r="H738" s="76">
        <v>10.0</v>
      </c>
      <c r="I738" s="76" t="s">
        <v>123</v>
      </c>
      <c r="J738" s="76" t="s">
        <v>134</v>
      </c>
      <c r="K738" s="76" t="s">
        <v>57</v>
      </c>
      <c r="L738" s="95" t="s">
        <v>516</v>
      </c>
      <c r="M738" s="76"/>
    </row>
    <row r="739">
      <c r="A739" s="83">
        <v>45762.0</v>
      </c>
      <c r="B739" s="95" t="s">
        <v>174</v>
      </c>
      <c r="C739" s="76" t="s">
        <v>78</v>
      </c>
      <c r="D739" s="31" t="s">
        <v>127</v>
      </c>
      <c r="E739" s="31" t="s">
        <v>57</v>
      </c>
      <c r="F739" s="76" t="s">
        <v>134</v>
      </c>
      <c r="G739" s="76" t="s">
        <v>517</v>
      </c>
      <c r="H739" s="76">
        <v>10.0</v>
      </c>
      <c r="I739" s="76" t="s">
        <v>123</v>
      </c>
      <c r="J739" s="76" t="s">
        <v>134</v>
      </c>
      <c r="K739" s="76" t="s">
        <v>57</v>
      </c>
      <c r="L739" s="95" t="s">
        <v>518</v>
      </c>
      <c r="M739" s="76"/>
    </row>
    <row r="740">
      <c r="A740" s="83">
        <v>45762.0</v>
      </c>
      <c r="B740" s="95" t="s">
        <v>519</v>
      </c>
      <c r="C740" s="76" t="s">
        <v>78</v>
      </c>
      <c r="D740" s="31" t="s">
        <v>322</v>
      </c>
      <c r="E740" s="31" t="s">
        <v>126</v>
      </c>
      <c r="F740" s="76" t="s">
        <v>438</v>
      </c>
      <c r="G740" s="76" t="s">
        <v>134</v>
      </c>
      <c r="H740" s="76">
        <v>4.0</v>
      </c>
      <c r="I740" s="76" t="s">
        <v>322</v>
      </c>
      <c r="J740" s="76" t="s">
        <v>438</v>
      </c>
      <c r="K740" s="76" t="s">
        <v>126</v>
      </c>
      <c r="L740" s="95" t="s">
        <v>520</v>
      </c>
      <c r="M740" s="76"/>
    </row>
    <row r="741">
      <c r="A741" s="83">
        <v>45762.0</v>
      </c>
      <c r="B741" s="95" t="s">
        <v>519</v>
      </c>
      <c r="C741" s="76" t="s">
        <v>78</v>
      </c>
      <c r="D741" s="31" t="s">
        <v>322</v>
      </c>
      <c r="E741" s="31" t="s">
        <v>126</v>
      </c>
      <c r="F741" s="76" t="s">
        <v>447</v>
      </c>
      <c r="G741" s="76" t="s">
        <v>134</v>
      </c>
      <c r="H741" s="76">
        <v>8.0</v>
      </c>
      <c r="I741" s="76" t="s">
        <v>322</v>
      </c>
      <c r="J741" s="76" t="s">
        <v>447</v>
      </c>
      <c r="K741" s="76" t="s">
        <v>126</v>
      </c>
      <c r="L741" s="95" t="s">
        <v>521</v>
      </c>
      <c r="M741" s="76"/>
    </row>
    <row r="742">
      <c r="A742" s="83">
        <v>45762.0</v>
      </c>
      <c r="B742" s="95" t="s">
        <v>522</v>
      </c>
      <c r="C742" s="76" t="s">
        <v>78</v>
      </c>
      <c r="D742" s="31" t="s">
        <v>523</v>
      </c>
      <c r="E742" s="31" t="s">
        <v>126</v>
      </c>
      <c r="F742" s="76" t="s">
        <v>447</v>
      </c>
      <c r="G742" s="76" t="s">
        <v>134</v>
      </c>
      <c r="H742" s="76">
        <v>8.0</v>
      </c>
      <c r="I742" s="76" t="s">
        <v>523</v>
      </c>
      <c r="J742" s="76" t="s">
        <v>447</v>
      </c>
      <c r="K742" s="76" t="s">
        <v>126</v>
      </c>
      <c r="L742" s="95" t="s">
        <v>524</v>
      </c>
      <c r="M742" s="76"/>
    </row>
    <row r="743">
      <c r="A743" s="83">
        <v>45762.0</v>
      </c>
      <c r="B743" s="95" t="s">
        <v>522</v>
      </c>
      <c r="C743" s="76" t="s">
        <v>78</v>
      </c>
      <c r="D743" s="31" t="s">
        <v>523</v>
      </c>
      <c r="E743" s="31" t="s">
        <v>126</v>
      </c>
      <c r="F743" s="76" t="s">
        <v>438</v>
      </c>
      <c r="G743" s="76" t="s">
        <v>134</v>
      </c>
      <c r="H743" s="76">
        <v>4.0</v>
      </c>
      <c r="I743" s="76" t="s">
        <v>523</v>
      </c>
      <c r="J743" s="76" t="s">
        <v>438</v>
      </c>
      <c r="K743" s="76" t="s">
        <v>126</v>
      </c>
      <c r="L743" s="95" t="s">
        <v>525</v>
      </c>
      <c r="M743" s="76"/>
    </row>
    <row r="744">
      <c r="A744" s="83">
        <v>45762.0</v>
      </c>
      <c r="B744" s="95" t="s">
        <v>526</v>
      </c>
      <c r="C744" s="76" t="s">
        <v>78</v>
      </c>
      <c r="D744" s="31" t="s">
        <v>127</v>
      </c>
      <c r="E744" s="31" t="s">
        <v>57</v>
      </c>
      <c r="F744" s="76" t="s">
        <v>134</v>
      </c>
      <c r="G744" s="76" t="s">
        <v>129</v>
      </c>
      <c r="H744" s="76">
        <v>10.0</v>
      </c>
      <c r="I744" s="76" t="s">
        <v>123</v>
      </c>
      <c r="J744" s="76" t="s">
        <v>134</v>
      </c>
      <c r="K744" s="76" t="s">
        <v>57</v>
      </c>
      <c r="L744" s="95" t="s">
        <v>527</v>
      </c>
      <c r="M744" s="76"/>
    </row>
    <row r="745">
      <c r="A745" s="83">
        <v>45762.0</v>
      </c>
      <c r="B745" s="95" t="s">
        <v>526</v>
      </c>
      <c r="C745" s="76" t="s">
        <v>78</v>
      </c>
      <c r="D745" s="31" t="s">
        <v>127</v>
      </c>
      <c r="E745" s="31" t="s">
        <v>57</v>
      </c>
      <c r="F745" s="76" t="s">
        <v>134</v>
      </c>
      <c r="G745" s="76" t="s">
        <v>132</v>
      </c>
      <c r="H745" s="76">
        <v>10.0</v>
      </c>
      <c r="I745" s="76" t="s">
        <v>123</v>
      </c>
      <c r="J745" s="76" t="s">
        <v>134</v>
      </c>
      <c r="K745" s="76" t="s">
        <v>57</v>
      </c>
      <c r="L745" s="95" t="s">
        <v>528</v>
      </c>
      <c r="M745" s="76"/>
    </row>
    <row r="746">
      <c r="A746" s="83">
        <v>45762.0</v>
      </c>
      <c r="B746" s="95" t="s">
        <v>526</v>
      </c>
      <c r="C746" s="76" t="s">
        <v>78</v>
      </c>
      <c r="D746" s="31" t="s">
        <v>127</v>
      </c>
      <c r="E746" s="31" t="s">
        <v>57</v>
      </c>
      <c r="F746" s="76" t="s">
        <v>134</v>
      </c>
      <c r="G746" s="76" t="s">
        <v>131</v>
      </c>
      <c r="H746" s="76">
        <v>10.0</v>
      </c>
      <c r="I746" s="76" t="s">
        <v>123</v>
      </c>
      <c r="J746" s="76" t="s">
        <v>134</v>
      </c>
      <c r="K746" s="76" t="s">
        <v>57</v>
      </c>
      <c r="L746" s="95" t="s">
        <v>529</v>
      </c>
      <c r="M746" s="76"/>
    </row>
    <row r="747">
      <c r="A747" s="83">
        <v>45762.0</v>
      </c>
      <c r="B747" s="95" t="s">
        <v>530</v>
      </c>
      <c r="C747" s="76" t="s">
        <v>78</v>
      </c>
      <c r="D747" s="31" t="s">
        <v>127</v>
      </c>
      <c r="E747" s="31" t="s">
        <v>57</v>
      </c>
      <c r="F747" s="76" t="s">
        <v>134</v>
      </c>
      <c r="G747" s="76" t="s">
        <v>403</v>
      </c>
      <c r="H747" s="76">
        <v>10.0</v>
      </c>
      <c r="I747" s="76" t="s">
        <v>123</v>
      </c>
      <c r="J747" s="76" t="s">
        <v>134</v>
      </c>
      <c r="K747" s="76" t="s">
        <v>57</v>
      </c>
      <c r="L747" s="95" t="s">
        <v>531</v>
      </c>
      <c r="M747" s="76"/>
    </row>
    <row r="748">
      <c r="A748" s="83">
        <v>45762.0</v>
      </c>
      <c r="B748" s="95" t="s">
        <v>530</v>
      </c>
      <c r="C748" s="76" t="s">
        <v>78</v>
      </c>
      <c r="D748" s="31" t="s">
        <v>127</v>
      </c>
      <c r="E748" s="31" t="s">
        <v>57</v>
      </c>
      <c r="F748" s="76" t="s">
        <v>134</v>
      </c>
      <c r="G748" s="76" t="s">
        <v>401</v>
      </c>
      <c r="H748" s="76">
        <v>10.0</v>
      </c>
      <c r="I748" s="76" t="s">
        <v>123</v>
      </c>
      <c r="J748" s="76" t="s">
        <v>134</v>
      </c>
      <c r="K748" s="76" t="s">
        <v>57</v>
      </c>
      <c r="L748" s="95" t="s">
        <v>532</v>
      </c>
      <c r="M748" s="76"/>
    </row>
    <row r="749">
      <c r="A749" s="83">
        <v>45762.0</v>
      </c>
      <c r="B749" s="95" t="s">
        <v>530</v>
      </c>
      <c r="C749" s="76" t="s">
        <v>78</v>
      </c>
      <c r="D749" s="31" t="s">
        <v>127</v>
      </c>
      <c r="E749" s="31" t="s">
        <v>57</v>
      </c>
      <c r="F749" s="76" t="s">
        <v>134</v>
      </c>
      <c r="G749" s="76" t="s">
        <v>178</v>
      </c>
      <c r="H749" s="76">
        <v>10.0</v>
      </c>
      <c r="I749" s="76" t="s">
        <v>123</v>
      </c>
      <c r="J749" s="76" t="s">
        <v>134</v>
      </c>
      <c r="K749" s="76" t="s">
        <v>57</v>
      </c>
      <c r="L749" s="95" t="s">
        <v>533</v>
      </c>
      <c r="M749" s="76"/>
    </row>
    <row r="750">
      <c r="A750" s="83">
        <v>45762.0</v>
      </c>
      <c r="B750" s="95" t="s">
        <v>530</v>
      </c>
      <c r="C750" s="76" t="s">
        <v>78</v>
      </c>
      <c r="D750" s="31" t="s">
        <v>127</v>
      </c>
      <c r="E750" s="31" t="s">
        <v>57</v>
      </c>
      <c r="F750" s="76" t="s">
        <v>134</v>
      </c>
      <c r="G750" s="76" t="s">
        <v>513</v>
      </c>
      <c r="H750" s="76">
        <v>10.0</v>
      </c>
      <c r="I750" s="76" t="s">
        <v>123</v>
      </c>
      <c r="J750" s="76" t="s">
        <v>134</v>
      </c>
      <c r="K750" s="76" t="s">
        <v>57</v>
      </c>
      <c r="L750" s="95" t="s">
        <v>534</v>
      </c>
      <c r="M750" s="76"/>
    </row>
    <row r="751">
      <c r="A751" s="83">
        <v>45762.0</v>
      </c>
      <c r="B751" s="95" t="s">
        <v>535</v>
      </c>
      <c r="C751" s="76" t="s">
        <v>78</v>
      </c>
      <c r="D751" s="31" t="s">
        <v>498</v>
      </c>
      <c r="E751" s="31" t="s">
        <v>126</v>
      </c>
      <c r="F751" s="76" t="s">
        <v>447</v>
      </c>
      <c r="G751" s="76" t="s">
        <v>134</v>
      </c>
      <c r="H751" s="76">
        <v>8.0</v>
      </c>
      <c r="I751" s="76" t="s">
        <v>498</v>
      </c>
      <c r="J751" s="76" t="s">
        <v>447</v>
      </c>
      <c r="K751" s="76" t="s">
        <v>126</v>
      </c>
      <c r="L751" s="95" t="s">
        <v>536</v>
      </c>
      <c r="M751" s="76"/>
    </row>
    <row r="752">
      <c r="A752" s="83">
        <v>45762.0</v>
      </c>
      <c r="B752" s="95" t="s">
        <v>537</v>
      </c>
      <c r="C752" s="76" t="s">
        <v>78</v>
      </c>
      <c r="D752" s="31" t="s">
        <v>127</v>
      </c>
      <c r="E752" s="31" t="s">
        <v>57</v>
      </c>
      <c r="F752" s="76" t="s">
        <v>134</v>
      </c>
      <c r="G752" s="76" t="s">
        <v>132</v>
      </c>
      <c r="H752" s="76">
        <v>10.0</v>
      </c>
      <c r="I752" s="76" t="s">
        <v>123</v>
      </c>
      <c r="J752" s="76" t="s">
        <v>134</v>
      </c>
      <c r="K752" s="76" t="s">
        <v>57</v>
      </c>
      <c r="L752" s="95" t="s">
        <v>538</v>
      </c>
      <c r="M752" s="76"/>
    </row>
    <row r="753">
      <c r="A753" s="83">
        <v>45762.0</v>
      </c>
      <c r="B753" s="95" t="s">
        <v>537</v>
      </c>
      <c r="C753" s="76" t="s">
        <v>78</v>
      </c>
      <c r="D753" s="31" t="s">
        <v>127</v>
      </c>
      <c r="E753" s="31" t="s">
        <v>57</v>
      </c>
      <c r="F753" s="76" t="s">
        <v>134</v>
      </c>
      <c r="G753" s="76" t="s">
        <v>129</v>
      </c>
      <c r="H753" s="76">
        <v>10.0</v>
      </c>
      <c r="I753" s="76" t="s">
        <v>123</v>
      </c>
      <c r="J753" s="76" t="s">
        <v>134</v>
      </c>
      <c r="K753" s="76" t="s">
        <v>57</v>
      </c>
      <c r="L753" s="95" t="s">
        <v>539</v>
      </c>
      <c r="M753" s="76"/>
    </row>
    <row r="754">
      <c r="A754" s="83">
        <v>45762.0</v>
      </c>
      <c r="B754" s="95" t="s">
        <v>537</v>
      </c>
      <c r="C754" s="76" t="s">
        <v>78</v>
      </c>
      <c r="D754" s="31" t="s">
        <v>127</v>
      </c>
      <c r="E754" s="31" t="s">
        <v>57</v>
      </c>
      <c r="F754" s="76" t="s">
        <v>134</v>
      </c>
      <c r="G754" s="76" t="s">
        <v>131</v>
      </c>
      <c r="H754" s="76">
        <v>10.0</v>
      </c>
      <c r="I754" s="76" t="s">
        <v>123</v>
      </c>
      <c r="J754" s="76" t="s">
        <v>134</v>
      </c>
      <c r="K754" s="76" t="s">
        <v>57</v>
      </c>
      <c r="L754" s="95" t="s">
        <v>540</v>
      </c>
      <c r="M754" s="76"/>
    </row>
    <row r="755">
      <c r="A755" s="83">
        <v>45762.0</v>
      </c>
      <c r="B755" s="95" t="s">
        <v>537</v>
      </c>
      <c r="C755" s="76" t="s">
        <v>78</v>
      </c>
      <c r="D755" s="31" t="s">
        <v>127</v>
      </c>
      <c r="E755" s="31" t="s">
        <v>57</v>
      </c>
      <c r="F755" s="76" t="s">
        <v>134</v>
      </c>
      <c r="G755" s="76" t="s">
        <v>178</v>
      </c>
      <c r="H755" s="76">
        <v>10.0</v>
      </c>
      <c r="I755" s="76" t="s">
        <v>123</v>
      </c>
      <c r="J755" s="76" t="s">
        <v>134</v>
      </c>
      <c r="K755" s="76" t="s">
        <v>57</v>
      </c>
      <c r="L755" s="95" t="s">
        <v>541</v>
      </c>
      <c r="M755" s="76"/>
    </row>
    <row r="756">
      <c r="A756" s="83">
        <v>45762.0</v>
      </c>
      <c r="B756" s="95" t="s">
        <v>537</v>
      </c>
      <c r="C756" s="76" t="s">
        <v>78</v>
      </c>
      <c r="D756" s="31" t="s">
        <v>127</v>
      </c>
      <c r="E756" s="31" t="s">
        <v>57</v>
      </c>
      <c r="F756" s="76" t="s">
        <v>134</v>
      </c>
      <c r="G756" s="76" t="s">
        <v>513</v>
      </c>
      <c r="H756" s="76">
        <v>10.0</v>
      </c>
      <c r="I756" s="76" t="s">
        <v>123</v>
      </c>
      <c r="J756" s="76" t="s">
        <v>134</v>
      </c>
      <c r="K756" s="76" t="s">
        <v>57</v>
      </c>
      <c r="L756" s="95" t="s">
        <v>542</v>
      </c>
      <c r="M756" s="76"/>
    </row>
    <row r="757">
      <c r="A757" s="83">
        <v>45762.0</v>
      </c>
      <c r="B757" s="95" t="s">
        <v>537</v>
      </c>
      <c r="C757" s="76" t="s">
        <v>78</v>
      </c>
      <c r="D757" s="31" t="s">
        <v>127</v>
      </c>
      <c r="E757" s="31" t="s">
        <v>57</v>
      </c>
      <c r="F757" s="76" t="s">
        <v>134</v>
      </c>
      <c r="G757" s="76" t="s">
        <v>401</v>
      </c>
      <c r="H757" s="76">
        <v>10.0</v>
      </c>
      <c r="I757" s="76" t="s">
        <v>123</v>
      </c>
      <c r="J757" s="76" t="s">
        <v>134</v>
      </c>
      <c r="K757" s="76" t="s">
        <v>57</v>
      </c>
      <c r="L757" s="95" t="s">
        <v>543</v>
      </c>
      <c r="M757" s="76"/>
    </row>
    <row r="758">
      <c r="A758" s="83">
        <v>45762.0</v>
      </c>
      <c r="B758" s="95" t="s">
        <v>537</v>
      </c>
      <c r="C758" s="76" t="s">
        <v>78</v>
      </c>
      <c r="D758" s="31" t="s">
        <v>127</v>
      </c>
      <c r="E758" s="31" t="s">
        <v>57</v>
      </c>
      <c r="F758" s="76" t="s">
        <v>134</v>
      </c>
      <c r="G758" s="76" t="s">
        <v>403</v>
      </c>
      <c r="H758" s="76">
        <v>10.0</v>
      </c>
      <c r="I758" s="76" t="s">
        <v>123</v>
      </c>
      <c r="J758" s="76" t="s">
        <v>134</v>
      </c>
      <c r="K758" s="76" t="s">
        <v>57</v>
      </c>
      <c r="L758" s="95" t="s">
        <v>544</v>
      </c>
      <c r="M758" s="76"/>
    </row>
    <row r="759">
      <c r="A759" s="83">
        <v>45762.0</v>
      </c>
      <c r="B759" s="95" t="s">
        <v>537</v>
      </c>
      <c r="C759" s="76" t="s">
        <v>78</v>
      </c>
      <c r="D759" s="31" t="s">
        <v>127</v>
      </c>
      <c r="E759" s="31" t="s">
        <v>57</v>
      </c>
      <c r="F759" s="76" t="s">
        <v>134</v>
      </c>
      <c r="G759" s="76" t="s">
        <v>517</v>
      </c>
      <c r="H759" s="76">
        <v>10.0</v>
      </c>
      <c r="I759" s="76" t="s">
        <v>123</v>
      </c>
      <c r="J759" s="76" t="s">
        <v>134</v>
      </c>
      <c r="K759" s="76" t="s">
        <v>57</v>
      </c>
      <c r="L759" s="95" t="s">
        <v>545</v>
      </c>
      <c r="M759" s="76"/>
    </row>
    <row r="760">
      <c r="A760" s="83">
        <v>45762.0</v>
      </c>
      <c r="B760" s="95" t="s">
        <v>546</v>
      </c>
      <c r="C760" s="76" t="s">
        <v>78</v>
      </c>
      <c r="D760" s="31" t="s">
        <v>127</v>
      </c>
      <c r="E760" s="31" t="s">
        <v>57</v>
      </c>
      <c r="F760" s="76" t="s">
        <v>134</v>
      </c>
      <c r="G760" s="76" t="s">
        <v>132</v>
      </c>
      <c r="H760" s="76">
        <v>30.0</v>
      </c>
      <c r="I760" s="76" t="s">
        <v>123</v>
      </c>
      <c r="J760" s="76" t="s">
        <v>134</v>
      </c>
      <c r="K760" s="76" t="s">
        <v>57</v>
      </c>
      <c r="L760" s="95" t="s">
        <v>547</v>
      </c>
      <c r="M760" s="76"/>
    </row>
    <row r="761">
      <c r="A761" s="83">
        <v>45762.0</v>
      </c>
      <c r="B761" s="95" t="s">
        <v>546</v>
      </c>
      <c r="C761" s="76" t="s">
        <v>78</v>
      </c>
      <c r="D761" s="31" t="s">
        <v>127</v>
      </c>
      <c r="E761" s="31" t="s">
        <v>57</v>
      </c>
      <c r="F761" s="76" t="s">
        <v>134</v>
      </c>
      <c r="G761" s="76" t="s">
        <v>129</v>
      </c>
      <c r="H761" s="76">
        <v>30.0</v>
      </c>
      <c r="I761" s="76" t="s">
        <v>123</v>
      </c>
      <c r="J761" s="76" t="s">
        <v>134</v>
      </c>
      <c r="K761" s="76" t="s">
        <v>57</v>
      </c>
      <c r="L761" s="95" t="s">
        <v>548</v>
      </c>
      <c r="M761" s="76"/>
    </row>
    <row r="762">
      <c r="A762" s="83">
        <v>45762.0</v>
      </c>
      <c r="B762" s="95" t="s">
        <v>546</v>
      </c>
      <c r="C762" s="76" t="s">
        <v>78</v>
      </c>
      <c r="D762" s="31" t="s">
        <v>127</v>
      </c>
      <c r="E762" s="31" t="s">
        <v>57</v>
      </c>
      <c r="F762" s="76" t="s">
        <v>134</v>
      </c>
      <c r="G762" s="76" t="s">
        <v>131</v>
      </c>
      <c r="H762" s="76">
        <v>30.0</v>
      </c>
      <c r="I762" s="76" t="s">
        <v>123</v>
      </c>
      <c r="J762" s="76" t="s">
        <v>134</v>
      </c>
      <c r="K762" s="76" t="s">
        <v>57</v>
      </c>
      <c r="L762" s="95" t="s">
        <v>549</v>
      </c>
      <c r="M762" s="76"/>
    </row>
    <row r="763">
      <c r="A763" s="83">
        <v>45762.0</v>
      </c>
      <c r="B763" s="95" t="s">
        <v>546</v>
      </c>
      <c r="C763" s="76" t="s">
        <v>78</v>
      </c>
      <c r="D763" s="31" t="s">
        <v>127</v>
      </c>
      <c r="E763" s="31" t="s">
        <v>57</v>
      </c>
      <c r="F763" s="76" t="s">
        <v>134</v>
      </c>
      <c r="G763" s="76" t="s">
        <v>178</v>
      </c>
      <c r="H763" s="76">
        <v>30.0</v>
      </c>
      <c r="I763" s="76" t="s">
        <v>123</v>
      </c>
      <c r="J763" s="76" t="s">
        <v>134</v>
      </c>
      <c r="K763" s="76" t="s">
        <v>57</v>
      </c>
      <c r="L763" s="95" t="s">
        <v>550</v>
      </c>
      <c r="M763" s="76"/>
    </row>
    <row r="764">
      <c r="A764" s="83">
        <v>45762.0</v>
      </c>
      <c r="B764" s="95" t="s">
        <v>546</v>
      </c>
      <c r="C764" s="76" t="s">
        <v>78</v>
      </c>
      <c r="D764" s="31" t="s">
        <v>127</v>
      </c>
      <c r="E764" s="31" t="s">
        <v>57</v>
      </c>
      <c r="F764" s="76" t="s">
        <v>134</v>
      </c>
      <c r="G764" s="76" t="s">
        <v>513</v>
      </c>
      <c r="H764" s="76">
        <v>30.0</v>
      </c>
      <c r="I764" s="76" t="s">
        <v>123</v>
      </c>
      <c r="J764" s="76" t="s">
        <v>134</v>
      </c>
      <c r="K764" s="76" t="s">
        <v>57</v>
      </c>
      <c r="L764" s="95" t="s">
        <v>551</v>
      </c>
      <c r="M764" s="76"/>
    </row>
    <row r="765">
      <c r="A765" s="83">
        <v>45762.0</v>
      </c>
      <c r="B765" s="95" t="s">
        <v>552</v>
      </c>
      <c r="C765" s="76" t="s">
        <v>78</v>
      </c>
      <c r="D765" s="31" t="s">
        <v>127</v>
      </c>
      <c r="E765" s="31" t="s">
        <v>57</v>
      </c>
      <c r="F765" s="76" t="s">
        <v>134</v>
      </c>
      <c r="G765" s="76" t="s">
        <v>401</v>
      </c>
      <c r="H765" s="76">
        <v>30.0</v>
      </c>
      <c r="I765" s="76" t="s">
        <v>123</v>
      </c>
      <c r="J765" s="76" t="s">
        <v>134</v>
      </c>
      <c r="K765" s="76" t="s">
        <v>57</v>
      </c>
      <c r="L765" s="95" t="s">
        <v>553</v>
      </c>
      <c r="M765" s="76"/>
    </row>
    <row r="766">
      <c r="A766" s="83">
        <v>45762.0</v>
      </c>
      <c r="B766" s="95" t="s">
        <v>552</v>
      </c>
      <c r="C766" s="76" t="s">
        <v>78</v>
      </c>
      <c r="D766" s="31" t="s">
        <v>127</v>
      </c>
      <c r="E766" s="31" t="s">
        <v>57</v>
      </c>
      <c r="F766" s="76" t="s">
        <v>134</v>
      </c>
      <c r="G766" s="76" t="s">
        <v>403</v>
      </c>
      <c r="H766" s="76">
        <v>30.0</v>
      </c>
      <c r="I766" s="76" t="s">
        <v>123</v>
      </c>
      <c r="J766" s="76" t="s">
        <v>134</v>
      </c>
      <c r="K766" s="76" t="s">
        <v>57</v>
      </c>
      <c r="L766" s="95" t="s">
        <v>554</v>
      </c>
      <c r="M766" s="76"/>
    </row>
    <row r="767">
      <c r="A767" s="83">
        <v>45762.0</v>
      </c>
      <c r="B767" s="95" t="s">
        <v>552</v>
      </c>
      <c r="C767" s="76" t="s">
        <v>78</v>
      </c>
      <c r="D767" s="31" t="s">
        <v>127</v>
      </c>
      <c r="E767" s="31" t="s">
        <v>57</v>
      </c>
      <c r="F767" s="76" t="s">
        <v>134</v>
      </c>
      <c r="G767" s="76" t="s">
        <v>517</v>
      </c>
      <c r="H767" s="76">
        <v>30.0</v>
      </c>
      <c r="I767" s="76" t="s">
        <v>123</v>
      </c>
      <c r="J767" s="76" t="s">
        <v>134</v>
      </c>
      <c r="K767" s="76" t="s">
        <v>57</v>
      </c>
      <c r="L767" s="95" t="s">
        <v>555</v>
      </c>
      <c r="M767" s="76"/>
    </row>
    <row r="768">
      <c r="A768" s="83">
        <v>45762.0</v>
      </c>
      <c r="B768" s="95" t="s">
        <v>552</v>
      </c>
      <c r="C768" s="76" t="s">
        <v>78</v>
      </c>
      <c r="D768" s="31" t="s">
        <v>127</v>
      </c>
      <c r="E768" s="31" t="s">
        <v>57</v>
      </c>
      <c r="F768" s="76" t="s">
        <v>134</v>
      </c>
      <c r="G768" s="76" t="s">
        <v>556</v>
      </c>
      <c r="H768" s="76">
        <v>40.0</v>
      </c>
      <c r="I768" s="76" t="s">
        <v>123</v>
      </c>
      <c r="J768" s="76" t="s">
        <v>134</v>
      </c>
      <c r="K768" s="76" t="s">
        <v>57</v>
      </c>
      <c r="L768" s="95" t="s">
        <v>557</v>
      </c>
      <c r="M768" s="76"/>
    </row>
    <row r="769">
      <c r="A769" s="83">
        <v>45762.0</v>
      </c>
      <c r="B769" s="95" t="s">
        <v>552</v>
      </c>
      <c r="C769" s="76" t="s">
        <v>78</v>
      </c>
      <c r="D769" s="31" t="s">
        <v>127</v>
      </c>
      <c r="E769" s="31" t="s">
        <v>57</v>
      </c>
      <c r="F769" s="76" t="s">
        <v>134</v>
      </c>
      <c r="G769" s="76" t="s">
        <v>558</v>
      </c>
      <c r="H769" s="76">
        <v>40.0</v>
      </c>
      <c r="I769" s="76" t="s">
        <v>123</v>
      </c>
      <c r="J769" s="76" t="s">
        <v>134</v>
      </c>
      <c r="K769" s="76" t="s">
        <v>57</v>
      </c>
      <c r="L769" s="95" t="s">
        <v>559</v>
      </c>
      <c r="M769" s="76"/>
    </row>
    <row r="770">
      <c r="A770" s="83">
        <v>45762.0</v>
      </c>
      <c r="B770" s="95" t="s">
        <v>552</v>
      </c>
      <c r="C770" s="76" t="s">
        <v>78</v>
      </c>
      <c r="D770" s="31" t="s">
        <v>127</v>
      </c>
      <c r="E770" s="31" t="s">
        <v>57</v>
      </c>
      <c r="F770" s="76" t="s">
        <v>134</v>
      </c>
      <c r="G770" s="76" t="s">
        <v>560</v>
      </c>
      <c r="H770" s="76">
        <v>40.0</v>
      </c>
      <c r="I770" s="76" t="s">
        <v>123</v>
      </c>
      <c r="J770" s="76" t="s">
        <v>134</v>
      </c>
      <c r="K770" s="76" t="s">
        <v>57</v>
      </c>
      <c r="L770" s="95" t="s">
        <v>561</v>
      </c>
      <c r="M770" s="76"/>
    </row>
    <row r="771">
      <c r="A771" s="83">
        <v>45762.0</v>
      </c>
      <c r="B771" s="95" t="s">
        <v>562</v>
      </c>
      <c r="C771" s="76" t="s">
        <v>78</v>
      </c>
      <c r="D771" s="31" t="s">
        <v>163</v>
      </c>
      <c r="E771" s="31" t="s">
        <v>126</v>
      </c>
      <c r="F771" s="76" t="s">
        <v>438</v>
      </c>
      <c r="G771" s="76" t="s">
        <v>134</v>
      </c>
      <c r="H771" s="76">
        <v>4.0</v>
      </c>
      <c r="I771" s="76" t="s">
        <v>163</v>
      </c>
      <c r="J771" s="76" t="s">
        <v>438</v>
      </c>
      <c r="K771" s="76" t="s">
        <v>126</v>
      </c>
      <c r="L771" s="95" t="s">
        <v>563</v>
      </c>
      <c r="M771" s="76"/>
    </row>
    <row r="772">
      <c r="A772" s="83">
        <v>45762.0</v>
      </c>
      <c r="B772" s="95" t="s">
        <v>564</v>
      </c>
      <c r="C772" s="76" t="s">
        <v>78</v>
      </c>
      <c r="D772" s="31" t="s">
        <v>123</v>
      </c>
      <c r="E772" s="31" t="s">
        <v>124</v>
      </c>
      <c r="F772" s="76" t="s">
        <v>438</v>
      </c>
      <c r="G772" s="76" t="s">
        <v>134</v>
      </c>
      <c r="H772" s="76">
        <v>4.0</v>
      </c>
      <c r="I772" s="76" t="s">
        <v>123</v>
      </c>
      <c r="J772" s="76" t="s">
        <v>438</v>
      </c>
      <c r="K772" s="76" t="s">
        <v>124</v>
      </c>
      <c r="L772" s="95" t="s">
        <v>565</v>
      </c>
      <c r="M772" s="76"/>
    </row>
    <row r="773">
      <c r="A773" s="83">
        <v>45762.0</v>
      </c>
      <c r="B773" s="95" t="s">
        <v>564</v>
      </c>
      <c r="C773" s="76" t="s">
        <v>78</v>
      </c>
      <c r="D773" s="31" t="s">
        <v>123</v>
      </c>
      <c r="E773" s="31" t="s">
        <v>124</v>
      </c>
      <c r="F773" s="76" t="s">
        <v>438</v>
      </c>
      <c r="G773" s="76" t="s">
        <v>134</v>
      </c>
      <c r="H773" s="76">
        <v>4.0</v>
      </c>
      <c r="I773" s="76" t="s">
        <v>123</v>
      </c>
      <c r="J773" s="76" t="s">
        <v>438</v>
      </c>
      <c r="K773" s="76" t="s">
        <v>124</v>
      </c>
      <c r="L773" s="95" t="s">
        <v>566</v>
      </c>
      <c r="M773" s="76"/>
    </row>
    <row r="774">
      <c r="A774" s="83">
        <v>45762.0</v>
      </c>
      <c r="B774" s="95" t="s">
        <v>567</v>
      </c>
      <c r="C774" s="76" t="s">
        <v>78</v>
      </c>
      <c r="D774" s="31" t="s">
        <v>123</v>
      </c>
      <c r="E774" s="31" t="s">
        <v>124</v>
      </c>
      <c r="F774" s="76" t="s">
        <v>438</v>
      </c>
      <c r="G774" s="76" t="s">
        <v>134</v>
      </c>
      <c r="H774" s="76">
        <v>4.0</v>
      </c>
      <c r="I774" s="76" t="s">
        <v>123</v>
      </c>
      <c r="J774" s="76" t="s">
        <v>438</v>
      </c>
      <c r="K774" s="76" t="s">
        <v>124</v>
      </c>
      <c r="L774" s="95" t="s">
        <v>568</v>
      </c>
      <c r="M774" s="76"/>
    </row>
    <row r="775">
      <c r="A775" s="83">
        <v>45762.0</v>
      </c>
      <c r="B775" s="95" t="s">
        <v>567</v>
      </c>
      <c r="C775" s="76" t="s">
        <v>78</v>
      </c>
      <c r="D775" s="31" t="s">
        <v>123</v>
      </c>
      <c r="E775" s="31" t="s">
        <v>124</v>
      </c>
      <c r="F775" s="76" t="s">
        <v>438</v>
      </c>
      <c r="G775" s="76" t="s">
        <v>134</v>
      </c>
      <c r="H775" s="76">
        <v>4.0</v>
      </c>
      <c r="I775" s="76" t="s">
        <v>123</v>
      </c>
      <c r="J775" s="76" t="s">
        <v>438</v>
      </c>
      <c r="K775" s="76" t="s">
        <v>124</v>
      </c>
      <c r="L775" s="95" t="s">
        <v>569</v>
      </c>
      <c r="M775" s="76"/>
    </row>
    <row r="776">
      <c r="A776" s="83">
        <v>45762.0</v>
      </c>
      <c r="B776" s="95" t="s">
        <v>570</v>
      </c>
      <c r="C776" s="76" t="s">
        <v>78</v>
      </c>
      <c r="D776" s="31" t="s">
        <v>123</v>
      </c>
      <c r="E776" s="31" t="s">
        <v>124</v>
      </c>
      <c r="F776" s="76" t="s">
        <v>438</v>
      </c>
      <c r="G776" s="76" t="s">
        <v>134</v>
      </c>
      <c r="H776" s="76">
        <v>8.0</v>
      </c>
      <c r="I776" s="76" t="s">
        <v>123</v>
      </c>
      <c r="J776" s="76" t="s">
        <v>438</v>
      </c>
      <c r="K776" s="76" t="s">
        <v>124</v>
      </c>
      <c r="L776" s="95" t="s">
        <v>571</v>
      </c>
      <c r="M776" s="76"/>
    </row>
    <row r="777">
      <c r="A777" s="83">
        <v>45762.0</v>
      </c>
      <c r="B777" s="95" t="s">
        <v>570</v>
      </c>
      <c r="C777" s="76" t="s">
        <v>78</v>
      </c>
      <c r="D777" s="31" t="s">
        <v>123</v>
      </c>
      <c r="E777" s="31" t="s">
        <v>124</v>
      </c>
      <c r="F777" s="76" t="s">
        <v>438</v>
      </c>
      <c r="G777" s="76" t="s">
        <v>134</v>
      </c>
      <c r="H777" s="76">
        <v>8.0</v>
      </c>
      <c r="I777" s="76" t="s">
        <v>123</v>
      </c>
      <c r="J777" s="76" t="s">
        <v>438</v>
      </c>
      <c r="K777" s="76" t="s">
        <v>124</v>
      </c>
      <c r="L777" s="95" t="s">
        <v>572</v>
      </c>
      <c r="M777" s="76"/>
    </row>
    <row r="778">
      <c r="A778" s="83">
        <v>45762.0</v>
      </c>
      <c r="B778" s="95" t="s">
        <v>570</v>
      </c>
      <c r="C778" s="76" t="s">
        <v>78</v>
      </c>
      <c r="D778" s="31" t="s">
        <v>123</v>
      </c>
      <c r="E778" s="31" t="s">
        <v>124</v>
      </c>
      <c r="F778" s="76" t="s">
        <v>438</v>
      </c>
      <c r="G778" s="76" t="s">
        <v>134</v>
      </c>
      <c r="H778" s="76">
        <v>8.0</v>
      </c>
      <c r="I778" s="76" t="s">
        <v>123</v>
      </c>
      <c r="J778" s="76" t="s">
        <v>438</v>
      </c>
      <c r="K778" s="76" t="s">
        <v>124</v>
      </c>
      <c r="L778" s="95" t="s">
        <v>573</v>
      </c>
      <c r="M778" s="76"/>
    </row>
    <row r="779">
      <c r="A779" s="83">
        <v>45762.0</v>
      </c>
      <c r="B779" s="95" t="s">
        <v>570</v>
      </c>
      <c r="C779" s="76" t="s">
        <v>78</v>
      </c>
      <c r="D779" s="31" t="s">
        <v>123</v>
      </c>
      <c r="E779" s="31" t="s">
        <v>124</v>
      </c>
      <c r="F779" s="76" t="s">
        <v>438</v>
      </c>
      <c r="G779" s="76" t="s">
        <v>134</v>
      </c>
      <c r="H779" s="76">
        <v>8.0</v>
      </c>
      <c r="I779" s="76" t="s">
        <v>123</v>
      </c>
      <c r="J779" s="76" t="s">
        <v>438</v>
      </c>
      <c r="K779" s="76" t="s">
        <v>124</v>
      </c>
      <c r="L779" s="95" t="s">
        <v>574</v>
      </c>
      <c r="M779" s="76"/>
    </row>
    <row r="780">
      <c r="A780" s="83">
        <v>45762.0</v>
      </c>
      <c r="B780" s="95" t="s">
        <v>575</v>
      </c>
      <c r="C780" s="76" t="s">
        <v>78</v>
      </c>
      <c r="D780" s="31" t="s">
        <v>505</v>
      </c>
      <c r="E780" s="31" t="s">
        <v>126</v>
      </c>
      <c r="F780" s="76" t="s">
        <v>438</v>
      </c>
      <c r="G780" s="76" t="s">
        <v>134</v>
      </c>
      <c r="H780" s="76">
        <v>4.0</v>
      </c>
      <c r="I780" s="76" t="s">
        <v>505</v>
      </c>
      <c r="J780" s="76" t="s">
        <v>438</v>
      </c>
      <c r="K780" s="76" t="s">
        <v>126</v>
      </c>
      <c r="L780" s="95" t="s">
        <v>576</v>
      </c>
      <c r="M780" s="76"/>
    </row>
    <row r="781">
      <c r="A781" s="83">
        <v>45762.0</v>
      </c>
      <c r="B781" s="95" t="s">
        <v>577</v>
      </c>
      <c r="C781" s="76" t="s">
        <v>78</v>
      </c>
      <c r="D781" s="31" t="s">
        <v>498</v>
      </c>
      <c r="E781" s="31" t="s">
        <v>126</v>
      </c>
      <c r="F781" s="76" t="s">
        <v>438</v>
      </c>
      <c r="G781" s="76" t="s">
        <v>134</v>
      </c>
      <c r="H781" s="76">
        <v>4.0</v>
      </c>
      <c r="I781" s="76" t="s">
        <v>498</v>
      </c>
      <c r="J781" s="76" t="s">
        <v>438</v>
      </c>
      <c r="K781" s="76" t="s">
        <v>126</v>
      </c>
      <c r="L781" s="95" t="s">
        <v>578</v>
      </c>
      <c r="M781" s="76"/>
    </row>
    <row r="782">
      <c r="A782" s="83">
        <v>45762.0</v>
      </c>
      <c r="B782" s="95" t="s">
        <v>579</v>
      </c>
      <c r="C782" s="76" t="s">
        <v>78</v>
      </c>
      <c r="D782" s="31" t="s">
        <v>485</v>
      </c>
      <c r="E782" s="31" t="s">
        <v>126</v>
      </c>
      <c r="F782" s="76" t="s">
        <v>438</v>
      </c>
      <c r="G782" s="76" t="s">
        <v>134</v>
      </c>
      <c r="H782" s="76">
        <v>4.0</v>
      </c>
      <c r="I782" s="76" t="s">
        <v>485</v>
      </c>
      <c r="J782" s="76" t="s">
        <v>438</v>
      </c>
      <c r="K782" s="76" t="s">
        <v>126</v>
      </c>
      <c r="L782" s="95" t="s">
        <v>580</v>
      </c>
      <c r="M782" s="76"/>
    </row>
    <row r="783">
      <c r="A783" s="83">
        <v>45762.0</v>
      </c>
      <c r="B783" s="95" t="s">
        <v>581</v>
      </c>
      <c r="C783" s="76" t="s">
        <v>78</v>
      </c>
      <c r="D783" s="31" t="s">
        <v>297</v>
      </c>
      <c r="E783" s="31" t="s">
        <v>126</v>
      </c>
      <c r="F783" s="76" t="s">
        <v>438</v>
      </c>
      <c r="G783" s="76" t="s">
        <v>134</v>
      </c>
      <c r="H783" s="76">
        <v>4.0</v>
      </c>
      <c r="I783" s="76" t="s">
        <v>297</v>
      </c>
      <c r="J783" s="76" t="s">
        <v>438</v>
      </c>
      <c r="K783" s="76" t="s">
        <v>126</v>
      </c>
      <c r="L783" s="95" t="s">
        <v>582</v>
      </c>
      <c r="M783" s="76"/>
    </row>
    <row r="784">
      <c r="A784" s="83">
        <v>45762.0</v>
      </c>
      <c r="B784" s="95" t="s">
        <v>583</v>
      </c>
      <c r="C784" s="76" t="s">
        <v>78</v>
      </c>
      <c r="D784" s="31" t="s">
        <v>485</v>
      </c>
      <c r="E784" s="31" t="s">
        <v>126</v>
      </c>
      <c r="F784" s="76" t="s">
        <v>438</v>
      </c>
      <c r="G784" s="76" t="s">
        <v>134</v>
      </c>
      <c r="H784" s="76">
        <v>4.0</v>
      </c>
      <c r="I784" s="76" t="s">
        <v>485</v>
      </c>
      <c r="J784" s="76" t="s">
        <v>438</v>
      </c>
      <c r="K784" s="76" t="s">
        <v>126</v>
      </c>
      <c r="L784" s="95" t="s">
        <v>584</v>
      </c>
      <c r="M784" s="76"/>
    </row>
    <row r="785">
      <c r="A785" s="83">
        <v>45762.0</v>
      </c>
      <c r="B785" s="95" t="s">
        <v>583</v>
      </c>
      <c r="C785" s="76" t="s">
        <v>78</v>
      </c>
      <c r="D785" s="31" t="s">
        <v>485</v>
      </c>
      <c r="E785" s="31" t="s">
        <v>126</v>
      </c>
      <c r="F785" s="76" t="s">
        <v>438</v>
      </c>
      <c r="G785" s="76" t="s">
        <v>134</v>
      </c>
      <c r="H785" s="76">
        <v>4.0</v>
      </c>
      <c r="I785" s="76" t="s">
        <v>485</v>
      </c>
      <c r="J785" s="76" t="s">
        <v>438</v>
      </c>
      <c r="K785" s="76" t="s">
        <v>126</v>
      </c>
      <c r="L785" s="95" t="s">
        <v>585</v>
      </c>
      <c r="M785" s="76"/>
    </row>
    <row r="786">
      <c r="A786" s="83">
        <v>45762.0</v>
      </c>
      <c r="B786" s="95" t="s">
        <v>586</v>
      </c>
      <c r="C786" s="76" t="s">
        <v>78</v>
      </c>
      <c r="D786" s="31" t="s">
        <v>498</v>
      </c>
      <c r="E786" s="31" t="s">
        <v>126</v>
      </c>
      <c r="F786" s="76" t="s">
        <v>438</v>
      </c>
      <c r="G786" s="76" t="s">
        <v>134</v>
      </c>
      <c r="H786" s="76">
        <v>4.0</v>
      </c>
      <c r="I786" s="76" t="s">
        <v>498</v>
      </c>
      <c r="J786" s="76" t="s">
        <v>438</v>
      </c>
      <c r="K786" s="76" t="s">
        <v>126</v>
      </c>
      <c r="L786" s="95" t="s">
        <v>587</v>
      </c>
      <c r="M786" s="76"/>
    </row>
    <row r="787">
      <c r="A787" s="83">
        <v>45762.0</v>
      </c>
      <c r="B787" s="95" t="s">
        <v>586</v>
      </c>
      <c r="C787" s="76" t="s">
        <v>78</v>
      </c>
      <c r="D787" s="31" t="s">
        <v>498</v>
      </c>
      <c r="E787" s="31" t="s">
        <v>126</v>
      </c>
      <c r="F787" s="76" t="s">
        <v>438</v>
      </c>
      <c r="G787" s="76" t="s">
        <v>134</v>
      </c>
      <c r="H787" s="76">
        <v>4.0</v>
      </c>
      <c r="I787" s="76" t="s">
        <v>498</v>
      </c>
      <c r="J787" s="76" t="s">
        <v>438</v>
      </c>
      <c r="K787" s="76" t="s">
        <v>126</v>
      </c>
      <c r="L787" s="95" t="s">
        <v>588</v>
      </c>
      <c r="M787" s="76"/>
    </row>
    <row r="788">
      <c r="A788" s="83">
        <v>45762.0</v>
      </c>
      <c r="B788" s="95" t="s">
        <v>586</v>
      </c>
      <c r="C788" s="76" t="s">
        <v>78</v>
      </c>
      <c r="D788" s="31" t="s">
        <v>498</v>
      </c>
      <c r="E788" s="31" t="s">
        <v>126</v>
      </c>
      <c r="F788" s="76" t="s">
        <v>438</v>
      </c>
      <c r="G788" s="76" t="s">
        <v>134</v>
      </c>
      <c r="H788" s="76">
        <v>0.0</v>
      </c>
      <c r="I788" s="76" t="s">
        <v>498</v>
      </c>
      <c r="J788" s="76" t="s">
        <v>438</v>
      </c>
      <c r="K788" s="76" t="s">
        <v>126</v>
      </c>
      <c r="L788" s="95" t="s">
        <v>589</v>
      </c>
      <c r="M788" s="76"/>
    </row>
    <row r="789">
      <c r="A789" s="83">
        <v>45762.0</v>
      </c>
      <c r="B789" s="95" t="s">
        <v>586</v>
      </c>
      <c r="C789" s="76" t="s">
        <v>78</v>
      </c>
      <c r="D789" s="31" t="s">
        <v>498</v>
      </c>
      <c r="E789" s="31" t="s">
        <v>126</v>
      </c>
      <c r="F789" s="76" t="s">
        <v>438</v>
      </c>
      <c r="G789" s="76" t="s">
        <v>134</v>
      </c>
      <c r="H789" s="76">
        <v>0.0</v>
      </c>
      <c r="I789" s="76" t="s">
        <v>498</v>
      </c>
      <c r="J789" s="76" t="s">
        <v>438</v>
      </c>
      <c r="K789" s="76" t="s">
        <v>126</v>
      </c>
      <c r="L789" s="95" t="s">
        <v>590</v>
      </c>
      <c r="M789" s="76"/>
    </row>
    <row r="790">
      <c r="A790" s="83">
        <v>45762.0</v>
      </c>
      <c r="B790" s="95" t="s">
        <v>591</v>
      </c>
      <c r="C790" s="76" t="s">
        <v>78</v>
      </c>
      <c r="D790" s="31" t="s">
        <v>297</v>
      </c>
      <c r="E790" s="31" t="s">
        <v>126</v>
      </c>
      <c r="F790" s="76" t="s">
        <v>438</v>
      </c>
      <c r="G790" s="76" t="s">
        <v>134</v>
      </c>
      <c r="H790" s="76">
        <v>4.0</v>
      </c>
      <c r="I790" s="76" t="s">
        <v>297</v>
      </c>
      <c r="J790" s="76" t="s">
        <v>438</v>
      </c>
      <c r="K790" s="76" t="s">
        <v>126</v>
      </c>
      <c r="L790" s="95" t="s">
        <v>592</v>
      </c>
      <c r="M790" s="76"/>
    </row>
    <row r="791">
      <c r="A791" s="83">
        <v>45762.0</v>
      </c>
      <c r="B791" s="95" t="s">
        <v>591</v>
      </c>
      <c r="C791" s="76" t="s">
        <v>78</v>
      </c>
      <c r="D791" s="31" t="s">
        <v>297</v>
      </c>
      <c r="E791" s="31" t="s">
        <v>126</v>
      </c>
      <c r="F791" s="76" t="s">
        <v>438</v>
      </c>
      <c r="G791" s="76" t="s">
        <v>134</v>
      </c>
      <c r="H791" s="76">
        <v>0.0</v>
      </c>
      <c r="I791" s="76" t="s">
        <v>297</v>
      </c>
      <c r="J791" s="76" t="s">
        <v>438</v>
      </c>
      <c r="K791" s="76" t="s">
        <v>126</v>
      </c>
      <c r="L791" s="95" t="s">
        <v>593</v>
      </c>
      <c r="M791" s="76"/>
    </row>
    <row r="792">
      <c r="A792" s="83">
        <v>45762.0</v>
      </c>
      <c r="B792" s="95" t="s">
        <v>591</v>
      </c>
      <c r="C792" s="76" t="s">
        <v>78</v>
      </c>
      <c r="D792" s="31" t="s">
        <v>297</v>
      </c>
      <c r="E792" s="31" t="s">
        <v>126</v>
      </c>
      <c r="F792" s="76" t="s">
        <v>438</v>
      </c>
      <c r="G792" s="76" t="s">
        <v>134</v>
      </c>
      <c r="H792" s="76">
        <v>4.0</v>
      </c>
      <c r="I792" s="76" t="s">
        <v>297</v>
      </c>
      <c r="J792" s="76" t="s">
        <v>438</v>
      </c>
      <c r="K792" s="76" t="s">
        <v>126</v>
      </c>
      <c r="L792" s="95" t="s">
        <v>594</v>
      </c>
      <c r="M792" s="76"/>
    </row>
    <row r="793">
      <c r="A793" s="83">
        <v>45763.0</v>
      </c>
      <c r="B793" s="95" t="s">
        <v>595</v>
      </c>
      <c r="C793" s="76" t="s">
        <v>2</v>
      </c>
      <c r="D793" s="31" t="s">
        <v>123</v>
      </c>
      <c r="E793" s="31" t="s">
        <v>124</v>
      </c>
      <c r="F793" s="76" t="s">
        <v>9</v>
      </c>
      <c r="G793" s="76" t="s">
        <v>134</v>
      </c>
      <c r="H793" s="76">
        <v>8.0</v>
      </c>
      <c r="I793" s="76" t="s">
        <v>123</v>
      </c>
      <c r="J793" s="76" t="s">
        <v>9</v>
      </c>
      <c r="K793" s="76" t="s">
        <v>124</v>
      </c>
      <c r="L793" s="95" t="s">
        <v>596</v>
      </c>
      <c r="M793" s="76"/>
    </row>
    <row r="794">
      <c r="A794" s="83">
        <v>45763.0</v>
      </c>
      <c r="B794" s="95" t="s">
        <v>595</v>
      </c>
      <c r="C794" s="76" t="s">
        <v>2</v>
      </c>
      <c r="D794" s="31" t="s">
        <v>123</v>
      </c>
      <c r="E794" s="31" t="s">
        <v>124</v>
      </c>
      <c r="F794" s="76" t="s">
        <v>9</v>
      </c>
      <c r="G794" s="76" t="s">
        <v>134</v>
      </c>
      <c r="H794" s="76">
        <v>8.0</v>
      </c>
      <c r="I794" s="76" t="s">
        <v>123</v>
      </c>
      <c r="J794" s="76" t="s">
        <v>9</v>
      </c>
      <c r="K794" s="76" t="s">
        <v>124</v>
      </c>
      <c r="L794" s="95" t="s">
        <v>597</v>
      </c>
      <c r="M794" s="76"/>
    </row>
    <row r="795">
      <c r="A795" s="83">
        <v>45763.0</v>
      </c>
      <c r="B795" s="95" t="s">
        <v>595</v>
      </c>
      <c r="C795" s="76" t="s">
        <v>2</v>
      </c>
      <c r="D795" s="31" t="s">
        <v>123</v>
      </c>
      <c r="E795" s="31" t="s">
        <v>124</v>
      </c>
      <c r="F795" s="76" t="s">
        <v>9</v>
      </c>
      <c r="G795" s="76" t="s">
        <v>134</v>
      </c>
      <c r="H795" s="76">
        <v>8.0</v>
      </c>
      <c r="I795" s="76" t="s">
        <v>123</v>
      </c>
      <c r="J795" s="76" t="s">
        <v>9</v>
      </c>
      <c r="K795" s="76" t="s">
        <v>124</v>
      </c>
      <c r="L795" s="95" t="s">
        <v>598</v>
      </c>
      <c r="M795" s="76"/>
    </row>
    <row r="796">
      <c r="A796" s="83">
        <v>45763.0</v>
      </c>
      <c r="B796" s="95" t="s">
        <v>595</v>
      </c>
      <c r="C796" s="76" t="s">
        <v>2</v>
      </c>
      <c r="D796" s="31" t="s">
        <v>123</v>
      </c>
      <c r="E796" s="31" t="s">
        <v>124</v>
      </c>
      <c r="F796" s="76" t="s">
        <v>9</v>
      </c>
      <c r="G796" s="76" t="s">
        <v>134</v>
      </c>
      <c r="H796" s="76">
        <v>8.0</v>
      </c>
      <c r="I796" s="76" t="s">
        <v>123</v>
      </c>
      <c r="J796" s="76" t="s">
        <v>9</v>
      </c>
      <c r="K796" s="76" t="s">
        <v>124</v>
      </c>
      <c r="L796" s="95" t="s">
        <v>599</v>
      </c>
      <c r="M796" s="76"/>
    </row>
    <row r="797">
      <c r="A797" s="83">
        <v>45763.0</v>
      </c>
      <c r="B797" s="95" t="s">
        <v>595</v>
      </c>
      <c r="C797" s="76" t="s">
        <v>2</v>
      </c>
      <c r="D797" s="31" t="s">
        <v>123</v>
      </c>
      <c r="E797" s="31" t="s">
        <v>124</v>
      </c>
      <c r="F797" s="76" t="s">
        <v>9</v>
      </c>
      <c r="G797" s="76" t="s">
        <v>134</v>
      </c>
      <c r="H797" s="76">
        <v>8.0</v>
      </c>
      <c r="I797" s="76" t="s">
        <v>123</v>
      </c>
      <c r="J797" s="76" t="s">
        <v>9</v>
      </c>
      <c r="K797" s="76" t="s">
        <v>124</v>
      </c>
      <c r="L797" s="95" t="s">
        <v>600</v>
      </c>
      <c r="M797" s="76"/>
    </row>
    <row r="798">
      <c r="A798" s="83">
        <v>45763.0</v>
      </c>
      <c r="B798" s="95" t="s">
        <v>595</v>
      </c>
      <c r="C798" s="76" t="s">
        <v>2</v>
      </c>
      <c r="D798" s="31" t="s">
        <v>123</v>
      </c>
      <c r="E798" s="31" t="s">
        <v>124</v>
      </c>
      <c r="F798" s="76" t="s">
        <v>9</v>
      </c>
      <c r="G798" s="76" t="s">
        <v>134</v>
      </c>
      <c r="H798" s="76">
        <v>8.0</v>
      </c>
      <c r="I798" s="76" t="s">
        <v>123</v>
      </c>
      <c r="J798" s="76" t="s">
        <v>9</v>
      </c>
      <c r="K798" s="76" t="s">
        <v>124</v>
      </c>
      <c r="L798" s="95" t="s">
        <v>601</v>
      </c>
      <c r="M798" s="76"/>
    </row>
    <row r="799">
      <c r="A799" s="83">
        <v>45763.0</v>
      </c>
      <c r="B799" s="95" t="s">
        <v>595</v>
      </c>
      <c r="C799" s="76" t="s">
        <v>2</v>
      </c>
      <c r="D799" s="31" t="s">
        <v>123</v>
      </c>
      <c r="E799" s="31" t="s">
        <v>124</v>
      </c>
      <c r="F799" s="76" t="s">
        <v>9</v>
      </c>
      <c r="G799" s="76" t="s">
        <v>134</v>
      </c>
      <c r="H799" s="76">
        <v>8.0</v>
      </c>
      <c r="I799" s="76" t="s">
        <v>123</v>
      </c>
      <c r="J799" s="76" t="s">
        <v>9</v>
      </c>
      <c r="K799" s="76" t="s">
        <v>124</v>
      </c>
      <c r="L799" s="95" t="s">
        <v>602</v>
      </c>
      <c r="M799" s="76"/>
    </row>
    <row r="800" hidden="1">
      <c r="A800" s="83">
        <v>45763.0</v>
      </c>
      <c r="B800" s="95" t="s">
        <v>595</v>
      </c>
      <c r="C800" s="76" t="s">
        <v>2</v>
      </c>
      <c r="D800" s="31" t="s">
        <v>123</v>
      </c>
      <c r="E800" s="31" t="s">
        <v>124</v>
      </c>
      <c r="F800" s="76" t="s">
        <v>82</v>
      </c>
      <c r="G800" s="76" t="s">
        <v>134</v>
      </c>
      <c r="H800" s="76">
        <v>8.0</v>
      </c>
      <c r="I800" s="76" t="s">
        <v>123</v>
      </c>
      <c r="J800" s="76" t="s">
        <v>82</v>
      </c>
      <c r="K800" s="76" t="s">
        <v>124</v>
      </c>
      <c r="L800" s="95" t="s">
        <v>603</v>
      </c>
      <c r="M800" s="76"/>
    </row>
    <row r="801" hidden="1">
      <c r="A801" s="83">
        <v>45763.0</v>
      </c>
      <c r="B801" s="95" t="s">
        <v>595</v>
      </c>
      <c r="C801" s="76" t="s">
        <v>2</v>
      </c>
      <c r="D801" s="31" t="s">
        <v>123</v>
      </c>
      <c r="E801" s="31" t="s">
        <v>124</v>
      </c>
      <c r="F801" s="76" t="s">
        <v>82</v>
      </c>
      <c r="G801" s="76" t="s">
        <v>134</v>
      </c>
      <c r="H801" s="76">
        <v>8.0</v>
      </c>
      <c r="I801" s="76" t="s">
        <v>123</v>
      </c>
      <c r="J801" s="76" t="s">
        <v>82</v>
      </c>
      <c r="K801" s="76" t="s">
        <v>124</v>
      </c>
      <c r="L801" s="95" t="s">
        <v>604</v>
      </c>
      <c r="M801" s="76"/>
    </row>
    <row r="802" hidden="1">
      <c r="A802" s="83">
        <v>45763.0</v>
      </c>
      <c r="B802" s="95" t="s">
        <v>595</v>
      </c>
      <c r="C802" s="76" t="s">
        <v>2</v>
      </c>
      <c r="D802" s="31" t="s">
        <v>123</v>
      </c>
      <c r="E802" s="31" t="s">
        <v>124</v>
      </c>
      <c r="F802" s="76" t="s">
        <v>82</v>
      </c>
      <c r="G802" s="76" t="s">
        <v>134</v>
      </c>
      <c r="H802" s="76">
        <v>8.0</v>
      </c>
      <c r="I802" s="76" t="s">
        <v>123</v>
      </c>
      <c r="J802" s="76" t="s">
        <v>82</v>
      </c>
      <c r="K802" s="76" t="s">
        <v>124</v>
      </c>
      <c r="L802" s="95" t="s">
        <v>605</v>
      </c>
      <c r="M802" s="76"/>
    </row>
    <row r="803" hidden="1">
      <c r="A803" s="83">
        <v>45763.0</v>
      </c>
      <c r="B803" s="95" t="s">
        <v>595</v>
      </c>
      <c r="C803" s="76" t="s">
        <v>2</v>
      </c>
      <c r="D803" s="31" t="s">
        <v>123</v>
      </c>
      <c r="E803" s="31" t="s">
        <v>124</v>
      </c>
      <c r="F803" s="76" t="s">
        <v>82</v>
      </c>
      <c r="G803" s="76" t="s">
        <v>134</v>
      </c>
      <c r="H803" s="76">
        <v>8.0</v>
      </c>
      <c r="I803" s="76" t="s">
        <v>123</v>
      </c>
      <c r="J803" s="76" t="s">
        <v>82</v>
      </c>
      <c r="K803" s="76" t="s">
        <v>124</v>
      </c>
      <c r="L803" s="95" t="s">
        <v>606</v>
      </c>
      <c r="M803" s="76"/>
    </row>
    <row r="804" hidden="1">
      <c r="A804" s="83">
        <v>45763.0</v>
      </c>
      <c r="B804" s="95" t="s">
        <v>595</v>
      </c>
      <c r="C804" s="76" t="s">
        <v>2</v>
      </c>
      <c r="D804" s="31" t="s">
        <v>123</v>
      </c>
      <c r="E804" s="31" t="s">
        <v>124</v>
      </c>
      <c r="F804" s="76" t="s">
        <v>82</v>
      </c>
      <c r="G804" s="76" t="s">
        <v>134</v>
      </c>
      <c r="H804" s="76">
        <v>8.0</v>
      </c>
      <c r="I804" s="76" t="s">
        <v>123</v>
      </c>
      <c r="J804" s="76" t="s">
        <v>82</v>
      </c>
      <c r="K804" s="76" t="s">
        <v>124</v>
      </c>
      <c r="L804" s="95" t="s">
        <v>607</v>
      </c>
      <c r="M804" s="76"/>
    </row>
    <row r="805" hidden="1">
      <c r="A805" s="83">
        <v>45763.0</v>
      </c>
      <c r="B805" s="95" t="s">
        <v>595</v>
      </c>
      <c r="C805" s="76" t="s">
        <v>2</v>
      </c>
      <c r="D805" s="31" t="s">
        <v>123</v>
      </c>
      <c r="E805" s="31" t="s">
        <v>124</v>
      </c>
      <c r="F805" s="76" t="s">
        <v>82</v>
      </c>
      <c r="G805" s="76" t="s">
        <v>134</v>
      </c>
      <c r="H805" s="76">
        <v>8.0</v>
      </c>
      <c r="I805" s="76" t="s">
        <v>123</v>
      </c>
      <c r="J805" s="76" t="s">
        <v>82</v>
      </c>
      <c r="K805" s="76" t="s">
        <v>124</v>
      </c>
      <c r="L805" s="95" t="s">
        <v>608</v>
      </c>
      <c r="M805" s="76"/>
    </row>
    <row r="806" hidden="1">
      <c r="A806" s="83">
        <v>45763.0</v>
      </c>
      <c r="B806" s="95" t="s">
        <v>595</v>
      </c>
      <c r="C806" s="76" t="s">
        <v>2</v>
      </c>
      <c r="D806" s="31" t="s">
        <v>123</v>
      </c>
      <c r="E806" s="31" t="s">
        <v>124</v>
      </c>
      <c r="F806" s="76" t="s">
        <v>82</v>
      </c>
      <c r="G806" s="76" t="s">
        <v>134</v>
      </c>
      <c r="H806" s="76">
        <v>8.0</v>
      </c>
      <c r="I806" s="76" t="s">
        <v>123</v>
      </c>
      <c r="J806" s="76" t="s">
        <v>82</v>
      </c>
      <c r="K806" s="76" t="s">
        <v>124</v>
      </c>
      <c r="L806" s="95" t="s">
        <v>609</v>
      </c>
      <c r="M806" s="76"/>
    </row>
    <row r="807" hidden="1">
      <c r="A807" s="83">
        <v>45763.0</v>
      </c>
      <c r="B807" s="95" t="s">
        <v>610</v>
      </c>
      <c r="C807" s="76" t="s">
        <v>2</v>
      </c>
      <c r="D807" s="31" t="s">
        <v>123</v>
      </c>
      <c r="E807" s="31" t="s">
        <v>125</v>
      </c>
      <c r="F807" s="76" t="s">
        <v>82</v>
      </c>
      <c r="G807" s="76" t="s">
        <v>134</v>
      </c>
      <c r="H807" s="76">
        <v>8.0</v>
      </c>
      <c r="I807" s="76" t="s">
        <v>123</v>
      </c>
      <c r="J807" s="76" t="s">
        <v>82</v>
      </c>
      <c r="K807" s="76" t="s">
        <v>125</v>
      </c>
      <c r="L807" s="95" t="s">
        <v>611</v>
      </c>
      <c r="M807" s="76"/>
    </row>
    <row r="808" hidden="1">
      <c r="A808" s="83">
        <v>45763.0</v>
      </c>
      <c r="B808" s="95" t="s">
        <v>610</v>
      </c>
      <c r="C808" s="76" t="s">
        <v>2</v>
      </c>
      <c r="D808" s="31" t="s">
        <v>123</v>
      </c>
      <c r="E808" s="31" t="s">
        <v>125</v>
      </c>
      <c r="F808" s="76" t="s">
        <v>82</v>
      </c>
      <c r="G808" s="76" t="s">
        <v>134</v>
      </c>
      <c r="H808" s="76">
        <v>8.0</v>
      </c>
      <c r="I808" s="76" t="s">
        <v>123</v>
      </c>
      <c r="J808" s="76" t="s">
        <v>82</v>
      </c>
      <c r="K808" s="76" t="s">
        <v>125</v>
      </c>
      <c r="L808" s="95" t="s">
        <v>612</v>
      </c>
      <c r="M808" s="76"/>
    </row>
    <row r="809" hidden="1">
      <c r="A809" s="83">
        <v>45763.0</v>
      </c>
      <c r="B809" s="95" t="s">
        <v>610</v>
      </c>
      <c r="C809" s="76" t="s">
        <v>2</v>
      </c>
      <c r="D809" s="31" t="s">
        <v>123</v>
      </c>
      <c r="E809" s="31" t="s">
        <v>125</v>
      </c>
      <c r="F809" s="76" t="s">
        <v>82</v>
      </c>
      <c r="G809" s="76" t="s">
        <v>134</v>
      </c>
      <c r="H809" s="76">
        <v>8.0</v>
      </c>
      <c r="I809" s="76" t="s">
        <v>123</v>
      </c>
      <c r="J809" s="76" t="s">
        <v>82</v>
      </c>
      <c r="K809" s="76" t="s">
        <v>125</v>
      </c>
      <c r="L809" s="95" t="s">
        <v>613</v>
      </c>
      <c r="M809" s="76"/>
    </row>
    <row r="810" hidden="1">
      <c r="A810" s="83">
        <v>45763.0</v>
      </c>
      <c r="B810" s="95" t="s">
        <v>610</v>
      </c>
      <c r="C810" s="76" t="s">
        <v>2</v>
      </c>
      <c r="D810" s="31" t="s">
        <v>123</v>
      </c>
      <c r="E810" s="31" t="s">
        <v>125</v>
      </c>
      <c r="F810" s="76" t="s">
        <v>82</v>
      </c>
      <c r="G810" s="76" t="s">
        <v>134</v>
      </c>
      <c r="H810" s="76">
        <v>8.0</v>
      </c>
      <c r="I810" s="76" t="s">
        <v>123</v>
      </c>
      <c r="J810" s="76" t="s">
        <v>82</v>
      </c>
      <c r="K810" s="76" t="s">
        <v>125</v>
      </c>
      <c r="L810" s="95" t="s">
        <v>614</v>
      </c>
      <c r="M810" s="76"/>
    </row>
    <row r="811" hidden="1">
      <c r="A811" s="83">
        <v>45763.0</v>
      </c>
      <c r="B811" s="95" t="s">
        <v>610</v>
      </c>
      <c r="C811" s="76" t="s">
        <v>2</v>
      </c>
      <c r="D811" s="31" t="s">
        <v>123</v>
      </c>
      <c r="E811" s="31" t="s">
        <v>125</v>
      </c>
      <c r="F811" s="76" t="s">
        <v>82</v>
      </c>
      <c r="G811" s="76" t="s">
        <v>134</v>
      </c>
      <c r="H811" s="76">
        <v>8.0</v>
      </c>
      <c r="I811" s="76" t="s">
        <v>123</v>
      </c>
      <c r="J811" s="76" t="s">
        <v>82</v>
      </c>
      <c r="K811" s="76" t="s">
        <v>125</v>
      </c>
      <c r="L811" s="95" t="s">
        <v>615</v>
      </c>
      <c r="M811" s="76"/>
    </row>
    <row r="812" hidden="1">
      <c r="A812" s="83">
        <v>45763.0</v>
      </c>
      <c r="B812" s="95" t="s">
        <v>610</v>
      </c>
      <c r="C812" s="76" t="s">
        <v>2</v>
      </c>
      <c r="D812" s="31" t="s">
        <v>123</v>
      </c>
      <c r="E812" s="31" t="s">
        <v>125</v>
      </c>
      <c r="F812" s="76" t="s">
        <v>82</v>
      </c>
      <c r="G812" s="76" t="s">
        <v>134</v>
      </c>
      <c r="H812" s="76">
        <v>8.0</v>
      </c>
      <c r="I812" s="76" t="s">
        <v>123</v>
      </c>
      <c r="J812" s="76" t="s">
        <v>82</v>
      </c>
      <c r="K812" s="76" t="s">
        <v>125</v>
      </c>
      <c r="L812" s="95" t="s">
        <v>616</v>
      </c>
      <c r="M812" s="76"/>
    </row>
    <row r="813" hidden="1">
      <c r="A813" s="83">
        <v>45763.0</v>
      </c>
      <c r="B813" s="95" t="s">
        <v>610</v>
      </c>
      <c r="C813" s="76" t="s">
        <v>2</v>
      </c>
      <c r="D813" s="31" t="s">
        <v>123</v>
      </c>
      <c r="E813" s="31" t="s">
        <v>125</v>
      </c>
      <c r="F813" s="76" t="s">
        <v>82</v>
      </c>
      <c r="G813" s="76" t="s">
        <v>134</v>
      </c>
      <c r="H813" s="76">
        <v>8.0</v>
      </c>
      <c r="I813" s="76" t="s">
        <v>123</v>
      </c>
      <c r="J813" s="76" t="s">
        <v>82</v>
      </c>
      <c r="K813" s="76" t="s">
        <v>125</v>
      </c>
      <c r="L813" s="95" t="s">
        <v>617</v>
      </c>
      <c r="M813" s="76"/>
    </row>
    <row r="814">
      <c r="A814" s="83">
        <v>45763.0</v>
      </c>
      <c r="B814" s="95" t="s">
        <v>290</v>
      </c>
      <c r="C814" s="76" t="s">
        <v>2</v>
      </c>
      <c r="D814" s="31" t="s">
        <v>123</v>
      </c>
      <c r="E814" s="31" t="s">
        <v>125</v>
      </c>
      <c r="F814" s="76" t="s">
        <v>9</v>
      </c>
      <c r="G814" s="76" t="s">
        <v>134</v>
      </c>
      <c r="H814" s="76">
        <v>8.0</v>
      </c>
      <c r="I814" s="76" t="s">
        <v>123</v>
      </c>
      <c r="J814" s="76" t="s">
        <v>9</v>
      </c>
      <c r="K814" s="76" t="s">
        <v>125</v>
      </c>
      <c r="L814" s="95" t="s">
        <v>618</v>
      </c>
      <c r="M814" s="76"/>
    </row>
    <row r="815">
      <c r="A815" s="83">
        <v>45763.0</v>
      </c>
      <c r="B815" s="95" t="s">
        <v>619</v>
      </c>
      <c r="C815" s="76" t="s">
        <v>2</v>
      </c>
      <c r="D815" s="31" t="s">
        <v>123</v>
      </c>
      <c r="E815" s="31" t="s">
        <v>124</v>
      </c>
      <c r="F815" s="76" t="s">
        <v>9</v>
      </c>
      <c r="G815" s="76" t="s">
        <v>134</v>
      </c>
      <c r="H815" s="76">
        <v>8.0</v>
      </c>
      <c r="I815" s="76" t="s">
        <v>123</v>
      </c>
      <c r="J815" s="76" t="s">
        <v>9</v>
      </c>
      <c r="K815" s="76" t="s">
        <v>124</v>
      </c>
      <c r="L815" s="95" t="s">
        <v>620</v>
      </c>
      <c r="M815" s="76"/>
    </row>
    <row r="816">
      <c r="A816" s="83">
        <v>45763.0</v>
      </c>
      <c r="B816" s="95" t="s">
        <v>619</v>
      </c>
      <c r="C816" s="76" t="s">
        <v>2</v>
      </c>
      <c r="D816" s="31" t="s">
        <v>123</v>
      </c>
      <c r="E816" s="31" t="s">
        <v>124</v>
      </c>
      <c r="F816" s="76" t="s">
        <v>9</v>
      </c>
      <c r="G816" s="76" t="s">
        <v>134</v>
      </c>
      <c r="H816" s="76">
        <v>8.0</v>
      </c>
      <c r="I816" s="76" t="s">
        <v>123</v>
      </c>
      <c r="J816" s="76" t="s">
        <v>9</v>
      </c>
      <c r="K816" s="76" t="s">
        <v>124</v>
      </c>
      <c r="L816" s="95" t="s">
        <v>621</v>
      </c>
      <c r="M816" s="76"/>
    </row>
    <row r="817">
      <c r="A817" s="83">
        <v>45763.0</v>
      </c>
      <c r="B817" s="95" t="s">
        <v>619</v>
      </c>
      <c r="C817" s="76" t="s">
        <v>2</v>
      </c>
      <c r="D817" s="31" t="s">
        <v>123</v>
      </c>
      <c r="E817" s="31" t="s">
        <v>124</v>
      </c>
      <c r="F817" s="76" t="s">
        <v>9</v>
      </c>
      <c r="G817" s="76" t="s">
        <v>134</v>
      </c>
      <c r="H817" s="76">
        <v>8.0</v>
      </c>
      <c r="I817" s="76" t="s">
        <v>123</v>
      </c>
      <c r="J817" s="76" t="s">
        <v>9</v>
      </c>
      <c r="K817" s="76" t="s">
        <v>124</v>
      </c>
      <c r="L817" s="95" t="s">
        <v>622</v>
      </c>
      <c r="M817" s="76"/>
    </row>
    <row r="818" hidden="1">
      <c r="A818" s="83">
        <v>45763.0</v>
      </c>
      <c r="B818" s="95" t="s">
        <v>619</v>
      </c>
      <c r="C818" s="76" t="s">
        <v>2</v>
      </c>
      <c r="D818" s="31" t="s">
        <v>123</v>
      </c>
      <c r="E818" s="31" t="s">
        <v>124</v>
      </c>
      <c r="F818" s="76" t="s">
        <v>82</v>
      </c>
      <c r="G818" s="76" t="s">
        <v>134</v>
      </c>
      <c r="H818" s="76">
        <v>8.0</v>
      </c>
      <c r="I818" s="76" t="s">
        <v>123</v>
      </c>
      <c r="J818" s="76" t="s">
        <v>82</v>
      </c>
      <c r="K818" s="76" t="s">
        <v>124</v>
      </c>
      <c r="L818" s="95" t="s">
        <v>623</v>
      </c>
      <c r="M818" s="76"/>
    </row>
    <row r="819" hidden="1">
      <c r="A819" s="83">
        <v>45763.0</v>
      </c>
      <c r="B819" s="95" t="s">
        <v>619</v>
      </c>
      <c r="C819" s="76" t="s">
        <v>2</v>
      </c>
      <c r="D819" s="31" t="s">
        <v>123</v>
      </c>
      <c r="E819" s="31" t="s">
        <v>124</v>
      </c>
      <c r="F819" s="76" t="s">
        <v>82</v>
      </c>
      <c r="G819" s="76" t="s">
        <v>134</v>
      </c>
      <c r="H819" s="76">
        <v>8.0</v>
      </c>
      <c r="I819" s="76" t="s">
        <v>123</v>
      </c>
      <c r="J819" s="76" t="s">
        <v>82</v>
      </c>
      <c r="K819" s="76" t="s">
        <v>124</v>
      </c>
      <c r="L819" s="95" t="s">
        <v>624</v>
      </c>
      <c r="M819" s="76"/>
    </row>
    <row r="820" hidden="1">
      <c r="A820" s="83">
        <v>45763.0</v>
      </c>
      <c r="B820" s="95" t="s">
        <v>619</v>
      </c>
      <c r="C820" s="76" t="s">
        <v>2</v>
      </c>
      <c r="D820" s="31" t="s">
        <v>123</v>
      </c>
      <c r="E820" s="31" t="s">
        <v>124</v>
      </c>
      <c r="F820" s="76" t="s">
        <v>82</v>
      </c>
      <c r="G820" s="76" t="s">
        <v>134</v>
      </c>
      <c r="H820" s="76">
        <v>8.0</v>
      </c>
      <c r="I820" s="76" t="s">
        <v>123</v>
      </c>
      <c r="J820" s="76" t="s">
        <v>82</v>
      </c>
      <c r="K820" s="76" t="s">
        <v>124</v>
      </c>
      <c r="L820" s="95" t="s">
        <v>625</v>
      </c>
      <c r="M820" s="76"/>
    </row>
    <row r="821">
      <c r="A821" s="83">
        <v>45763.0</v>
      </c>
      <c r="B821" s="95" t="s">
        <v>306</v>
      </c>
      <c r="C821" s="76" t="s">
        <v>2</v>
      </c>
      <c r="D821" s="31" t="s">
        <v>297</v>
      </c>
      <c r="E821" s="31" t="s">
        <v>126</v>
      </c>
      <c r="F821" s="76" t="s">
        <v>9</v>
      </c>
      <c r="G821" s="76" t="s">
        <v>134</v>
      </c>
      <c r="H821" s="76">
        <v>8.0</v>
      </c>
      <c r="I821" s="76" t="s">
        <v>297</v>
      </c>
      <c r="J821" s="76" t="s">
        <v>9</v>
      </c>
      <c r="K821" s="76" t="s">
        <v>126</v>
      </c>
      <c r="L821" s="95" t="s">
        <v>626</v>
      </c>
      <c r="M821" s="76"/>
    </row>
    <row r="822" hidden="1">
      <c r="A822" s="83">
        <v>45763.0</v>
      </c>
      <c r="B822" s="95" t="s">
        <v>306</v>
      </c>
      <c r="C822" s="76" t="s">
        <v>2</v>
      </c>
      <c r="D822" s="31" t="s">
        <v>297</v>
      </c>
      <c r="E822" s="31" t="s">
        <v>126</v>
      </c>
      <c r="F822" s="76" t="s">
        <v>82</v>
      </c>
      <c r="G822" s="76" t="s">
        <v>134</v>
      </c>
      <c r="H822" s="76">
        <v>8.0</v>
      </c>
      <c r="I822" s="76" t="s">
        <v>297</v>
      </c>
      <c r="J822" s="76" t="s">
        <v>82</v>
      </c>
      <c r="K822" s="76" t="s">
        <v>126</v>
      </c>
      <c r="L822" s="95" t="s">
        <v>627</v>
      </c>
      <c r="M822" s="76"/>
    </row>
    <row r="823" hidden="1">
      <c r="A823" s="83">
        <v>45763.0</v>
      </c>
      <c r="B823" s="95" t="s">
        <v>628</v>
      </c>
      <c r="C823" s="76" t="s">
        <v>2</v>
      </c>
      <c r="D823" s="31" t="s">
        <v>498</v>
      </c>
      <c r="E823" s="31" t="s">
        <v>126</v>
      </c>
      <c r="F823" s="76" t="s">
        <v>82</v>
      </c>
      <c r="G823" s="76" t="s">
        <v>134</v>
      </c>
      <c r="H823" s="76">
        <v>8.0</v>
      </c>
      <c r="I823" s="76" t="s">
        <v>498</v>
      </c>
      <c r="J823" s="76" t="s">
        <v>82</v>
      </c>
      <c r="K823" s="76" t="s">
        <v>126</v>
      </c>
      <c r="L823" s="95" t="s">
        <v>629</v>
      </c>
      <c r="M823" s="76"/>
    </row>
    <row r="824">
      <c r="A824" s="83">
        <v>45763.0</v>
      </c>
      <c r="B824" s="95" t="s">
        <v>628</v>
      </c>
      <c r="C824" s="76" t="s">
        <v>2</v>
      </c>
      <c r="D824" s="31" t="s">
        <v>498</v>
      </c>
      <c r="E824" s="31" t="s">
        <v>126</v>
      </c>
      <c r="F824" s="76" t="s">
        <v>9</v>
      </c>
      <c r="G824" s="76" t="s">
        <v>134</v>
      </c>
      <c r="H824" s="76">
        <v>8.0</v>
      </c>
      <c r="I824" s="76" t="s">
        <v>498</v>
      </c>
      <c r="J824" s="76" t="s">
        <v>9</v>
      </c>
      <c r="K824" s="76" t="s">
        <v>126</v>
      </c>
      <c r="L824" s="95" t="s">
        <v>630</v>
      </c>
      <c r="M824" s="76"/>
    </row>
    <row r="825" hidden="1">
      <c r="A825" s="83">
        <v>45763.0</v>
      </c>
      <c r="B825" s="95" t="s">
        <v>628</v>
      </c>
      <c r="C825" s="76" t="s">
        <v>2</v>
      </c>
      <c r="D825" s="31" t="s">
        <v>485</v>
      </c>
      <c r="E825" s="31" t="s">
        <v>126</v>
      </c>
      <c r="F825" s="76" t="s">
        <v>82</v>
      </c>
      <c r="G825" s="76" t="s">
        <v>134</v>
      </c>
      <c r="H825" s="76">
        <v>8.0</v>
      </c>
      <c r="I825" s="76" t="s">
        <v>485</v>
      </c>
      <c r="J825" s="76" t="s">
        <v>82</v>
      </c>
      <c r="K825" s="76" t="s">
        <v>126</v>
      </c>
      <c r="L825" s="95" t="s">
        <v>631</v>
      </c>
      <c r="M825" s="76"/>
    </row>
    <row r="826">
      <c r="A826" s="83">
        <v>45763.0</v>
      </c>
      <c r="B826" s="95" t="s">
        <v>628</v>
      </c>
      <c r="C826" s="76" t="s">
        <v>2</v>
      </c>
      <c r="D826" s="31" t="s">
        <v>485</v>
      </c>
      <c r="E826" s="31" t="s">
        <v>126</v>
      </c>
      <c r="F826" s="76" t="s">
        <v>9</v>
      </c>
      <c r="G826" s="76" t="s">
        <v>134</v>
      </c>
      <c r="H826" s="76">
        <v>8.0</v>
      </c>
      <c r="I826" s="76" t="s">
        <v>485</v>
      </c>
      <c r="J826" s="76" t="s">
        <v>9</v>
      </c>
      <c r="K826" s="76" t="s">
        <v>126</v>
      </c>
      <c r="L826" s="95" t="s">
        <v>632</v>
      </c>
      <c r="M826" s="76"/>
    </row>
    <row r="827" hidden="1">
      <c r="A827" s="83">
        <v>45763.0</v>
      </c>
      <c r="B827" s="95" t="s">
        <v>633</v>
      </c>
      <c r="C827" s="76" t="s">
        <v>2</v>
      </c>
      <c r="D827" s="31" t="s">
        <v>123</v>
      </c>
      <c r="E827" s="31" t="s">
        <v>125</v>
      </c>
      <c r="F827" s="76" t="s">
        <v>82</v>
      </c>
      <c r="G827" s="76" t="s">
        <v>134</v>
      </c>
      <c r="H827" s="76">
        <v>8.0</v>
      </c>
      <c r="I827" s="76" t="s">
        <v>123</v>
      </c>
      <c r="J827" s="76" t="s">
        <v>82</v>
      </c>
      <c r="K827" s="76" t="s">
        <v>125</v>
      </c>
      <c r="L827" s="95" t="s">
        <v>634</v>
      </c>
      <c r="M827" s="76"/>
    </row>
    <row r="828" hidden="1">
      <c r="A828" s="83">
        <v>45763.0</v>
      </c>
      <c r="B828" s="95" t="s">
        <v>633</v>
      </c>
      <c r="C828" s="76" t="s">
        <v>2</v>
      </c>
      <c r="D828" s="31" t="s">
        <v>123</v>
      </c>
      <c r="E828" s="31" t="s">
        <v>125</v>
      </c>
      <c r="F828" s="76" t="s">
        <v>82</v>
      </c>
      <c r="G828" s="76" t="s">
        <v>134</v>
      </c>
      <c r="H828" s="76">
        <v>8.0</v>
      </c>
      <c r="I828" s="76" t="s">
        <v>123</v>
      </c>
      <c r="J828" s="76" t="s">
        <v>82</v>
      </c>
      <c r="K828" s="76" t="s">
        <v>125</v>
      </c>
      <c r="L828" s="95" t="s">
        <v>635</v>
      </c>
      <c r="M828" s="76"/>
    </row>
    <row r="829" hidden="1">
      <c r="A829" s="83">
        <v>45763.0</v>
      </c>
      <c r="B829" s="95" t="s">
        <v>633</v>
      </c>
      <c r="C829" s="76" t="s">
        <v>2</v>
      </c>
      <c r="D829" s="31" t="s">
        <v>123</v>
      </c>
      <c r="E829" s="31" t="s">
        <v>125</v>
      </c>
      <c r="F829" s="76" t="s">
        <v>82</v>
      </c>
      <c r="G829" s="76" t="s">
        <v>134</v>
      </c>
      <c r="H829" s="76">
        <v>8.0</v>
      </c>
      <c r="I829" s="76" t="s">
        <v>123</v>
      </c>
      <c r="J829" s="76" t="s">
        <v>82</v>
      </c>
      <c r="K829" s="76" t="s">
        <v>125</v>
      </c>
      <c r="L829" s="95" t="s">
        <v>636</v>
      </c>
      <c r="M829" s="76"/>
    </row>
    <row r="830" hidden="1">
      <c r="A830" s="83">
        <v>45763.0</v>
      </c>
      <c r="B830" s="95" t="s">
        <v>637</v>
      </c>
      <c r="C830" s="76" t="s">
        <v>2</v>
      </c>
      <c r="D830" s="31" t="s">
        <v>638</v>
      </c>
      <c r="E830" s="31" t="s">
        <v>126</v>
      </c>
      <c r="F830" s="76" t="s">
        <v>82</v>
      </c>
      <c r="G830" s="76" t="s">
        <v>134</v>
      </c>
      <c r="H830" s="76">
        <v>8.0</v>
      </c>
      <c r="I830" s="76" t="s">
        <v>638</v>
      </c>
      <c r="J830" s="76" t="s">
        <v>82</v>
      </c>
      <c r="K830" s="76" t="s">
        <v>126</v>
      </c>
      <c r="L830" s="95" t="s">
        <v>639</v>
      </c>
      <c r="M830" s="76"/>
    </row>
    <row r="831">
      <c r="A831" s="83">
        <v>45763.0</v>
      </c>
      <c r="B831" s="95" t="s">
        <v>637</v>
      </c>
      <c r="C831" s="76" t="s">
        <v>2</v>
      </c>
      <c r="D831" s="31" t="s">
        <v>638</v>
      </c>
      <c r="E831" s="31" t="s">
        <v>126</v>
      </c>
      <c r="F831" s="76" t="s">
        <v>9</v>
      </c>
      <c r="G831" s="76" t="s">
        <v>134</v>
      </c>
      <c r="H831" s="76">
        <v>8.0</v>
      </c>
      <c r="I831" s="76" t="s">
        <v>638</v>
      </c>
      <c r="J831" s="76" t="s">
        <v>9</v>
      </c>
      <c r="K831" s="76" t="s">
        <v>126</v>
      </c>
      <c r="L831" s="95" t="s">
        <v>640</v>
      </c>
      <c r="M831" s="76"/>
    </row>
    <row r="832" hidden="1">
      <c r="A832" s="83">
        <v>45763.0</v>
      </c>
      <c r="B832" s="95" t="s">
        <v>637</v>
      </c>
      <c r="C832" s="76" t="s">
        <v>2</v>
      </c>
      <c r="D832" s="31" t="s">
        <v>641</v>
      </c>
      <c r="E832" s="31" t="s">
        <v>126</v>
      </c>
      <c r="F832" s="76" t="s">
        <v>82</v>
      </c>
      <c r="G832" s="76" t="s">
        <v>134</v>
      </c>
      <c r="H832" s="76">
        <v>8.0</v>
      </c>
      <c r="I832" s="76" t="s">
        <v>641</v>
      </c>
      <c r="J832" s="76" t="s">
        <v>82</v>
      </c>
      <c r="K832" s="76" t="s">
        <v>126</v>
      </c>
      <c r="L832" s="95" t="s">
        <v>642</v>
      </c>
      <c r="M832" s="76"/>
    </row>
    <row r="833">
      <c r="A833" s="83">
        <v>45763.0</v>
      </c>
      <c r="B833" s="95" t="s">
        <v>637</v>
      </c>
      <c r="C833" s="76" t="s">
        <v>2</v>
      </c>
      <c r="D833" s="31" t="s">
        <v>641</v>
      </c>
      <c r="E833" s="31" t="s">
        <v>126</v>
      </c>
      <c r="F833" s="76" t="s">
        <v>9</v>
      </c>
      <c r="G833" s="76" t="s">
        <v>134</v>
      </c>
      <c r="H833" s="76">
        <v>8.0</v>
      </c>
      <c r="I833" s="76" t="s">
        <v>641</v>
      </c>
      <c r="J833" s="76" t="s">
        <v>9</v>
      </c>
      <c r="K833" s="76" t="s">
        <v>126</v>
      </c>
      <c r="L833" s="95" t="s">
        <v>643</v>
      </c>
      <c r="M833" s="76"/>
    </row>
    <row r="834" hidden="1">
      <c r="A834" s="83">
        <v>45763.0</v>
      </c>
      <c r="B834" s="95" t="s">
        <v>325</v>
      </c>
      <c r="C834" s="76" t="s">
        <v>2</v>
      </c>
      <c r="D834" s="31" t="s">
        <v>169</v>
      </c>
      <c r="E834" s="31" t="s">
        <v>126</v>
      </c>
      <c r="F834" s="76" t="s">
        <v>82</v>
      </c>
      <c r="G834" s="76" t="s">
        <v>134</v>
      </c>
      <c r="H834" s="76">
        <v>8.0</v>
      </c>
      <c r="I834" s="76" t="s">
        <v>169</v>
      </c>
      <c r="J834" s="76" t="s">
        <v>82</v>
      </c>
      <c r="K834" s="76" t="s">
        <v>126</v>
      </c>
      <c r="L834" s="95" t="s">
        <v>644</v>
      </c>
      <c r="M834" s="76"/>
    </row>
    <row r="835">
      <c r="A835" s="83">
        <v>45763.0</v>
      </c>
      <c r="B835" s="95" t="s">
        <v>325</v>
      </c>
      <c r="C835" s="76" t="s">
        <v>2</v>
      </c>
      <c r="D835" s="31" t="s">
        <v>169</v>
      </c>
      <c r="E835" s="31" t="s">
        <v>126</v>
      </c>
      <c r="F835" s="76" t="s">
        <v>9</v>
      </c>
      <c r="G835" s="76" t="s">
        <v>134</v>
      </c>
      <c r="H835" s="76">
        <v>8.0</v>
      </c>
      <c r="I835" s="76" t="s">
        <v>169</v>
      </c>
      <c r="J835" s="76" t="s">
        <v>9</v>
      </c>
      <c r="K835" s="76" t="s">
        <v>126</v>
      </c>
      <c r="L835" s="95" t="s">
        <v>645</v>
      </c>
      <c r="M835" s="76"/>
    </row>
    <row r="836">
      <c r="A836" s="83">
        <v>45763.0</v>
      </c>
      <c r="B836" s="95" t="s">
        <v>325</v>
      </c>
      <c r="C836" s="76" t="s">
        <v>2</v>
      </c>
      <c r="D836" s="31" t="s">
        <v>322</v>
      </c>
      <c r="E836" s="31" t="s">
        <v>126</v>
      </c>
      <c r="F836" s="76" t="s">
        <v>9</v>
      </c>
      <c r="G836" s="76" t="s">
        <v>134</v>
      </c>
      <c r="H836" s="76">
        <v>8.0</v>
      </c>
      <c r="I836" s="76" t="s">
        <v>322</v>
      </c>
      <c r="J836" s="76" t="s">
        <v>9</v>
      </c>
      <c r="K836" s="76" t="s">
        <v>126</v>
      </c>
      <c r="L836" s="95" t="s">
        <v>646</v>
      </c>
      <c r="M836" s="76"/>
    </row>
    <row r="837" hidden="1">
      <c r="A837" s="83">
        <v>45763.0</v>
      </c>
      <c r="B837" s="95" t="s">
        <v>325</v>
      </c>
      <c r="C837" s="76" t="s">
        <v>2</v>
      </c>
      <c r="D837" s="31" t="s">
        <v>322</v>
      </c>
      <c r="E837" s="31" t="s">
        <v>126</v>
      </c>
      <c r="F837" s="76" t="s">
        <v>82</v>
      </c>
      <c r="G837" s="76" t="s">
        <v>134</v>
      </c>
      <c r="H837" s="76">
        <v>8.0</v>
      </c>
      <c r="I837" s="76" t="s">
        <v>322</v>
      </c>
      <c r="J837" s="76" t="s">
        <v>82</v>
      </c>
      <c r="K837" s="76" t="s">
        <v>126</v>
      </c>
      <c r="L837" s="95" t="s">
        <v>647</v>
      </c>
      <c r="M837" s="76"/>
    </row>
    <row r="838">
      <c r="A838" s="83">
        <v>45763.0</v>
      </c>
      <c r="B838" s="95" t="s">
        <v>648</v>
      </c>
      <c r="C838" s="76" t="s">
        <v>2</v>
      </c>
      <c r="D838" s="31" t="s">
        <v>163</v>
      </c>
      <c r="E838" s="31" t="s">
        <v>126</v>
      </c>
      <c r="F838" s="76" t="s">
        <v>9</v>
      </c>
      <c r="G838" s="76" t="s">
        <v>134</v>
      </c>
      <c r="H838" s="76">
        <v>8.0</v>
      </c>
      <c r="I838" s="76" t="s">
        <v>163</v>
      </c>
      <c r="J838" s="76" t="s">
        <v>9</v>
      </c>
      <c r="K838" s="76" t="s">
        <v>126</v>
      </c>
      <c r="L838" s="95" t="s">
        <v>649</v>
      </c>
      <c r="M838" s="76"/>
    </row>
    <row r="839" hidden="1">
      <c r="A839" s="83">
        <v>45763.0</v>
      </c>
      <c r="B839" s="95" t="s">
        <v>648</v>
      </c>
      <c r="C839" s="76" t="s">
        <v>2</v>
      </c>
      <c r="D839" s="31" t="s">
        <v>163</v>
      </c>
      <c r="E839" s="31" t="s">
        <v>126</v>
      </c>
      <c r="F839" s="76" t="s">
        <v>82</v>
      </c>
      <c r="G839" s="76" t="s">
        <v>134</v>
      </c>
      <c r="H839" s="76">
        <v>8.0</v>
      </c>
      <c r="I839" s="76" t="s">
        <v>163</v>
      </c>
      <c r="J839" s="76" t="s">
        <v>82</v>
      </c>
      <c r="K839" s="76" t="s">
        <v>126</v>
      </c>
      <c r="L839" s="95" t="s">
        <v>650</v>
      </c>
      <c r="M839" s="76"/>
    </row>
    <row r="840" hidden="1">
      <c r="A840" s="83">
        <v>45763.0</v>
      </c>
      <c r="B840" s="95" t="s">
        <v>651</v>
      </c>
      <c r="C840" s="76" t="s">
        <v>2</v>
      </c>
      <c r="D840" s="31" t="s">
        <v>303</v>
      </c>
      <c r="E840" s="31" t="s">
        <v>126</v>
      </c>
      <c r="F840" s="76" t="s">
        <v>82</v>
      </c>
      <c r="G840" s="76" t="s">
        <v>134</v>
      </c>
      <c r="H840" s="76">
        <v>8.0</v>
      </c>
      <c r="I840" s="76" t="s">
        <v>303</v>
      </c>
      <c r="J840" s="76" t="s">
        <v>82</v>
      </c>
      <c r="K840" s="76" t="s">
        <v>126</v>
      </c>
      <c r="L840" s="95" t="s">
        <v>652</v>
      </c>
      <c r="M840" s="76"/>
    </row>
    <row r="841">
      <c r="A841" s="83">
        <v>45763.0</v>
      </c>
      <c r="B841" s="95" t="s">
        <v>651</v>
      </c>
      <c r="C841" s="76" t="s">
        <v>2</v>
      </c>
      <c r="D841" s="31" t="s">
        <v>303</v>
      </c>
      <c r="E841" s="31" t="s">
        <v>126</v>
      </c>
      <c r="F841" s="76" t="s">
        <v>9</v>
      </c>
      <c r="G841" s="76" t="s">
        <v>134</v>
      </c>
      <c r="H841" s="76">
        <v>8.0</v>
      </c>
      <c r="I841" s="76" t="s">
        <v>303</v>
      </c>
      <c r="J841" s="76" t="s">
        <v>9</v>
      </c>
      <c r="K841" s="76" t="s">
        <v>126</v>
      </c>
      <c r="L841" s="95" t="s">
        <v>653</v>
      </c>
      <c r="M841" s="76"/>
    </row>
    <row r="842">
      <c r="A842" s="83">
        <v>45763.0</v>
      </c>
      <c r="B842" s="95" t="s">
        <v>654</v>
      </c>
      <c r="C842" s="76" t="s">
        <v>2</v>
      </c>
      <c r="D842" s="31" t="s">
        <v>127</v>
      </c>
      <c r="E842" s="31" t="s">
        <v>57</v>
      </c>
      <c r="F842" s="76" t="s">
        <v>134</v>
      </c>
      <c r="G842" s="76" t="s">
        <v>401</v>
      </c>
      <c r="H842" s="76">
        <v>10.0</v>
      </c>
      <c r="I842" s="76" t="s">
        <v>123</v>
      </c>
      <c r="J842" s="76" t="s">
        <v>134</v>
      </c>
      <c r="K842" s="76" t="s">
        <v>57</v>
      </c>
      <c r="L842" s="95" t="s">
        <v>655</v>
      </c>
      <c r="M842" s="76"/>
    </row>
    <row r="843">
      <c r="A843" s="83">
        <v>45763.0</v>
      </c>
      <c r="B843" s="95" t="s">
        <v>654</v>
      </c>
      <c r="C843" s="76" t="s">
        <v>2</v>
      </c>
      <c r="D843" s="31" t="s">
        <v>127</v>
      </c>
      <c r="E843" s="31" t="s">
        <v>57</v>
      </c>
      <c r="F843" s="76" t="s">
        <v>134</v>
      </c>
      <c r="G843" s="76" t="s">
        <v>401</v>
      </c>
      <c r="H843" s="76">
        <v>10.0</v>
      </c>
      <c r="I843" s="76" t="s">
        <v>123</v>
      </c>
      <c r="J843" s="76" t="s">
        <v>134</v>
      </c>
      <c r="K843" s="76" t="s">
        <v>57</v>
      </c>
      <c r="L843" s="95" t="s">
        <v>656</v>
      </c>
      <c r="M843" s="76"/>
    </row>
    <row r="844" hidden="1">
      <c r="A844" s="83">
        <v>45763.0</v>
      </c>
      <c r="B844" s="95" t="s">
        <v>657</v>
      </c>
      <c r="C844" s="76" t="s">
        <v>2</v>
      </c>
      <c r="D844" s="31" t="s">
        <v>505</v>
      </c>
      <c r="E844" s="31" t="s">
        <v>126</v>
      </c>
      <c r="F844" s="76" t="s">
        <v>82</v>
      </c>
      <c r="G844" s="76" t="s">
        <v>134</v>
      </c>
      <c r="H844" s="76">
        <v>8.0</v>
      </c>
      <c r="I844" s="76" t="s">
        <v>505</v>
      </c>
      <c r="J844" s="76" t="s">
        <v>82</v>
      </c>
      <c r="K844" s="76" t="s">
        <v>126</v>
      </c>
      <c r="L844" s="95" t="s">
        <v>658</v>
      </c>
      <c r="M844" s="76"/>
    </row>
    <row r="845">
      <c r="A845" s="83">
        <v>45763.0</v>
      </c>
      <c r="B845" s="95" t="s">
        <v>657</v>
      </c>
      <c r="C845" s="76" t="s">
        <v>2</v>
      </c>
      <c r="D845" s="31" t="s">
        <v>505</v>
      </c>
      <c r="E845" s="31" t="s">
        <v>126</v>
      </c>
      <c r="F845" s="76" t="s">
        <v>9</v>
      </c>
      <c r="G845" s="76" t="s">
        <v>134</v>
      </c>
      <c r="H845" s="76">
        <v>8.0</v>
      </c>
      <c r="I845" s="76" t="s">
        <v>505</v>
      </c>
      <c r="J845" s="76" t="s">
        <v>9</v>
      </c>
      <c r="K845" s="76" t="s">
        <v>126</v>
      </c>
      <c r="L845" s="95" t="s">
        <v>659</v>
      </c>
      <c r="M845" s="76"/>
    </row>
    <row r="846">
      <c r="A846" s="83">
        <v>45763.0</v>
      </c>
      <c r="B846" s="95" t="s">
        <v>660</v>
      </c>
      <c r="C846" s="76" t="s">
        <v>2</v>
      </c>
      <c r="D846" s="31" t="s">
        <v>127</v>
      </c>
      <c r="E846" s="31" t="s">
        <v>57</v>
      </c>
      <c r="F846" s="76" t="s">
        <v>134</v>
      </c>
      <c r="G846" s="76" t="s">
        <v>178</v>
      </c>
      <c r="H846" s="76">
        <v>20.0</v>
      </c>
      <c r="I846" s="76" t="s">
        <v>123</v>
      </c>
      <c r="J846" s="76" t="s">
        <v>134</v>
      </c>
      <c r="K846" s="76" t="s">
        <v>57</v>
      </c>
      <c r="L846" s="95" t="s">
        <v>661</v>
      </c>
      <c r="M846" s="76"/>
    </row>
    <row r="847">
      <c r="A847" s="83">
        <v>45763.0</v>
      </c>
      <c r="B847" s="95" t="s">
        <v>662</v>
      </c>
      <c r="C847" s="76" t="s">
        <v>2</v>
      </c>
      <c r="D847" s="31" t="s">
        <v>123</v>
      </c>
      <c r="E847" s="31" t="s">
        <v>124</v>
      </c>
      <c r="F847" s="76" t="s">
        <v>9</v>
      </c>
      <c r="G847" s="76" t="s">
        <v>134</v>
      </c>
      <c r="H847" s="76">
        <v>8.0</v>
      </c>
      <c r="I847" s="76" t="s">
        <v>123</v>
      </c>
      <c r="J847" s="76" t="s">
        <v>9</v>
      </c>
      <c r="K847" s="76" t="s">
        <v>124</v>
      </c>
      <c r="L847" s="95" t="s">
        <v>663</v>
      </c>
      <c r="M847" s="76"/>
    </row>
    <row r="848">
      <c r="A848" s="83">
        <v>45763.0</v>
      </c>
      <c r="B848" s="95" t="s">
        <v>662</v>
      </c>
      <c r="C848" s="76" t="s">
        <v>2</v>
      </c>
      <c r="D848" s="31" t="s">
        <v>123</v>
      </c>
      <c r="E848" s="31" t="s">
        <v>124</v>
      </c>
      <c r="F848" s="76" t="s">
        <v>9</v>
      </c>
      <c r="G848" s="76" t="s">
        <v>134</v>
      </c>
      <c r="H848" s="76">
        <v>8.0</v>
      </c>
      <c r="I848" s="76" t="s">
        <v>123</v>
      </c>
      <c r="J848" s="76" t="s">
        <v>9</v>
      </c>
      <c r="K848" s="76" t="s">
        <v>124</v>
      </c>
      <c r="L848" s="95" t="s">
        <v>664</v>
      </c>
      <c r="M848" s="76"/>
    </row>
    <row r="849">
      <c r="A849" s="83">
        <v>45763.0</v>
      </c>
      <c r="B849" s="95" t="s">
        <v>662</v>
      </c>
      <c r="C849" s="76" t="s">
        <v>2</v>
      </c>
      <c r="D849" s="31" t="s">
        <v>123</v>
      </c>
      <c r="E849" s="31" t="s">
        <v>124</v>
      </c>
      <c r="F849" s="76" t="s">
        <v>9</v>
      </c>
      <c r="G849" s="76" t="s">
        <v>134</v>
      </c>
      <c r="H849" s="76">
        <v>8.0</v>
      </c>
      <c r="I849" s="76" t="s">
        <v>123</v>
      </c>
      <c r="J849" s="76" t="s">
        <v>9</v>
      </c>
      <c r="K849" s="76" t="s">
        <v>124</v>
      </c>
      <c r="L849" s="95" t="s">
        <v>665</v>
      </c>
      <c r="M849" s="76"/>
    </row>
    <row r="850">
      <c r="A850" s="83">
        <v>45763.0</v>
      </c>
      <c r="B850" s="95" t="s">
        <v>662</v>
      </c>
      <c r="C850" s="76" t="s">
        <v>2</v>
      </c>
      <c r="D850" s="31" t="s">
        <v>123</v>
      </c>
      <c r="E850" s="31" t="s">
        <v>124</v>
      </c>
      <c r="F850" s="76" t="s">
        <v>9</v>
      </c>
      <c r="G850" s="76" t="s">
        <v>134</v>
      </c>
      <c r="H850" s="76">
        <v>8.0</v>
      </c>
      <c r="I850" s="76" t="s">
        <v>123</v>
      </c>
      <c r="J850" s="76" t="s">
        <v>9</v>
      </c>
      <c r="K850" s="76" t="s">
        <v>124</v>
      </c>
      <c r="L850" s="95" t="s">
        <v>666</v>
      </c>
      <c r="M850" s="76"/>
    </row>
    <row r="851" hidden="1">
      <c r="A851" s="83">
        <v>45763.0</v>
      </c>
      <c r="B851" s="95" t="s">
        <v>662</v>
      </c>
      <c r="C851" s="76" t="s">
        <v>2</v>
      </c>
      <c r="D851" s="31" t="s">
        <v>123</v>
      </c>
      <c r="E851" s="31" t="s">
        <v>124</v>
      </c>
      <c r="F851" s="76" t="s">
        <v>82</v>
      </c>
      <c r="G851" s="76" t="s">
        <v>134</v>
      </c>
      <c r="H851" s="76">
        <v>8.0</v>
      </c>
      <c r="I851" s="76" t="s">
        <v>123</v>
      </c>
      <c r="J851" s="76" t="s">
        <v>82</v>
      </c>
      <c r="K851" s="76" t="s">
        <v>124</v>
      </c>
      <c r="L851" s="95" t="s">
        <v>667</v>
      </c>
      <c r="M851" s="76"/>
    </row>
    <row r="852" hidden="1">
      <c r="A852" s="83">
        <v>45763.0</v>
      </c>
      <c r="B852" s="95" t="s">
        <v>662</v>
      </c>
      <c r="C852" s="76" t="s">
        <v>2</v>
      </c>
      <c r="D852" s="31" t="s">
        <v>123</v>
      </c>
      <c r="E852" s="31" t="s">
        <v>124</v>
      </c>
      <c r="F852" s="76" t="s">
        <v>82</v>
      </c>
      <c r="G852" s="76" t="s">
        <v>134</v>
      </c>
      <c r="H852" s="76">
        <v>8.0</v>
      </c>
      <c r="I852" s="76" t="s">
        <v>123</v>
      </c>
      <c r="J852" s="76" t="s">
        <v>82</v>
      </c>
      <c r="K852" s="76" t="s">
        <v>124</v>
      </c>
      <c r="L852" s="95" t="s">
        <v>668</v>
      </c>
      <c r="M852" s="76"/>
    </row>
    <row r="853" hidden="1">
      <c r="A853" s="83">
        <v>45763.0</v>
      </c>
      <c r="B853" s="95" t="s">
        <v>662</v>
      </c>
      <c r="C853" s="76" t="s">
        <v>2</v>
      </c>
      <c r="D853" s="31" t="s">
        <v>123</v>
      </c>
      <c r="E853" s="31" t="s">
        <v>124</v>
      </c>
      <c r="F853" s="76" t="s">
        <v>82</v>
      </c>
      <c r="G853" s="76" t="s">
        <v>134</v>
      </c>
      <c r="H853" s="76">
        <v>8.0</v>
      </c>
      <c r="I853" s="76" t="s">
        <v>123</v>
      </c>
      <c r="J853" s="76" t="s">
        <v>82</v>
      </c>
      <c r="K853" s="76" t="s">
        <v>124</v>
      </c>
      <c r="L853" s="95" t="s">
        <v>669</v>
      </c>
      <c r="M853" s="76"/>
    </row>
    <row r="854" hidden="1">
      <c r="A854" s="83">
        <v>45763.0</v>
      </c>
      <c r="B854" s="95" t="s">
        <v>662</v>
      </c>
      <c r="C854" s="76" t="s">
        <v>2</v>
      </c>
      <c r="D854" s="31" t="s">
        <v>123</v>
      </c>
      <c r="E854" s="31" t="s">
        <v>124</v>
      </c>
      <c r="F854" s="76" t="s">
        <v>82</v>
      </c>
      <c r="G854" s="76" t="s">
        <v>134</v>
      </c>
      <c r="H854" s="76">
        <v>8.0</v>
      </c>
      <c r="I854" s="76" t="s">
        <v>123</v>
      </c>
      <c r="J854" s="76" t="s">
        <v>82</v>
      </c>
      <c r="K854" s="76" t="s">
        <v>124</v>
      </c>
      <c r="L854" s="95" t="s">
        <v>670</v>
      </c>
      <c r="M854" s="76"/>
    </row>
    <row r="855">
      <c r="A855" s="83">
        <v>45763.0</v>
      </c>
      <c r="B855" s="95" t="s">
        <v>671</v>
      </c>
      <c r="C855" s="76" t="s">
        <v>2</v>
      </c>
      <c r="D855" s="31" t="s">
        <v>123</v>
      </c>
      <c r="E855" s="31" t="s">
        <v>125</v>
      </c>
      <c r="F855" s="76" t="s">
        <v>9</v>
      </c>
      <c r="G855" s="76" t="s">
        <v>134</v>
      </c>
      <c r="H855" s="76">
        <v>8.0</v>
      </c>
      <c r="I855" s="76" t="s">
        <v>123</v>
      </c>
      <c r="J855" s="76" t="s">
        <v>9</v>
      </c>
      <c r="K855" s="76" t="s">
        <v>125</v>
      </c>
      <c r="L855" s="95" t="s">
        <v>672</v>
      </c>
      <c r="M855" s="76"/>
    </row>
    <row r="856">
      <c r="A856" s="83">
        <v>45763.0</v>
      </c>
      <c r="B856" s="95" t="s">
        <v>673</v>
      </c>
      <c r="C856" s="76" t="s">
        <v>2</v>
      </c>
      <c r="D856" s="31" t="s">
        <v>123</v>
      </c>
      <c r="E856" s="31" t="s">
        <v>125</v>
      </c>
      <c r="F856" s="76" t="s">
        <v>9</v>
      </c>
      <c r="G856" s="76" t="s">
        <v>134</v>
      </c>
      <c r="H856" s="76">
        <v>8.0</v>
      </c>
      <c r="I856" s="76" t="s">
        <v>123</v>
      </c>
      <c r="J856" s="76" t="s">
        <v>9</v>
      </c>
      <c r="K856" s="76" t="s">
        <v>125</v>
      </c>
      <c r="L856" s="95" t="s">
        <v>674</v>
      </c>
      <c r="M856" s="76"/>
    </row>
    <row r="857">
      <c r="A857" s="83">
        <v>45763.0</v>
      </c>
      <c r="B857" s="95" t="s">
        <v>673</v>
      </c>
      <c r="C857" s="76" t="s">
        <v>2</v>
      </c>
      <c r="D857" s="31" t="s">
        <v>123</v>
      </c>
      <c r="E857" s="31" t="s">
        <v>125</v>
      </c>
      <c r="F857" s="76" t="s">
        <v>9</v>
      </c>
      <c r="G857" s="76" t="s">
        <v>134</v>
      </c>
      <c r="H857" s="76">
        <v>8.0</v>
      </c>
      <c r="I857" s="76" t="s">
        <v>123</v>
      </c>
      <c r="J857" s="76" t="s">
        <v>9</v>
      </c>
      <c r="K857" s="76" t="s">
        <v>125</v>
      </c>
      <c r="L857" s="95" t="s">
        <v>675</v>
      </c>
      <c r="M857" s="76"/>
    </row>
    <row r="858">
      <c r="A858" s="83">
        <v>45763.0</v>
      </c>
      <c r="B858" s="95" t="s">
        <v>673</v>
      </c>
      <c r="C858" s="76" t="s">
        <v>2</v>
      </c>
      <c r="D858" s="31" t="s">
        <v>123</v>
      </c>
      <c r="E858" s="31" t="s">
        <v>125</v>
      </c>
      <c r="F858" s="76" t="s">
        <v>9</v>
      </c>
      <c r="G858" s="76" t="s">
        <v>134</v>
      </c>
      <c r="H858" s="76">
        <v>8.0</v>
      </c>
      <c r="I858" s="76" t="s">
        <v>123</v>
      </c>
      <c r="J858" s="76" t="s">
        <v>9</v>
      </c>
      <c r="K858" s="76" t="s">
        <v>125</v>
      </c>
      <c r="L858" s="95" t="s">
        <v>676</v>
      </c>
      <c r="M858" s="76"/>
    </row>
    <row r="859" hidden="1">
      <c r="A859" s="83">
        <v>45763.0</v>
      </c>
      <c r="B859" s="95" t="s">
        <v>677</v>
      </c>
      <c r="C859" s="76" t="s">
        <v>2</v>
      </c>
      <c r="D859" s="31" t="s">
        <v>123</v>
      </c>
      <c r="E859" s="31" t="s">
        <v>125</v>
      </c>
      <c r="F859" s="76" t="s">
        <v>82</v>
      </c>
      <c r="G859" s="76" t="s">
        <v>134</v>
      </c>
      <c r="H859" s="76">
        <v>8.0</v>
      </c>
      <c r="I859" s="76" t="s">
        <v>123</v>
      </c>
      <c r="J859" s="76" t="s">
        <v>82</v>
      </c>
      <c r="K859" s="76" t="s">
        <v>125</v>
      </c>
      <c r="L859" s="95" t="s">
        <v>678</v>
      </c>
      <c r="M859" s="76"/>
    </row>
    <row r="860" hidden="1">
      <c r="A860" s="83">
        <v>45763.0</v>
      </c>
      <c r="B860" s="95" t="s">
        <v>677</v>
      </c>
      <c r="C860" s="76" t="s">
        <v>2</v>
      </c>
      <c r="D860" s="31" t="s">
        <v>123</v>
      </c>
      <c r="E860" s="31" t="s">
        <v>125</v>
      </c>
      <c r="F860" s="76" t="s">
        <v>82</v>
      </c>
      <c r="G860" s="76" t="s">
        <v>134</v>
      </c>
      <c r="H860" s="76">
        <v>8.0</v>
      </c>
      <c r="I860" s="76" t="s">
        <v>123</v>
      </c>
      <c r="J860" s="76" t="s">
        <v>82</v>
      </c>
      <c r="K860" s="76" t="s">
        <v>125</v>
      </c>
      <c r="L860" s="95" t="s">
        <v>679</v>
      </c>
      <c r="M860" s="76"/>
    </row>
    <row r="861" hidden="1">
      <c r="A861" s="83">
        <v>45763.0</v>
      </c>
      <c r="B861" s="95" t="s">
        <v>677</v>
      </c>
      <c r="C861" s="76" t="s">
        <v>2</v>
      </c>
      <c r="D861" s="31" t="s">
        <v>123</v>
      </c>
      <c r="E861" s="31" t="s">
        <v>125</v>
      </c>
      <c r="F861" s="76" t="s">
        <v>82</v>
      </c>
      <c r="G861" s="76" t="s">
        <v>134</v>
      </c>
      <c r="H861" s="76">
        <v>8.0</v>
      </c>
      <c r="I861" s="76" t="s">
        <v>123</v>
      </c>
      <c r="J861" s="76" t="s">
        <v>82</v>
      </c>
      <c r="K861" s="76" t="s">
        <v>125</v>
      </c>
      <c r="L861" s="95" t="s">
        <v>680</v>
      </c>
      <c r="M861" s="76"/>
    </row>
    <row r="862" hidden="1">
      <c r="A862" s="83">
        <v>45763.0</v>
      </c>
      <c r="B862" s="95" t="s">
        <v>677</v>
      </c>
      <c r="C862" s="76" t="s">
        <v>2</v>
      </c>
      <c r="D862" s="31" t="s">
        <v>123</v>
      </c>
      <c r="E862" s="31" t="s">
        <v>125</v>
      </c>
      <c r="F862" s="76" t="s">
        <v>82</v>
      </c>
      <c r="G862" s="76" t="s">
        <v>134</v>
      </c>
      <c r="H862" s="76">
        <v>8.0</v>
      </c>
      <c r="I862" s="76" t="s">
        <v>123</v>
      </c>
      <c r="J862" s="76" t="s">
        <v>82</v>
      </c>
      <c r="K862" s="76" t="s">
        <v>125</v>
      </c>
      <c r="L862" s="95" t="s">
        <v>681</v>
      </c>
      <c r="M862" s="76"/>
    </row>
    <row r="863">
      <c r="A863" s="83">
        <v>45763.0</v>
      </c>
      <c r="B863" s="95" t="s">
        <v>362</v>
      </c>
      <c r="C863" s="76" t="s">
        <v>2</v>
      </c>
      <c r="D863" s="31" t="s">
        <v>498</v>
      </c>
      <c r="E863" s="31" t="s">
        <v>126</v>
      </c>
      <c r="F863" s="76" t="s">
        <v>9</v>
      </c>
      <c r="G863" s="76" t="s">
        <v>134</v>
      </c>
      <c r="H863" s="76">
        <v>8.0</v>
      </c>
      <c r="I863" s="76" t="s">
        <v>498</v>
      </c>
      <c r="J863" s="76" t="s">
        <v>9</v>
      </c>
      <c r="K863" s="76" t="s">
        <v>126</v>
      </c>
      <c r="L863" s="95" t="s">
        <v>682</v>
      </c>
      <c r="M863" s="76"/>
    </row>
    <row r="864">
      <c r="A864" s="83">
        <v>45763.0</v>
      </c>
      <c r="B864" s="95" t="s">
        <v>683</v>
      </c>
      <c r="C864" s="76" t="s">
        <v>2</v>
      </c>
      <c r="D864" s="31" t="s">
        <v>123</v>
      </c>
      <c r="E864" s="31" t="s">
        <v>124</v>
      </c>
      <c r="F864" s="76" t="s">
        <v>9</v>
      </c>
      <c r="G864" s="76" t="s">
        <v>134</v>
      </c>
      <c r="H864" s="76">
        <v>8.0</v>
      </c>
      <c r="I864" s="76" t="s">
        <v>123</v>
      </c>
      <c r="J864" s="76" t="s">
        <v>9</v>
      </c>
      <c r="K864" s="76" t="s">
        <v>124</v>
      </c>
      <c r="L864" s="95" t="s">
        <v>684</v>
      </c>
      <c r="M864" s="76"/>
    </row>
    <row r="865">
      <c r="A865" s="83">
        <v>45763.0</v>
      </c>
      <c r="B865" s="95" t="s">
        <v>370</v>
      </c>
      <c r="C865" s="76" t="s">
        <v>2</v>
      </c>
      <c r="D865" s="31" t="s">
        <v>123</v>
      </c>
      <c r="E865" s="31" t="s">
        <v>125</v>
      </c>
      <c r="F865" s="76" t="s">
        <v>9</v>
      </c>
      <c r="G865" s="76" t="s">
        <v>134</v>
      </c>
      <c r="H865" s="76">
        <v>8.0</v>
      </c>
      <c r="I865" s="76" t="s">
        <v>123</v>
      </c>
      <c r="J865" s="76" t="s">
        <v>9</v>
      </c>
      <c r="K865" s="76" t="s">
        <v>125</v>
      </c>
      <c r="L865" s="95" t="s">
        <v>685</v>
      </c>
      <c r="M865" s="76"/>
    </row>
    <row r="866">
      <c r="A866" s="83">
        <v>45763.0</v>
      </c>
      <c r="B866" s="95" t="s">
        <v>375</v>
      </c>
      <c r="C866" s="76" t="s">
        <v>2</v>
      </c>
      <c r="D866" s="31" t="s">
        <v>485</v>
      </c>
      <c r="E866" s="31" t="s">
        <v>126</v>
      </c>
      <c r="F866" s="76" t="s">
        <v>9</v>
      </c>
      <c r="G866" s="76" t="s">
        <v>134</v>
      </c>
      <c r="H866" s="76">
        <v>8.0</v>
      </c>
      <c r="I866" s="76" t="s">
        <v>485</v>
      </c>
      <c r="J866" s="76" t="s">
        <v>9</v>
      </c>
      <c r="K866" s="76" t="s">
        <v>126</v>
      </c>
      <c r="L866" s="95" t="s">
        <v>686</v>
      </c>
      <c r="M866" s="76"/>
    </row>
    <row r="867">
      <c r="A867" s="83">
        <v>45763.0</v>
      </c>
      <c r="B867" s="95" t="s">
        <v>382</v>
      </c>
      <c r="C867" s="76" t="s">
        <v>2</v>
      </c>
      <c r="D867" s="31" t="s">
        <v>297</v>
      </c>
      <c r="E867" s="31" t="s">
        <v>126</v>
      </c>
      <c r="F867" s="76" t="s">
        <v>9</v>
      </c>
      <c r="G867" s="76" t="s">
        <v>134</v>
      </c>
      <c r="H867" s="76">
        <v>8.0</v>
      </c>
      <c r="I867" s="76" t="s">
        <v>297</v>
      </c>
      <c r="J867" s="76" t="s">
        <v>9</v>
      </c>
      <c r="K867" s="76" t="s">
        <v>126</v>
      </c>
      <c r="L867" s="95" t="s">
        <v>687</v>
      </c>
      <c r="M867" s="76"/>
    </row>
    <row r="868">
      <c r="A868" s="83">
        <v>45763.0</v>
      </c>
      <c r="B868" s="95" t="s">
        <v>384</v>
      </c>
      <c r="C868" s="76" t="s">
        <v>2</v>
      </c>
      <c r="D868" s="31" t="s">
        <v>638</v>
      </c>
      <c r="E868" s="31" t="s">
        <v>126</v>
      </c>
      <c r="F868" s="76" t="s">
        <v>9</v>
      </c>
      <c r="G868" s="76" t="s">
        <v>134</v>
      </c>
      <c r="H868" s="76">
        <v>8.0</v>
      </c>
      <c r="I868" s="76" t="s">
        <v>638</v>
      </c>
      <c r="J868" s="76" t="s">
        <v>9</v>
      </c>
      <c r="K868" s="76" t="s">
        <v>126</v>
      </c>
      <c r="L868" s="95" t="s">
        <v>688</v>
      </c>
      <c r="M868" s="76"/>
    </row>
    <row r="869">
      <c r="A869" s="83">
        <v>45763.0</v>
      </c>
      <c r="B869" s="95" t="s">
        <v>689</v>
      </c>
      <c r="C869" s="76" t="s">
        <v>2</v>
      </c>
      <c r="D869" s="31" t="s">
        <v>123</v>
      </c>
      <c r="E869" s="31" t="s">
        <v>124</v>
      </c>
      <c r="F869" s="76" t="s">
        <v>9</v>
      </c>
      <c r="G869" s="76" t="s">
        <v>134</v>
      </c>
      <c r="H869" s="76">
        <v>8.0</v>
      </c>
      <c r="I869" s="76" t="s">
        <v>123</v>
      </c>
      <c r="J869" s="76" t="s">
        <v>9</v>
      </c>
      <c r="K869" s="76" t="s">
        <v>124</v>
      </c>
      <c r="L869" s="95" t="s">
        <v>690</v>
      </c>
      <c r="M869" s="76"/>
    </row>
    <row r="870">
      <c r="A870" s="83">
        <v>45763.0</v>
      </c>
      <c r="B870" s="95" t="s">
        <v>386</v>
      </c>
      <c r="C870" s="76" t="s">
        <v>2</v>
      </c>
      <c r="D870" s="31" t="s">
        <v>163</v>
      </c>
      <c r="E870" s="31" t="s">
        <v>126</v>
      </c>
      <c r="F870" s="76" t="s">
        <v>9</v>
      </c>
      <c r="G870" s="76" t="s">
        <v>134</v>
      </c>
      <c r="H870" s="76">
        <v>8.0</v>
      </c>
      <c r="I870" s="76" t="s">
        <v>163</v>
      </c>
      <c r="J870" s="76" t="s">
        <v>9</v>
      </c>
      <c r="K870" s="76" t="s">
        <v>126</v>
      </c>
      <c r="L870" s="95" t="s">
        <v>691</v>
      </c>
      <c r="M870" s="76"/>
    </row>
    <row r="871" hidden="1">
      <c r="A871" s="83">
        <v>45763.0</v>
      </c>
      <c r="B871" s="95" t="s">
        <v>386</v>
      </c>
      <c r="C871" s="76" t="s">
        <v>2</v>
      </c>
      <c r="D871" s="31" t="s">
        <v>163</v>
      </c>
      <c r="E871" s="31" t="s">
        <v>126</v>
      </c>
      <c r="F871" s="76" t="s">
        <v>82</v>
      </c>
      <c r="G871" s="76" t="s">
        <v>134</v>
      </c>
      <c r="H871" s="76">
        <v>8.0</v>
      </c>
      <c r="I871" s="76" t="s">
        <v>163</v>
      </c>
      <c r="J871" s="76" t="s">
        <v>82</v>
      </c>
      <c r="K871" s="76" t="s">
        <v>126</v>
      </c>
      <c r="L871" s="95" t="s">
        <v>692</v>
      </c>
      <c r="M871" s="76"/>
    </row>
    <row r="872">
      <c r="A872" s="83">
        <v>45763.0</v>
      </c>
      <c r="B872" s="95" t="s">
        <v>693</v>
      </c>
      <c r="C872" s="76" t="s">
        <v>2</v>
      </c>
      <c r="D872" s="31" t="s">
        <v>123</v>
      </c>
      <c r="E872" s="31" t="s">
        <v>124</v>
      </c>
      <c r="F872" s="76" t="s">
        <v>9</v>
      </c>
      <c r="G872" s="76" t="s">
        <v>134</v>
      </c>
      <c r="H872" s="76">
        <v>8.0</v>
      </c>
      <c r="I872" s="76" t="s">
        <v>123</v>
      </c>
      <c r="J872" s="76" t="s">
        <v>9</v>
      </c>
      <c r="K872" s="76" t="s">
        <v>124</v>
      </c>
      <c r="L872" s="95" t="s">
        <v>694</v>
      </c>
      <c r="M872" s="76"/>
    </row>
    <row r="873">
      <c r="A873" s="83">
        <v>45763.0</v>
      </c>
      <c r="B873" s="95" t="s">
        <v>695</v>
      </c>
      <c r="C873" s="76" t="s">
        <v>2</v>
      </c>
      <c r="D873" s="31" t="s">
        <v>123</v>
      </c>
      <c r="E873" s="31" t="s">
        <v>125</v>
      </c>
      <c r="F873" s="76" t="s">
        <v>9</v>
      </c>
      <c r="G873" s="76" t="s">
        <v>134</v>
      </c>
      <c r="H873" s="76">
        <v>8.0</v>
      </c>
      <c r="I873" s="76" t="s">
        <v>123</v>
      </c>
      <c r="J873" s="76" t="s">
        <v>9</v>
      </c>
      <c r="K873" s="76" t="s">
        <v>125</v>
      </c>
      <c r="L873" s="95" t="s">
        <v>696</v>
      </c>
      <c r="M873" s="76"/>
    </row>
    <row r="874">
      <c r="A874" s="83">
        <v>45763.0</v>
      </c>
      <c r="B874" s="95" t="s">
        <v>405</v>
      </c>
      <c r="C874" s="76" t="s">
        <v>2</v>
      </c>
      <c r="D874" s="31" t="s">
        <v>123</v>
      </c>
      <c r="E874" s="31" t="s">
        <v>125</v>
      </c>
      <c r="F874" s="76" t="s">
        <v>9</v>
      </c>
      <c r="G874" s="76" t="s">
        <v>134</v>
      </c>
      <c r="H874" s="76">
        <v>8.0</v>
      </c>
      <c r="I874" s="76" t="s">
        <v>123</v>
      </c>
      <c r="J874" s="76" t="s">
        <v>9</v>
      </c>
      <c r="K874" s="76" t="s">
        <v>125</v>
      </c>
      <c r="L874" s="95" t="s">
        <v>697</v>
      </c>
      <c r="M874" s="76"/>
    </row>
    <row r="875">
      <c r="A875" s="83">
        <v>45763.0</v>
      </c>
      <c r="B875" s="95" t="s">
        <v>698</v>
      </c>
      <c r="C875" s="76" t="s">
        <v>2</v>
      </c>
      <c r="D875" s="31" t="s">
        <v>123</v>
      </c>
      <c r="E875" s="31" t="s">
        <v>124</v>
      </c>
      <c r="F875" s="76" t="s">
        <v>9</v>
      </c>
      <c r="G875" s="76" t="s">
        <v>134</v>
      </c>
      <c r="H875" s="76">
        <v>8.0</v>
      </c>
      <c r="I875" s="76" t="s">
        <v>123</v>
      </c>
      <c r="J875" s="76" t="s">
        <v>9</v>
      </c>
      <c r="K875" s="76" t="s">
        <v>124</v>
      </c>
      <c r="L875" s="95" t="s">
        <v>699</v>
      </c>
      <c r="M875" s="76"/>
    </row>
    <row r="876">
      <c r="A876" s="83">
        <v>45763.0</v>
      </c>
      <c r="B876" s="95" t="s">
        <v>700</v>
      </c>
      <c r="C876" s="76" t="s">
        <v>2</v>
      </c>
      <c r="D876" s="31" t="s">
        <v>123</v>
      </c>
      <c r="E876" s="31" t="s">
        <v>124</v>
      </c>
      <c r="F876" s="76" t="s">
        <v>9</v>
      </c>
      <c r="G876" s="76" t="s">
        <v>134</v>
      </c>
      <c r="H876" s="76">
        <v>8.0</v>
      </c>
      <c r="I876" s="76" t="s">
        <v>123</v>
      </c>
      <c r="J876" s="76" t="s">
        <v>9</v>
      </c>
      <c r="K876" s="76" t="s">
        <v>124</v>
      </c>
      <c r="L876" s="95" t="s">
        <v>701</v>
      </c>
      <c r="M876" s="76"/>
    </row>
    <row r="877">
      <c r="A877" s="83">
        <v>45763.0</v>
      </c>
      <c r="B877" s="95" t="s">
        <v>702</v>
      </c>
      <c r="C877" s="76" t="s">
        <v>2</v>
      </c>
      <c r="D877" s="31" t="s">
        <v>123</v>
      </c>
      <c r="E877" s="31" t="s">
        <v>125</v>
      </c>
      <c r="F877" s="76" t="s">
        <v>9</v>
      </c>
      <c r="G877" s="76" t="s">
        <v>134</v>
      </c>
      <c r="H877" s="76">
        <v>8.0</v>
      </c>
      <c r="I877" s="76" t="s">
        <v>123</v>
      </c>
      <c r="J877" s="76" t="s">
        <v>9</v>
      </c>
      <c r="K877" s="76" t="s">
        <v>125</v>
      </c>
      <c r="L877" s="95" t="s">
        <v>703</v>
      </c>
      <c r="M877" s="76"/>
    </row>
    <row r="878">
      <c r="A878" s="83">
        <v>45763.0</v>
      </c>
      <c r="B878" s="95" t="s">
        <v>702</v>
      </c>
      <c r="C878" s="76" t="s">
        <v>2</v>
      </c>
      <c r="D878" s="31" t="s">
        <v>123</v>
      </c>
      <c r="E878" s="31" t="s">
        <v>125</v>
      </c>
      <c r="F878" s="76" t="s">
        <v>9</v>
      </c>
      <c r="G878" s="76" t="s">
        <v>134</v>
      </c>
      <c r="H878" s="76">
        <v>8.0</v>
      </c>
      <c r="I878" s="76" t="s">
        <v>123</v>
      </c>
      <c r="J878" s="76" t="s">
        <v>9</v>
      </c>
      <c r="K878" s="76" t="s">
        <v>125</v>
      </c>
      <c r="L878" s="95" t="s">
        <v>704</v>
      </c>
      <c r="M878" s="76"/>
    </row>
    <row r="879">
      <c r="A879" s="83">
        <v>45763.0</v>
      </c>
      <c r="B879" s="95" t="s">
        <v>705</v>
      </c>
      <c r="C879" s="76" t="s">
        <v>2</v>
      </c>
      <c r="D879" s="31" t="s">
        <v>127</v>
      </c>
      <c r="E879" s="31" t="s">
        <v>57</v>
      </c>
      <c r="F879" s="76" t="s">
        <v>134</v>
      </c>
      <c r="G879" s="76" t="s">
        <v>132</v>
      </c>
      <c r="H879" s="76">
        <v>50.0</v>
      </c>
      <c r="I879" s="76" t="s">
        <v>123</v>
      </c>
      <c r="J879" s="76" t="s">
        <v>134</v>
      </c>
      <c r="K879" s="76" t="s">
        <v>57</v>
      </c>
      <c r="L879" s="95" t="s">
        <v>706</v>
      </c>
      <c r="M879" s="76"/>
    </row>
    <row r="880">
      <c r="A880" s="83">
        <v>45763.0</v>
      </c>
      <c r="B880" s="95" t="s">
        <v>705</v>
      </c>
      <c r="C880" s="76" t="s">
        <v>2</v>
      </c>
      <c r="D880" s="31" t="s">
        <v>127</v>
      </c>
      <c r="E880" s="31" t="s">
        <v>57</v>
      </c>
      <c r="F880" s="76" t="s">
        <v>134</v>
      </c>
      <c r="G880" s="76" t="s">
        <v>129</v>
      </c>
      <c r="H880" s="76">
        <v>50.0</v>
      </c>
      <c r="I880" s="76" t="s">
        <v>123</v>
      </c>
      <c r="J880" s="76" t="s">
        <v>134</v>
      </c>
      <c r="K880" s="76" t="s">
        <v>57</v>
      </c>
      <c r="L880" s="95" t="s">
        <v>707</v>
      </c>
      <c r="M880" s="76"/>
    </row>
    <row r="881">
      <c r="A881" s="83">
        <v>45763.0</v>
      </c>
      <c r="B881" s="95" t="s">
        <v>708</v>
      </c>
      <c r="C881" s="76" t="s">
        <v>2</v>
      </c>
      <c r="D881" s="31" t="s">
        <v>127</v>
      </c>
      <c r="E881" s="31" t="s">
        <v>57</v>
      </c>
      <c r="F881" s="76" t="s">
        <v>134</v>
      </c>
      <c r="G881" s="76" t="s">
        <v>129</v>
      </c>
      <c r="H881" s="76">
        <v>50.0</v>
      </c>
      <c r="I881" s="76" t="s">
        <v>123</v>
      </c>
      <c r="J881" s="76" t="s">
        <v>134</v>
      </c>
      <c r="K881" s="76" t="s">
        <v>57</v>
      </c>
      <c r="L881" s="95" t="s">
        <v>709</v>
      </c>
      <c r="M881" s="76"/>
    </row>
    <row r="882">
      <c r="A882" s="83">
        <v>45763.0</v>
      </c>
      <c r="B882" s="95" t="s">
        <v>708</v>
      </c>
      <c r="C882" s="76" t="s">
        <v>2</v>
      </c>
      <c r="D882" s="31" t="s">
        <v>127</v>
      </c>
      <c r="E882" s="31" t="s">
        <v>57</v>
      </c>
      <c r="F882" s="76" t="s">
        <v>134</v>
      </c>
      <c r="G882" s="76" t="s">
        <v>132</v>
      </c>
      <c r="H882" s="76">
        <v>50.0</v>
      </c>
      <c r="I882" s="76" t="s">
        <v>123</v>
      </c>
      <c r="J882" s="76" t="s">
        <v>134</v>
      </c>
      <c r="K882" s="76" t="s">
        <v>57</v>
      </c>
      <c r="L882" s="95" t="s">
        <v>710</v>
      </c>
      <c r="M882" s="76"/>
    </row>
    <row r="883">
      <c r="A883" s="83">
        <v>45763.0</v>
      </c>
      <c r="B883" s="95" t="s">
        <v>708</v>
      </c>
      <c r="C883" s="76" t="s">
        <v>2</v>
      </c>
      <c r="D883" s="31" t="s">
        <v>127</v>
      </c>
      <c r="E883" s="31" t="s">
        <v>57</v>
      </c>
      <c r="F883" s="76" t="s">
        <v>134</v>
      </c>
      <c r="G883" s="76" t="s">
        <v>131</v>
      </c>
      <c r="H883" s="76">
        <v>100.0</v>
      </c>
      <c r="I883" s="76" t="s">
        <v>123</v>
      </c>
      <c r="J883" s="76" t="s">
        <v>134</v>
      </c>
      <c r="K883" s="76" t="s">
        <v>57</v>
      </c>
      <c r="L883" s="95" t="s">
        <v>711</v>
      </c>
      <c r="M883" s="76"/>
    </row>
    <row r="884">
      <c r="A884" s="83">
        <v>45763.0</v>
      </c>
      <c r="B884" s="95" t="s">
        <v>708</v>
      </c>
      <c r="C884" s="76" t="s">
        <v>2</v>
      </c>
      <c r="D884" s="31" t="s">
        <v>127</v>
      </c>
      <c r="E884" s="31" t="s">
        <v>57</v>
      </c>
      <c r="F884" s="76" t="s">
        <v>134</v>
      </c>
      <c r="G884" s="76" t="s">
        <v>401</v>
      </c>
      <c r="H884" s="76">
        <v>100.0</v>
      </c>
      <c r="I884" s="76" t="s">
        <v>123</v>
      </c>
      <c r="J884" s="76" t="s">
        <v>134</v>
      </c>
      <c r="K884" s="76" t="s">
        <v>57</v>
      </c>
      <c r="L884" s="95" t="s">
        <v>712</v>
      </c>
      <c r="M884" s="76"/>
    </row>
    <row r="885">
      <c r="A885" s="83">
        <v>45763.0</v>
      </c>
      <c r="B885" s="95" t="s">
        <v>708</v>
      </c>
      <c r="C885" s="76" t="s">
        <v>2</v>
      </c>
      <c r="D885" s="31" t="s">
        <v>127</v>
      </c>
      <c r="E885" s="31" t="s">
        <v>57</v>
      </c>
      <c r="F885" s="76" t="s">
        <v>134</v>
      </c>
      <c r="G885" s="76" t="s">
        <v>513</v>
      </c>
      <c r="H885" s="76">
        <v>100.0</v>
      </c>
      <c r="I885" s="76" t="s">
        <v>123</v>
      </c>
      <c r="J885" s="76" t="s">
        <v>134</v>
      </c>
      <c r="K885" s="76" t="s">
        <v>57</v>
      </c>
      <c r="L885" s="95" t="s">
        <v>713</v>
      </c>
      <c r="M885" s="76"/>
    </row>
    <row r="886">
      <c r="A886" s="83">
        <v>45763.0</v>
      </c>
      <c r="B886" s="95" t="s">
        <v>708</v>
      </c>
      <c r="C886" s="76" t="s">
        <v>2</v>
      </c>
      <c r="D886" s="31" t="s">
        <v>127</v>
      </c>
      <c r="E886" s="31" t="s">
        <v>57</v>
      </c>
      <c r="F886" s="76" t="s">
        <v>134</v>
      </c>
      <c r="G886" s="76" t="s">
        <v>403</v>
      </c>
      <c r="H886" s="76">
        <v>100.0</v>
      </c>
      <c r="I886" s="76" t="s">
        <v>123</v>
      </c>
      <c r="J886" s="76" t="s">
        <v>134</v>
      </c>
      <c r="K886" s="76" t="s">
        <v>57</v>
      </c>
      <c r="L886" s="95" t="s">
        <v>714</v>
      </c>
      <c r="M886" s="76"/>
    </row>
    <row r="887">
      <c r="A887" s="83">
        <v>45763.0</v>
      </c>
      <c r="B887" s="95" t="s">
        <v>708</v>
      </c>
      <c r="C887" s="76" t="s">
        <v>2</v>
      </c>
      <c r="D887" s="31" t="s">
        <v>123</v>
      </c>
      <c r="E887" s="31" t="s">
        <v>124</v>
      </c>
      <c r="F887" s="76" t="s">
        <v>9</v>
      </c>
      <c r="G887" s="76" t="s">
        <v>134</v>
      </c>
      <c r="H887" s="76">
        <v>8.0</v>
      </c>
      <c r="I887" s="76" t="s">
        <v>123</v>
      </c>
      <c r="J887" s="76" t="s">
        <v>9</v>
      </c>
      <c r="K887" s="76" t="s">
        <v>124</v>
      </c>
      <c r="L887" s="95" t="s">
        <v>715</v>
      </c>
      <c r="M887" s="76"/>
    </row>
    <row r="888" hidden="1">
      <c r="A888" s="83">
        <v>45763.0</v>
      </c>
      <c r="B888" s="95" t="s">
        <v>708</v>
      </c>
      <c r="C888" s="76" t="s">
        <v>2</v>
      </c>
      <c r="D888" s="31" t="s">
        <v>123</v>
      </c>
      <c r="E888" s="31" t="s">
        <v>124</v>
      </c>
      <c r="F888" s="76" t="s">
        <v>82</v>
      </c>
      <c r="G888" s="76" t="s">
        <v>134</v>
      </c>
      <c r="H888" s="76">
        <v>8.0</v>
      </c>
      <c r="I888" s="76" t="s">
        <v>123</v>
      </c>
      <c r="J888" s="76" t="s">
        <v>82</v>
      </c>
      <c r="K888" s="76" t="s">
        <v>124</v>
      </c>
      <c r="L888" s="95" t="s">
        <v>716</v>
      </c>
      <c r="M888" s="76"/>
    </row>
    <row r="889" hidden="1">
      <c r="A889" s="83">
        <v>45763.0</v>
      </c>
      <c r="B889" s="95" t="s">
        <v>708</v>
      </c>
      <c r="C889" s="76" t="s">
        <v>2</v>
      </c>
      <c r="D889" s="31" t="s">
        <v>123</v>
      </c>
      <c r="E889" s="31" t="s">
        <v>124</v>
      </c>
      <c r="F889" s="76" t="s">
        <v>82</v>
      </c>
      <c r="G889" s="76" t="s">
        <v>134</v>
      </c>
      <c r="H889" s="76">
        <v>8.0</v>
      </c>
      <c r="I889" s="76" t="s">
        <v>123</v>
      </c>
      <c r="J889" s="76" t="s">
        <v>82</v>
      </c>
      <c r="K889" s="76" t="s">
        <v>124</v>
      </c>
      <c r="L889" s="95" t="s">
        <v>717</v>
      </c>
      <c r="M889" s="76"/>
    </row>
    <row r="890" hidden="1">
      <c r="A890" s="83">
        <v>45763.0</v>
      </c>
      <c r="B890" s="95" t="s">
        <v>708</v>
      </c>
      <c r="C890" s="76" t="s">
        <v>2</v>
      </c>
      <c r="D890" s="31" t="s">
        <v>123</v>
      </c>
      <c r="E890" s="31" t="s">
        <v>124</v>
      </c>
      <c r="F890" s="76" t="s">
        <v>82</v>
      </c>
      <c r="G890" s="76" t="s">
        <v>134</v>
      </c>
      <c r="H890" s="76">
        <v>8.0</v>
      </c>
      <c r="I890" s="76" t="s">
        <v>123</v>
      </c>
      <c r="J890" s="76" t="s">
        <v>82</v>
      </c>
      <c r="K890" s="76" t="s">
        <v>124</v>
      </c>
      <c r="L890" s="95" t="s">
        <v>718</v>
      </c>
      <c r="M890" s="76"/>
    </row>
    <row r="891">
      <c r="A891" s="83">
        <v>45763.0</v>
      </c>
      <c r="B891" s="95" t="s">
        <v>708</v>
      </c>
      <c r="C891" s="76" t="s">
        <v>2</v>
      </c>
      <c r="D891" s="31" t="s">
        <v>127</v>
      </c>
      <c r="E891" s="31" t="s">
        <v>57</v>
      </c>
      <c r="F891" s="76" t="s">
        <v>134</v>
      </c>
      <c r="G891" s="76" t="s">
        <v>178</v>
      </c>
      <c r="H891" s="76">
        <v>100.0</v>
      </c>
      <c r="I891" s="76" t="s">
        <v>123</v>
      </c>
      <c r="J891" s="76" t="s">
        <v>134</v>
      </c>
      <c r="K891" s="76" t="s">
        <v>57</v>
      </c>
      <c r="L891" s="95" t="s">
        <v>719</v>
      </c>
      <c r="M891" s="76"/>
    </row>
    <row r="892" hidden="1">
      <c r="A892" s="83">
        <v>45763.0</v>
      </c>
      <c r="B892" s="95" t="s">
        <v>708</v>
      </c>
      <c r="C892" s="76" t="s">
        <v>2</v>
      </c>
      <c r="D892" s="31" t="s">
        <v>641</v>
      </c>
      <c r="E892" s="31" t="s">
        <v>126</v>
      </c>
      <c r="F892" s="76" t="s">
        <v>82</v>
      </c>
      <c r="G892" s="76" t="s">
        <v>134</v>
      </c>
      <c r="H892" s="76">
        <v>8.0</v>
      </c>
      <c r="I892" s="76" t="s">
        <v>641</v>
      </c>
      <c r="J892" s="76" t="s">
        <v>82</v>
      </c>
      <c r="K892" s="76" t="s">
        <v>126</v>
      </c>
      <c r="L892" s="95" t="s">
        <v>720</v>
      </c>
      <c r="M892" s="76"/>
    </row>
    <row r="893">
      <c r="A893" s="83">
        <v>45763.0</v>
      </c>
      <c r="B893" s="95" t="s">
        <v>708</v>
      </c>
      <c r="C893" s="76" t="s">
        <v>2</v>
      </c>
      <c r="D893" s="31" t="s">
        <v>641</v>
      </c>
      <c r="E893" s="31" t="s">
        <v>126</v>
      </c>
      <c r="F893" s="76" t="s">
        <v>9</v>
      </c>
      <c r="G893" s="76" t="s">
        <v>134</v>
      </c>
      <c r="H893" s="76">
        <v>8.0</v>
      </c>
      <c r="I893" s="76" t="s">
        <v>641</v>
      </c>
      <c r="J893" s="76" t="s">
        <v>9</v>
      </c>
      <c r="K893" s="76" t="s">
        <v>126</v>
      </c>
      <c r="L893" s="95" t="s">
        <v>721</v>
      </c>
      <c r="M893" s="76"/>
    </row>
    <row r="894">
      <c r="A894" s="83">
        <v>45763.0</v>
      </c>
      <c r="B894" s="95" t="s">
        <v>708</v>
      </c>
      <c r="C894" s="76" t="s">
        <v>2</v>
      </c>
      <c r="D894" s="31" t="s">
        <v>127</v>
      </c>
      <c r="E894" s="31" t="s">
        <v>57</v>
      </c>
      <c r="F894" s="76" t="s">
        <v>134</v>
      </c>
      <c r="G894" s="76" t="s">
        <v>722</v>
      </c>
      <c r="H894" s="76">
        <v>100.0</v>
      </c>
      <c r="I894" s="76" t="s">
        <v>123</v>
      </c>
      <c r="J894" s="76" t="s">
        <v>134</v>
      </c>
      <c r="K894" s="76" t="s">
        <v>57</v>
      </c>
      <c r="L894" s="95" t="s">
        <v>723</v>
      </c>
      <c r="M894" s="76"/>
    </row>
    <row r="895">
      <c r="A895" s="83">
        <v>45763.0</v>
      </c>
      <c r="B895" s="95" t="s">
        <v>724</v>
      </c>
      <c r="C895" s="76" t="s">
        <v>2</v>
      </c>
      <c r="D895" s="31" t="s">
        <v>127</v>
      </c>
      <c r="E895" s="31" t="s">
        <v>57</v>
      </c>
      <c r="F895" s="76" t="s">
        <v>134</v>
      </c>
      <c r="G895" s="76" t="s">
        <v>725</v>
      </c>
      <c r="H895" s="76">
        <v>100.0</v>
      </c>
      <c r="I895" s="76" t="s">
        <v>123</v>
      </c>
      <c r="J895" s="76" t="s">
        <v>134</v>
      </c>
      <c r="K895" s="76" t="s">
        <v>57</v>
      </c>
      <c r="L895" s="95" t="s">
        <v>726</v>
      </c>
      <c r="M895" s="76"/>
    </row>
    <row r="896">
      <c r="A896" s="83">
        <v>45763.0</v>
      </c>
      <c r="B896" s="95" t="s">
        <v>724</v>
      </c>
      <c r="C896" s="76" t="s">
        <v>2</v>
      </c>
      <c r="D896" s="31" t="s">
        <v>127</v>
      </c>
      <c r="E896" s="31" t="s">
        <v>57</v>
      </c>
      <c r="F896" s="76" t="s">
        <v>134</v>
      </c>
      <c r="G896" s="76" t="s">
        <v>517</v>
      </c>
      <c r="H896" s="76">
        <v>100.0</v>
      </c>
      <c r="I896" s="76" t="s">
        <v>123</v>
      </c>
      <c r="J896" s="76" t="s">
        <v>134</v>
      </c>
      <c r="K896" s="76" t="s">
        <v>57</v>
      </c>
      <c r="L896" s="95" t="s">
        <v>727</v>
      </c>
      <c r="M896" s="76"/>
    </row>
    <row r="897" hidden="1">
      <c r="A897" s="83">
        <v>45763.0</v>
      </c>
      <c r="B897" s="95" t="s">
        <v>724</v>
      </c>
      <c r="C897" s="76" t="s">
        <v>2</v>
      </c>
      <c r="D897" s="31" t="s">
        <v>641</v>
      </c>
      <c r="E897" s="31" t="s">
        <v>126</v>
      </c>
      <c r="F897" s="76" t="s">
        <v>82</v>
      </c>
      <c r="G897" s="76" t="s">
        <v>134</v>
      </c>
      <c r="H897" s="76">
        <v>8.0</v>
      </c>
      <c r="I897" s="76" t="s">
        <v>641</v>
      </c>
      <c r="J897" s="76" t="s">
        <v>82</v>
      </c>
      <c r="K897" s="76" t="s">
        <v>126</v>
      </c>
      <c r="L897" s="95" t="s">
        <v>728</v>
      </c>
      <c r="M897" s="76"/>
    </row>
    <row r="898" hidden="1">
      <c r="A898" s="83">
        <v>45763.0</v>
      </c>
      <c r="B898" s="95" t="s">
        <v>729</v>
      </c>
      <c r="C898" s="76" t="s">
        <v>2</v>
      </c>
      <c r="D898" s="31" t="s">
        <v>123</v>
      </c>
      <c r="E898" s="31" t="s">
        <v>125</v>
      </c>
      <c r="F898" s="76" t="s">
        <v>82</v>
      </c>
      <c r="G898" s="76" t="s">
        <v>134</v>
      </c>
      <c r="H898" s="76">
        <v>8.0</v>
      </c>
      <c r="I898" s="76" t="s">
        <v>123</v>
      </c>
      <c r="J898" s="76" t="s">
        <v>82</v>
      </c>
      <c r="K898" s="76" t="s">
        <v>125</v>
      </c>
      <c r="L898" s="95" t="s">
        <v>730</v>
      </c>
      <c r="M898" s="76"/>
    </row>
    <row r="899" hidden="1">
      <c r="A899" s="83">
        <v>45763.0</v>
      </c>
      <c r="B899" s="95" t="s">
        <v>729</v>
      </c>
      <c r="C899" s="76" t="s">
        <v>2</v>
      </c>
      <c r="D899" s="31" t="s">
        <v>123</v>
      </c>
      <c r="E899" s="31" t="s">
        <v>125</v>
      </c>
      <c r="F899" s="76" t="s">
        <v>82</v>
      </c>
      <c r="G899" s="76" t="s">
        <v>134</v>
      </c>
      <c r="H899" s="76">
        <v>8.0</v>
      </c>
      <c r="I899" s="76" t="s">
        <v>123</v>
      </c>
      <c r="J899" s="76" t="s">
        <v>82</v>
      </c>
      <c r="K899" s="76" t="s">
        <v>125</v>
      </c>
      <c r="L899" s="95" t="s">
        <v>731</v>
      </c>
      <c r="M899" s="76"/>
    </row>
    <row r="900">
      <c r="A900" s="83">
        <v>45763.0</v>
      </c>
      <c r="B900" s="95" t="s">
        <v>732</v>
      </c>
      <c r="C900" s="76" t="s">
        <v>2</v>
      </c>
      <c r="D900" s="31" t="s">
        <v>303</v>
      </c>
      <c r="E900" s="31" t="s">
        <v>126</v>
      </c>
      <c r="F900" s="76" t="s">
        <v>9</v>
      </c>
      <c r="G900" s="76" t="s">
        <v>134</v>
      </c>
      <c r="H900" s="76">
        <v>8.0</v>
      </c>
      <c r="I900" s="76" t="s">
        <v>303</v>
      </c>
      <c r="J900" s="76" t="s">
        <v>9</v>
      </c>
      <c r="K900" s="76" t="s">
        <v>126</v>
      </c>
      <c r="L900" s="95" t="s">
        <v>733</v>
      </c>
      <c r="M900" s="76"/>
    </row>
    <row r="901">
      <c r="A901" s="83">
        <v>45763.0</v>
      </c>
      <c r="B901" s="95" t="s">
        <v>734</v>
      </c>
      <c r="C901" s="76" t="s">
        <v>2</v>
      </c>
      <c r="D901" s="31" t="s">
        <v>638</v>
      </c>
      <c r="E901" s="31" t="s">
        <v>126</v>
      </c>
      <c r="F901" s="76" t="s">
        <v>9</v>
      </c>
      <c r="G901" s="76" t="s">
        <v>134</v>
      </c>
      <c r="H901" s="76">
        <v>8.0</v>
      </c>
      <c r="I901" s="76" t="s">
        <v>638</v>
      </c>
      <c r="J901" s="76" t="s">
        <v>9</v>
      </c>
      <c r="K901" s="76" t="s">
        <v>126</v>
      </c>
      <c r="L901" s="95" t="s">
        <v>735</v>
      </c>
      <c r="M901" s="76"/>
    </row>
    <row r="902" hidden="1">
      <c r="A902" s="83">
        <v>45763.0</v>
      </c>
      <c r="B902" s="95" t="s">
        <v>736</v>
      </c>
      <c r="C902" s="76" t="s">
        <v>2</v>
      </c>
      <c r="D902" s="31" t="s">
        <v>505</v>
      </c>
      <c r="E902" s="31" t="s">
        <v>126</v>
      </c>
      <c r="F902" s="76" t="s">
        <v>82</v>
      </c>
      <c r="G902" s="76" t="s">
        <v>134</v>
      </c>
      <c r="H902" s="76">
        <v>8.0</v>
      </c>
      <c r="I902" s="76" t="s">
        <v>505</v>
      </c>
      <c r="J902" s="76" t="s">
        <v>82</v>
      </c>
      <c r="K902" s="76" t="s">
        <v>126</v>
      </c>
      <c r="L902" s="95" t="s">
        <v>737</v>
      </c>
      <c r="M902" s="76"/>
    </row>
    <row r="903">
      <c r="A903" s="83">
        <v>45763.0</v>
      </c>
      <c r="B903" s="95" t="s">
        <v>736</v>
      </c>
      <c r="C903" s="76" t="s">
        <v>2</v>
      </c>
      <c r="D903" s="31" t="s">
        <v>505</v>
      </c>
      <c r="E903" s="31" t="s">
        <v>126</v>
      </c>
      <c r="F903" s="76" t="s">
        <v>9</v>
      </c>
      <c r="G903" s="76" t="s">
        <v>134</v>
      </c>
      <c r="H903" s="76">
        <v>8.0</v>
      </c>
      <c r="I903" s="76" t="s">
        <v>505</v>
      </c>
      <c r="J903" s="76" t="s">
        <v>9</v>
      </c>
      <c r="K903" s="76" t="s">
        <v>126</v>
      </c>
      <c r="L903" s="95" t="s">
        <v>738</v>
      </c>
      <c r="M903" s="76"/>
    </row>
    <row r="904" hidden="1">
      <c r="A904" s="83">
        <v>45763.0</v>
      </c>
      <c r="B904" s="95" t="s">
        <v>736</v>
      </c>
      <c r="C904" s="76" t="s">
        <v>2</v>
      </c>
      <c r="D904" s="31" t="s">
        <v>505</v>
      </c>
      <c r="E904" s="31" t="s">
        <v>126</v>
      </c>
      <c r="F904" s="76" t="s">
        <v>82</v>
      </c>
      <c r="G904" s="76" t="s">
        <v>134</v>
      </c>
      <c r="H904" s="76">
        <v>8.0</v>
      </c>
      <c r="I904" s="76" t="s">
        <v>505</v>
      </c>
      <c r="J904" s="76" t="s">
        <v>82</v>
      </c>
      <c r="K904" s="76" t="s">
        <v>126</v>
      </c>
      <c r="L904" s="95" t="s">
        <v>739</v>
      </c>
      <c r="M904" s="76"/>
    </row>
    <row r="905">
      <c r="A905" s="83">
        <v>45763.0</v>
      </c>
      <c r="B905" s="95" t="s">
        <v>740</v>
      </c>
      <c r="C905" s="76" t="s">
        <v>2</v>
      </c>
      <c r="D905" s="31" t="s">
        <v>169</v>
      </c>
      <c r="E905" s="31" t="s">
        <v>126</v>
      </c>
      <c r="F905" s="76" t="s">
        <v>9</v>
      </c>
      <c r="G905" s="76" t="s">
        <v>134</v>
      </c>
      <c r="H905" s="76">
        <v>8.0</v>
      </c>
      <c r="I905" s="76" t="s">
        <v>169</v>
      </c>
      <c r="J905" s="76" t="s">
        <v>9</v>
      </c>
      <c r="K905" s="76" t="s">
        <v>126</v>
      </c>
      <c r="L905" s="95" t="s">
        <v>741</v>
      </c>
      <c r="M905" s="76"/>
    </row>
    <row r="906" hidden="1">
      <c r="A906" s="83">
        <v>45763.0</v>
      </c>
      <c r="B906" s="95" t="s">
        <v>742</v>
      </c>
      <c r="C906" s="76" t="s">
        <v>2</v>
      </c>
      <c r="D906" s="31" t="s">
        <v>641</v>
      </c>
      <c r="E906" s="31" t="s">
        <v>126</v>
      </c>
      <c r="F906" s="76" t="s">
        <v>82</v>
      </c>
      <c r="G906" s="76" t="s">
        <v>134</v>
      </c>
      <c r="H906" s="76">
        <v>8.0</v>
      </c>
      <c r="I906" s="76" t="s">
        <v>641</v>
      </c>
      <c r="J906" s="76" t="s">
        <v>82</v>
      </c>
      <c r="K906" s="76" t="s">
        <v>126</v>
      </c>
      <c r="L906" s="95" t="s">
        <v>743</v>
      </c>
      <c r="M906" s="76"/>
    </row>
    <row r="907" hidden="1">
      <c r="A907" s="83">
        <v>45763.0</v>
      </c>
      <c r="B907" s="95" t="s">
        <v>742</v>
      </c>
      <c r="C907" s="76" t="s">
        <v>2</v>
      </c>
      <c r="D907" s="31" t="s">
        <v>641</v>
      </c>
      <c r="E907" s="31" t="s">
        <v>126</v>
      </c>
      <c r="F907" s="76" t="s">
        <v>82</v>
      </c>
      <c r="G907" s="76" t="s">
        <v>134</v>
      </c>
      <c r="H907" s="76">
        <v>8.0</v>
      </c>
      <c r="I907" s="76" t="s">
        <v>641</v>
      </c>
      <c r="J907" s="76" t="s">
        <v>82</v>
      </c>
      <c r="K907" s="76" t="s">
        <v>126</v>
      </c>
      <c r="L907" s="95" t="s">
        <v>744</v>
      </c>
      <c r="M907" s="76"/>
    </row>
    <row r="908">
      <c r="A908" s="83">
        <v>45763.0</v>
      </c>
      <c r="B908" s="95" t="s">
        <v>745</v>
      </c>
      <c r="C908" s="76" t="s">
        <v>78</v>
      </c>
      <c r="D908" s="31" t="s">
        <v>123</v>
      </c>
      <c r="E908" s="31" t="s">
        <v>124</v>
      </c>
      <c r="F908" s="76" t="s">
        <v>438</v>
      </c>
      <c r="G908" s="76" t="s">
        <v>134</v>
      </c>
      <c r="H908" s="76">
        <v>6.0</v>
      </c>
      <c r="I908" s="76" t="s">
        <v>123</v>
      </c>
      <c r="J908" s="76" t="s">
        <v>438</v>
      </c>
      <c r="K908" s="76" t="s">
        <v>124</v>
      </c>
      <c r="L908" s="95" t="s">
        <v>746</v>
      </c>
      <c r="M908" s="76"/>
    </row>
    <row r="909">
      <c r="A909" s="83">
        <v>45763.0</v>
      </c>
      <c r="B909" s="95" t="s">
        <v>745</v>
      </c>
      <c r="C909" s="76" t="s">
        <v>78</v>
      </c>
      <c r="D909" s="31" t="s">
        <v>123</v>
      </c>
      <c r="E909" s="31" t="s">
        <v>124</v>
      </c>
      <c r="F909" s="76" t="s">
        <v>438</v>
      </c>
      <c r="G909" s="76" t="s">
        <v>134</v>
      </c>
      <c r="H909" s="76">
        <v>6.0</v>
      </c>
      <c r="I909" s="76" t="s">
        <v>123</v>
      </c>
      <c r="J909" s="76" t="s">
        <v>438</v>
      </c>
      <c r="K909" s="76" t="s">
        <v>124</v>
      </c>
      <c r="L909" s="95" t="s">
        <v>747</v>
      </c>
      <c r="M909" s="76"/>
    </row>
    <row r="910">
      <c r="A910" s="83">
        <v>45763.0</v>
      </c>
      <c r="B910" s="95" t="s">
        <v>745</v>
      </c>
      <c r="C910" s="76" t="s">
        <v>78</v>
      </c>
      <c r="D910" s="31" t="s">
        <v>123</v>
      </c>
      <c r="E910" s="31" t="s">
        <v>124</v>
      </c>
      <c r="F910" s="76" t="s">
        <v>438</v>
      </c>
      <c r="G910" s="76" t="s">
        <v>134</v>
      </c>
      <c r="H910" s="76">
        <v>6.0</v>
      </c>
      <c r="I910" s="76" t="s">
        <v>123</v>
      </c>
      <c r="J910" s="76" t="s">
        <v>438</v>
      </c>
      <c r="K910" s="76" t="s">
        <v>124</v>
      </c>
      <c r="L910" s="95" t="s">
        <v>748</v>
      </c>
      <c r="M910" s="76"/>
    </row>
    <row r="911">
      <c r="A911" s="83">
        <v>45763.0</v>
      </c>
      <c r="B911" s="95" t="s">
        <v>745</v>
      </c>
      <c r="C911" s="76" t="s">
        <v>78</v>
      </c>
      <c r="D911" s="31" t="s">
        <v>123</v>
      </c>
      <c r="E911" s="31" t="s">
        <v>124</v>
      </c>
      <c r="F911" s="76" t="s">
        <v>438</v>
      </c>
      <c r="G911" s="76" t="s">
        <v>134</v>
      </c>
      <c r="H911" s="76">
        <v>6.0</v>
      </c>
      <c r="I911" s="76" t="s">
        <v>123</v>
      </c>
      <c r="J911" s="76" t="s">
        <v>438</v>
      </c>
      <c r="K911" s="76" t="s">
        <v>124</v>
      </c>
      <c r="L911" s="95" t="s">
        <v>749</v>
      </c>
      <c r="M911" s="76"/>
    </row>
    <row r="912">
      <c r="A912" s="83">
        <v>45763.0</v>
      </c>
      <c r="B912" s="95" t="s">
        <v>745</v>
      </c>
      <c r="C912" s="76" t="s">
        <v>78</v>
      </c>
      <c r="D912" s="31" t="s">
        <v>123</v>
      </c>
      <c r="E912" s="31" t="s">
        <v>124</v>
      </c>
      <c r="F912" s="76" t="s">
        <v>438</v>
      </c>
      <c r="G912" s="76" t="s">
        <v>134</v>
      </c>
      <c r="H912" s="76">
        <v>6.0</v>
      </c>
      <c r="I912" s="76" t="s">
        <v>123</v>
      </c>
      <c r="J912" s="76" t="s">
        <v>438</v>
      </c>
      <c r="K912" s="76" t="s">
        <v>124</v>
      </c>
      <c r="L912" s="95" t="s">
        <v>750</v>
      </c>
      <c r="M912" s="76"/>
    </row>
    <row r="913">
      <c r="A913" s="83">
        <v>45763.0</v>
      </c>
      <c r="B913" s="95" t="s">
        <v>751</v>
      </c>
      <c r="C913" s="76" t="s">
        <v>78</v>
      </c>
      <c r="D913" s="31" t="s">
        <v>123</v>
      </c>
      <c r="E913" s="31" t="s">
        <v>124</v>
      </c>
      <c r="F913" s="76" t="s">
        <v>438</v>
      </c>
      <c r="G913" s="76" t="s">
        <v>134</v>
      </c>
      <c r="H913" s="76">
        <v>6.0</v>
      </c>
      <c r="I913" s="76" t="s">
        <v>123</v>
      </c>
      <c r="J913" s="76" t="s">
        <v>438</v>
      </c>
      <c r="K913" s="76" t="s">
        <v>124</v>
      </c>
      <c r="L913" s="95" t="s">
        <v>752</v>
      </c>
      <c r="M913" s="76"/>
    </row>
    <row r="914">
      <c r="A914" s="83">
        <v>45763.0</v>
      </c>
      <c r="B914" s="95" t="s">
        <v>751</v>
      </c>
      <c r="C914" s="76" t="s">
        <v>78</v>
      </c>
      <c r="D914" s="31" t="s">
        <v>123</v>
      </c>
      <c r="E914" s="31" t="s">
        <v>124</v>
      </c>
      <c r="F914" s="76" t="s">
        <v>438</v>
      </c>
      <c r="G914" s="76" t="s">
        <v>134</v>
      </c>
      <c r="H914" s="76">
        <v>6.0</v>
      </c>
      <c r="I914" s="76" t="s">
        <v>123</v>
      </c>
      <c r="J914" s="76" t="s">
        <v>438</v>
      </c>
      <c r="K914" s="76" t="s">
        <v>124</v>
      </c>
      <c r="L914" s="95" t="s">
        <v>753</v>
      </c>
      <c r="M914" s="76"/>
    </row>
    <row r="915">
      <c r="A915" s="83">
        <v>45763.0</v>
      </c>
      <c r="B915" s="95" t="s">
        <v>751</v>
      </c>
      <c r="C915" s="76" t="s">
        <v>78</v>
      </c>
      <c r="D915" s="31" t="s">
        <v>123</v>
      </c>
      <c r="E915" s="31" t="s">
        <v>124</v>
      </c>
      <c r="F915" s="76" t="s">
        <v>438</v>
      </c>
      <c r="G915" s="76" t="s">
        <v>134</v>
      </c>
      <c r="H915" s="76">
        <v>6.0</v>
      </c>
      <c r="I915" s="76" t="s">
        <v>123</v>
      </c>
      <c r="J915" s="76" t="s">
        <v>438</v>
      </c>
      <c r="K915" s="76" t="s">
        <v>124</v>
      </c>
      <c r="L915" s="95" t="s">
        <v>754</v>
      </c>
      <c r="M915" s="76"/>
    </row>
    <row r="916">
      <c r="A916" s="83">
        <v>45763.0</v>
      </c>
      <c r="B916" s="95" t="s">
        <v>751</v>
      </c>
      <c r="C916" s="76" t="s">
        <v>78</v>
      </c>
      <c r="D916" s="31" t="s">
        <v>123</v>
      </c>
      <c r="E916" s="31" t="s">
        <v>124</v>
      </c>
      <c r="F916" s="76" t="s">
        <v>438</v>
      </c>
      <c r="G916" s="76" t="s">
        <v>134</v>
      </c>
      <c r="H916" s="76">
        <v>6.0</v>
      </c>
      <c r="I916" s="76" t="s">
        <v>123</v>
      </c>
      <c r="J916" s="76" t="s">
        <v>438</v>
      </c>
      <c r="K916" s="76" t="s">
        <v>124</v>
      </c>
      <c r="L916" s="95" t="s">
        <v>755</v>
      </c>
      <c r="M916" s="76"/>
    </row>
    <row r="917">
      <c r="A917" s="83">
        <v>45763.0</v>
      </c>
      <c r="B917" s="95" t="s">
        <v>751</v>
      </c>
      <c r="C917" s="76" t="s">
        <v>78</v>
      </c>
      <c r="D917" s="31" t="s">
        <v>123</v>
      </c>
      <c r="E917" s="31" t="s">
        <v>124</v>
      </c>
      <c r="F917" s="76" t="s">
        <v>438</v>
      </c>
      <c r="G917" s="76" t="s">
        <v>134</v>
      </c>
      <c r="H917" s="76">
        <v>6.0</v>
      </c>
      <c r="I917" s="76" t="s">
        <v>123</v>
      </c>
      <c r="J917" s="76" t="s">
        <v>438</v>
      </c>
      <c r="K917" s="76" t="s">
        <v>124</v>
      </c>
      <c r="L917" s="95" t="s">
        <v>756</v>
      </c>
      <c r="M917" s="76"/>
    </row>
    <row r="918">
      <c r="A918" s="83">
        <v>45763.0</v>
      </c>
      <c r="B918" s="95" t="s">
        <v>751</v>
      </c>
      <c r="C918" s="76" t="s">
        <v>78</v>
      </c>
      <c r="D918" s="31" t="s">
        <v>123</v>
      </c>
      <c r="E918" s="31" t="s">
        <v>124</v>
      </c>
      <c r="F918" s="76" t="s">
        <v>447</v>
      </c>
      <c r="G918" s="76" t="s">
        <v>134</v>
      </c>
      <c r="H918" s="76">
        <v>4.0</v>
      </c>
      <c r="I918" s="76" t="s">
        <v>123</v>
      </c>
      <c r="J918" s="76" t="s">
        <v>447</v>
      </c>
      <c r="K918" s="76" t="s">
        <v>124</v>
      </c>
      <c r="L918" s="95" t="s">
        <v>757</v>
      </c>
      <c r="M918" s="76"/>
    </row>
    <row r="919">
      <c r="A919" s="83">
        <v>45763.0</v>
      </c>
      <c r="B919" s="95" t="s">
        <v>751</v>
      </c>
      <c r="C919" s="76" t="s">
        <v>78</v>
      </c>
      <c r="D919" s="31" t="s">
        <v>123</v>
      </c>
      <c r="E919" s="31" t="s">
        <v>124</v>
      </c>
      <c r="F919" s="76" t="s">
        <v>447</v>
      </c>
      <c r="G919" s="76" t="s">
        <v>134</v>
      </c>
      <c r="H919" s="76">
        <v>4.0</v>
      </c>
      <c r="I919" s="76" t="s">
        <v>123</v>
      </c>
      <c r="J919" s="76" t="s">
        <v>447</v>
      </c>
      <c r="K919" s="76" t="s">
        <v>124</v>
      </c>
      <c r="L919" s="95" t="s">
        <v>758</v>
      </c>
      <c r="M919" s="76"/>
    </row>
    <row r="920">
      <c r="A920" s="83">
        <v>45763.0</v>
      </c>
      <c r="B920" s="95" t="s">
        <v>751</v>
      </c>
      <c r="C920" s="76" t="s">
        <v>78</v>
      </c>
      <c r="D920" s="31" t="s">
        <v>123</v>
      </c>
      <c r="E920" s="31" t="s">
        <v>124</v>
      </c>
      <c r="F920" s="76" t="s">
        <v>447</v>
      </c>
      <c r="G920" s="76" t="s">
        <v>134</v>
      </c>
      <c r="H920" s="76">
        <v>4.0</v>
      </c>
      <c r="I920" s="76" t="s">
        <v>123</v>
      </c>
      <c r="J920" s="76" t="s">
        <v>447</v>
      </c>
      <c r="K920" s="76" t="s">
        <v>124</v>
      </c>
      <c r="L920" s="95" t="s">
        <v>759</v>
      </c>
      <c r="M920" s="76"/>
    </row>
    <row r="921">
      <c r="A921" s="83">
        <v>45763.0</v>
      </c>
      <c r="B921" s="95" t="s">
        <v>751</v>
      </c>
      <c r="C921" s="76" t="s">
        <v>78</v>
      </c>
      <c r="D921" s="31" t="s">
        <v>123</v>
      </c>
      <c r="E921" s="31" t="s">
        <v>124</v>
      </c>
      <c r="F921" s="76" t="s">
        <v>447</v>
      </c>
      <c r="G921" s="76" t="s">
        <v>134</v>
      </c>
      <c r="H921" s="76">
        <v>4.0</v>
      </c>
      <c r="I921" s="76" t="s">
        <v>123</v>
      </c>
      <c r="J921" s="76" t="s">
        <v>447</v>
      </c>
      <c r="K921" s="76" t="s">
        <v>124</v>
      </c>
      <c r="L921" s="95" t="s">
        <v>760</v>
      </c>
      <c r="M921" s="76"/>
    </row>
    <row r="922">
      <c r="A922" s="83">
        <v>45763.0</v>
      </c>
      <c r="B922" s="95" t="s">
        <v>751</v>
      </c>
      <c r="C922" s="76" t="s">
        <v>78</v>
      </c>
      <c r="D922" s="31" t="s">
        <v>123</v>
      </c>
      <c r="E922" s="31" t="s">
        <v>124</v>
      </c>
      <c r="F922" s="76" t="s">
        <v>447</v>
      </c>
      <c r="G922" s="76" t="s">
        <v>134</v>
      </c>
      <c r="H922" s="76">
        <v>4.0</v>
      </c>
      <c r="I922" s="76" t="s">
        <v>123</v>
      </c>
      <c r="J922" s="76" t="s">
        <v>447</v>
      </c>
      <c r="K922" s="76" t="s">
        <v>124</v>
      </c>
      <c r="L922" s="95" t="s">
        <v>761</v>
      </c>
      <c r="M922" s="76"/>
    </row>
    <row r="923">
      <c r="A923" s="83">
        <v>45763.0</v>
      </c>
      <c r="B923" s="95" t="s">
        <v>751</v>
      </c>
      <c r="C923" s="76" t="s">
        <v>78</v>
      </c>
      <c r="D923" s="31" t="s">
        <v>123</v>
      </c>
      <c r="E923" s="31" t="s">
        <v>124</v>
      </c>
      <c r="F923" s="76" t="s">
        <v>447</v>
      </c>
      <c r="G923" s="76" t="s">
        <v>134</v>
      </c>
      <c r="H923" s="76">
        <v>4.0</v>
      </c>
      <c r="I923" s="76" t="s">
        <v>123</v>
      </c>
      <c r="J923" s="76" t="s">
        <v>447</v>
      </c>
      <c r="K923" s="76" t="s">
        <v>124</v>
      </c>
      <c r="L923" s="95" t="s">
        <v>762</v>
      </c>
      <c r="M923" s="76"/>
    </row>
    <row r="924">
      <c r="A924" s="83">
        <v>45763.0</v>
      </c>
      <c r="B924" s="95" t="s">
        <v>751</v>
      </c>
      <c r="C924" s="76" t="s">
        <v>78</v>
      </c>
      <c r="D924" s="31" t="s">
        <v>123</v>
      </c>
      <c r="E924" s="31" t="s">
        <v>124</v>
      </c>
      <c r="F924" s="76" t="s">
        <v>447</v>
      </c>
      <c r="G924" s="76" t="s">
        <v>134</v>
      </c>
      <c r="H924" s="76">
        <v>4.0</v>
      </c>
      <c r="I924" s="76" t="s">
        <v>123</v>
      </c>
      <c r="J924" s="76" t="s">
        <v>447</v>
      </c>
      <c r="K924" s="76" t="s">
        <v>124</v>
      </c>
      <c r="L924" s="95" t="s">
        <v>763</v>
      </c>
      <c r="M924" s="76"/>
    </row>
    <row r="925">
      <c r="A925" s="83">
        <v>45763.0</v>
      </c>
      <c r="B925" s="95" t="s">
        <v>764</v>
      </c>
      <c r="C925" s="76" t="s">
        <v>78</v>
      </c>
      <c r="D925" s="31" t="s">
        <v>123</v>
      </c>
      <c r="E925" s="31" t="s">
        <v>124</v>
      </c>
      <c r="F925" s="76" t="s">
        <v>447</v>
      </c>
      <c r="G925" s="76" t="s">
        <v>134</v>
      </c>
      <c r="H925" s="76">
        <v>4.0</v>
      </c>
      <c r="I925" s="76" t="s">
        <v>123</v>
      </c>
      <c r="J925" s="76" t="s">
        <v>447</v>
      </c>
      <c r="K925" s="76" t="s">
        <v>124</v>
      </c>
      <c r="L925" s="95" t="s">
        <v>765</v>
      </c>
      <c r="M925" s="76"/>
    </row>
    <row r="926">
      <c r="A926" s="83">
        <v>45763.0</v>
      </c>
      <c r="B926" s="95" t="s">
        <v>764</v>
      </c>
      <c r="C926" s="76" t="s">
        <v>78</v>
      </c>
      <c r="D926" s="31" t="s">
        <v>123</v>
      </c>
      <c r="E926" s="31" t="s">
        <v>124</v>
      </c>
      <c r="F926" s="76" t="s">
        <v>447</v>
      </c>
      <c r="G926" s="76" t="s">
        <v>134</v>
      </c>
      <c r="H926" s="76">
        <v>4.0</v>
      </c>
      <c r="I926" s="76" t="s">
        <v>123</v>
      </c>
      <c r="J926" s="76" t="s">
        <v>447</v>
      </c>
      <c r="K926" s="76" t="s">
        <v>124</v>
      </c>
      <c r="L926" s="95" t="s">
        <v>766</v>
      </c>
      <c r="M926" s="76"/>
    </row>
    <row r="927">
      <c r="A927" s="83">
        <v>45763.0</v>
      </c>
      <c r="B927" s="95" t="s">
        <v>764</v>
      </c>
      <c r="C927" s="76" t="s">
        <v>78</v>
      </c>
      <c r="D927" s="31" t="s">
        <v>123</v>
      </c>
      <c r="E927" s="31" t="s">
        <v>124</v>
      </c>
      <c r="F927" s="76" t="s">
        <v>447</v>
      </c>
      <c r="G927" s="76" t="s">
        <v>134</v>
      </c>
      <c r="H927" s="76">
        <v>4.0</v>
      </c>
      <c r="I927" s="76" t="s">
        <v>123</v>
      </c>
      <c r="J927" s="76" t="s">
        <v>447</v>
      </c>
      <c r="K927" s="76" t="s">
        <v>124</v>
      </c>
      <c r="L927" s="95" t="s">
        <v>767</v>
      </c>
      <c r="M927" s="76"/>
    </row>
    <row r="928">
      <c r="A928" s="83">
        <v>45763.0</v>
      </c>
      <c r="B928" s="95" t="s">
        <v>768</v>
      </c>
      <c r="C928" s="76" t="s">
        <v>78</v>
      </c>
      <c r="D928" s="31" t="s">
        <v>123</v>
      </c>
      <c r="E928" s="31" t="s">
        <v>125</v>
      </c>
      <c r="F928" s="76" t="s">
        <v>438</v>
      </c>
      <c r="G928" s="76" t="s">
        <v>134</v>
      </c>
      <c r="H928" s="76">
        <v>6.0</v>
      </c>
      <c r="I928" s="76" t="s">
        <v>123</v>
      </c>
      <c r="J928" s="76" t="s">
        <v>438</v>
      </c>
      <c r="K928" s="76" t="s">
        <v>125</v>
      </c>
      <c r="L928" s="95" t="s">
        <v>769</v>
      </c>
      <c r="M928" s="76"/>
    </row>
    <row r="929">
      <c r="A929" s="83">
        <v>45763.0</v>
      </c>
      <c r="B929" s="95" t="s">
        <v>768</v>
      </c>
      <c r="C929" s="76" t="s">
        <v>78</v>
      </c>
      <c r="D929" s="31" t="s">
        <v>123</v>
      </c>
      <c r="E929" s="31" t="s">
        <v>125</v>
      </c>
      <c r="F929" s="76" t="s">
        <v>438</v>
      </c>
      <c r="G929" s="76" t="s">
        <v>134</v>
      </c>
      <c r="H929" s="76">
        <v>6.0</v>
      </c>
      <c r="I929" s="76" t="s">
        <v>123</v>
      </c>
      <c r="J929" s="76" t="s">
        <v>438</v>
      </c>
      <c r="K929" s="76" t="s">
        <v>125</v>
      </c>
      <c r="L929" s="95" t="s">
        <v>770</v>
      </c>
      <c r="M929" s="76"/>
    </row>
    <row r="930">
      <c r="A930" s="83">
        <v>45763.0</v>
      </c>
      <c r="B930" s="95" t="s">
        <v>768</v>
      </c>
      <c r="C930" s="76" t="s">
        <v>78</v>
      </c>
      <c r="D930" s="31" t="s">
        <v>123</v>
      </c>
      <c r="E930" s="31" t="s">
        <v>125</v>
      </c>
      <c r="F930" s="76" t="s">
        <v>438</v>
      </c>
      <c r="G930" s="76" t="s">
        <v>134</v>
      </c>
      <c r="H930" s="76">
        <v>6.0</v>
      </c>
      <c r="I930" s="76" t="s">
        <v>123</v>
      </c>
      <c r="J930" s="76" t="s">
        <v>438</v>
      </c>
      <c r="K930" s="76" t="s">
        <v>125</v>
      </c>
      <c r="L930" s="95" t="s">
        <v>771</v>
      </c>
      <c r="M930" s="76"/>
    </row>
    <row r="931">
      <c r="A931" s="83">
        <v>45763.0</v>
      </c>
      <c r="B931" s="95" t="s">
        <v>768</v>
      </c>
      <c r="C931" s="76" t="s">
        <v>78</v>
      </c>
      <c r="D931" s="31" t="s">
        <v>123</v>
      </c>
      <c r="E931" s="31" t="s">
        <v>125</v>
      </c>
      <c r="F931" s="76" t="s">
        <v>438</v>
      </c>
      <c r="G931" s="76" t="s">
        <v>134</v>
      </c>
      <c r="H931" s="76">
        <v>6.0</v>
      </c>
      <c r="I931" s="76" t="s">
        <v>123</v>
      </c>
      <c r="J931" s="76" t="s">
        <v>438</v>
      </c>
      <c r="K931" s="76" t="s">
        <v>125</v>
      </c>
      <c r="L931" s="95" t="s">
        <v>772</v>
      </c>
      <c r="M931" s="76"/>
    </row>
    <row r="932">
      <c r="A932" s="83">
        <v>45763.0</v>
      </c>
      <c r="B932" s="95" t="s">
        <v>768</v>
      </c>
      <c r="C932" s="76" t="s">
        <v>78</v>
      </c>
      <c r="D932" s="31" t="s">
        <v>123</v>
      </c>
      <c r="E932" s="31" t="s">
        <v>125</v>
      </c>
      <c r="F932" s="76" t="s">
        <v>438</v>
      </c>
      <c r="G932" s="76" t="s">
        <v>134</v>
      </c>
      <c r="H932" s="76">
        <v>6.0</v>
      </c>
      <c r="I932" s="76" t="s">
        <v>123</v>
      </c>
      <c r="J932" s="76" t="s">
        <v>438</v>
      </c>
      <c r="K932" s="76" t="s">
        <v>125</v>
      </c>
      <c r="L932" s="95" t="s">
        <v>773</v>
      </c>
      <c r="M932" s="76"/>
    </row>
    <row r="933">
      <c r="A933" s="83">
        <v>45763.0</v>
      </c>
      <c r="B933" s="95" t="s">
        <v>768</v>
      </c>
      <c r="C933" s="76" t="s">
        <v>78</v>
      </c>
      <c r="D933" s="31" t="s">
        <v>123</v>
      </c>
      <c r="E933" s="31" t="s">
        <v>125</v>
      </c>
      <c r="F933" s="76" t="s">
        <v>438</v>
      </c>
      <c r="G933" s="76" t="s">
        <v>134</v>
      </c>
      <c r="H933" s="76">
        <v>6.0</v>
      </c>
      <c r="I933" s="76" t="s">
        <v>123</v>
      </c>
      <c r="J933" s="76" t="s">
        <v>438</v>
      </c>
      <c r="K933" s="76" t="s">
        <v>125</v>
      </c>
      <c r="L933" s="95" t="s">
        <v>774</v>
      </c>
      <c r="M933" s="76"/>
    </row>
    <row r="934">
      <c r="A934" s="83">
        <v>45763.0</v>
      </c>
      <c r="B934" s="95" t="s">
        <v>768</v>
      </c>
      <c r="C934" s="76" t="s">
        <v>78</v>
      </c>
      <c r="D934" s="31" t="s">
        <v>123</v>
      </c>
      <c r="E934" s="31" t="s">
        <v>125</v>
      </c>
      <c r="F934" s="76" t="s">
        <v>438</v>
      </c>
      <c r="G934" s="76" t="s">
        <v>134</v>
      </c>
      <c r="H934" s="76">
        <v>6.0</v>
      </c>
      <c r="I934" s="76" t="s">
        <v>123</v>
      </c>
      <c r="J934" s="76" t="s">
        <v>438</v>
      </c>
      <c r="K934" s="76" t="s">
        <v>125</v>
      </c>
      <c r="L934" s="95" t="s">
        <v>775</v>
      </c>
      <c r="M934" s="76"/>
    </row>
    <row r="935">
      <c r="A935" s="83">
        <v>45763.0</v>
      </c>
      <c r="B935" s="95" t="s">
        <v>768</v>
      </c>
      <c r="C935" s="76" t="s">
        <v>78</v>
      </c>
      <c r="D935" s="31" t="s">
        <v>123</v>
      </c>
      <c r="E935" s="31" t="s">
        <v>125</v>
      </c>
      <c r="F935" s="76" t="s">
        <v>438</v>
      </c>
      <c r="G935" s="76" t="s">
        <v>134</v>
      </c>
      <c r="H935" s="76">
        <v>6.0</v>
      </c>
      <c r="I935" s="76" t="s">
        <v>123</v>
      </c>
      <c r="J935" s="76" t="s">
        <v>438</v>
      </c>
      <c r="K935" s="76" t="s">
        <v>125</v>
      </c>
      <c r="L935" s="95" t="s">
        <v>776</v>
      </c>
      <c r="M935" s="76"/>
    </row>
    <row r="936">
      <c r="A936" s="83">
        <v>45763.0</v>
      </c>
      <c r="B936" s="95" t="s">
        <v>777</v>
      </c>
      <c r="C936" s="76" t="s">
        <v>78</v>
      </c>
      <c r="D936" s="31" t="s">
        <v>498</v>
      </c>
      <c r="E936" s="31" t="s">
        <v>126</v>
      </c>
      <c r="F936" s="76" t="s">
        <v>438</v>
      </c>
      <c r="G936" s="76" t="s">
        <v>134</v>
      </c>
      <c r="H936" s="76">
        <v>6.0</v>
      </c>
      <c r="I936" s="76" t="s">
        <v>498</v>
      </c>
      <c r="J936" s="76" t="s">
        <v>438</v>
      </c>
      <c r="K936" s="76" t="s">
        <v>126</v>
      </c>
      <c r="L936" s="95" t="s">
        <v>778</v>
      </c>
      <c r="M936" s="76"/>
    </row>
    <row r="937">
      <c r="A937" s="83">
        <v>45763.0</v>
      </c>
      <c r="B937" s="95" t="s">
        <v>777</v>
      </c>
      <c r="C937" s="76" t="s">
        <v>78</v>
      </c>
      <c r="D937" s="31" t="s">
        <v>498</v>
      </c>
      <c r="E937" s="31" t="s">
        <v>126</v>
      </c>
      <c r="F937" s="76" t="s">
        <v>447</v>
      </c>
      <c r="G937" s="76" t="s">
        <v>134</v>
      </c>
      <c r="H937" s="76">
        <v>4.0</v>
      </c>
      <c r="I937" s="76" t="s">
        <v>498</v>
      </c>
      <c r="J937" s="76" t="s">
        <v>447</v>
      </c>
      <c r="K937" s="76" t="s">
        <v>126</v>
      </c>
      <c r="L937" s="95" t="s">
        <v>779</v>
      </c>
      <c r="M937" s="76"/>
    </row>
    <row r="938">
      <c r="A938" s="83">
        <v>45763.0</v>
      </c>
      <c r="B938" s="95" t="s">
        <v>780</v>
      </c>
      <c r="C938" s="76" t="s">
        <v>78</v>
      </c>
      <c r="D938" s="31" t="s">
        <v>163</v>
      </c>
      <c r="E938" s="31" t="s">
        <v>126</v>
      </c>
      <c r="F938" s="76" t="s">
        <v>447</v>
      </c>
      <c r="G938" s="76" t="s">
        <v>134</v>
      </c>
      <c r="H938" s="76">
        <v>4.0</v>
      </c>
      <c r="I938" s="76" t="s">
        <v>163</v>
      </c>
      <c r="J938" s="76" t="s">
        <v>447</v>
      </c>
      <c r="K938" s="76" t="s">
        <v>126</v>
      </c>
      <c r="L938" s="95" t="s">
        <v>781</v>
      </c>
      <c r="M938" s="76"/>
    </row>
    <row r="939">
      <c r="A939" s="83">
        <v>45763.0</v>
      </c>
      <c r="B939" s="95" t="s">
        <v>780</v>
      </c>
      <c r="C939" s="76" t="s">
        <v>78</v>
      </c>
      <c r="D939" s="31" t="s">
        <v>163</v>
      </c>
      <c r="E939" s="31" t="s">
        <v>126</v>
      </c>
      <c r="F939" s="76" t="s">
        <v>438</v>
      </c>
      <c r="G939" s="76" t="s">
        <v>134</v>
      </c>
      <c r="H939" s="76">
        <v>6.0</v>
      </c>
      <c r="I939" s="76" t="s">
        <v>163</v>
      </c>
      <c r="J939" s="76" t="s">
        <v>438</v>
      </c>
      <c r="K939" s="76" t="s">
        <v>126</v>
      </c>
      <c r="L939" s="95" t="s">
        <v>782</v>
      </c>
      <c r="M939" s="76"/>
    </row>
    <row r="940">
      <c r="A940" s="83">
        <v>45763.0</v>
      </c>
      <c r="B940" s="95" t="s">
        <v>783</v>
      </c>
      <c r="C940" s="76" t="s">
        <v>78</v>
      </c>
      <c r="D940" s="31" t="s">
        <v>169</v>
      </c>
      <c r="E940" s="31" t="s">
        <v>126</v>
      </c>
      <c r="F940" s="76" t="s">
        <v>447</v>
      </c>
      <c r="G940" s="76" t="s">
        <v>134</v>
      </c>
      <c r="H940" s="76">
        <v>4.0</v>
      </c>
      <c r="I940" s="76" t="s">
        <v>169</v>
      </c>
      <c r="J940" s="76" t="s">
        <v>447</v>
      </c>
      <c r="K940" s="76" t="s">
        <v>126</v>
      </c>
      <c r="L940" s="95" t="s">
        <v>784</v>
      </c>
      <c r="M940" s="76"/>
    </row>
    <row r="941">
      <c r="A941" s="83">
        <v>45763.0</v>
      </c>
      <c r="B941" s="95" t="s">
        <v>783</v>
      </c>
      <c r="C941" s="76" t="s">
        <v>78</v>
      </c>
      <c r="D941" s="31" t="s">
        <v>169</v>
      </c>
      <c r="E941" s="31" t="s">
        <v>126</v>
      </c>
      <c r="F941" s="76" t="s">
        <v>438</v>
      </c>
      <c r="G941" s="76" t="s">
        <v>134</v>
      </c>
      <c r="H941" s="76">
        <v>6.0</v>
      </c>
      <c r="I941" s="76" t="s">
        <v>169</v>
      </c>
      <c r="J941" s="76" t="s">
        <v>438</v>
      </c>
      <c r="K941" s="76" t="s">
        <v>126</v>
      </c>
      <c r="L941" s="95" t="s">
        <v>785</v>
      </c>
      <c r="M941" s="76"/>
    </row>
    <row r="942">
      <c r="A942" s="83">
        <v>45763.0</v>
      </c>
      <c r="B942" s="95" t="s">
        <v>783</v>
      </c>
      <c r="C942" s="76" t="s">
        <v>78</v>
      </c>
      <c r="D942" s="31" t="s">
        <v>485</v>
      </c>
      <c r="E942" s="31" t="s">
        <v>126</v>
      </c>
      <c r="F942" s="76" t="s">
        <v>447</v>
      </c>
      <c r="G942" s="76" t="s">
        <v>134</v>
      </c>
      <c r="H942" s="76">
        <v>4.0</v>
      </c>
      <c r="I942" s="76" t="s">
        <v>485</v>
      </c>
      <c r="J942" s="76" t="s">
        <v>447</v>
      </c>
      <c r="K942" s="76" t="s">
        <v>126</v>
      </c>
      <c r="L942" s="95" t="s">
        <v>786</v>
      </c>
      <c r="M942" s="76"/>
    </row>
    <row r="943">
      <c r="A943" s="83">
        <v>45763.0</v>
      </c>
      <c r="B943" s="95" t="s">
        <v>783</v>
      </c>
      <c r="C943" s="76" t="s">
        <v>78</v>
      </c>
      <c r="D943" s="31" t="s">
        <v>485</v>
      </c>
      <c r="E943" s="31" t="s">
        <v>126</v>
      </c>
      <c r="F943" s="76" t="s">
        <v>438</v>
      </c>
      <c r="G943" s="76" t="s">
        <v>134</v>
      </c>
      <c r="H943" s="76">
        <v>6.0</v>
      </c>
      <c r="I943" s="76" t="s">
        <v>485</v>
      </c>
      <c r="J943" s="76" t="s">
        <v>438</v>
      </c>
      <c r="K943" s="76" t="s">
        <v>126</v>
      </c>
      <c r="L943" s="95" t="s">
        <v>787</v>
      </c>
      <c r="M943" s="76"/>
    </row>
    <row r="944">
      <c r="A944" s="83">
        <v>45763.0</v>
      </c>
      <c r="B944" s="95" t="s">
        <v>162</v>
      </c>
      <c r="C944" s="76" t="s">
        <v>78</v>
      </c>
      <c r="D944" s="31" t="s">
        <v>523</v>
      </c>
      <c r="E944" s="31" t="s">
        <v>126</v>
      </c>
      <c r="F944" s="76" t="s">
        <v>447</v>
      </c>
      <c r="G944" s="76" t="s">
        <v>134</v>
      </c>
      <c r="H944" s="76">
        <v>4.0</v>
      </c>
      <c r="I944" s="76" t="s">
        <v>523</v>
      </c>
      <c r="J944" s="76" t="s">
        <v>447</v>
      </c>
      <c r="K944" s="76" t="s">
        <v>126</v>
      </c>
      <c r="L944" s="95" t="s">
        <v>788</v>
      </c>
      <c r="M944" s="76"/>
    </row>
    <row r="945">
      <c r="A945" s="83">
        <v>45763.0</v>
      </c>
      <c r="B945" s="95" t="s">
        <v>162</v>
      </c>
      <c r="C945" s="76" t="s">
        <v>78</v>
      </c>
      <c r="D945" s="31" t="s">
        <v>523</v>
      </c>
      <c r="E945" s="31" t="s">
        <v>126</v>
      </c>
      <c r="F945" s="76" t="s">
        <v>438</v>
      </c>
      <c r="G945" s="76" t="s">
        <v>134</v>
      </c>
      <c r="H945" s="76">
        <v>6.0</v>
      </c>
      <c r="I945" s="76" t="s">
        <v>523</v>
      </c>
      <c r="J945" s="76" t="s">
        <v>438</v>
      </c>
      <c r="K945" s="76" t="s">
        <v>126</v>
      </c>
      <c r="L945" s="95" t="s">
        <v>789</v>
      </c>
      <c r="M945" s="76"/>
    </row>
    <row r="946">
      <c r="A946" s="83">
        <v>45763.0</v>
      </c>
      <c r="B946" s="95" t="s">
        <v>171</v>
      </c>
      <c r="C946" s="76" t="s">
        <v>78</v>
      </c>
      <c r="D946" s="31" t="s">
        <v>641</v>
      </c>
      <c r="E946" s="31" t="s">
        <v>126</v>
      </c>
      <c r="F946" s="76" t="s">
        <v>447</v>
      </c>
      <c r="G946" s="76" t="s">
        <v>134</v>
      </c>
      <c r="H946" s="76">
        <v>4.0</v>
      </c>
      <c r="I946" s="76" t="s">
        <v>641</v>
      </c>
      <c r="J946" s="76" t="s">
        <v>447</v>
      </c>
      <c r="K946" s="76" t="s">
        <v>126</v>
      </c>
      <c r="L946" s="95" t="s">
        <v>790</v>
      </c>
      <c r="M946" s="76"/>
    </row>
    <row r="947">
      <c r="A947" s="83">
        <v>45763.0</v>
      </c>
      <c r="B947" s="95" t="s">
        <v>171</v>
      </c>
      <c r="C947" s="76" t="s">
        <v>78</v>
      </c>
      <c r="D947" s="31" t="s">
        <v>641</v>
      </c>
      <c r="E947" s="31" t="s">
        <v>126</v>
      </c>
      <c r="F947" s="76" t="s">
        <v>438</v>
      </c>
      <c r="G947" s="76" t="s">
        <v>134</v>
      </c>
      <c r="H947" s="76">
        <v>6.0</v>
      </c>
      <c r="I947" s="76" t="s">
        <v>641</v>
      </c>
      <c r="J947" s="76" t="s">
        <v>438</v>
      </c>
      <c r="K947" s="76" t="s">
        <v>126</v>
      </c>
      <c r="L947" s="95" t="s">
        <v>791</v>
      </c>
      <c r="M947" s="76"/>
    </row>
    <row r="948">
      <c r="A948" s="83">
        <v>45763.0</v>
      </c>
      <c r="B948" s="95" t="s">
        <v>792</v>
      </c>
      <c r="C948" s="76" t="s">
        <v>78</v>
      </c>
      <c r="D948" s="31" t="s">
        <v>793</v>
      </c>
      <c r="E948" s="31" t="s">
        <v>126</v>
      </c>
      <c r="F948" s="76" t="s">
        <v>447</v>
      </c>
      <c r="G948" s="76" t="s">
        <v>134</v>
      </c>
      <c r="H948" s="76">
        <v>4.0</v>
      </c>
      <c r="I948" s="76" t="s">
        <v>793</v>
      </c>
      <c r="J948" s="76" t="s">
        <v>447</v>
      </c>
      <c r="K948" s="76" t="s">
        <v>126</v>
      </c>
      <c r="L948" s="95" t="s">
        <v>794</v>
      </c>
      <c r="M948" s="76"/>
    </row>
    <row r="949">
      <c r="A949" s="83">
        <v>45763.0</v>
      </c>
      <c r="B949" s="95" t="s">
        <v>792</v>
      </c>
      <c r="C949" s="76" t="s">
        <v>78</v>
      </c>
      <c r="D949" s="31" t="s">
        <v>793</v>
      </c>
      <c r="E949" s="31" t="s">
        <v>126</v>
      </c>
      <c r="F949" s="76" t="s">
        <v>438</v>
      </c>
      <c r="G949" s="76" t="s">
        <v>134</v>
      </c>
      <c r="H949" s="76">
        <v>6.0</v>
      </c>
      <c r="I949" s="76" t="s">
        <v>793</v>
      </c>
      <c r="J949" s="76" t="s">
        <v>438</v>
      </c>
      <c r="K949" s="76" t="s">
        <v>126</v>
      </c>
      <c r="L949" s="95" t="s">
        <v>795</v>
      </c>
      <c r="M949" s="76"/>
    </row>
    <row r="950">
      <c r="A950" s="83">
        <v>45763.0</v>
      </c>
      <c r="B950" s="95" t="s">
        <v>522</v>
      </c>
      <c r="C950" s="76" t="s">
        <v>78</v>
      </c>
      <c r="D950" s="31" t="s">
        <v>638</v>
      </c>
      <c r="E950" s="31" t="s">
        <v>126</v>
      </c>
      <c r="F950" s="76" t="s">
        <v>438</v>
      </c>
      <c r="G950" s="76" t="s">
        <v>134</v>
      </c>
      <c r="H950" s="76">
        <v>6.0</v>
      </c>
      <c r="I950" s="76" t="s">
        <v>638</v>
      </c>
      <c r="J950" s="76" t="s">
        <v>438</v>
      </c>
      <c r="K950" s="76" t="s">
        <v>126</v>
      </c>
      <c r="L950" s="95" t="s">
        <v>796</v>
      </c>
      <c r="M950" s="76"/>
    </row>
    <row r="951">
      <c r="A951" s="83">
        <v>45763.0</v>
      </c>
      <c r="B951" s="95" t="s">
        <v>522</v>
      </c>
      <c r="C951" s="76" t="s">
        <v>78</v>
      </c>
      <c r="D951" s="31" t="s">
        <v>638</v>
      </c>
      <c r="E951" s="31" t="s">
        <v>126</v>
      </c>
      <c r="F951" s="76" t="s">
        <v>447</v>
      </c>
      <c r="G951" s="76" t="s">
        <v>134</v>
      </c>
      <c r="H951" s="76">
        <v>4.0</v>
      </c>
      <c r="I951" s="76" t="s">
        <v>638</v>
      </c>
      <c r="J951" s="76" t="s">
        <v>447</v>
      </c>
      <c r="K951" s="76" t="s">
        <v>126</v>
      </c>
      <c r="L951" s="95" t="s">
        <v>797</v>
      </c>
      <c r="M951" s="76"/>
    </row>
    <row r="952">
      <c r="A952" s="83">
        <v>45763.0</v>
      </c>
      <c r="B952" s="95" t="s">
        <v>798</v>
      </c>
      <c r="C952" s="76" t="s">
        <v>78</v>
      </c>
      <c r="D952" s="31" t="s">
        <v>799</v>
      </c>
      <c r="E952" s="31" t="s">
        <v>126</v>
      </c>
      <c r="F952" s="76" t="s">
        <v>447</v>
      </c>
      <c r="G952" s="76" t="s">
        <v>134</v>
      </c>
      <c r="H952" s="76">
        <v>4.0</v>
      </c>
      <c r="I952" s="76" t="s">
        <v>799</v>
      </c>
      <c r="J952" s="76" t="s">
        <v>447</v>
      </c>
      <c r="K952" s="76" t="s">
        <v>126</v>
      </c>
      <c r="L952" s="95" t="s">
        <v>800</v>
      </c>
      <c r="M952" s="76"/>
    </row>
    <row r="953">
      <c r="A953" s="83">
        <v>45763.0</v>
      </c>
      <c r="B953" s="95" t="s">
        <v>798</v>
      </c>
      <c r="C953" s="76" t="s">
        <v>78</v>
      </c>
      <c r="D953" s="31" t="s">
        <v>799</v>
      </c>
      <c r="E953" s="31" t="s">
        <v>126</v>
      </c>
      <c r="F953" s="76" t="s">
        <v>438</v>
      </c>
      <c r="G953" s="76" t="s">
        <v>134</v>
      </c>
      <c r="H953" s="76">
        <v>6.0</v>
      </c>
      <c r="I953" s="76" t="s">
        <v>799</v>
      </c>
      <c r="J953" s="76" t="s">
        <v>438</v>
      </c>
      <c r="K953" s="76" t="s">
        <v>126</v>
      </c>
      <c r="L953" s="95" t="s">
        <v>801</v>
      </c>
      <c r="M953" s="76"/>
    </row>
    <row r="954">
      <c r="A954" s="83">
        <v>45763.0</v>
      </c>
      <c r="B954" s="95" t="s">
        <v>802</v>
      </c>
      <c r="C954" s="76" t="s">
        <v>78</v>
      </c>
      <c r="D954" s="31" t="s">
        <v>127</v>
      </c>
      <c r="E954" s="31" t="s">
        <v>57</v>
      </c>
      <c r="F954" s="76" t="s">
        <v>134</v>
      </c>
      <c r="G954" s="76" t="s">
        <v>178</v>
      </c>
      <c r="H954" s="76">
        <v>30.0</v>
      </c>
      <c r="I954" s="76" t="s">
        <v>123</v>
      </c>
      <c r="J954" s="76" t="s">
        <v>134</v>
      </c>
      <c r="K954" s="76" t="s">
        <v>57</v>
      </c>
      <c r="L954" s="95" t="s">
        <v>803</v>
      </c>
      <c r="M954" s="76"/>
    </row>
    <row r="955">
      <c r="A955" s="83">
        <v>45763.0</v>
      </c>
      <c r="B955" s="95" t="s">
        <v>802</v>
      </c>
      <c r="C955" s="76" t="s">
        <v>78</v>
      </c>
      <c r="D955" s="31" t="s">
        <v>127</v>
      </c>
      <c r="E955" s="31" t="s">
        <v>57</v>
      </c>
      <c r="F955" s="76" t="s">
        <v>134</v>
      </c>
      <c r="G955" s="76" t="s">
        <v>403</v>
      </c>
      <c r="H955" s="76">
        <v>30.0</v>
      </c>
      <c r="I955" s="76" t="s">
        <v>123</v>
      </c>
      <c r="J955" s="76" t="s">
        <v>134</v>
      </c>
      <c r="K955" s="76" t="s">
        <v>57</v>
      </c>
      <c r="L955" s="95" t="s">
        <v>804</v>
      </c>
      <c r="M955" s="76"/>
    </row>
    <row r="956">
      <c r="A956" s="83">
        <v>45763.0</v>
      </c>
      <c r="B956" s="95" t="s">
        <v>805</v>
      </c>
      <c r="C956" s="76" t="s">
        <v>78</v>
      </c>
      <c r="D956" s="31" t="s">
        <v>127</v>
      </c>
      <c r="E956" s="31" t="s">
        <v>57</v>
      </c>
      <c r="F956" s="76" t="s">
        <v>134</v>
      </c>
      <c r="G956" s="76" t="s">
        <v>401</v>
      </c>
      <c r="H956" s="76">
        <v>30.0</v>
      </c>
      <c r="I956" s="76" t="s">
        <v>123</v>
      </c>
      <c r="J956" s="76" t="s">
        <v>134</v>
      </c>
      <c r="K956" s="76" t="s">
        <v>57</v>
      </c>
      <c r="L956" s="95" t="s">
        <v>806</v>
      </c>
      <c r="M956" s="76"/>
    </row>
    <row r="957">
      <c r="A957" s="83">
        <v>45763.0</v>
      </c>
      <c r="B957" s="95" t="s">
        <v>807</v>
      </c>
      <c r="C957" s="76" t="s">
        <v>78</v>
      </c>
      <c r="D957" s="31" t="s">
        <v>127</v>
      </c>
      <c r="E957" s="31" t="s">
        <v>57</v>
      </c>
      <c r="F957" s="76" t="s">
        <v>134</v>
      </c>
      <c r="G957" s="76" t="s">
        <v>513</v>
      </c>
      <c r="H957" s="76">
        <v>30.0</v>
      </c>
      <c r="I957" s="76" t="s">
        <v>123</v>
      </c>
      <c r="J957" s="76" t="s">
        <v>134</v>
      </c>
      <c r="K957" s="76" t="s">
        <v>57</v>
      </c>
      <c r="L957" s="95" t="s">
        <v>808</v>
      </c>
      <c r="M957" s="76"/>
    </row>
    <row r="958">
      <c r="A958" s="83">
        <v>45763.0</v>
      </c>
      <c r="B958" s="95" t="s">
        <v>807</v>
      </c>
      <c r="C958" s="76" t="s">
        <v>78</v>
      </c>
      <c r="D958" s="31" t="s">
        <v>127</v>
      </c>
      <c r="E958" s="31" t="s">
        <v>57</v>
      </c>
      <c r="F958" s="76" t="s">
        <v>134</v>
      </c>
      <c r="G958" s="76" t="s">
        <v>403</v>
      </c>
      <c r="H958" s="76">
        <v>30.0</v>
      </c>
      <c r="I958" s="76" t="s">
        <v>123</v>
      </c>
      <c r="J958" s="76" t="s">
        <v>134</v>
      </c>
      <c r="K958" s="76" t="s">
        <v>57</v>
      </c>
      <c r="L958" s="95" t="s">
        <v>809</v>
      </c>
      <c r="M958" s="76"/>
    </row>
    <row r="959">
      <c r="A959" s="83">
        <v>45763.0</v>
      </c>
      <c r="B959" s="95" t="s">
        <v>807</v>
      </c>
      <c r="C959" s="76" t="s">
        <v>78</v>
      </c>
      <c r="D959" s="31" t="s">
        <v>127</v>
      </c>
      <c r="E959" s="31" t="s">
        <v>57</v>
      </c>
      <c r="F959" s="76" t="s">
        <v>134</v>
      </c>
      <c r="G959" s="76" t="s">
        <v>517</v>
      </c>
      <c r="H959" s="76">
        <v>30.0</v>
      </c>
      <c r="I959" s="76" t="s">
        <v>123</v>
      </c>
      <c r="J959" s="76" t="s">
        <v>134</v>
      </c>
      <c r="K959" s="76" t="s">
        <v>57</v>
      </c>
      <c r="L959" s="95" t="s">
        <v>810</v>
      </c>
      <c r="M959" s="76"/>
    </row>
    <row r="960">
      <c r="A960" s="83">
        <v>45763.0</v>
      </c>
      <c r="B960" s="95" t="s">
        <v>807</v>
      </c>
      <c r="C960" s="76" t="s">
        <v>78</v>
      </c>
      <c r="D960" s="31" t="s">
        <v>127</v>
      </c>
      <c r="E960" s="31" t="s">
        <v>57</v>
      </c>
      <c r="F960" s="76" t="s">
        <v>134</v>
      </c>
      <c r="G960" s="76" t="s">
        <v>131</v>
      </c>
      <c r="H960" s="76">
        <v>30.0</v>
      </c>
      <c r="I960" s="76" t="s">
        <v>123</v>
      </c>
      <c r="J960" s="76" t="s">
        <v>134</v>
      </c>
      <c r="K960" s="76" t="s">
        <v>57</v>
      </c>
      <c r="L960" s="95" t="s">
        <v>811</v>
      </c>
      <c r="M960" s="76"/>
    </row>
    <row r="961">
      <c r="A961" s="83">
        <v>45763.0</v>
      </c>
      <c r="B961" s="95" t="s">
        <v>807</v>
      </c>
      <c r="C961" s="76" t="s">
        <v>78</v>
      </c>
      <c r="D961" s="31" t="s">
        <v>127</v>
      </c>
      <c r="E961" s="31" t="s">
        <v>57</v>
      </c>
      <c r="F961" s="76" t="s">
        <v>134</v>
      </c>
      <c r="G961" s="76" t="s">
        <v>722</v>
      </c>
      <c r="H961" s="76">
        <v>30.0</v>
      </c>
      <c r="I961" s="76" t="s">
        <v>123</v>
      </c>
      <c r="J961" s="76" t="s">
        <v>134</v>
      </c>
      <c r="K961" s="76" t="s">
        <v>57</v>
      </c>
      <c r="L961" s="95" t="s">
        <v>812</v>
      </c>
      <c r="M961" s="76"/>
    </row>
    <row r="962">
      <c r="A962" s="83">
        <v>45763.0</v>
      </c>
      <c r="B962" s="95" t="s">
        <v>807</v>
      </c>
      <c r="C962" s="76" t="s">
        <v>78</v>
      </c>
      <c r="D962" s="31" t="s">
        <v>127</v>
      </c>
      <c r="E962" s="31" t="s">
        <v>57</v>
      </c>
      <c r="F962" s="76" t="s">
        <v>134</v>
      </c>
      <c r="G962" s="76" t="s">
        <v>132</v>
      </c>
      <c r="H962" s="76">
        <v>30.0</v>
      </c>
      <c r="I962" s="76" t="s">
        <v>123</v>
      </c>
      <c r="J962" s="76" t="s">
        <v>134</v>
      </c>
      <c r="K962" s="76" t="s">
        <v>57</v>
      </c>
      <c r="L962" s="95" t="s">
        <v>813</v>
      </c>
      <c r="M962" s="76"/>
    </row>
    <row r="963">
      <c r="A963" s="83">
        <v>45763.0</v>
      </c>
      <c r="B963" s="95" t="s">
        <v>535</v>
      </c>
      <c r="C963" s="76" t="s">
        <v>78</v>
      </c>
      <c r="D963" s="31" t="s">
        <v>127</v>
      </c>
      <c r="E963" s="31" t="s">
        <v>57</v>
      </c>
      <c r="F963" s="76" t="s">
        <v>134</v>
      </c>
      <c r="G963" s="76" t="s">
        <v>178</v>
      </c>
      <c r="H963" s="76">
        <v>30.0</v>
      </c>
      <c r="I963" s="76" t="s">
        <v>123</v>
      </c>
      <c r="J963" s="76" t="s">
        <v>134</v>
      </c>
      <c r="K963" s="76" t="s">
        <v>57</v>
      </c>
      <c r="L963" s="95" t="s">
        <v>814</v>
      </c>
      <c r="M963" s="76"/>
    </row>
    <row r="964">
      <c r="A964" s="83">
        <v>45763.0</v>
      </c>
      <c r="B964" s="95" t="s">
        <v>535</v>
      </c>
      <c r="C964" s="76" t="s">
        <v>78</v>
      </c>
      <c r="D964" s="31" t="s">
        <v>127</v>
      </c>
      <c r="E964" s="31" t="s">
        <v>57</v>
      </c>
      <c r="F964" s="76" t="s">
        <v>134</v>
      </c>
      <c r="G964" s="76" t="s">
        <v>129</v>
      </c>
      <c r="H964" s="76">
        <v>30.0</v>
      </c>
      <c r="I964" s="76" t="s">
        <v>123</v>
      </c>
      <c r="J964" s="76" t="s">
        <v>134</v>
      </c>
      <c r="K964" s="76" t="s">
        <v>57</v>
      </c>
      <c r="L964" s="95" t="s">
        <v>815</v>
      </c>
      <c r="M964" s="76"/>
    </row>
    <row r="965">
      <c r="A965" s="83">
        <v>45763.0</v>
      </c>
      <c r="B965" s="95" t="s">
        <v>535</v>
      </c>
      <c r="C965" s="76" t="s">
        <v>78</v>
      </c>
      <c r="D965" s="31" t="s">
        <v>127</v>
      </c>
      <c r="E965" s="31" t="s">
        <v>57</v>
      </c>
      <c r="F965" s="76" t="s">
        <v>134</v>
      </c>
      <c r="G965" s="76" t="s">
        <v>725</v>
      </c>
      <c r="H965" s="76">
        <v>30.0</v>
      </c>
      <c r="I965" s="76" t="s">
        <v>123</v>
      </c>
      <c r="J965" s="76" t="s">
        <v>134</v>
      </c>
      <c r="K965" s="76" t="s">
        <v>57</v>
      </c>
      <c r="L965" s="95" t="s">
        <v>816</v>
      </c>
      <c r="M965" s="76"/>
    </row>
    <row r="966">
      <c r="A966" s="83">
        <v>45763.0</v>
      </c>
      <c r="B966" s="95" t="s">
        <v>817</v>
      </c>
      <c r="C966" s="76" t="s">
        <v>78</v>
      </c>
      <c r="D966" s="31" t="s">
        <v>297</v>
      </c>
      <c r="E966" s="31" t="s">
        <v>126</v>
      </c>
      <c r="F966" s="76" t="s">
        <v>438</v>
      </c>
      <c r="G966" s="76" t="s">
        <v>134</v>
      </c>
      <c r="H966" s="76">
        <v>6.0</v>
      </c>
      <c r="I966" s="76" t="s">
        <v>297</v>
      </c>
      <c r="J966" s="76" t="s">
        <v>438</v>
      </c>
      <c r="K966" s="76" t="s">
        <v>126</v>
      </c>
      <c r="L966" s="95" t="s">
        <v>818</v>
      </c>
      <c r="M966" s="76"/>
    </row>
    <row r="967">
      <c r="A967" s="83">
        <v>45763.0</v>
      </c>
      <c r="B967" s="95" t="s">
        <v>817</v>
      </c>
      <c r="C967" s="76" t="s">
        <v>78</v>
      </c>
      <c r="D967" s="31" t="s">
        <v>297</v>
      </c>
      <c r="E967" s="31" t="s">
        <v>126</v>
      </c>
      <c r="F967" s="76" t="s">
        <v>447</v>
      </c>
      <c r="G967" s="76" t="s">
        <v>134</v>
      </c>
      <c r="H967" s="76">
        <v>4.0</v>
      </c>
      <c r="I967" s="76" t="s">
        <v>297</v>
      </c>
      <c r="J967" s="76" t="s">
        <v>447</v>
      </c>
      <c r="K967" s="76" t="s">
        <v>126</v>
      </c>
      <c r="L967" s="95" t="s">
        <v>819</v>
      </c>
      <c r="M967" s="76"/>
    </row>
    <row r="968">
      <c r="A968" s="83">
        <v>45763.0</v>
      </c>
      <c r="B968" s="95" t="s">
        <v>185</v>
      </c>
      <c r="C968" s="76" t="s">
        <v>78</v>
      </c>
      <c r="D968" s="31" t="s">
        <v>127</v>
      </c>
      <c r="E968" s="31" t="s">
        <v>57</v>
      </c>
      <c r="F968" s="76" t="s">
        <v>134</v>
      </c>
      <c r="G968" s="76" t="s">
        <v>401</v>
      </c>
      <c r="H968" s="76">
        <v>30.0</v>
      </c>
      <c r="I968" s="76" t="s">
        <v>123</v>
      </c>
      <c r="J968" s="76" t="s">
        <v>134</v>
      </c>
      <c r="K968" s="76" t="s">
        <v>57</v>
      </c>
      <c r="L968" s="95" t="s">
        <v>820</v>
      </c>
      <c r="M968" s="76"/>
    </row>
    <row r="969">
      <c r="A969" s="83">
        <v>45763.0</v>
      </c>
      <c r="B969" s="95" t="s">
        <v>185</v>
      </c>
      <c r="C969" s="76" t="s">
        <v>78</v>
      </c>
      <c r="D969" s="31" t="s">
        <v>127</v>
      </c>
      <c r="E969" s="31" t="s">
        <v>57</v>
      </c>
      <c r="F969" s="76" t="s">
        <v>134</v>
      </c>
      <c r="G969" s="76" t="s">
        <v>513</v>
      </c>
      <c r="H969" s="76">
        <v>30.0</v>
      </c>
      <c r="I969" s="76" t="s">
        <v>123</v>
      </c>
      <c r="J969" s="76" t="s">
        <v>134</v>
      </c>
      <c r="K969" s="76" t="s">
        <v>57</v>
      </c>
      <c r="L969" s="95" t="s">
        <v>821</v>
      </c>
      <c r="M969" s="76"/>
    </row>
    <row r="970">
      <c r="A970" s="83">
        <v>45763.0</v>
      </c>
      <c r="B970" s="95" t="s">
        <v>185</v>
      </c>
      <c r="C970" s="76" t="s">
        <v>78</v>
      </c>
      <c r="D970" s="31" t="s">
        <v>127</v>
      </c>
      <c r="E970" s="31" t="s">
        <v>57</v>
      </c>
      <c r="F970" s="76" t="s">
        <v>134</v>
      </c>
      <c r="G970" s="76" t="s">
        <v>403</v>
      </c>
      <c r="H970" s="76">
        <v>30.0</v>
      </c>
      <c r="I970" s="76" t="s">
        <v>123</v>
      </c>
      <c r="J970" s="76" t="s">
        <v>134</v>
      </c>
      <c r="K970" s="76" t="s">
        <v>57</v>
      </c>
      <c r="L970" s="95" t="s">
        <v>822</v>
      </c>
      <c r="M970" s="76"/>
    </row>
    <row r="971">
      <c r="A971" s="83">
        <v>45763.0</v>
      </c>
      <c r="B971" s="95" t="s">
        <v>185</v>
      </c>
      <c r="C971" s="76" t="s">
        <v>78</v>
      </c>
      <c r="D971" s="31" t="s">
        <v>127</v>
      </c>
      <c r="E971" s="31" t="s">
        <v>57</v>
      </c>
      <c r="F971" s="76" t="s">
        <v>134</v>
      </c>
      <c r="G971" s="76" t="s">
        <v>517</v>
      </c>
      <c r="H971" s="76">
        <v>30.0</v>
      </c>
      <c r="I971" s="76" t="s">
        <v>123</v>
      </c>
      <c r="J971" s="76" t="s">
        <v>134</v>
      </c>
      <c r="K971" s="76" t="s">
        <v>57</v>
      </c>
      <c r="L971" s="95" t="s">
        <v>823</v>
      </c>
      <c r="M971" s="76"/>
    </row>
    <row r="972">
      <c r="A972" s="83">
        <v>45763.0</v>
      </c>
      <c r="B972" s="95" t="s">
        <v>185</v>
      </c>
      <c r="C972" s="76" t="s">
        <v>78</v>
      </c>
      <c r="D972" s="31" t="s">
        <v>127</v>
      </c>
      <c r="E972" s="31" t="s">
        <v>57</v>
      </c>
      <c r="F972" s="76" t="s">
        <v>134</v>
      </c>
      <c r="G972" s="76" t="s">
        <v>131</v>
      </c>
      <c r="H972" s="76">
        <v>30.0</v>
      </c>
      <c r="I972" s="76" t="s">
        <v>123</v>
      </c>
      <c r="J972" s="76" t="s">
        <v>134</v>
      </c>
      <c r="K972" s="76" t="s">
        <v>57</v>
      </c>
      <c r="L972" s="95" t="s">
        <v>824</v>
      </c>
      <c r="M972" s="76"/>
    </row>
    <row r="973">
      <c r="A973" s="83">
        <v>45763.0</v>
      </c>
      <c r="B973" s="95" t="s">
        <v>185</v>
      </c>
      <c r="C973" s="76" t="s">
        <v>78</v>
      </c>
      <c r="D973" s="31" t="s">
        <v>127</v>
      </c>
      <c r="E973" s="31" t="s">
        <v>57</v>
      </c>
      <c r="F973" s="76" t="s">
        <v>134</v>
      </c>
      <c r="G973" s="76" t="s">
        <v>722</v>
      </c>
      <c r="H973" s="76">
        <v>30.0</v>
      </c>
      <c r="I973" s="76" t="s">
        <v>123</v>
      </c>
      <c r="J973" s="76" t="s">
        <v>134</v>
      </c>
      <c r="K973" s="76" t="s">
        <v>57</v>
      </c>
      <c r="L973" s="95" t="s">
        <v>825</v>
      </c>
      <c r="M973" s="76"/>
    </row>
    <row r="974">
      <c r="A974" s="83">
        <v>45763.0</v>
      </c>
      <c r="B974" s="95" t="s">
        <v>185</v>
      </c>
      <c r="C974" s="76" t="s">
        <v>78</v>
      </c>
      <c r="D974" s="31" t="s">
        <v>127</v>
      </c>
      <c r="E974" s="31" t="s">
        <v>57</v>
      </c>
      <c r="F974" s="76" t="s">
        <v>134</v>
      </c>
      <c r="G974" s="76" t="s">
        <v>132</v>
      </c>
      <c r="H974" s="76">
        <v>30.0</v>
      </c>
      <c r="I974" s="76" t="s">
        <v>123</v>
      </c>
      <c r="J974" s="76" t="s">
        <v>134</v>
      </c>
      <c r="K974" s="76" t="s">
        <v>57</v>
      </c>
      <c r="L974" s="95" t="s">
        <v>826</v>
      </c>
      <c r="M974" s="76"/>
    </row>
    <row r="975">
      <c r="A975" s="83">
        <v>45763.0</v>
      </c>
      <c r="B975" s="95" t="s">
        <v>546</v>
      </c>
      <c r="C975" s="76" t="s">
        <v>78</v>
      </c>
      <c r="D975" s="31" t="s">
        <v>127</v>
      </c>
      <c r="E975" s="31" t="s">
        <v>57</v>
      </c>
      <c r="F975" s="76" t="s">
        <v>134</v>
      </c>
      <c r="G975" s="76" t="s">
        <v>178</v>
      </c>
      <c r="H975" s="76">
        <v>30.0</v>
      </c>
      <c r="I975" s="76" t="s">
        <v>123</v>
      </c>
      <c r="J975" s="76" t="s">
        <v>134</v>
      </c>
      <c r="K975" s="76" t="s">
        <v>57</v>
      </c>
      <c r="L975" s="95" t="s">
        <v>827</v>
      </c>
      <c r="M975" s="76"/>
    </row>
    <row r="976">
      <c r="A976" s="83">
        <v>45763.0</v>
      </c>
      <c r="B976" s="95" t="s">
        <v>546</v>
      </c>
      <c r="C976" s="76" t="s">
        <v>78</v>
      </c>
      <c r="D976" s="31" t="s">
        <v>127</v>
      </c>
      <c r="E976" s="31" t="s">
        <v>57</v>
      </c>
      <c r="F976" s="76" t="s">
        <v>134</v>
      </c>
      <c r="G976" s="76" t="s">
        <v>129</v>
      </c>
      <c r="H976" s="76">
        <v>30.0</v>
      </c>
      <c r="I976" s="76" t="s">
        <v>123</v>
      </c>
      <c r="J976" s="76" t="s">
        <v>134</v>
      </c>
      <c r="K976" s="76" t="s">
        <v>57</v>
      </c>
      <c r="L976" s="95" t="s">
        <v>828</v>
      </c>
      <c r="M976" s="76"/>
    </row>
    <row r="977">
      <c r="A977" s="83">
        <v>45763.0</v>
      </c>
      <c r="B977" s="95" t="s">
        <v>546</v>
      </c>
      <c r="C977" s="76" t="s">
        <v>78</v>
      </c>
      <c r="D977" s="31" t="s">
        <v>127</v>
      </c>
      <c r="E977" s="31" t="s">
        <v>57</v>
      </c>
      <c r="F977" s="76" t="s">
        <v>134</v>
      </c>
      <c r="G977" s="76" t="s">
        <v>725</v>
      </c>
      <c r="H977" s="76">
        <v>30.0</v>
      </c>
      <c r="I977" s="76" t="s">
        <v>123</v>
      </c>
      <c r="J977" s="76" t="s">
        <v>134</v>
      </c>
      <c r="K977" s="76" t="s">
        <v>57</v>
      </c>
      <c r="L977" s="95" t="s">
        <v>829</v>
      </c>
      <c r="M977" s="76"/>
    </row>
    <row r="978">
      <c r="A978" s="83">
        <v>45763.0</v>
      </c>
      <c r="B978" s="95" t="s">
        <v>546</v>
      </c>
      <c r="C978" s="76" t="s">
        <v>78</v>
      </c>
      <c r="D978" s="31" t="s">
        <v>127</v>
      </c>
      <c r="E978" s="31" t="s">
        <v>57</v>
      </c>
      <c r="F978" s="76" t="s">
        <v>134</v>
      </c>
      <c r="G978" s="76" t="s">
        <v>830</v>
      </c>
      <c r="H978" s="76">
        <v>30.0</v>
      </c>
      <c r="I978" s="76" t="s">
        <v>123</v>
      </c>
      <c r="J978" s="76" t="s">
        <v>134</v>
      </c>
      <c r="K978" s="76" t="s">
        <v>57</v>
      </c>
      <c r="L978" s="95" t="s">
        <v>831</v>
      </c>
      <c r="M978" s="76"/>
    </row>
    <row r="979">
      <c r="A979" s="83">
        <v>45763.0</v>
      </c>
      <c r="B979" s="95" t="s">
        <v>546</v>
      </c>
      <c r="C979" s="76" t="s">
        <v>78</v>
      </c>
      <c r="D979" s="31" t="s">
        <v>127</v>
      </c>
      <c r="E979" s="31" t="s">
        <v>57</v>
      </c>
      <c r="F979" s="76" t="s">
        <v>134</v>
      </c>
      <c r="G979" s="76" t="s">
        <v>832</v>
      </c>
      <c r="H979" s="76">
        <v>30.0</v>
      </c>
      <c r="I979" s="76" t="s">
        <v>123</v>
      </c>
      <c r="J979" s="76" t="s">
        <v>134</v>
      </c>
      <c r="K979" s="76" t="s">
        <v>57</v>
      </c>
      <c r="L979" s="95" t="s">
        <v>833</v>
      </c>
      <c r="M979" s="76"/>
    </row>
    <row r="980">
      <c r="A980" s="83">
        <v>45763.0</v>
      </c>
      <c r="B980" s="95" t="s">
        <v>203</v>
      </c>
      <c r="C980" s="76" t="s">
        <v>78</v>
      </c>
      <c r="D980" s="31" t="s">
        <v>127</v>
      </c>
      <c r="E980" s="31" t="s">
        <v>57</v>
      </c>
      <c r="F980" s="76" t="s">
        <v>134</v>
      </c>
      <c r="G980" s="76" t="s">
        <v>513</v>
      </c>
      <c r="H980" s="76">
        <v>100.0</v>
      </c>
      <c r="I980" s="76" t="s">
        <v>123</v>
      </c>
      <c r="J980" s="76" t="s">
        <v>134</v>
      </c>
      <c r="K980" s="76" t="s">
        <v>57</v>
      </c>
      <c r="L980" s="95" t="s">
        <v>834</v>
      </c>
      <c r="M980" s="76"/>
    </row>
    <row r="981">
      <c r="A981" s="83">
        <v>45763.0</v>
      </c>
      <c r="B981" s="95" t="s">
        <v>203</v>
      </c>
      <c r="C981" s="76" t="s">
        <v>78</v>
      </c>
      <c r="D981" s="31" t="s">
        <v>127</v>
      </c>
      <c r="E981" s="31" t="s">
        <v>57</v>
      </c>
      <c r="F981" s="76" t="s">
        <v>134</v>
      </c>
      <c r="G981" s="76" t="s">
        <v>401</v>
      </c>
      <c r="H981" s="76">
        <v>100.0</v>
      </c>
      <c r="I981" s="76" t="s">
        <v>123</v>
      </c>
      <c r="J981" s="76" t="s">
        <v>134</v>
      </c>
      <c r="K981" s="76" t="s">
        <v>57</v>
      </c>
      <c r="L981" s="95" t="s">
        <v>835</v>
      </c>
      <c r="M981" s="76"/>
    </row>
    <row r="982">
      <c r="A982" s="83">
        <v>45763.0</v>
      </c>
      <c r="B982" s="95" t="s">
        <v>203</v>
      </c>
      <c r="C982" s="76" t="s">
        <v>78</v>
      </c>
      <c r="D982" s="31" t="s">
        <v>127</v>
      </c>
      <c r="E982" s="31" t="s">
        <v>57</v>
      </c>
      <c r="F982" s="76" t="s">
        <v>134</v>
      </c>
      <c r="G982" s="76" t="s">
        <v>403</v>
      </c>
      <c r="H982" s="76">
        <v>100.0</v>
      </c>
      <c r="I982" s="76" t="s">
        <v>123</v>
      </c>
      <c r="J982" s="76" t="s">
        <v>134</v>
      </c>
      <c r="K982" s="76" t="s">
        <v>57</v>
      </c>
      <c r="L982" s="95" t="s">
        <v>836</v>
      </c>
      <c r="M982" s="76"/>
    </row>
    <row r="983">
      <c r="A983" s="83">
        <v>45763.0</v>
      </c>
      <c r="B983" s="95" t="s">
        <v>203</v>
      </c>
      <c r="C983" s="76" t="s">
        <v>78</v>
      </c>
      <c r="D983" s="31" t="s">
        <v>127</v>
      </c>
      <c r="E983" s="31" t="s">
        <v>57</v>
      </c>
      <c r="F983" s="76" t="s">
        <v>134</v>
      </c>
      <c r="G983" s="76" t="s">
        <v>517</v>
      </c>
      <c r="H983" s="76">
        <v>100.0</v>
      </c>
      <c r="I983" s="76" t="s">
        <v>123</v>
      </c>
      <c r="J983" s="76" t="s">
        <v>134</v>
      </c>
      <c r="K983" s="76" t="s">
        <v>57</v>
      </c>
      <c r="L983" s="95" t="s">
        <v>837</v>
      </c>
      <c r="M983" s="76"/>
    </row>
    <row r="984">
      <c r="A984" s="83">
        <v>45763.0</v>
      </c>
      <c r="B984" s="95" t="s">
        <v>203</v>
      </c>
      <c r="C984" s="76" t="s">
        <v>78</v>
      </c>
      <c r="D984" s="31" t="s">
        <v>127</v>
      </c>
      <c r="E984" s="31" t="s">
        <v>57</v>
      </c>
      <c r="F984" s="76" t="s">
        <v>134</v>
      </c>
      <c r="G984" s="76" t="s">
        <v>131</v>
      </c>
      <c r="H984" s="76">
        <v>100.0</v>
      </c>
      <c r="I984" s="76" t="s">
        <v>123</v>
      </c>
      <c r="J984" s="76" t="s">
        <v>134</v>
      </c>
      <c r="K984" s="76" t="s">
        <v>57</v>
      </c>
      <c r="L984" s="95" t="s">
        <v>838</v>
      </c>
      <c r="M984" s="76"/>
    </row>
    <row r="985">
      <c r="A985" s="83">
        <v>45763.0</v>
      </c>
      <c r="B985" s="95" t="s">
        <v>839</v>
      </c>
      <c r="C985" s="76" t="s">
        <v>78</v>
      </c>
      <c r="D985" s="31" t="s">
        <v>127</v>
      </c>
      <c r="E985" s="31" t="s">
        <v>57</v>
      </c>
      <c r="F985" s="76" t="s">
        <v>134</v>
      </c>
      <c r="G985" s="76" t="s">
        <v>722</v>
      </c>
      <c r="H985" s="76">
        <v>100.0</v>
      </c>
      <c r="I985" s="76" t="s">
        <v>123</v>
      </c>
      <c r="J985" s="76" t="s">
        <v>134</v>
      </c>
      <c r="K985" s="76" t="s">
        <v>57</v>
      </c>
      <c r="L985" s="95" t="s">
        <v>840</v>
      </c>
      <c r="M985" s="76"/>
    </row>
    <row r="986">
      <c r="A986" s="83">
        <v>45763.0</v>
      </c>
      <c r="B986" s="95" t="s">
        <v>839</v>
      </c>
      <c r="C986" s="76" t="s">
        <v>78</v>
      </c>
      <c r="D986" s="31" t="s">
        <v>127</v>
      </c>
      <c r="E986" s="31" t="s">
        <v>57</v>
      </c>
      <c r="F986" s="76" t="s">
        <v>134</v>
      </c>
      <c r="G986" s="76" t="s">
        <v>132</v>
      </c>
      <c r="H986" s="76">
        <v>100.0</v>
      </c>
      <c r="I986" s="76" t="s">
        <v>123</v>
      </c>
      <c r="J986" s="76" t="s">
        <v>134</v>
      </c>
      <c r="K986" s="76" t="s">
        <v>57</v>
      </c>
      <c r="L986" s="95" t="s">
        <v>841</v>
      </c>
      <c r="M986" s="76"/>
    </row>
    <row r="987">
      <c r="A987" s="83">
        <v>45763.0</v>
      </c>
      <c r="B987" s="95" t="s">
        <v>839</v>
      </c>
      <c r="C987" s="76" t="s">
        <v>78</v>
      </c>
      <c r="D987" s="31" t="s">
        <v>127</v>
      </c>
      <c r="E987" s="31" t="s">
        <v>57</v>
      </c>
      <c r="F987" s="76" t="s">
        <v>134</v>
      </c>
      <c r="G987" s="76" t="s">
        <v>178</v>
      </c>
      <c r="H987" s="76">
        <v>100.0</v>
      </c>
      <c r="I987" s="76" t="s">
        <v>123</v>
      </c>
      <c r="J987" s="76" t="s">
        <v>134</v>
      </c>
      <c r="K987" s="76" t="s">
        <v>57</v>
      </c>
      <c r="L987" s="95" t="s">
        <v>842</v>
      </c>
      <c r="M987" s="76"/>
    </row>
    <row r="988">
      <c r="A988" s="83">
        <v>45763.0</v>
      </c>
      <c r="B988" s="95" t="s">
        <v>839</v>
      </c>
      <c r="C988" s="76" t="s">
        <v>78</v>
      </c>
      <c r="D988" s="31" t="s">
        <v>127</v>
      </c>
      <c r="E988" s="31" t="s">
        <v>57</v>
      </c>
      <c r="F988" s="76" t="s">
        <v>134</v>
      </c>
      <c r="G988" s="76" t="s">
        <v>129</v>
      </c>
      <c r="H988" s="76">
        <v>100.0</v>
      </c>
      <c r="I988" s="76" t="s">
        <v>123</v>
      </c>
      <c r="J988" s="76" t="s">
        <v>134</v>
      </c>
      <c r="K988" s="76" t="s">
        <v>57</v>
      </c>
      <c r="L988" s="95" t="s">
        <v>843</v>
      </c>
      <c r="M988" s="76"/>
    </row>
    <row r="989">
      <c r="A989" s="83">
        <v>45763.0</v>
      </c>
      <c r="B989" s="95" t="s">
        <v>839</v>
      </c>
      <c r="C989" s="76" t="s">
        <v>78</v>
      </c>
      <c r="D989" s="31" t="s">
        <v>127</v>
      </c>
      <c r="E989" s="31" t="s">
        <v>57</v>
      </c>
      <c r="F989" s="76" t="s">
        <v>134</v>
      </c>
      <c r="G989" s="76" t="s">
        <v>725</v>
      </c>
      <c r="H989" s="76">
        <v>100.0</v>
      </c>
      <c r="I989" s="76" t="s">
        <v>123</v>
      </c>
      <c r="J989" s="76" t="s">
        <v>134</v>
      </c>
      <c r="K989" s="76" t="s">
        <v>57</v>
      </c>
      <c r="L989" s="95" t="s">
        <v>844</v>
      </c>
      <c r="M989" s="76"/>
    </row>
    <row r="990">
      <c r="A990" s="83">
        <v>45763.0</v>
      </c>
      <c r="B990" s="95" t="s">
        <v>839</v>
      </c>
      <c r="C990" s="76" t="s">
        <v>78</v>
      </c>
      <c r="D990" s="31" t="s">
        <v>127</v>
      </c>
      <c r="E990" s="31" t="s">
        <v>57</v>
      </c>
      <c r="F990" s="76" t="s">
        <v>134</v>
      </c>
      <c r="G990" s="76" t="s">
        <v>830</v>
      </c>
      <c r="H990" s="76">
        <v>100.0</v>
      </c>
      <c r="I990" s="76" t="s">
        <v>123</v>
      </c>
      <c r="J990" s="76" t="s">
        <v>134</v>
      </c>
      <c r="K990" s="76" t="s">
        <v>57</v>
      </c>
      <c r="L990" s="95" t="s">
        <v>845</v>
      </c>
      <c r="M990" s="76"/>
    </row>
    <row r="991">
      <c r="A991" s="83">
        <v>45763.0</v>
      </c>
      <c r="B991" s="95" t="s">
        <v>839</v>
      </c>
      <c r="C991" s="76" t="s">
        <v>78</v>
      </c>
      <c r="D991" s="31" t="s">
        <v>127</v>
      </c>
      <c r="E991" s="31" t="s">
        <v>57</v>
      </c>
      <c r="F991" s="76" t="s">
        <v>134</v>
      </c>
      <c r="G991" s="76" t="s">
        <v>832</v>
      </c>
      <c r="H991" s="76">
        <v>100.0</v>
      </c>
      <c r="I991" s="76" t="s">
        <v>123</v>
      </c>
      <c r="J991" s="76" t="s">
        <v>134</v>
      </c>
      <c r="K991" s="76" t="s">
        <v>57</v>
      </c>
      <c r="L991" s="95" t="s">
        <v>846</v>
      </c>
      <c r="M991" s="76"/>
    </row>
    <row r="992">
      <c r="A992" s="83">
        <v>45763.0</v>
      </c>
      <c r="B992" s="95" t="s">
        <v>847</v>
      </c>
      <c r="C992" s="76" t="s">
        <v>78</v>
      </c>
      <c r="D992" s="31" t="s">
        <v>123</v>
      </c>
      <c r="E992" s="31" t="s">
        <v>124</v>
      </c>
      <c r="F992" s="76" t="s">
        <v>438</v>
      </c>
      <c r="G992" s="76" t="s">
        <v>134</v>
      </c>
      <c r="H992" s="76">
        <v>6.0</v>
      </c>
      <c r="I992" s="76" t="s">
        <v>123</v>
      </c>
      <c r="J992" s="76" t="s">
        <v>438</v>
      </c>
      <c r="K992" s="76" t="s">
        <v>124</v>
      </c>
      <c r="L992" s="95" t="s">
        <v>848</v>
      </c>
      <c r="M992" s="76"/>
    </row>
    <row r="993">
      <c r="A993" s="83">
        <v>45763.0</v>
      </c>
      <c r="B993" s="95" t="s">
        <v>847</v>
      </c>
      <c r="C993" s="76" t="s">
        <v>78</v>
      </c>
      <c r="D993" s="31" t="s">
        <v>123</v>
      </c>
      <c r="E993" s="31" t="s">
        <v>124</v>
      </c>
      <c r="F993" s="76" t="s">
        <v>447</v>
      </c>
      <c r="G993" s="76" t="s">
        <v>134</v>
      </c>
      <c r="H993" s="76">
        <v>4.0</v>
      </c>
      <c r="I993" s="76" t="s">
        <v>123</v>
      </c>
      <c r="J993" s="76" t="s">
        <v>447</v>
      </c>
      <c r="K993" s="76" t="s">
        <v>124</v>
      </c>
      <c r="L993" s="95" t="s">
        <v>849</v>
      </c>
      <c r="M993" s="76"/>
    </row>
    <row r="994">
      <c r="A994" s="83">
        <v>45763.0</v>
      </c>
      <c r="B994" s="95" t="s">
        <v>847</v>
      </c>
      <c r="C994" s="76" t="s">
        <v>78</v>
      </c>
      <c r="D994" s="31" t="s">
        <v>123</v>
      </c>
      <c r="E994" s="31" t="s">
        <v>124</v>
      </c>
      <c r="F994" s="76" t="s">
        <v>438</v>
      </c>
      <c r="G994" s="76" t="s">
        <v>134</v>
      </c>
      <c r="H994" s="76">
        <v>6.0</v>
      </c>
      <c r="I994" s="76" t="s">
        <v>123</v>
      </c>
      <c r="J994" s="76" t="s">
        <v>438</v>
      </c>
      <c r="K994" s="76" t="s">
        <v>124</v>
      </c>
      <c r="L994" s="95" t="s">
        <v>850</v>
      </c>
      <c r="M994" s="76"/>
    </row>
    <row r="995">
      <c r="A995" s="83">
        <v>45763.0</v>
      </c>
      <c r="B995" s="95" t="s">
        <v>847</v>
      </c>
      <c r="C995" s="76" t="s">
        <v>78</v>
      </c>
      <c r="D995" s="31" t="s">
        <v>123</v>
      </c>
      <c r="E995" s="31" t="s">
        <v>124</v>
      </c>
      <c r="F995" s="76" t="s">
        <v>438</v>
      </c>
      <c r="G995" s="76" t="s">
        <v>134</v>
      </c>
      <c r="H995" s="76">
        <v>6.0</v>
      </c>
      <c r="I995" s="76" t="s">
        <v>123</v>
      </c>
      <c r="J995" s="76" t="s">
        <v>438</v>
      </c>
      <c r="K995" s="76" t="s">
        <v>124</v>
      </c>
      <c r="L995" s="95" t="s">
        <v>851</v>
      </c>
      <c r="M995" s="76"/>
    </row>
    <row r="996">
      <c r="A996" s="83">
        <v>45763.0</v>
      </c>
      <c r="B996" s="95" t="s">
        <v>221</v>
      </c>
      <c r="C996" s="76" t="s">
        <v>78</v>
      </c>
      <c r="D996" s="31" t="s">
        <v>123</v>
      </c>
      <c r="E996" s="31" t="s">
        <v>125</v>
      </c>
      <c r="F996" s="76" t="s">
        <v>447</v>
      </c>
      <c r="G996" s="76" t="s">
        <v>134</v>
      </c>
      <c r="H996" s="76">
        <v>4.0</v>
      </c>
      <c r="I996" s="76" t="s">
        <v>123</v>
      </c>
      <c r="J996" s="76" t="s">
        <v>447</v>
      </c>
      <c r="K996" s="76" t="s">
        <v>125</v>
      </c>
      <c r="L996" s="95" t="s">
        <v>852</v>
      </c>
      <c r="M996" s="76"/>
    </row>
    <row r="997">
      <c r="A997" s="83">
        <v>45763.0</v>
      </c>
      <c r="B997" s="95" t="s">
        <v>221</v>
      </c>
      <c r="C997" s="76" t="s">
        <v>78</v>
      </c>
      <c r="D997" s="31" t="s">
        <v>123</v>
      </c>
      <c r="E997" s="31" t="s">
        <v>125</v>
      </c>
      <c r="F997" s="76" t="s">
        <v>438</v>
      </c>
      <c r="G997" s="76" t="s">
        <v>134</v>
      </c>
      <c r="H997" s="76">
        <v>6.0</v>
      </c>
      <c r="I997" s="76" t="s">
        <v>123</v>
      </c>
      <c r="J997" s="76" t="s">
        <v>438</v>
      </c>
      <c r="K997" s="76" t="s">
        <v>125</v>
      </c>
      <c r="L997" s="95" t="s">
        <v>853</v>
      </c>
      <c r="M997" s="76"/>
    </row>
    <row r="998">
      <c r="A998" s="83">
        <v>45763.0</v>
      </c>
      <c r="B998" s="95" t="s">
        <v>221</v>
      </c>
      <c r="C998" s="76" t="s">
        <v>78</v>
      </c>
      <c r="D998" s="31" t="s">
        <v>123</v>
      </c>
      <c r="E998" s="31" t="s">
        <v>125</v>
      </c>
      <c r="F998" s="76" t="s">
        <v>438</v>
      </c>
      <c r="G998" s="76" t="s">
        <v>134</v>
      </c>
      <c r="H998" s="76">
        <v>6.0</v>
      </c>
      <c r="I998" s="76" t="s">
        <v>123</v>
      </c>
      <c r="J998" s="76" t="s">
        <v>438</v>
      </c>
      <c r="K998" s="76" t="s">
        <v>125</v>
      </c>
      <c r="L998" s="95" t="s">
        <v>854</v>
      </c>
      <c r="M998" s="76"/>
    </row>
    <row r="999">
      <c r="A999" s="83">
        <v>45763.0</v>
      </c>
      <c r="B999" s="95" t="s">
        <v>221</v>
      </c>
      <c r="C999" s="76" t="s">
        <v>78</v>
      </c>
      <c r="D999" s="31" t="s">
        <v>123</v>
      </c>
      <c r="E999" s="31" t="s">
        <v>125</v>
      </c>
      <c r="F999" s="76" t="s">
        <v>438</v>
      </c>
      <c r="G999" s="76" t="s">
        <v>134</v>
      </c>
      <c r="H999" s="76">
        <v>6.0</v>
      </c>
      <c r="I999" s="76" t="s">
        <v>123</v>
      </c>
      <c r="J999" s="76" t="s">
        <v>438</v>
      </c>
      <c r="K999" s="76" t="s">
        <v>125</v>
      </c>
      <c r="L999" s="95" t="s">
        <v>855</v>
      </c>
      <c r="M999" s="76"/>
    </row>
    <row r="1000">
      <c r="A1000" s="83">
        <v>45763.0</v>
      </c>
      <c r="B1000" s="95" t="s">
        <v>221</v>
      </c>
      <c r="C1000" s="76" t="s">
        <v>78</v>
      </c>
      <c r="D1000" s="31" t="s">
        <v>123</v>
      </c>
      <c r="E1000" s="31" t="s">
        <v>124</v>
      </c>
      <c r="F1000" s="76" t="s">
        <v>447</v>
      </c>
      <c r="G1000" s="76" t="s">
        <v>134</v>
      </c>
      <c r="H1000" s="76">
        <v>4.0</v>
      </c>
      <c r="I1000" s="76" t="s">
        <v>123</v>
      </c>
      <c r="J1000" s="76" t="s">
        <v>447</v>
      </c>
      <c r="K1000" s="76" t="s">
        <v>124</v>
      </c>
      <c r="L1000" s="95" t="s">
        <v>856</v>
      </c>
      <c r="M1000" s="76"/>
    </row>
    <row r="1001">
      <c r="A1001" s="83">
        <v>45763.0</v>
      </c>
      <c r="B1001" s="95" t="s">
        <v>221</v>
      </c>
      <c r="C1001" s="76" t="s">
        <v>78</v>
      </c>
      <c r="D1001" s="31" t="s">
        <v>123</v>
      </c>
      <c r="E1001" s="31" t="s">
        <v>124</v>
      </c>
      <c r="F1001" s="76" t="s">
        <v>447</v>
      </c>
      <c r="G1001" s="76" t="s">
        <v>134</v>
      </c>
      <c r="H1001" s="76">
        <v>4.0</v>
      </c>
      <c r="I1001" s="76" t="s">
        <v>123</v>
      </c>
      <c r="J1001" s="76" t="s">
        <v>447</v>
      </c>
      <c r="K1001" s="76" t="s">
        <v>124</v>
      </c>
      <c r="L1001" s="95" t="s">
        <v>857</v>
      </c>
      <c r="M1001" s="76"/>
    </row>
    <row r="1002">
      <c r="A1002" s="83">
        <v>45763.0</v>
      </c>
      <c r="B1002" s="95" t="s">
        <v>858</v>
      </c>
      <c r="C1002" s="76" t="s">
        <v>78</v>
      </c>
      <c r="D1002" s="31" t="s">
        <v>123</v>
      </c>
      <c r="E1002" s="31" t="s">
        <v>125</v>
      </c>
      <c r="F1002" s="76" t="s">
        <v>447</v>
      </c>
      <c r="G1002" s="76" t="s">
        <v>134</v>
      </c>
      <c r="H1002" s="76">
        <v>4.0</v>
      </c>
      <c r="I1002" s="76" t="s">
        <v>123</v>
      </c>
      <c r="J1002" s="76" t="s">
        <v>447</v>
      </c>
      <c r="K1002" s="76" t="s">
        <v>125</v>
      </c>
      <c r="L1002" s="95" t="s">
        <v>859</v>
      </c>
      <c r="M1002" s="76"/>
    </row>
    <row r="1003">
      <c r="A1003" s="83">
        <v>45763.0</v>
      </c>
      <c r="B1003" s="95" t="s">
        <v>858</v>
      </c>
      <c r="C1003" s="76" t="s">
        <v>78</v>
      </c>
      <c r="D1003" s="31" t="s">
        <v>123</v>
      </c>
      <c r="E1003" s="31" t="s">
        <v>125</v>
      </c>
      <c r="F1003" s="76" t="s">
        <v>447</v>
      </c>
      <c r="G1003" s="76" t="s">
        <v>134</v>
      </c>
      <c r="H1003" s="76">
        <v>4.0</v>
      </c>
      <c r="I1003" s="76" t="s">
        <v>123</v>
      </c>
      <c r="J1003" s="76" t="s">
        <v>447</v>
      </c>
      <c r="K1003" s="76" t="s">
        <v>125</v>
      </c>
      <c r="L1003" s="95" t="s">
        <v>860</v>
      </c>
      <c r="M1003" s="76"/>
    </row>
    <row r="1004">
      <c r="A1004" s="83">
        <v>45763.0</v>
      </c>
      <c r="B1004" s="95" t="s">
        <v>861</v>
      </c>
      <c r="C1004" s="76" t="s">
        <v>78</v>
      </c>
      <c r="D1004" s="31" t="s">
        <v>123</v>
      </c>
      <c r="E1004" s="31" t="s">
        <v>124</v>
      </c>
      <c r="F1004" s="76" t="s">
        <v>438</v>
      </c>
      <c r="G1004" s="76" t="s">
        <v>134</v>
      </c>
      <c r="H1004" s="76">
        <v>6.0</v>
      </c>
      <c r="I1004" s="76" t="s">
        <v>123</v>
      </c>
      <c r="J1004" s="76" t="s">
        <v>438</v>
      </c>
      <c r="K1004" s="76" t="s">
        <v>124</v>
      </c>
      <c r="L1004" s="95" t="s">
        <v>862</v>
      </c>
      <c r="M1004" s="76"/>
    </row>
    <row r="1005">
      <c r="A1005" s="83">
        <v>45763.0</v>
      </c>
      <c r="B1005" s="95" t="s">
        <v>863</v>
      </c>
      <c r="C1005" s="76" t="s">
        <v>78</v>
      </c>
      <c r="D1005" s="31" t="s">
        <v>123</v>
      </c>
      <c r="E1005" s="31" t="s">
        <v>124</v>
      </c>
      <c r="F1005" s="76" t="s">
        <v>438</v>
      </c>
      <c r="G1005" s="76" t="s">
        <v>134</v>
      </c>
      <c r="H1005" s="76">
        <v>3.0</v>
      </c>
      <c r="I1005" s="76" t="s">
        <v>123</v>
      </c>
      <c r="J1005" s="76" t="s">
        <v>438</v>
      </c>
      <c r="K1005" s="76" t="s">
        <v>124</v>
      </c>
      <c r="L1005" s="95" t="s">
        <v>864</v>
      </c>
      <c r="M1005" s="76"/>
    </row>
    <row r="1006">
      <c r="A1006" s="83">
        <v>45763.0</v>
      </c>
      <c r="B1006" s="95" t="s">
        <v>863</v>
      </c>
      <c r="C1006" s="76" t="s">
        <v>78</v>
      </c>
      <c r="D1006" s="31" t="s">
        <v>123</v>
      </c>
      <c r="E1006" s="31" t="s">
        <v>124</v>
      </c>
      <c r="F1006" s="76" t="s">
        <v>438</v>
      </c>
      <c r="G1006" s="76" t="s">
        <v>134</v>
      </c>
      <c r="H1006" s="76">
        <v>3.0</v>
      </c>
      <c r="I1006" s="76" t="s">
        <v>123</v>
      </c>
      <c r="J1006" s="76" t="s">
        <v>438</v>
      </c>
      <c r="K1006" s="76" t="s">
        <v>124</v>
      </c>
      <c r="L1006" s="95" t="s">
        <v>865</v>
      </c>
      <c r="M1006" s="76"/>
    </row>
    <row r="1007">
      <c r="A1007" s="83">
        <v>45763.0</v>
      </c>
      <c r="B1007" s="95" t="s">
        <v>863</v>
      </c>
      <c r="C1007" s="76" t="s">
        <v>78</v>
      </c>
      <c r="D1007" s="31" t="s">
        <v>123</v>
      </c>
      <c r="E1007" s="31" t="s">
        <v>124</v>
      </c>
      <c r="F1007" s="76" t="s">
        <v>447</v>
      </c>
      <c r="G1007" s="76" t="s">
        <v>134</v>
      </c>
      <c r="H1007" s="76">
        <v>3.0</v>
      </c>
      <c r="I1007" s="76" t="s">
        <v>123</v>
      </c>
      <c r="J1007" s="76" t="s">
        <v>447</v>
      </c>
      <c r="K1007" s="76" t="s">
        <v>124</v>
      </c>
      <c r="L1007" s="95" t="s">
        <v>866</v>
      </c>
      <c r="M1007" s="76"/>
    </row>
    <row r="1008">
      <c r="A1008" s="83">
        <v>45763.0</v>
      </c>
      <c r="B1008" s="95" t="s">
        <v>863</v>
      </c>
      <c r="C1008" s="76" t="s">
        <v>78</v>
      </c>
      <c r="D1008" s="31" t="s">
        <v>123</v>
      </c>
      <c r="E1008" s="31" t="s">
        <v>124</v>
      </c>
      <c r="F1008" s="76" t="s">
        <v>447</v>
      </c>
      <c r="G1008" s="76" t="s">
        <v>134</v>
      </c>
      <c r="H1008" s="76">
        <v>3.0</v>
      </c>
      <c r="I1008" s="76" t="s">
        <v>123</v>
      </c>
      <c r="J1008" s="76" t="s">
        <v>447</v>
      </c>
      <c r="K1008" s="76" t="s">
        <v>124</v>
      </c>
      <c r="L1008" s="95" t="s">
        <v>867</v>
      </c>
      <c r="M1008" s="76"/>
    </row>
    <row r="1009">
      <c r="A1009" s="83">
        <v>45763.0</v>
      </c>
      <c r="B1009" s="95" t="s">
        <v>868</v>
      </c>
      <c r="C1009" s="76" t="s">
        <v>78</v>
      </c>
      <c r="D1009" s="31" t="s">
        <v>123</v>
      </c>
      <c r="E1009" s="31" t="s">
        <v>124</v>
      </c>
      <c r="F1009" s="76" t="s">
        <v>447</v>
      </c>
      <c r="G1009" s="76" t="s">
        <v>134</v>
      </c>
      <c r="H1009" s="76">
        <v>3.0</v>
      </c>
      <c r="I1009" s="76" t="s">
        <v>123</v>
      </c>
      <c r="J1009" s="76" t="s">
        <v>447</v>
      </c>
      <c r="K1009" s="76" t="s">
        <v>124</v>
      </c>
      <c r="L1009" s="95" t="s">
        <v>869</v>
      </c>
      <c r="M1009" s="76"/>
    </row>
    <row r="1010">
      <c r="A1010" s="83">
        <v>45763.0</v>
      </c>
      <c r="B1010" s="95" t="s">
        <v>868</v>
      </c>
      <c r="C1010" s="76" t="s">
        <v>78</v>
      </c>
      <c r="D1010" s="31" t="s">
        <v>123</v>
      </c>
      <c r="E1010" s="31" t="s">
        <v>124</v>
      </c>
      <c r="F1010" s="76" t="s">
        <v>447</v>
      </c>
      <c r="G1010" s="76" t="s">
        <v>134</v>
      </c>
      <c r="H1010" s="76">
        <v>3.0</v>
      </c>
      <c r="I1010" s="76" t="s">
        <v>123</v>
      </c>
      <c r="J1010" s="76" t="s">
        <v>447</v>
      </c>
      <c r="K1010" s="76" t="s">
        <v>124</v>
      </c>
      <c r="L1010" s="95" t="s">
        <v>870</v>
      </c>
      <c r="M1010" s="76"/>
    </row>
    <row r="1011">
      <c r="A1011" s="83">
        <v>45763.0</v>
      </c>
      <c r="B1011" s="95" t="s">
        <v>868</v>
      </c>
      <c r="C1011" s="76" t="s">
        <v>78</v>
      </c>
      <c r="D1011" s="31" t="s">
        <v>123</v>
      </c>
      <c r="E1011" s="31" t="s">
        <v>124</v>
      </c>
      <c r="F1011" s="76" t="s">
        <v>438</v>
      </c>
      <c r="G1011" s="76" t="s">
        <v>134</v>
      </c>
      <c r="H1011" s="76">
        <v>3.0</v>
      </c>
      <c r="I1011" s="76" t="s">
        <v>123</v>
      </c>
      <c r="J1011" s="76" t="s">
        <v>438</v>
      </c>
      <c r="K1011" s="76" t="s">
        <v>124</v>
      </c>
      <c r="L1011" s="95" t="s">
        <v>871</v>
      </c>
      <c r="M1011" s="76"/>
    </row>
    <row r="1012">
      <c r="A1012" s="83">
        <v>45763.0</v>
      </c>
      <c r="B1012" s="95" t="s">
        <v>872</v>
      </c>
      <c r="C1012" s="76" t="s">
        <v>78</v>
      </c>
      <c r="D1012" s="31" t="s">
        <v>123</v>
      </c>
      <c r="E1012" s="31" t="s">
        <v>124</v>
      </c>
      <c r="F1012" s="76" t="s">
        <v>447</v>
      </c>
      <c r="G1012" s="76" t="s">
        <v>134</v>
      </c>
      <c r="H1012" s="76">
        <v>3.0</v>
      </c>
      <c r="I1012" s="76" t="s">
        <v>123</v>
      </c>
      <c r="J1012" s="76" t="s">
        <v>447</v>
      </c>
      <c r="K1012" s="76" t="s">
        <v>124</v>
      </c>
      <c r="L1012" s="95" t="s">
        <v>873</v>
      </c>
      <c r="M1012" s="76"/>
    </row>
    <row r="1013">
      <c r="A1013" s="83">
        <v>45763.0</v>
      </c>
      <c r="B1013" s="95" t="s">
        <v>570</v>
      </c>
      <c r="C1013" s="76" t="s">
        <v>78</v>
      </c>
      <c r="D1013" s="31" t="s">
        <v>123</v>
      </c>
      <c r="E1013" s="31" t="s">
        <v>124</v>
      </c>
      <c r="F1013" s="76" t="s">
        <v>447</v>
      </c>
      <c r="G1013" s="76" t="s">
        <v>134</v>
      </c>
      <c r="H1013" s="76">
        <v>3.0</v>
      </c>
      <c r="I1013" s="76" t="s">
        <v>123</v>
      </c>
      <c r="J1013" s="76" t="s">
        <v>447</v>
      </c>
      <c r="K1013" s="76" t="s">
        <v>124</v>
      </c>
      <c r="L1013" s="95" t="s">
        <v>874</v>
      </c>
      <c r="M1013" s="76"/>
    </row>
    <row r="1014">
      <c r="A1014" s="83">
        <v>45763.0</v>
      </c>
      <c r="B1014" s="95" t="s">
        <v>875</v>
      </c>
      <c r="C1014" s="76" t="s">
        <v>78</v>
      </c>
      <c r="D1014" s="31" t="s">
        <v>123</v>
      </c>
      <c r="E1014" s="31" t="s">
        <v>124</v>
      </c>
      <c r="F1014" s="76" t="s">
        <v>438</v>
      </c>
      <c r="G1014" s="76" t="s">
        <v>134</v>
      </c>
      <c r="H1014" s="76">
        <v>3.0</v>
      </c>
      <c r="I1014" s="76" t="s">
        <v>123</v>
      </c>
      <c r="J1014" s="76" t="s">
        <v>438</v>
      </c>
      <c r="K1014" s="76" t="s">
        <v>124</v>
      </c>
      <c r="L1014" s="95" t="s">
        <v>876</v>
      </c>
      <c r="M1014" s="76"/>
    </row>
    <row r="1015">
      <c r="A1015" s="83">
        <v>45763.0</v>
      </c>
      <c r="B1015" s="95" t="s">
        <v>246</v>
      </c>
      <c r="C1015" s="76" t="s">
        <v>78</v>
      </c>
      <c r="D1015" s="31" t="s">
        <v>123</v>
      </c>
      <c r="E1015" s="31" t="s">
        <v>124</v>
      </c>
      <c r="F1015" s="76" t="s">
        <v>438</v>
      </c>
      <c r="G1015" s="76" t="s">
        <v>134</v>
      </c>
      <c r="H1015" s="76">
        <v>3.0</v>
      </c>
      <c r="I1015" s="76" t="s">
        <v>123</v>
      </c>
      <c r="J1015" s="76" t="s">
        <v>438</v>
      </c>
      <c r="K1015" s="76" t="s">
        <v>124</v>
      </c>
      <c r="L1015" s="95" t="s">
        <v>877</v>
      </c>
      <c r="M1015" s="76"/>
    </row>
    <row r="1016">
      <c r="A1016" s="83">
        <v>45763.0</v>
      </c>
      <c r="B1016" s="95" t="s">
        <v>246</v>
      </c>
      <c r="C1016" s="76" t="s">
        <v>78</v>
      </c>
      <c r="D1016" s="31" t="s">
        <v>123</v>
      </c>
      <c r="E1016" s="31" t="s">
        <v>124</v>
      </c>
      <c r="F1016" s="76" t="s">
        <v>447</v>
      </c>
      <c r="G1016" s="76" t="s">
        <v>134</v>
      </c>
      <c r="H1016" s="76">
        <v>3.0</v>
      </c>
      <c r="I1016" s="76" t="s">
        <v>123</v>
      </c>
      <c r="J1016" s="76" t="s">
        <v>447</v>
      </c>
      <c r="K1016" s="76" t="s">
        <v>124</v>
      </c>
      <c r="L1016" s="95" t="s">
        <v>878</v>
      </c>
      <c r="M1016" s="76"/>
    </row>
    <row r="1017">
      <c r="A1017" s="83">
        <v>45763.0</v>
      </c>
      <c r="B1017" s="95" t="s">
        <v>248</v>
      </c>
      <c r="C1017" s="76" t="s">
        <v>78</v>
      </c>
      <c r="D1017" s="31" t="s">
        <v>641</v>
      </c>
      <c r="E1017" s="31" t="s">
        <v>126</v>
      </c>
      <c r="F1017" s="76" t="s">
        <v>447</v>
      </c>
      <c r="G1017" s="76" t="s">
        <v>134</v>
      </c>
      <c r="H1017" s="76">
        <v>3.0</v>
      </c>
      <c r="I1017" s="76" t="s">
        <v>641</v>
      </c>
      <c r="J1017" s="76" t="s">
        <v>447</v>
      </c>
      <c r="K1017" s="76" t="s">
        <v>126</v>
      </c>
      <c r="L1017" s="95" t="s">
        <v>879</v>
      </c>
      <c r="M1017" s="76"/>
    </row>
    <row r="1018">
      <c r="A1018" s="83">
        <v>45763.0</v>
      </c>
      <c r="B1018" s="95" t="s">
        <v>248</v>
      </c>
      <c r="C1018" s="76" t="s">
        <v>78</v>
      </c>
      <c r="D1018" s="31" t="s">
        <v>641</v>
      </c>
      <c r="E1018" s="31" t="s">
        <v>126</v>
      </c>
      <c r="F1018" s="76" t="s">
        <v>438</v>
      </c>
      <c r="G1018" s="76" t="s">
        <v>134</v>
      </c>
      <c r="H1018" s="76">
        <v>3.0</v>
      </c>
      <c r="I1018" s="76" t="s">
        <v>641</v>
      </c>
      <c r="J1018" s="76" t="s">
        <v>438</v>
      </c>
      <c r="K1018" s="76" t="s">
        <v>126</v>
      </c>
      <c r="L1018" s="95" t="s">
        <v>880</v>
      </c>
      <c r="M1018" s="76"/>
    </row>
    <row r="1019">
      <c r="A1019" s="83">
        <v>45763.0</v>
      </c>
      <c r="B1019" s="95" t="s">
        <v>248</v>
      </c>
      <c r="C1019" s="76" t="s">
        <v>78</v>
      </c>
      <c r="D1019" s="31" t="s">
        <v>163</v>
      </c>
      <c r="E1019" s="31" t="s">
        <v>126</v>
      </c>
      <c r="F1019" s="76" t="s">
        <v>438</v>
      </c>
      <c r="G1019" s="76" t="s">
        <v>134</v>
      </c>
      <c r="H1019" s="76">
        <v>3.0</v>
      </c>
      <c r="I1019" s="76" t="s">
        <v>163</v>
      </c>
      <c r="J1019" s="76" t="s">
        <v>438</v>
      </c>
      <c r="K1019" s="76" t="s">
        <v>126</v>
      </c>
      <c r="L1019" s="95" t="s">
        <v>881</v>
      </c>
      <c r="M1019" s="76"/>
    </row>
    <row r="1020">
      <c r="A1020" s="83">
        <v>45763.0</v>
      </c>
      <c r="B1020" s="95" t="s">
        <v>248</v>
      </c>
      <c r="C1020" s="76" t="s">
        <v>78</v>
      </c>
      <c r="D1020" s="31" t="s">
        <v>163</v>
      </c>
      <c r="E1020" s="31" t="s">
        <v>126</v>
      </c>
      <c r="F1020" s="76" t="s">
        <v>447</v>
      </c>
      <c r="G1020" s="76" t="s">
        <v>134</v>
      </c>
      <c r="H1020" s="76">
        <v>3.0</v>
      </c>
      <c r="I1020" s="76" t="s">
        <v>163</v>
      </c>
      <c r="J1020" s="76" t="s">
        <v>447</v>
      </c>
      <c r="K1020" s="76" t="s">
        <v>126</v>
      </c>
      <c r="L1020" s="95" t="s">
        <v>882</v>
      </c>
      <c r="M1020" s="76"/>
    </row>
    <row r="1021">
      <c r="A1021" s="83">
        <v>45763.0</v>
      </c>
      <c r="B1021" s="95" t="s">
        <v>248</v>
      </c>
      <c r="C1021" s="76" t="s">
        <v>78</v>
      </c>
      <c r="D1021" s="31" t="s">
        <v>523</v>
      </c>
      <c r="E1021" s="31" t="s">
        <v>126</v>
      </c>
      <c r="F1021" s="76" t="s">
        <v>447</v>
      </c>
      <c r="G1021" s="76" t="s">
        <v>134</v>
      </c>
      <c r="H1021" s="76">
        <v>3.0</v>
      </c>
      <c r="I1021" s="76" t="s">
        <v>523</v>
      </c>
      <c r="J1021" s="76" t="s">
        <v>447</v>
      </c>
      <c r="K1021" s="76" t="s">
        <v>126</v>
      </c>
      <c r="L1021" s="95" t="s">
        <v>883</v>
      </c>
      <c r="M1021" s="76"/>
    </row>
    <row r="1022">
      <c r="A1022" s="83">
        <v>45763.0</v>
      </c>
      <c r="B1022" s="95" t="s">
        <v>248</v>
      </c>
      <c r="C1022" s="76" t="s">
        <v>78</v>
      </c>
      <c r="D1022" s="31" t="s">
        <v>523</v>
      </c>
      <c r="E1022" s="31" t="s">
        <v>126</v>
      </c>
      <c r="F1022" s="76" t="s">
        <v>438</v>
      </c>
      <c r="G1022" s="76" t="s">
        <v>134</v>
      </c>
      <c r="H1022" s="76">
        <v>3.0</v>
      </c>
      <c r="I1022" s="76" t="s">
        <v>523</v>
      </c>
      <c r="J1022" s="76" t="s">
        <v>438</v>
      </c>
      <c r="K1022" s="76" t="s">
        <v>126</v>
      </c>
      <c r="L1022" s="95" t="s">
        <v>884</v>
      </c>
      <c r="M1022" s="76"/>
    </row>
    <row r="1023">
      <c r="A1023" s="83">
        <v>45763.0</v>
      </c>
      <c r="B1023" s="95" t="s">
        <v>250</v>
      </c>
      <c r="C1023" s="76" t="s">
        <v>78</v>
      </c>
      <c r="D1023" s="31" t="s">
        <v>123</v>
      </c>
      <c r="E1023" s="31" t="s">
        <v>124</v>
      </c>
      <c r="F1023" s="76" t="s">
        <v>447</v>
      </c>
      <c r="G1023" s="76" t="s">
        <v>134</v>
      </c>
      <c r="H1023" s="76">
        <v>3.0</v>
      </c>
      <c r="I1023" s="76" t="s">
        <v>123</v>
      </c>
      <c r="J1023" s="76" t="s">
        <v>447</v>
      </c>
      <c r="K1023" s="76" t="s">
        <v>124</v>
      </c>
      <c r="L1023" s="95" t="s">
        <v>885</v>
      </c>
      <c r="M1023" s="76"/>
    </row>
    <row r="1024">
      <c r="A1024" s="83">
        <v>45763.0</v>
      </c>
      <c r="B1024" s="95" t="s">
        <v>250</v>
      </c>
      <c r="C1024" s="76" t="s">
        <v>78</v>
      </c>
      <c r="D1024" s="31" t="s">
        <v>123</v>
      </c>
      <c r="E1024" s="31" t="s">
        <v>124</v>
      </c>
      <c r="F1024" s="76" t="s">
        <v>438</v>
      </c>
      <c r="G1024" s="76" t="s">
        <v>134</v>
      </c>
      <c r="H1024" s="76">
        <v>3.0</v>
      </c>
      <c r="I1024" s="76" t="s">
        <v>123</v>
      </c>
      <c r="J1024" s="76" t="s">
        <v>438</v>
      </c>
      <c r="K1024" s="76" t="s">
        <v>124</v>
      </c>
      <c r="L1024" s="95" t="s">
        <v>886</v>
      </c>
      <c r="M1024" s="76"/>
    </row>
    <row r="1025">
      <c r="A1025" s="83">
        <v>45763.0</v>
      </c>
      <c r="B1025" s="95" t="s">
        <v>252</v>
      </c>
      <c r="C1025" s="76" t="s">
        <v>78</v>
      </c>
      <c r="D1025" s="31" t="s">
        <v>123</v>
      </c>
      <c r="E1025" s="31" t="s">
        <v>124</v>
      </c>
      <c r="F1025" s="76" t="s">
        <v>438</v>
      </c>
      <c r="G1025" s="76" t="s">
        <v>134</v>
      </c>
      <c r="H1025" s="76">
        <v>3.0</v>
      </c>
      <c r="I1025" s="76" t="s">
        <v>123</v>
      </c>
      <c r="J1025" s="76" t="s">
        <v>438</v>
      </c>
      <c r="K1025" s="76" t="s">
        <v>124</v>
      </c>
      <c r="L1025" s="95" t="s">
        <v>887</v>
      </c>
      <c r="M1025" s="76"/>
    </row>
    <row r="1026">
      <c r="A1026" s="83">
        <v>45763.0</v>
      </c>
      <c r="B1026" s="95" t="s">
        <v>254</v>
      </c>
      <c r="C1026" s="76" t="s">
        <v>78</v>
      </c>
      <c r="D1026" s="31" t="s">
        <v>169</v>
      </c>
      <c r="E1026" s="31" t="s">
        <v>126</v>
      </c>
      <c r="F1026" s="76" t="s">
        <v>438</v>
      </c>
      <c r="G1026" s="76" t="s">
        <v>134</v>
      </c>
      <c r="H1026" s="76">
        <v>3.0</v>
      </c>
      <c r="I1026" s="76" t="s">
        <v>169</v>
      </c>
      <c r="J1026" s="76" t="s">
        <v>438</v>
      </c>
      <c r="K1026" s="76" t="s">
        <v>126</v>
      </c>
      <c r="L1026" s="95" t="s">
        <v>888</v>
      </c>
      <c r="M1026" s="76"/>
    </row>
    <row r="1027">
      <c r="A1027" s="83">
        <v>45763.0</v>
      </c>
      <c r="B1027" s="95" t="s">
        <v>254</v>
      </c>
      <c r="C1027" s="76" t="s">
        <v>78</v>
      </c>
      <c r="D1027" s="31" t="s">
        <v>169</v>
      </c>
      <c r="E1027" s="31" t="s">
        <v>126</v>
      </c>
      <c r="F1027" s="76" t="s">
        <v>447</v>
      </c>
      <c r="G1027" s="76" t="s">
        <v>134</v>
      </c>
      <c r="H1027" s="76">
        <v>3.0</v>
      </c>
      <c r="I1027" s="76" t="s">
        <v>169</v>
      </c>
      <c r="J1027" s="76" t="s">
        <v>447</v>
      </c>
      <c r="K1027" s="76" t="s">
        <v>126</v>
      </c>
      <c r="L1027" s="95" t="s">
        <v>889</v>
      </c>
      <c r="M1027" s="76"/>
    </row>
    <row r="1028">
      <c r="A1028" s="83">
        <v>45763.0</v>
      </c>
      <c r="B1028" s="95" t="s">
        <v>254</v>
      </c>
      <c r="C1028" s="76" t="s">
        <v>78</v>
      </c>
      <c r="D1028" s="31" t="s">
        <v>799</v>
      </c>
      <c r="E1028" s="31" t="s">
        <v>126</v>
      </c>
      <c r="F1028" s="76" t="s">
        <v>447</v>
      </c>
      <c r="G1028" s="76" t="s">
        <v>134</v>
      </c>
      <c r="H1028" s="76">
        <v>3.0</v>
      </c>
      <c r="I1028" s="76" t="s">
        <v>799</v>
      </c>
      <c r="J1028" s="76" t="s">
        <v>447</v>
      </c>
      <c r="K1028" s="76" t="s">
        <v>126</v>
      </c>
      <c r="L1028" s="95" t="s">
        <v>890</v>
      </c>
      <c r="M1028" s="76"/>
    </row>
    <row r="1029">
      <c r="A1029" s="83">
        <v>45763.0</v>
      </c>
      <c r="B1029" s="95" t="s">
        <v>254</v>
      </c>
      <c r="C1029" s="76" t="s">
        <v>78</v>
      </c>
      <c r="D1029" s="31" t="s">
        <v>799</v>
      </c>
      <c r="E1029" s="31" t="s">
        <v>126</v>
      </c>
      <c r="F1029" s="76" t="s">
        <v>438</v>
      </c>
      <c r="G1029" s="76" t="s">
        <v>134</v>
      </c>
      <c r="H1029" s="76">
        <v>3.0</v>
      </c>
      <c r="I1029" s="76" t="s">
        <v>799</v>
      </c>
      <c r="J1029" s="76" t="s">
        <v>438</v>
      </c>
      <c r="K1029" s="76" t="s">
        <v>126</v>
      </c>
      <c r="L1029" s="95" t="s">
        <v>891</v>
      </c>
      <c r="M1029" s="76"/>
    </row>
    <row r="1030">
      <c r="A1030" s="83">
        <v>45763.0</v>
      </c>
      <c r="B1030" s="95" t="s">
        <v>892</v>
      </c>
      <c r="C1030" s="76" t="s">
        <v>78</v>
      </c>
      <c r="D1030" s="31" t="s">
        <v>485</v>
      </c>
      <c r="E1030" s="31" t="s">
        <v>126</v>
      </c>
      <c r="F1030" s="76" t="s">
        <v>438</v>
      </c>
      <c r="G1030" s="76" t="s">
        <v>134</v>
      </c>
      <c r="H1030" s="76">
        <v>3.0</v>
      </c>
      <c r="I1030" s="76" t="s">
        <v>485</v>
      </c>
      <c r="J1030" s="76" t="s">
        <v>438</v>
      </c>
      <c r="K1030" s="76" t="s">
        <v>126</v>
      </c>
      <c r="L1030" s="95" t="s">
        <v>893</v>
      </c>
      <c r="M1030" s="76"/>
    </row>
    <row r="1031">
      <c r="A1031" s="83">
        <v>45763.0</v>
      </c>
      <c r="B1031" s="95" t="s">
        <v>892</v>
      </c>
      <c r="C1031" s="76" t="s">
        <v>78</v>
      </c>
      <c r="D1031" s="31" t="s">
        <v>485</v>
      </c>
      <c r="E1031" s="31" t="s">
        <v>126</v>
      </c>
      <c r="F1031" s="76" t="s">
        <v>447</v>
      </c>
      <c r="G1031" s="76" t="s">
        <v>134</v>
      </c>
      <c r="H1031" s="76">
        <v>3.0</v>
      </c>
      <c r="I1031" s="76" t="s">
        <v>485</v>
      </c>
      <c r="J1031" s="76" t="s">
        <v>447</v>
      </c>
      <c r="K1031" s="76" t="s">
        <v>126</v>
      </c>
      <c r="L1031" s="95" t="s">
        <v>894</v>
      </c>
      <c r="M1031" s="76"/>
    </row>
    <row r="1032">
      <c r="A1032" s="83">
        <v>45763.0</v>
      </c>
      <c r="B1032" s="95" t="s">
        <v>579</v>
      </c>
      <c r="C1032" s="76" t="s">
        <v>78</v>
      </c>
      <c r="D1032" s="31" t="s">
        <v>297</v>
      </c>
      <c r="E1032" s="31" t="s">
        <v>126</v>
      </c>
      <c r="F1032" s="76" t="s">
        <v>438</v>
      </c>
      <c r="G1032" s="76" t="s">
        <v>134</v>
      </c>
      <c r="H1032" s="76">
        <v>3.0</v>
      </c>
      <c r="I1032" s="76" t="s">
        <v>297</v>
      </c>
      <c r="J1032" s="76" t="s">
        <v>438</v>
      </c>
      <c r="K1032" s="76" t="s">
        <v>126</v>
      </c>
      <c r="L1032" s="95" t="s">
        <v>895</v>
      </c>
      <c r="M1032" s="76"/>
    </row>
    <row r="1033">
      <c r="A1033" s="83">
        <v>45763.0</v>
      </c>
      <c r="B1033" s="95" t="s">
        <v>579</v>
      </c>
      <c r="C1033" s="76" t="s">
        <v>78</v>
      </c>
      <c r="D1033" s="31" t="s">
        <v>297</v>
      </c>
      <c r="E1033" s="31" t="s">
        <v>126</v>
      </c>
      <c r="F1033" s="76" t="s">
        <v>447</v>
      </c>
      <c r="G1033" s="76" t="s">
        <v>134</v>
      </c>
      <c r="H1033" s="76">
        <v>3.0</v>
      </c>
      <c r="I1033" s="76" t="s">
        <v>297</v>
      </c>
      <c r="J1033" s="76" t="s">
        <v>447</v>
      </c>
      <c r="K1033" s="76" t="s">
        <v>126</v>
      </c>
      <c r="L1033" s="95" t="s">
        <v>896</v>
      </c>
      <c r="M1033" s="76"/>
    </row>
    <row r="1034">
      <c r="A1034" s="83">
        <v>45763.0</v>
      </c>
      <c r="B1034" s="95" t="s">
        <v>897</v>
      </c>
      <c r="C1034" s="76" t="s">
        <v>78</v>
      </c>
      <c r="D1034" s="31" t="s">
        <v>498</v>
      </c>
      <c r="E1034" s="31" t="s">
        <v>126</v>
      </c>
      <c r="F1034" s="76" t="s">
        <v>438</v>
      </c>
      <c r="G1034" s="76" t="s">
        <v>134</v>
      </c>
      <c r="H1034" s="76">
        <v>3.0</v>
      </c>
      <c r="I1034" s="76" t="s">
        <v>498</v>
      </c>
      <c r="J1034" s="76" t="s">
        <v>438</v>
      </c>
      <c r="K1034" s="76" t="s">
        <v>126</v>
      </c>
      <c r="L1034" s="95" t="s">
        <v>898</v>
      </c>
      <c r="M1034" s="76"/>
    </row>
    <row r="1035">
      <c r="A1035" s="83">
        <v>45763.0</v>
      </c>
      <c r="B1035" s="95" t="s">
        <v>897</v>
      </c>
      <c r="C1035" s="76" t="s">
        <v>78</v>
      </c>
      <c r="D1035" s="31" t="s">
        <v>498</v>
      </c>
      <c r="E1035" s="31" t="s">
        <v>126</v>
      </c>
      <c r="F1035" s="76" t="s">
        <v>447</v>
      </c>
      <c r="G1035" s="76" t="s">
        <v>134</v>
      </c>
      <c r="H1035" s="76">
        <v>3.0</v>
      </c>
      <c r="I1035" s="76" t="s">
        <v>498</v>
      </c>
      <c r="J1035" s="76" t="s">
        <v>447</v>
      </c>
      <c r="K1035" s="76" t="s">
        <v>126</v>
      </c>
      <c r="L1035" s="95" t="s">
        <v>899</v>
      </c>
      <c r="M1035" s="76"/>
    </row>
    <row r="1036">
      <c r="A1036" s="83">
        <v>45763.0</v>
      </c>
      <c r="B1036" s="95" t="s">
        <v>900</v>
      </c>
      <c r="C1036" s="76" t="s">
        <v>78</v>
      </c>
      <c r="D1036" s="31" t="s">
        <v>638</v>
      </c>
      <c r="E1036" s="31" t="s">
        <v>126</v>
      </c>
      <c r="F1036" s="76" t="s">
        <v>447</v>
      </c>
      <c r="G1036" s="76" t="s">
        <v>134</v>
      </c>
      <c r="H1036" s="76">
        <v>3.0</v>
      </c>
      <c r="I1036" s="76" t="s">
        <v>638</v>
      </c>
      <c r="J1036" s="76" t="s">
        <v>447</v>
      </c>
      <c r="K1036" s="76" t="s">
        <v>126</v>
      </c>
      <c r="L1036" s="95" t="s">
        <v>901</v>
      </c>
      <c r="M1036" s="76"/>
    </row>
    <row r="1037">
      <c r="A1037" s="83">
        <v>45763.0</v>
      </c>
      <c r="B1037" s="95" t="s">
        <v>900</v>
      </c>
      <c r="C1037" s="76" t="s">
        <v>78</v>
      </c>
      <c r="D1037" s="31" t="s">
        <v>638</v>
      </c>
      <c r="E1037" s="31" t="s">
        <v>126</v>
      </c>
      <c r="F1037" s="76" t="s">
        <v>438</v>
      </c>
      <c r="G1037" s="76" t="s">
        <v>134</v>
      </c>
      <c r="H1037" s="76">
        <v>3.0</v>
      </c>
      <c r="I1037" s="76" t="s">
        <v>638</v>
      </c>
      <c r="J1037" s="76" t="s">
        <v>438</v>
      </c>
      <c r="K1037" s="76" t="s">
        <v>126</v>
      </c>
      <c r="L1037" s="95" t="s">
        <v>902</v>
      </c>
      <c r="M1037" s="76"/>
    </row>
    <row r="1038">
      <c r="A1038" s="83">
        <v>45763.0</v>
      </c>
      <c r="B1038" s="95" t="s">
        <v>903</v>
      </c>
      <c r="C1038" s="76" t="s">
        <v>78</v>
      </c>
      <c r="D1038" s="31" t="s">
        <v>793</v>
      </c>
      <c r="E1038" s="31" t="s">
        <v>126</v>
      </c>
      <c r="F1038" s="76" t="s">
        <v>438</v>
      </c>
      <c r="G1038" s="76" t="s">
        <v>134</v>
      </c>
      <c r="H1038" s="76">
        <v>3.0</v>
      </c>
      <c r="I1038" s="76" t="s">
        <v>793</v>
      </c>
      <c r="J1038" s="76" t="s">
        <v>438</v>
      </c>
      <c r="K1038" s="76" t="s">
        <v>126</v>
      </c>
      <c r="L1038" s="95" t="s">
        <v>904</v>
      </c>
      <c r="M1038" s="76"/>
    </row>
    <row r="1039">
      <c r="A1039" s="83">
        <v>45763.0</v>
      </c>
      <c r="B1039" s="95" t="s">
        <v>903</v>
      </c>
      <c r="C1039" s="76" t="s">
        <v>78</v>
      </c>
      <c r="D1039" s="31" t="s">
        <v>793</v>
      </c>
      <c r="E1039" s="31" t="s">
        <v>126</v>
      </c>
      <c r="F1039" s="76" t="s">
        <v>447</v>
      </c>
      <c r="G1039" s="76" t="s">
        <v>134</v>
      </c>
      <c r="H1039" s="76">
        <v>3.0</v>
      </c>
      <c r="I1039" s="76" t="s">
        <v>793</v>
      </c>
      <c r="J1039" s="76" t="s">
        <v>447</v>
      </c>
      <c r="K1039" s="76" t="s">
        <v>126</v>
      </c>
      <c r="L1039" s="95" t="s">
        <v>905</v>
      </c>
      <c r="M1039" s="76"/>
    </row>
    <row r="1040">
      <c r="A1040" s="83">
        <v>45763.0</v>
      </c>
      <c r="B1040" s="95" t="s">
        <v>906</v>
      </c>
      <c r="C1040" s="76" t="s">
        <v>78</v>
      </c>
      <c r="D1040" s="31" t="s">
        <v>123</v>
      </c>
      <c r="E1040" s="31" t="s">
        <v>125</v>
      </c>
      <c r="F1040" s="76" t="s">
        <v>447</v>
      </c>
      <c r="G1040" s="76" t="s">
        <v>134</v>
      </c>
      <c r="H1040" s="76">
        <v>3.0</v>
      </c>
      <c r="I1040" s="76" t="s">
        <v>123</v>
      </c>
      <c r="J1040" s="76" t="s">
        <v>447</v>
      </c>
      <c r="K1040" s="76" t="s">
        <v>125</v>
      </c>
      <c r="L1040" s="95" t="s">
        <v>907</v>
      </c>
      <c r="M1040" s="76"/>
    </row>
    <row r="1041">
      <c r="A1041" s="83">
        <v>45763.0</v>
      </c>
      <c r="B1041" s="95" t="s">
        <v>906</v>
      </c>
      <c r="C1041" s="76" t="s">
        <v>78</v>
      </c>
      <c r="D1041" s="31" t="s">
        <v>123</v>
      </c>
      <c r="E1041" s="31" t="s">
        <v>125</v>
      </c>
      <c r="F1041" s="76" t="s">
        <v>438</v>
      </c>
      <c r="G1041" s="76" t="s">
        <v>134</v>
      </c>
      <c r="H1041" s="76">
        <v>3.0</v>
      </c>
      <c r="I1041" s="76" t="s">
        <v>123</v>
      </c>
      <c r="J1041" s="76" t="s">
        <v>438</v>
      </c>
      <c r="K1041" s="76" t="s">
        <v>125</v>
      </c>
      <c r="L1041" s="95" t="s">
        <v>908</v>
      </c>
      <c r="M1041" s="76"/>
    </row>
    <row r="1042">
      <c r="A1042" s="83">
        <v>45763.0</v>
      </c>
      <c r="B1042" s="95" t="s">
        <v>909</v>
      </c>
      <c r="C1042" s="76" t="s">
        <v>78</v>
      </c>
      <c r="D1042" s="31" t="s">
        <v>163</v>
      </c>
      <c r="E1042" s="31" t="s">
        <v>40</v>
      </c>
      <c r="F1042" s="76" t="s">
        <v>447</v>
      </c>
      <c r="G1042" s="76" t="s">
        <v>134</v>
      </c>
      <c r="H1042" s="76">
        <v>3.0</v>
      </c>
      <c r="I1042" s="76" t="s">
        <v>163</v>
      </c>
      <c r="J1042" s="76" t="s">
        <v>447</v>
      </c>
      <c r="K1042" s="76" t="s">
        <v>40</v>
      </c>
      <c r="L1042" s="95" t="s">
        <v>910</v>
      </c>
      <c r="M1042" s="76"/>
    </row>
    <row r="1043">
      <c r="A1043" s="83">
        <v>45763.0</v>
      </c>
      <c r="B1043" s="95" t="s">
        <v>909</v>
      </c>
      <c r="C1043" s="76" t="s">
        <v>78</v>
      </c>
      <c r="D1043" s="31" t="s">
        <v>163</v>
      </c>
      <c r="E1043" s="31" t="s">
        <v>40</v>
      </c>
      <c r="F1043" s="76" t="s">
        <v>438</v>
      </c>
      <c r="G1043" s="76" t="s">
        <v>134</v>
      </c>
      <c r="H1043" s="76">
        <v>3.0</v>
      </c>
      <c r="I1043" s="76" t="s">
        <v>163</v>
      </c>
      <c r="J1043" s="76" t="s">
        <v>438</v>
      </c>
      <c r="K1043" s="76" t="s">
        <v>40</v>
      </c>
      <c r="L1043" s="95" t="s">
        <v>911</v>
      </c>
      <c r="M1043" s="76"/>
    </row>
    <row r="1044">
      <c r="A1044" s="83">
        <v>45763.0</v>
      </c>
      <c r="B1044" s="95" t="s">
        <v>909</v>
      </c>
      <c r="C1044" s="76" t="s">
        <v>78</v>
      </c>
      <c r="D1044" s="31" t="s">
        <v>641</v>
      </c>
      <c r="E1044" s="31" t="s">
        <v>40</v>
      </c>
      <c r="F1044" s="76" t="s">
        <v>447</v>
      </c>
      <c r="G1044" s="76" t="s">
        <v>134</v>
      </c>
      <c r="H1044" s="76">
        <v>3.0</v>
      </c>
      <c r="I1044" s="76" t="s">
        <v>641</v>
      </c>
      <c r="J1044" s="76" t="s">
        <v>447</v>
      </c>
      <c r="K1044" s="76" t="s">
        <v>40</v>
      </c>
      <c r="L1044" s="95" t="s">
        <v>912</v>
      </c>
      <c r="M1044" s="76"/>
    </row>
    <row r="1045">
      <c r="A1045" s="83">
        <v>45763.0</v>
      </c>
      <c r="B1045" s="95" t="s">
        <v>909</v>
      </c>
      <c r="C1045" s="76" t="s">
        <v>78</v>
      </c>
      <c r="D1045" s="31" t="s">
        <v>523</v>
      </c>
      <c r="E1045" s="31" t="s">
        <v>40</v>
      </c>
      <c r="F1045" s="76" t="s">
        <v>438</v>
      </c>
      <c r="G1045" s="76" t="s">
        <v>134</v>
      </c>
      <c r="H1045" s="76">
        <v>3.0</v>
      </c>
      <c r="I1045" s="76" t="s">
        <v>523</v>
      </c>
      <c r="J1045" s="76" t="s">
        <v>438</v>
      </c>
      <c r="K1045" s="76" t="s">
        <v>40</v>
      </c>
      <c r="L1045" s="95" t="s">
        <v>913</v>
      </c>
      <c r="M1045" s="76"/>
    </row>
    <row r="1046">
      <c r="A1046" s="83">
        <v>45763.0</v>
      </c>
      <c r="B1046" s="95" t="s">
        <v>909</v>
      </c>
      <c r="C1046" s="76" t="s">
        <v>78</v>
      </c>
      <c r="D1046" s="31" t="s">
        <v>641</v>
      </c>
      <c r="E1046" s="31" t="s">
        <v>40</v>
      </c>
      <c r="F1046" s="76" t="s">
        <v>438</v>
      </c>
      <c r="G1046" s="76" t="s">
        <v>134</v>
      </c>
      <c r="H1046" s="76">
        <v>3.0</v>
      </c>
      <c r="I1046" s="76" t="s">
        <v>641</v>
      </c>
      <c r="J1046" s="76" t="s">
        <v>438</v>
      </c>
      <c r="K1046" s="76" t="s">
        <v>40</v>
      </c>
      <c r="L1046" s="95" t="s">
        <v>914</v>
      </c>
      <c r="M1046" s="76"/>
    </row>
    <row r="1047">
      <c r="A1047" s="83">
        <v>45763.0</v>
      </c>
      <c r="B1047" s="95" t="s">
        <v>909</v>
      </c>
      <c r="C1047" s="76" t="s">
        <v>78</v>
      </c>
      <c r="D1047" s="31" t="s">
        <v>523</v>
      </c>
      <c r="E1047" s="31" t="s">
        <v>40</v>
      </c>
      <c r="F1047" s="76" t="s">
        <v>447</v>
      </c>
      <c r="G1047" s="76" t="s">
        <v>134</v>
      </c>
      <c r="H1047" s="76">
        <v>3.0</v>
      </c>
      <c r="I1047" s="76" t="s">
        <v>523</v>
      </c>
      <c r="J1047" s="76" t="s">
        <v>447</v>
      </c>
      <c r="K1047" s="76" t="s">
        <v>40</v>
      </c>
      <c r="L1047" s="95" t="s">
        <v>915</v>
      </c>
      <c r="M1047" s="76"/>
    </row>
    <row r="1048">
      <c r="A1048" s="83">
        <v>45763.0</v>
      </c>
      <c r="B1048" s="95" t="s">
        <v>909</v>
      </c>
      <c r="C1048" s="76" t="s">
        <v>78</v>
      </c>
      <c r="D1048" s="31" t="s">
        <v>523</v>
      </c>
      <c r="E1048" s="31" t="s">
        <v>40</v>
      </c>
      <c r="F1048" s="76" t="s">
        <v>447</v>
      </c>
      <c r="G1048" s="76" t="s">
        <v>134</v>
      </c>
      <c r="H1048" s="76">
        <v>0.0</v>
      </c>
      <c r="I1048" s="76" t="s">
        <v>523</v>
      </c>
      <c r="J1048" s="76" t="s">
        <v>447</v>
      </c>
      <c r="K1048" s="76" t="s">
        <v>40</v>
      </c>
      <c r="L1048" s="95" t="s">
        <v>916</v>
      </c>
      <c r="M1048" s="76"/>
    </row>
    <row r="1049">
      <c r="A1049" s="83">
        <v>45763.0</v>
      </c>
      <c r="B1049" s="95" t="s">
        <v>917</v>
      </c>
      <c r="C1049" s="76" t="s">
        <v>78</v>
      </c>
      <c r="D1049" s="31" t="s">
        <v>799</v>
      </c>
      <c r="E1049" s="31" t="s">
        <v>40</v>
      </c>
      <c r="F1049" s="76" t="s">
        <v>438</v>
      </c>
      <c r="G1049" s="76" t="s">
        <v>134</v>
      </c>
      <c r="H1049" s="76">
        <v>3.0</v>
      </c>
      <c r="I1049" s="76" t="s">
        <v>799</v>
      </c>
      <c r="J1049" s="76" t="s">
        <v>438</v>
      </c>
      <c r="K1049" s="76" t="s">
        <v>40</v>
      </c>
      <c r="L1049" s="95" t="s">
        <v>918</v>
      </c>
      <c r="M1049" s="76"/>
    </row>
    <row r="1050">
      <c r="A1050" s="83">
        <v>45763.0</v>
      </c>
      <c r="B1050" s="95" t="s">
        <v>917</v>
      </c>
      <c r="C1050" s="76" t="s">
        <v>78</v>
      </c>
      <c r="D1050" s="31" t="s">
        <v>485</v>
      </c>
      <c r="E1050" s="31" t="s">
        <v>40</v>
      </c>
      <c r="F1050" s="76" t="s">
        <v>447</v>
      </c>
      <c r="G1050" s="76" t="s">
        <v>134</v>
      </c>
      <c r="H1050" s="76">
        <v>3.0</v>
      </c>
      <c r="I1050" s="76" t="s">
        <v>485</v>
      </c>
      <c r="J1050" s="76" t="s">
        <v>447</v>
      </c>
      <c r="K1050" s="76" t="s">
        <v>40</v>
      </c>
      <c r="L1050" s="95" t="s">
        <v>919</v>
      </c>
      <c r="M1050" s="76"/>
    </row>
    <row r="1051">
      <c r="A1051" s="83">
        <v>45763.0</v>
      </c>
      <c r="B1051" s="95" t="s">
        <v>917</v>
      </c>
      <c r="C1051" s="76" t="s">
        <v>78</v>
      </c>
      <c r="D1051" s="31" t="s">
        <v>799</v>
      </c>
      <c r="E1051" s="31" t="s">
        <v>40</v>
      </c>
      <c r="F1051" s="76" t="s">
        <v>447</v>
      </c>
      <c r="G1051" s="76" t="s">
        <v>134</v>
      </c>
      <c r="H1051" s="76">
        <v>3.0</v>
      </c>
      <c r="I1051" s="76" t="s">
        <v>799</v>
      </c>
      <c r="J1051" s="76" t="s">
        <v>447</v>
      </c>
      <c r="K1051" s="76" t="s">
        <v>40</v>
      </c>
      <c r="L1051" s="95" t="s">
        <v>920</v>
      </c>
      <c r="M1051" s="76"/>
    </row>
    <row r="1052">
      <c r="A1052" s="83">
        <v>45763.0</v>
      </c>
      <c r="B1052" s="95" t="s">
        <v>917</v>
      </c>
      <c r="C1052" s="76" t="s">
        <v>78</v>
      </c>
      <c r="D1052" s="31" t="s">
        <v>169</v>
      </c>
      <c r="E1052" s="31" t="s">
        <v>40</v>
      </c>
      <c r="F1052" s="76" t="s">
        <v>447</v>
      </c>
      <c r="G1052" s="76" t="s">
        <v>134</v>
      </c>
      <c r="H1052" s="76">
        <v>3.0</v>
      </c>
      <c r="I1052" s="76" t="s">
        <v>169</v>
      </c>
      <c r="J1052" s="76" t="s">
        <v>447</v>
      </c>
      <c r="K1052" s="76" t="s">
        <v>40</v>
      </c>
      <c r="L1052" s="95" t="s">
        <v>921</v>
      </c>
      <c r="M1052" s="76"/>
    </row>
    <row r="1053">
      <c r="A1053" s="83">
        <v>45763.0</v>
      </c>
      <c r="B1053" s="95" t="s">
        <v>917</v>
      </c>
      <c r="C1053" s="76" t="s">
        <v>78</v>
      </c>
      <c r="D1053" s="31" t="s">
        <v>169</v>
      </c>
      <c r="E1053" s="31" t="s">
        <v>40</v>
      </c>
      <c r="F1053" s="76" t="s">
        <v>438</v>
      </c>
      <c r="G1053" s="76" t="s">
        <v>134</v>
      </c>
      <c r="H1053" s="76">
        <v>3.0</v>
      </c>
      <c r="I1053" s="76" t="s">
        <v>169</v>
      </c>
      <c r="J1053" s="76" t="s">
        <v>438</v>
      </c>
      <c r="K1053" s="76" t="s">
        <v>40</v>
      </c>
      <c r="L1053" s="95" t="s">
        <v>922</v>
      </c>
      <c r="M1053" s="76"/>
    </row>
    <row r="1054">
      <c r="A1054" s="83">
        <v>45763.0</v>
      </c>
      <c r="B1054" s="95" t="s">
        <v>917</v>
      </c>
      <c r="C1054" s="76" t="s">
        <v>78</v>
      </c>
      <c r="D1054" s="31" t="s">
        <v>793</v>
      </c>
      <c r="E1054" s="31" t="s">
        <v>40</v>
      </c>
      <c r="F1054" s="76" t="s">
        <v>447</v>
      </c>
      <c r="G1054" s="76" t="s">
        <v>134</v>
      </c>
      <c r="H1054" s="76">
        <v>3.0</v>
      </c>
      <c r="I1054" s="76" t="s">
        <v>793</v>
      </c>
      <c r="J1054" s="76" t="s">
        <v>447</v>
      </c>
      <c r="K1054" s="76" t="s">
        <v>40</v>
      </c>
      <c r="L1054" s="95" t="s">
        <v>923</v>
      </c>
      <c r="M1054" s="76"/>
    </row>
    <row r="1055">
      <c r="A1055" s="83">
        <v>45763.0</v>
      </c>
      <c r="B1055" s="95" t="s">
        <v>917</v>
      </c>
      <c r="C1055" s="76" t="s">
        <v>78</v>
      </c>
      <c r="D1055" s="31" t="s">
        <v>638</v>
      </c>
      <c r="E1055" s="31" t="s">
        <v>40</v>
      </c>
      <c r="F1055" s="76" t="s">
        <v>447</v>
      </c>
      <c r="G1055" s="76" t="s">
        <v>134</v>
      </c>
      <c r="H1055" s="76">
        <v>3.0</v>
      </c>
      <c r="I1055" s="76" t="s">
        <v>638</v>
      </c>
      <c r="J1055" s="76" t="s">
        <v>447</v>
      </c>
      <c r="K1055" s="76" t="s">
        <v>40</v>
      </c>
      <c r="L1055" s="95" t="s">
        <v>924</v>
      </c>
      <c r="M1055" s="76"/>
    </row>
    <row r="1056">
      <c r="A1056" s="83">
        <v>45763.0</v>
      </c>
      <c r="B1056" s="95" t="s">
        <v>917</v>
      </c>
      <c r="C1056" s="76" t="s">
        <v>78</v>
      </c>
      <c r="D1056" s="31" t="s">
        <v>793</v>
      </c>
      <c r="E1056" s="31" t="s">
        <v>40</v>
      </c>
      <c r="F1056" s="76" t="s">
        <v>438</v>
      </c>
      <c r="G1056" s="76" t="s">
        <v>134</v>
      </c>
      <c r="H1056" s="76">
        <v>3.0</v>
      </c>
      <c r="I1056" s="76" t="s">
        <v>793</v>
      </c>
      <c r="J1056" s="76" t="s">
        <v>438</v>
      </c>
      <c r="K1056" s="76" t="s">
        <v>40</v>
      </c>
      <c r="L1056" s="95" t="s">
        <v>925</v>
      </c>
      <c r="M1056" s="76"/>
    </row>
    <row r="1057">
      <c r="A1057" s="83">
        <v>45763.0</v>
      </c>
      <c r="B1057" s="95" t="s">
        <v>917</v>
      </c>
      <c r="C1057" s="76" t="s">
        <v>78</v>
      </c>
      <c r="D1057" s="31" t="s">
        <v>297</v>
      </c>
      <c r="E1057" s="31" t="s">
        <v>40</v>
      </c>
      <c r="F1057" s="76" t="s">
        <v>438</v>
      </c>
      <c r="G1057" s="76" t="s">
        <v>134</v>
      </c>
      <c r="H1057" s="76">
        <v>3.0</v>
      </c>
      <c r="I1057" s="76" t="s">
        <v>297</v>
      </c>
      <c r="J1057" s="76" t="s">
        <v>438</v>
      </c>
      <c r="K1057" s="76" t="s">
        <v>40</v>
      </c>
      <c r="L1057" s="95" t="s">
        <v>926</v>
      </c>
      <c r="M1057" s="76"/>
    </row>
    <row r="1058">
      <c r="A1058" s="83">
        <v>45763.0</v>
      </c>
      <c r="B1058" s="95" t="s">
        <v>917</v>
      </c>
      <c r="C1058" s="76" t="s">
        <v>78</v>
      </c>
      <c r="D1058" s="31" t="s">
        <v>297</v>
      </c>
      <c r="E1058" s="31" t="s">
        <v>40</v>
      </c>
      <c r="F1058" s="76" t="s">
        <v>447</v>
      </c>
      <c r="G1058" s="76" t="s">
        <v>134</v>
      </c>
      <c r="H1058" s="76">
        <v>3.0</v>
      </c>
      <c r="I1058" s="76" t="s">
        <v>297</v>
      </c>
      <c r="J1058" s="76" t="s">
        <v>447</v>
      </c>
      <c r="K1058" s="76" t="s">
        <v>40</v>
      </c>
      <c r="L1058" s="95" t="s">
        <v>927</v>
      </c>
      <c r="M1058" s="76"/>
    </row>
    <row r="1059">
      <c r="A1059" s="83">
        <v>45763.0</v>
      </c>
      <c r="B1059" s="95" t="s">
        <v>917</v>
      </c>
      <c r="C1059" s="76" t="s">
        <v>78</v>
      </c>
      <c r="D1059" s="31" t="s">
        <v>638</v>
      </c>
      <c r="E1059" s="31" t="s">
        <v>40</v>
      </c>
      <c r="F1059" s="76" t="s">
        <v>438</v>
      </c>
      <c r="G1059" s="76" t="s">
        <v>134</v>
      </c>
      <c r="H1059" s="76">
        <v>3.0</v>
      </c>
      <c r="I1059" s="76" t="s">
        <v>638</v>
      </c>
      <c r="J1059" s="76" t="s">
        <v>438</v>
      </c>
      <c r="K1059" s="76" t="s">
        <v>40</v>
      </c>
      <c r="L1059" s="95" t="s">
        <v>928</v>
      </c>
      <c r="M1059" s="76"/>
    </row>
    <row r="1060">
      <c r="A1060" s="83">
        <v>45763.0</v>
      </c>
      <c r="B1060" s="95" t="s">
        <v>917</v>
      </c>
      <c r="C1060" s="76" t="s">
        <v>78</v>
      </c>
      <c r="D1060" s="31" t="s">
        <v>523</v>
      </c>
      <c r="E1060" s="31" t="s">
        <v>40</v>
      </c>
      <c r="F1060" s="76" t="s">
        <v>438</v>
      </c>
      <c r="G1060" s="76" t="s">
        <v>134</v>
      </c>
      <c r="H1060" s="76">
        <v>0.0</v>
      </c>
      <c r="I1060" s="76" t="s">
        <v>523</v>
      </c>
      <c r="J1060" s="76" t="s">
        <v>438</v>
      </c>
      <c r="K1060" s="76" t="s">
        <v>40</v>
      </c>
      <c r="L1060" s="95" t="s">
        <v>929</v>
      </c>
      <c r="M1060" s="76"/>
    </row>
    <row r="1061">
      <c r="A1061" s="83">
        <v>45764.0</v>
      </c>
      <c r="B1061" s="95" t="s">
        <v>930</v>
      </c>
      <c r="C1061" s="76" t="s">
        <v>2</v>
      </c>
      <c r="D1061" s="31" t="s">
        <v>123</v>
      </c>
      <c r="E1061" s="31" t="s">
        <v>124</v>
      </c>
      <c r="F1061" s="76" t="s">
        <v>9</v>
      </c>
      <c r="G1061" s="76" t="s">
        <v>134</v>
      </c>
      <c r="H1061" s="76">
        <v>6.0</v>
      </c>
      <c r="I1061" s="76" t="s">
        <v>123</v>
      </c>
      <c r="J1061" s="76" t="s">
        <v>9</v>
      </c>
      <c r="K1061" s="76" t="s">
        <v>124</v>
      </c>
      <c r="L1061" s="95" t="s">
        <v>931</v>
      </c>
      <c r="M1061" s="76"/>
    </row>
    <row r="1062">
      <c r="A1062" s="83">
        <v>45764.0</v>
      </c>
      <c r="B1062" s="95" t="s">
        <v>930</v>
      </c>
      <c r="C1062" s="76" t="s">
        <v>2</v>
      </c>
      <c r="D1062" s="31" t="s">
        <v>123</v>
      </c>
      <c r="E1062" s="31" t="s">
        <v>124</v>
      </c>
      <c r="F1062" s="76" t="s">
        <v>9</v>
      </c>
      <c r="G1062" s="76" t="s">
        <v>134</v>
      </c>
      <c r="H1062" s="76">
        <v>6.0</v>
      </c>
      <c r="I1062" s="76" t="s">
        <v>123</v>
      </c>
      <c r="J1062" s="76" t="s">
        <v>9</v>
      </c>
      <c r="K1062" s="76" t="s">
        <v>124</v>
      </c>
      <c r="L1062" s="95" t="s">
        <v>932</v>
      </c>
      <c r="M1062" s="76"/>
    </row>
    <row r="1063">
      <c r="A1063" s="83">
        <v>45764.0</v>
      </c>
      <c r="B1063" s="95" t="s">
        <v>930</v>
      </c>
      <c r="C1063" s="76" t="s">
        <v>2</v>
      </c>
      <c r="D1063" s="31" t="s">
        <v>123</v>
      </c>
      <c r="E1063" s="31" t="s">
        <v>124</v>
      </c>
      <c r="F1063" s="76" t="s">
        <v>9</v>
      </c>
      <c r="G1063" s="76" t="s">
        <v>134</v>
      </c>
      <c r="H1063" s="76">
        <v>6.0</v>
      </c>
      <c r="I1063" s="76" t="s">
        <v>123</v>
      </c>
      <c r="J1063" s="76" t="s">
        <v>9</v>
      </c>
      <c r="K1063" s="76" t="s">
        <v>124</v>
      </c>
      <c r="L1063" s="95" t="s">
        <v>933</v>
      </c>
      <c r="M1063" s="76"/>
    </row>
    <row r="1064">
      <c r="A1064" s="83">
        <v>45764.0</v>
      </c>
      <c r="B1064" s="95" t="s">
        <v>930</v>
      </c>
      <c r="C1064" s="76" t="s">
        <v>2</v>
      </c>
      <c r="D1064" s="31" t="s">
        <v>123</v>
      </c>
      <c r="E1064" s="31" t="s">
        <v>124</v>
      </c>
      <c r="F1064" s="76" t="s">
        <v>9</v>
      </c>
      <c r="G1064" s="76" t="s">
        <v>134</v>
      </c>
      <c r="H1064" s="76">
        <v>6.0</v>
      </c>
      <c r="I1064" s="76" t="s">
        <v>123</v>
      </c>
      <c r="J1064" s="76" t="s">
        <v>9</v>
      </c>
      <c r="K1064" s="76" t="s">
        <v>124</v>
      </c>
      <c r="L1064" s="95" t="s">
        <v>934</v>
      </c>
      <c r="M1064" s="76"/>
    </row>
    <row r="1065">
      <c r="A1065" s="83">
        <v>45764.0</v>
      </c>
      <c r="B1065" s="95" t="s">
        <v>930</v>
      </c>
      <c r="C1065" s="76" t="s">
        <v>2</v>
      </c>
      <c r="D1065" s="31" t="s">
        <v>123</v>
      </c>
      <c r="E1065" s="31" t="s">
        <v>124</v>
      </c>
      <c r="F1065" s="76" t="s">
        <v>9</v>
      </c>
      <c r="G1065" s="76" t="s">
        <v>134</v>
      </c>
      <c r="H1065" s="76">
        <v>6.0</v>
      </c>
      <c r="I1065" s="76" t="s">
        <v>123</v>
      </c>
      <c r="J1065" s="76" t="s">
        <v>9</v>
      </c>
      <c r="K1065" s="76" t="s">
        <v>124</v>
      </c>
      <c r="L1065" s="95" t="s">
        <v>935</v>
      </c>
      <c r="M1065" s="76"/>
    </row>
    <row r="1066">
      <c r="A1066" s="83">
        <v>45764.0</v>
      </c>
      <c r="B1066" s="95" t="s">
        <v>930</v>
      </c>
      <c r="C1066" s="76" t="s">
        <v>2</v>
      </c>
      <c r="D1066" s="31" t="s">
        <v>123</v>
      </c>
      <c r="E1066" s="31" t="s">
        <v>124</v>
      </c>
      <c r="F1066" s="76" t="s">
        <v>9</v>
      </c>
      <c r="G1066" s="76" t="s">
        <v>134</v>
      </c>
      <c r="H1066" s="76">
        <v>6.0</v>
      </c>
      <c r="I1066" s="76" t="s">
        <v>123</v>
      </c>
      <c r="J1066" s="76" t="s">
        <v>9</v>
      </c>
      <c r="K1066" s="76" t="s">
        <v>124</v>
      </c>
      <c r="L1066" s="95" t="s">
        <v>936</v>
      </c>
      <c r="M1066" s="76"/>
    </row>
    <row r="1067">
      <c r="A1067" s="83">
        <v>45764.0</v>
      </c>
      <c r="B1067" s="95" t="s">
        <v>930</v>
      </c>
      <c r="C1067" s="76" t="s">
        <v>2</v>
      </c>
      <c r="D1067" s="31" t="s">
        <v>123</v>
      </c>
      <c r="E1067" s="31" t="s">
        <v>124</v>
      </c>
      <c r="F1067" s="76" t="s">
        <v>9</v>
      </c>
      <c r="G1067" s="76" t="s">
        <v>134</v>
      </c>
      <c r="H1067" s="76">
        <v>6.0</v>
      </c>
      <c r="I1067" s="76" t="s">
        <v>123</v>
      </c>
      <c r="J1067" s="76" t="s">
        <v>9</v>
      </c>
      <c r="K1067" s="76" t="s">
        <v>124</v>
      </c>
      <c r="L1067" s="95" t="s">
        <v>937</v>
      </c>
      <c r="M1067" s="76"/>
    </row>
    <row r="1068" hidden="1">
      <c r="A1068" s="83">
        <v>45764.0</v>
      </c>
      <c r="B1068" s="95" t="s">
        <v>930</v>
      </c>
      <c r="C1068" s="76" t="s">
        <v>2</v>
      </c>
      <c r="D1068" s="31" t="s">
        <v>123</v>
      </c>
      <c r="E1068" s="31" t="s">
        <v>124</v>
      </c>
      <c r="F1068" s="76" t="s">
        <v>82</v>
      </c>
      <c r="G1068" s="76" t="s">
        <v>134</v>
      </c>
      <c r="H1068" s="76">
        <v>6.0</v>
      </c>
      <c r="I1068" s="76" t="s">
        <v>123</v>
      </c>
      <c r="J1068" s="76" t="s">
        <v>82</v>
      </c>
      <c r="K1068" s="76" t="s">
        <v>124</v>
      </c>
      <c r="L1068" s="95" t="s">
        <v>938</v>
      </c>
      <c r="M1068" s="76"/>
    </row>
    <row r="1069" hidden="1">
      <c r="A1069" s="83">
        <v>45764.0</v>
      </c>
      <c r="B1069" s="95" t="s">
        <v>930</v>
      </c>
      <c r="C1069" s="76" t="s">
        <v>2</v>
      </c>
      <c r="D1069" s="31" t="s">
        <v>123</v>
      </c>
      <c r="E1069" s="31" t="s">
        <v>124</v>
      </c>
      <c r="F1069" s="76" t="s">
        <v>82</v>
      </c>
      <c r="G1069" s="76" t="s">
        <v>134</v>
      </c>
      <c r="H1069" s="76">
        <v>6.0</v>
      </c>
      <c r="I1069" s="76" t="s">
        <v>123</v>
      </c>
      <c r="J1069" s="76" t="s">
        <v>82</v>
      </c>
      <c r="K1069" s="76" t="s">
        <v>124</v>
      </c>
      <c r="L1069" s="95" t="s">
        <v>939</v>
      </c>
      <c r="M1069" s="76"/>
    </row>
    <row r="1070" hidden="1">
      <c r="A1070" s="83">
        <v>45764.0</v>
      </c>
      <c r="B1070" s="95" t="s">
        <v>930</v>
      </c>
      <c r="C1070" s="76" t="s">
        <v>2</v>
      </c>
      <c r="D1070" s="31" t="s">
        <v>123</v>
      </c>
      <c r="E1070" s="31" t="s">
        <v>124</v>
      </c>
      <c r="F1070" s="76" t="s">
        <v>82</v>
      </c>
      <c r="G1070" s="76" t="s">
        <v>134</v>
      </c>
      <c r="H1070" s="76">
        <v>6.0</v>
      </c>
      <c r="I1070" s="76" t="s">
        <v>123</v>
      </c>
      <c r="J1070" s="76" t="s">
        <v>82</v>
      </c>
      <c r="K1070" s="76" t="s">
        <v>124</v>
      </c>
      <c r="L1070" s="95" t="s">
        <v>940</v>
      </c>
      <c r="M1070" s="76"/>
    </row>
    <row r="1071" hidden="1">
      <c r="A1071" s="83">
        <v>45764.0</v>
      </c>
      <c r="B1071" s="95" t="s">
        <v>930</v>
      </c>
      <c r="C1071" s="76" t="s">
        <v>2</v>
      </c>
      <c r="D1071" s="31" t="s">
        <v>123</v>
      </c>
      <c r="E1071" s="31" t="s">
        <v>124</v>
      </c>
      <c r="F1071" s="76" t="s">
        <v>82</v>
      </c>
      <c r="G1071" s="76" t="s">
        <v>134</v>
      </c>
      <c r="H1071" s="76">
        <v>6.0</v>
      </c>
      <c r="I1071" s="76" t="s">
        <v>123</v>
      </c>
      <c r="J1071" s="76" t="s">
        <v>82</v>
      </c>
      <c r="K1071" s="76" t="s">
        <v>124</v>
      </c>
      <c r="L1071" s="95" t="s">
        <v>941</v>
      </c>
      <c r="M1071" s="76"/>
    </row>
    <row r="1072" hidden="1">
      <c r="A1072" s="83">
        <v>45764.0</v>
      </c>
      <c r="B1072" s="95" t="s">
        <v>930</v>
      </c>
      <c r="C1072" s="76" t="s">
        <v>2</v>
      </c>
      <c r="D1072" s="31" t="s">
        <v>123</v>
      </c>
      <c r="E1072" s="31" t="s">
        <v>124</v>
      </c>
      <c r="F1072" s="76" t="s">
        <v>82</v>
      </c>
      <c r="G1072" s="76" t="s">
        <v>134</v>
      </c>
      <c r="H1072" s="76">
        <v>6.0</v>
      </c>
      <c r="I1072" s="76" t="s">
        <v>123</v>
      </c>
      <c r="J1072" s="76" t="s">
        <v>82</v>
      </c>
      <c r="K1072" s="76" t="s">
        <v>124</v>
      </c>
      <c r="L1072" s="95" t="s">
        <v>942</v>
      </c>
      <c r="M1072" s="76"/>
    </row>
    <row r="1073" hidden="1">
      <c r="A1073" s="83">
        <v>45764.0</v>
      </c>
      <c r="B1073" s="95" t="s">
        <v>930</v>
      </c>
      <c r="C1073" s="76" t="s">
        <v>2</v>
      </c>
      <c r="D1073" s="31" t="s">
        <v>123</v>
      </c>
      <c r="E1073" s="31" t="s">
        <v>124</v>
      </c>
      <c r="F1073" s="76" t="s">
        <v>82</v>
      </c>
      <c r="G1073" s="76" t="s">
        <v>134</v>
      </c>
      <c r="H1073" s="76">
        <v>6.0</v>
      </c>
      <c r="I1073" s="76" t="s">
        <v>123</v>
      </c>
      <c r="J1073" s="76" t="s">
        <v>82</v>
      </c>
      <c r="K1073" s="76" t="s">
        <v>124</v>
      </c>
      <c r="L1073" s="95" t="s">
        <v>943</v>
      </c>
      <c r="M1073" s="76"/>
    </row>
    <row r="1074" hidden="1">
      <c r="A1074" s="83">
        <v>45764.0</v>
      </c>
      <c r="B1074" s="95" t="s">
        <v>930</v>
      </c>
      <c r="C1074" s="76" t="s">
        <v>2</v>
      </c>
      <c r="D1074" s="31" t="s">
        <v>123</v>
      </c>
      <c r="E1074" s="31" t="s">
        <v>124</v>
      </c>
      <c r="F1074" s="76" t="s">
        <v>82</v>
      </c>
      <c r="G1074" s="76" t="s">
        <v>134</v>
      </c>
      <c r="H1074" s="76">
        <v>6.0</v>
      </c>
      <c r="I1074" s="76" t="s">
        <v>123</v>
      </c>
      <c r="J1074" s="76" t="s">
        <v>82</v>
      </c>
      <c r="K1074" s="76" t="s">
        <v>124</v>
      </c>
      <c r="L1074" s="95" t="s">
        <v>944</v>
      </c>
      <c r="M1074" s="76"/>
    </row>
    <row r="1075">
      <c r="A1075" s="83">
        <v>45764.0</v>
      </c>
      <c r="B1075" s="95" t="s">
        <v>290</v>
      </c>
      <c r="C1075" s="76" t="s">
        <v>2</v>
      </c>
      <c r="D1075" s="31" t="s">
        <v>123</v>
      </c>
      <c r="E1075" s="31" t="s">
        <v>124</v>
      </c>
      <c r="F1075" s="76" t="s">
        <v>945</v>
      </c>
      <c r="G1075" s="76" t="s">
        <v>134</v>
      </c>
      <c r="H1075" s="76">
        <v>6.0</v>
      </c>
      <c r="I1075" s="76" t="s">
        <v>123</v>
      </c>
      <c r="J1075" s="76" t="s">
        <v>945</v>
      </c>
      <c r="K1075" s="76" t="s">
        <v>124</v>
      </c>
      <c r="L1075" s="95" t="s">
        <v>946</v>
      </c>
      <c r="M1075" s="76"/>
    </row>
    <row r="1076">
      <c r="A1076" s="83">
        <v>45764.0</v>
      </c>
      <c r="B1076" s="95" t="s">
        <v>290</v>
      </c>
      <c r="C1076" s="76" t="s">
        <v>2</v>
      </c>
      <c r="D1076" s="31" t="s">
        <v>123</v>
      </c>
      <c r="E1076" s="31" t="s">
        <v>124</v>
      </c>
      <c r="F1076" s="76" t="s">
        <v>945</v>
      </c>
      <c r="G1076" s="76" t="s">
        <v>134</v>
      </c>
      <c r="H1076" s="76">
        <v>6.0</v>
      </c>
      <c r="I1076" s="76" t="s">
        <v>123</v>
      </c>
      <c r="J1076" s="76" t="s">
        <v>945</v>
      </c>
      <c r="K1076" s="76" t="s">
        <v>124</v>
      </c>
      <c r="L1076" s="95" t="s">
        <v>947</v>
      </c>
      <c r="M1076" s="76"/>
    </row>
    <row r="1077">
      <c r="A1077" s="83">
        <v>45764.0</v>
      </c>
      <c r="B1077" s="95" t="s">
        <v>290</v>
      </c>
      <c r="C1077" s="76" t="s">
        <v>2</v>
      </c>
      <c r="D1077" s="31" t="s">
        <v>123</v>
      </c>
      <c r="E1077" s="31" t="s">
        <v>124</v>
      </c>
      <c r="F1077" s="76" t="s">
        <v>945</v>
      </c>
      <c r="G1077" s="76" t="s">
        <v>134</v>
      </c>
      <c r="H1077" s="76">
        <v>6.0</v>
      </c>
      <c r="I1077" s="76" t="s">
        <v>123</v>
      </c>
      <c r="J1077" s="76" t="s">
        <v>945</v>
      </c>
      <c r="K1077" s="76" t="s">
        <v>124</v>
      </c>
      <c r="L1077" s="95" t="s">
        <v>948</v>
      </c>
      <c r="M1077" s="76"/>
    </row>
    <row r="1078">
      <c r="A1078" s="83">
        <v>45764.0</v>
      </c>
      <c r="B1078" s="95" t="s">
        <v>300</v>
      </c>
      <c r="C1078" s="76" t="s">
        <v>2</v>
      </c>
      <c r="D1078" s="31" t="s">
        <v>123</v>
      </c>
      <c r="E1078" s="31" t="s">
        <v>124</v>
      </c>
      <c r="F1078" s="76" t="s">
        <v>945</v>
      </c>
      <c r="G1078" s="76" t="s">
        <v>134</v>
      </c>
      <c r="H1078" s="76">
        <v>6.0</v>
      </c>
      <c r="I1078" s="76" t="s">
        <v>123</v>
      </c>
      <c r="J1078" s="76" t="s">
        <v>945</v>
      </c>
      <c r="K1078" s="76" t="s">
        <v>124</v>
      </c>
      <c r="L1078" s="95" t="s">
        <v>949</v>
      </c>
      <c r="M1078" s="76"/>
    </row>
    <row r="1079">
      <c r="A1079" s="83">
        <v>45764.0</v>
      </c>
      <c r="B1079" s="95" t="s">
        <v>300</v>
      </c>
      <c r="C1079" s="76" t="s">
        <v>2</v>
      </c>
      <c r="D1079" s="31" t="s">
        <v>123</v>
      </c>
      <c r="E1079" s="31" t="s">
        <v>124</v>
      </c>
      <c r="F1079" s="76" t="s">
        <v>945</v>
      </c>
      <c r="G1079" s="76" t="s">
        <v>134</v>
      </c>
      <c r="H1079" s="76">
        <v>6.0</v>
      </c>
      <c r="I1079" s="76" t="s">
        <v>123</v>
      </c>
      <c r="J1079" s="76" t="s">
        <v>945</v>
      </c>
      <c r="K1079" s="76" t="s">
        <v>124</v>
      </c>
      <c r="L1079" s="95" t="s">
        <v>950</v>
      </c>
      <c r="M1079" s="76"/>
    </row>
    <row r="1080">
      <c r="A1080" s="83">
        <v>45764.0</v>
      </c>
      <c r="B1080" s="95" t="s">
        <v>300</v>
      </c>
      <c r="C1080" s="76" t="s">
        <v>2</v>
      </c>
      <c r="D1080" s="31" t="s">
        <v>123</v>
      </c>
      <c r="E1080" s="31" t="s">
        <v>124</v>
      </c>
      <c r="F1080" s="76" t="s">
        <v>945</v>
      </c>
      <c r="G1080" s="76" t="s">
        <v>134</v>
      </c>
      <c r="H1080" s="76">
        <v>6.0</v>
      </c>
      <c r="I1080" s="76" t="s">
        <v>123</v>
      </c>
      <c r="J1080" s="76" t="s">
        <v>945</v>
      </c>
      <c r="K1080" s="76" t="s">
        <v>124</v>
      </c>
      <c r="L1080" s="95" t="s">
        <v>951</v>
      </c>
      <c r="M1080" s="76"/>
    </row>
    <row r="1081">
      <c r="A1081" s="83">
        <v>45764.0</v>
      </c>
      <c r="B1081" s="95" t="s">
        <v>300</v>
      </c>
      <c r="C1081" s="76" t="s">
        <v>2</v>
      </c>
      <c r="D1081" s="31" t="s">
        <v>123</v>
      </c>
      <c r="E1081" s="31" t="s">
        <v>124</v>
      </c>
      <c r="F1081" s="76" t="s">
        <v>945</v>
      </c>
      <c r="G1081" s="76" t="s">
        <v>134</v>
      </c>
      <c r="H1081" s="76">
        <v>6.0</v>
      </c>
      <c r="I1081" s="76" t="s">
        <v>123</v>
      </c>
      <c r="J1081" s="76" t="s">
        <v>945</v>
      </c>
      <c r="K1081" s="76" t="s">
        <v>124</v>
      </c>
      <c r="L1081" s="95" t="s">
        <v>952</v>
      </c>
      <c r="M1081" s="76"/>
    </row>
    <row r="1082">
      <c r="A1082" s="83">
        <v>45764.0</v>
      </c>
      <c r="B1082" s="95" t="s">
        <v>306</v>
      </c>
      <c r="C1082" s="76" t="s">
        <v>2</v>
      </c>
      <c r="D1082" s="31" t="s">
        <v>123</v>
      </c>
      <c r="E1082" s="31" t="s">
        <v>124</v>
      </c>
      <c r="F1082" s="76" t="s">
        <v>9</v>
      </c>
      <c r="G1082" s="76" t="s">
        <v>134</v>
      </c>
      <c r="H1082" s="76">
        <v>6.0</v>
      </c>
      <c r="I1082" s="76" t="s">
        <v>123</v>
      </c>
      <c r="J1082" s="76" t="s">
        <v>9</v>
      </c>
      <c r="K1082" s="76" t="s">
        <v>124</v>
      </c>
      <c r="L1082" s="95" t="s">
        <v>953</v>
      </c>
      <c r="M1082" s="76"/>
    </row>
    <row r="1083">
      <c r="A1083" s="83">
        <v>45764.0</v>
      </c>
      <c r="B1083" s="95" t="s">
        <v>306</v>
      </c>
      <c r="C1083" s="76" t="s">
        <v>2</v>
      </c>
      <c r="D1083" s="31" t="s">
        <v>123</v>
      </c>
      <c r="E1083" s="31" t="s">
        <v>124</v>
      </c>
      <c r="F1083" s="76" t="s">
        <v>9</v>
      </c>
      <c r="G1083" s="76" t="s">
        <v>134</v>
      </c>
      <c r="H1083" s="76">
        <v>6.0</v>
      </c>
      <c r="I1083" s="76" t="s">
        <v>123</v>
      </c>
      <c r="J1083" s="76" t="s">
        <v>9</v>
      </c>
      <c r="K1083" s="76" t="s">
        <v>124</v>
      </c>
      <c r="L1083" s="95" t="s">
        <v>954</v>
      </c>
      <c r="M1083" s="76"/>
    </row>
    <row r="1084">
      <c r="A1084" s="83">
        <v>45764.0</v>
      </c>
      <c r="B1084" s="95" t="s">
        <v>306</v>
      </c>
      <c r="C1084" s="76" t="s">
        <v>2</v>
      </c>
      <c r="D1084" s="31" t="s">
        <v>123</v>
      </c>
      <c r="E1084" s="31" t="s">
        <v>124</v>
      </c>
      <c r="F1084" s="76" t="s">
        <v>9</v>
      </c>
      <c r="G1084" s="76" t="s">
        <v>134</v>
      </c>
      <c r="H1084" s="76">
        <v>6.0</v>
      </c>
      <c r="I1084" s="76" t="s">
        <v>123</v>
      </c>
      <c r="J1084" s="76" t="s">
        <v>9</v>
      </c>
      <c r="K1084" s="76" t="s">
        <v>124</v>
      </c>
      <c r="L1084" s="95" t="s">
        <v>955</v>
      </c>
      <c r="M1084" s="76"/>
    </row>
    <row r="1085">
      <c r="A1085" s="83">
        <v>45764.0</v>
      </c>
      <c r="B1085" s="95" t="s">
        <v>306</v>
      </c>
      <c r="C1085" s="76" t="s">
        <v>2</v>
      </c>
      <c r="D1085" s="31" t="s">
        <v>123</v>
      </c>
      <c r="E1085" s="31" t="s">
        <v>124</v>
      </c>
      <c r="F1085" s="76" t="s">
        <v>9</v>
      </c>
      <c r="G1085" s="76" t="s">
        <v>134</v>
      </c>
      <c r="H1085" s="76">
        <v>6.0</v>
      </c>
      <c r="I1085" s="76" t="s">
        <v>123</v>
      </c>
      <c r="J1085" s="76" t="s">
        <v>9</v>
      </c>
      <c r="K1085" s="76" t="s">
        <v>124</v>
      </c>
      <c r="L1085" s="95" t="s">
        <v>956</v>
      </c>
      <c r="M1085" s="76"/>
    </row>
    <row r="1086" hidden="1">
      <c r="A1086" s="83">
        <v>45764.0</v>
      </c>
      <c r="B1086" s="95" t="s">
        <v>306</v>
      </c>
      <c r="C1086" s="76" t="s">
        <v>2</v>
      </c>
      <c r="D1086" s="31" t="s">
        <v>123</v>
      </c>
      <c r="E1086" s="31" t="s">
        <v>124</v>
      </c>
      <c r="F1086" s="76" t="s">
        <v>82</v>
      </c>
      <c r="G1086" s="76" t="s">
        <v>134</v>
      </c>
      <c r="H1086" s="76">
        <v>6.0</v>
      </c>
      <c r="I1086" s="76" t="s">
        <v>123</v>
      </c>
      <c r="J1086" s="76" t="s">
        <v>82</v>
      </c>
      <c r="K1086" s="76" t="s">
        <v>124</v>
      </c>
      <c r="L1086" s="95" t="s">
        <v>957</v>
      </c>
      <c r="M1086" s="76"/>
    </row>
    <row r="1087" hidden="1">
      <c r="A1087" s="83">
        <v>45764.0</v>
      </c>
      <c r="B1087" s="95" t="s">
        <v>306</v>
      </c>
      <c r="C1087" s="76" t="s">
        <v>2</v>
      </c>
      <c r="D1087" s="31" t="s">
        <v>123</v>
      </c>
      <c r="E1087" s="31" t="s">
        <v>124</v>
      </c>
      <c r="F1087" s="76" t="s">
        <v>82</v>
      </c>
      <c r="G1087" s="76" t="s">
        <v>134</v>
      </c>
      <c r="H1087" s="76">
        <v>6.0</v>
      </c>
      <c r="I1087" s="76" t="s">
        <v>123</v>
      </c>
      <c r="J1087" s="76" t="s">
        <v>82</v>
      </c>
      <c r="K1087" s="76" t="s">
        <v>124</v>
      </c>
      <c r="L1087" s="95" t="s">
        <v>958</v>
      </c>
      <c r="M1087" s="76"/>
    </row>
    <row r="1088" hidden="1">
      <c r="A1088" s="83">
        <v>45764.0</v>
      </c>
      <c r="B1088" s="95" t="s">
        <v>306</v>
      </c>
      <c r="C1088" s="76" t="s">
        <v>2</v>
      </c>
      <c r="D1088" s="31" t="s">
        <v>123</v>
      </c>
      <c r="E1088" s="31" t="s">
        <v>124</v>
      </c>
      <c r="F1088" s="76" t="s">
        <v>82</v>
      </c>
      <c r="G1088" s="76" t="s">
        <v>134</v>
      </c>
      <c r="H1088" s="76">
        <v>6.0</v>
      </c>
      <c r="I1088" s="76" t="s">
        <v>123</v>
      </c>
      <c r="J1088" s="76" t="s">
        <v>82</v>
      </c>
      <c r="K1088" s="76" t="s">
        <v>124</v>
      </c>
      <c r="L1088" s="95" t="s">
        <v>959</v>
      </c>
      <c r="M1088" s="76"/>
    </row>
    <row r="1089" hidden="1">
      <c r="A1089" s="83">
        <v>45764.0</v>
      </c>
      <c r="B1089" s="95" t="s">
        <v>306</v>
      </c>
      <c r="C1089" s="76" t="s">
        <v>2</v>
      </c>
      <c r="D1089" s="31" t="s">
        <v>123</v>
      </c>
      <c r="E1089" s="31" t="s">
        <v>124</v>
      </c>
      <c r="F1089" s="76" t="s">
        <v>82</v>
      </c>
      <c r="G1089" s="76" t="s">
        <v>134</v>
      </c>
      <c r="H1089" s="76">
        <v>6.0</v>
      </c>
      <c r="I1089" s="76" t="s">
        <v>123</v>
      </c>
      <c r="J1089" s="76" t="s">
        <v>82</v>
      </c>
      <c r="K1089" s="76" t="s">
        <v>124</v>
      </c>
      <c r="L1089" s="95" t="s">
        <v>960</v>
      </c>
      <c r="M1089" s="76"/>
    </row>
    <row r="1090">
      <c r="A1090" s="83">
        <v>45764.0</v>
      </c>
      <c r="B1090" s="95" t="s">
        <v>306</v>
      </c>
      <c r="C1090" s="76" t="s">
        <v>2</v>
      </c>
      <c r="D1090" s="31" t="s">
        <v>123</v>
      </c>
      <c r="E1090" s="31" t="s">
        <v>124</v>
      </c>
      <c r="F1090" s="76" t="s">
        <v>945</v>
      </c>
      <c r="G1090" s="76" t="s">
        <v>134</v>
      </c>
      <c r="H1090" s="76">
        <v>6.0</v>
      </c>
      <c r="I1090" s="76" t="s">
        <v>123</v>
      </c>
      <c r="J1090" s="76" t="s">
        <v>945</v>
      </c>
      <c r="K1090" s="76" t="s">
        <v>124</v>
      </c>
      <c r="L1090" s="95" t="s">
        <v>961</v>
      </c>
      <c r="M1090" s="76"/>
    </row>
    <row r="1091">
      <c r="A1091" s="83">
        <v>45764.0</v>
      </c>
      <c r="B1091" s="95" t="s">
        <v>306</v>
      </c>
      <c r="C1091" s="76" t="s">
        <v>2</v>
      </c>
      <c r="D1091" s="31" t="s">
        <v>123</v>
      </c>
      <c r="E1091" s="31" t="s">
        <v>124</v>
      </c>
      <c r="F1091" s="76" t="s">
        <v>945</v>
      </c>
      <c r="G1091" s="76" t="s">
        <v>134</v>
      </c>
      <c r="H1091" s="76">
        <v>6.0</v>
      </c>
      <c r="I1091" s="76" t="s">
        <v>123</v>
      </c>
      <c r="J1091" s="76" t="s">
        <v>945</v>
      </c>
      <c r="K1091" s="76" t="s">
        <v>124</v>
      </c>
      <c r="L1091" s="95" t="s">
        <v>962</v>
      </c>
      <c r="M1091" s="76"/>
    </row>
    <row r="1092">
      <c r="A1092" s="83">
        <v>45764.0</v>
      </c>
      <c r="B1092" s="95" t="s">
        <v>306</v>
      </c>
      <c r="C1092" s="76" t="s">
        <v>2</v>
      </c>
      <c r="D1092" s="31" t="s">
        <v>123</v>
      </c>
      <c r="E1092" s="31" t="s">
        <v>124</v>
      </c>
      <c r="F1092" s="76" t="s">
        <v>945</v>
      </c>
      <c r="G1092" s="76" t="s">
        <v>134</v>
      </c>
      <c r="H1092" s="76">
        <v>6.0</v>
      </c>
      <c r="I1092" s="76" t="s">
        <v>123</v>
      </c>
      <c r="J1092" s="76" t="s">
        <v>945</v>
      </c>
      <c r="K1092" s="76" t="s">
        <v>124</v>
      </c>
      <c r="L1092" s="95" t="s">
        <v>963</v>
      </c>
      <c r="M1092" s="76"/>
    </row>
    <row r="1093">
      <c r="A1093" s="83">
        <v>45764.0</v>
      </c>
      <c r="B1093" s="95" t="s">
        <v>306</v>
      </c>
      <c r="C1093" s="76" t="s">
        <v>2</v>
      </c>
      <c r="D1093" s="31" t="s">
        <v>123</v>
      </c>
      <c r="E1093" s="31" t="s">
        <v>124</v>
      </c>
      <c r="F1093" s="76" t="s">
        <v>945</v>
      </c>
      <c r="G1093" s="76" t="s">
        <v>134</v>
      </c>
      <c r="H1093" s="76">
        <v>6.0</v>
      </c>
      <c r="I1093" s="76" t="s">
        <v>123</v>
      </c>
      <c r="J1093" s="76" t="s">
        <v>945</v>
      </c>
      <c r="K1093" s="76" t="s">
        <v>124</v>
      </c>
      <c r="L1093" s="95" t="s">
        <v>964</v>
      </c>
      <c r="M1093" s="76"/>
    </row>
    <row r="1094">
      <c r="A1094" s="83">
        <v>45764.0</v>
      </c>
      <c r="B1094" s="95" t="s">
        <v>133</v>
      </c>
      <c r="C1094" s="76" t="s">
        <v>2</v>
      </c>
      <c r="D1094" s="31" t="s">
        <v>175</v>
      </c>
      <c r="E1094" s="31" t="s">
        <v>126</v>
      </c>
      <c r="F1094" s="76" t="s">
        <v>9</v>
      </c>
      <c r="G1094" s="76" t="s">
        <v>134</v>
      </c>
      <c r="H1094" s="76">
        <v>6.0</v>
      </c>
      <c r="I1094" s="76" t="s">
        <v>175</v>
      </c>
      <c r="J1094" s="76" t="s">
        <v>9</v>
      </c>
      <c r="K1094" s="76" t="s">
        <v>126</v>
      </c>
      <c r="L1094" s="95" t="s">
        <v>965</v>
      </c>
      <c r="M1094" s="76"/>
    </row>
    <row r="1095" hidden="1">
      <c r="A1095" s="83">
        <v>45764.0</v>
      </c>
      <c r="B1095" s="95" t="s">
        <v>133</v>
      </c>
      <c r="C1095" s="76" t="s">
        <v>2</v>
      </c>
      <c r="D1095" s="31" t="s">
        <v>175</v>
      </c>
      <c r="E1095" s="31" t="s">
        <v>126</v>
      </c>
      <c r="F1095" s="76" t="s">
        <v>82</v>
      </c>
      <c r="G1095" s="76" t="s">
        <v>134</v>
      </c>
      <c r="H1095" s="76">
        <v>6.0</v>
      </c>
      <c r="I1095" s="76" t="s">
        <v>175</v>
      </c>
      <c r="J1095" s="76" t="s">
        <v>82</v>
      </c>
      <c r="K1095" s="76" t="s">
        <v>126</v>
      </c>
      <c r="L1095" s="95" t="s">
        <v>966</v>
      </c>
      <c r="M1095" s="76"/>
    </row>
    <row r="1096">
      <c r="A1096" s="83">
        <v>45764.0</v>
      </c>
      <c r="B1096" s="95" t="s">
        <v>133</v>
      </c>
      <c r="C1096" s="76" t="s">
        <v>2</v>
      </c>
      <c r="D1096" s="31" t="s">
        <v>175</v>
      </c>
      <c r="E1096" s="31" t="s">
        <v>126</v>
      </c>
      <c r="F1096" s="76" t="s">
        <v>945</v>
      </c>
      <c r="G1096" s="76" t="s">
        <v>134</v>
      </c>
      <c r="H1096" s="76">
        <v>6.0</v>
      </c>
      <c r="I1096" s="76" t="s">
        <v>175</v>
      </c>
      <c r="J1096" s="76" t="s">
        <v>945</v>
      </c>
      <c r="K1096" s="76" t="s">
        <v>126</v>
      </c>
      <c r="L1096" s="95" t="s">
        <v>967</v>
      </c>
      <c r="M1096" s="76"/>
    </row>
    <row r="1097">
      <c r="A1097" s="83">
        <v>45764.0</v>
      </c>
      <c r="B1097" s="95" t="s">
        <v>133</v>
      </c>
      <c r="C1097" s="76" t="s">
        <v>2</v>
      </c>
      <c r="D1097" s="31" t="s">
        <v>172</v>
      </c>
      <c r="E1097" s="31" t="s">
        <v>126</v>
      </c>
      <c r="F1097" s="76" t="s">
        <v>9</v>
      </c>
      <c r="G1097" s="76" t="s">
        <v>134</v>
      </c>
      <c r="H1097" s="76">
        <v>6.0</v>
      </c>
      <c r="I1097" s="76" t="s">
        <v>172</v>
      </c>
      <c r="J1097" s="76" t="s">
        <v>9</v>
      </c>
      <c r="K1097" s="76" t="s">
        <v>126</v>
      </c>
      <c r="L1097" s="95" t="s">
        <v>968</v>
      </c>
      <c r="M1097" s="76"/>
    </row>
    <row r="1098">
      <c r="A1098" s="83">
        <v>45764.0</v>
      </c>
      <c r="B1098" s="95" t="s">
        <v>133</v>
      </c>
      <c r="C1098" s="76" t="s">
        <v>2</v>
      </c>
      <c r="D1098" s="31" t="s">
        <v>498</v>
      </c>
      <c r="E1098" s="31" t="s">
        <v>126</v>
      </c>
      <c r="F1098" s="76" t="s">
        <v>9</v>
      </c>
      <c r="G1098" s="76" t="s">
        <v>134</v>
      </c>
      <c r="H1098" s="76">
        <v>6.0</v>
      </c>
      <c r="I1098" s="76" t="s">
        <v>498</v>
      </c>
      <c r="J1098" s="76" t="s">
        <v>9</v>
      </c>
      <c r="K1098" s="76" t="s">
        <v>126</v>
      </c>
      <c r="L1098" s="95" t="s">
        <v>969</v>
      </c>
      <c r="M1098" s="76"/>
    </row>
    <row r="1099">
      <c r="A1099" s="83">
        <v>45764.0</v>
      </c>
      <c r="B1099" s="95" t="s">
        <v>133</v>
      </c>
      <c r="C1099" s="76" t="s">
        <v>2</v>
      </c>
      <c r="D1099" s="31" t="s">
        <v>498</v>
      </c>
      <c r="E1099" s="31" t="s">
        <v>126</v>
      </c>
      <c r="F1099" s="76" t="s">
        <v>945</v>
      </c>
      <c r="G1099" s="76" t="s">
        <v>134</v>
      </c>
      <c r="H1099" s="76">
        <v>6.0</v>
      </c>
      <c r="I1099" s="76" t="s">
        <v>498</v>
      </c>
      <c r="J1099" s="76" t="s">
        <v>945</v>
      </c>
      <c r="K1099" s="76" t="s">
        <v>126</v>
      </c>
      <c r="L1099" s="95" t="s">
        <v>970</v>
      </c>
      <c r="M1099" s="76"/>
    </row>
    <row r="1100" hidden="1">
      <c r="A1100" s="83">
        <v>45764.0</v>
      </c>
      <c r="B1100" s="95" t="s">
        <v>133</v>
      </c>
      <c r="C1100" s="76" t="s">
        <v>2</v>
      </c>
      <c r="D1100" s="31" t="s">
        <v>172</v>
      </c>
      <c r="E1100" s="31" t="s">
        <v>126</v>
      </c>
      <c r="F1100" s="76" t="s">
        <v>82</v>
      </c>
      <c r="G1100" s="76" t="s">
        <v>134</v>
      </c>
      <c r="H1100" s="76">
        <v>6.0</v>
      </c>
      <c r="I1100" s="76" t="s">
        <v>172</v>
      </c>
      <c r="J1100" s="76" t="s">
        <v>82</v>
      </c>
      <c r="K1100" s="76" t="s">
        <v>126</v>
      </c>
      <c r="L1100" s="95" t="s">
        <v>971</v>
      </c>
      <c r="M1100" s="76"/>
    </row>
    <row r="1101" hidden="1">
      <c r="A1101" s="83">
        <v>45764.0</v>
      </c>
      <c r="B1101" s="95" t="s">
        <v>133</v>
      </c>
      <c r="C1101" s="76" t="s">
        <v>2</v>
      </c>
      <c r="D1101" s="31" t="s">
        <v>498</v>
      </c>
      <c r="E1101" s="31" t="s">
        <v>126</v>
      </c>
      <c r="F1101" s="76" t="s">
        <v>82</v>
      </c>
      <c r="G1101" s="76" t="s">
        <v>134</v>
      </c>
      <c r="H1101" s="76">
        <v>6.0</v>
      </c>
      <c r="I1101" s="76" t="s">
        <v>498</v>
      </c>
      <c r="J1101" s="76" t="s">
        <v>82</v>
      </c>
      <c r="K1101" s="76" t="s">
        <v>126</v>
      </c>
      <c r="L1101" s="95" t="s">
        <v>972</v>
      </c>
      <c r="M1101" s="76"/>
    </row>
    <row r="1102">
      <c r="A1102" s="83">
        <v>45764.0</v>
      </c>
      <c r="B1102" s="95" t="s">
        <v>133</v>
      </c>
      <c r="C1102" s="76" t="s">
        <v>2</v>
      </c>
      <c r="D1102" s="31" t="s">
        <v>172</v>
      </c>
      <c r="E1102" s="31" t="s">
        <v>126</v>
      </c>
      <c r="F1102" s="76" t="s">
        <v>945</v>
      </c>
      <c r="G1102" s="76" t="s">
        <v>134</v>
      </c>
      <c r="H1102" s="76">
        <v>6.0</v>
      </c>
      <c r="I1102" s="76" t="s">
        <v>172</v>
      </c>
      <c r="J1102" s="76" t="s">
        <v>945</v>
      </c>
      <c r="K1102" s="76" t="s">
        <v>126</v>
      </c>
      <c r="L1102" s="95" t="s">
        <v>973</v>
      </c>
      <c r="M1102" s="76"/>
    </row>
    <row r="1103">
      <c r="A1103" s="83">
        <v>45764.0</v>
      </c>
      <c r="B1103" s="95" t="s">
        <v>974</v>
      </c>
      <c r="C1103" s="76" t="s">
        <v>2</v>
      </c>
      <c r="D1103" s="31" t="s">
        <v>638</v>
      </c>
      <c r="E1103" s="31" t="s">
        <v>126</v>
      </c>
      <c r="F1103" s="76" t="s">
        <v>945</v>
      </c>
      <c r="G1103" s="76" t="s">
        <v>134</v>
      </c>
      <c r="H1103" s="76">
        <v>6.0</v>
      </c>
      <c r="I1103" s="76" t="s">
        <v>638</v>
      </c>
      <c r="J1103" s="76" t="s">
        <v>945</v>
      </c>
      <c r="K1103" s="76" t="s">
        <v>126</v>
      </c>
      <c r="L1103" s="95" t="s">
        <v>975</v>
      </c>
      <c r="M1103" s="76"/>
    </row>
    <row r="1104">
      <c r="A1104" s="83">
        <v>45764.0</v>
      </c>
      <c r="B1104" s="95" t="s">
        <v>974</v>
      </c>
      <c r="C1104" s="76" t="s">
        <v>2</v>
      </c>
      <c r="D1104" s="31" t="s">
        <v>638</v>
      </c>
      <c r="E1104" s="31" t="s">
        <v>126</v>
      </c>
      <c r="F1104" s="76" t="s">
        <v>9</v>
      </c>
      <c r="G1104" s="76" t="s">
        <v>134</v>
      </c>
      <c r="H1104" s="76">
        <v>6.0</v>
      </c>
      <c r="I1104" s="76" t="s">
        <v>638</v>
      </c>
      <c r="J1104" s="76" t="s">
        <v>9</v>
      </c>
      <c r="K1104" s="76" t="s">
        <v>126</v>
      </c>
      <c r="L1104" s="95" t="s">
        <v>976</v>
      </c>
      <c r="M1104" s="76"/>
    </row>
    <row r="1105" hidden="1">
      <c r="A1105" s="83">
        <v>45764.0</v>
      </c>
      <c r="B1105" s="95" t="s">
        <v>974</v>
      </c>
      <c r="C1105" s="76" t="s">
        <v>2</v>
      </c>
      <c r="D1105" s="31" t="s">
        <v>638</v>
      </c>
      <c r="E1105" s="31" t="s">
        <v>126</v>
      </c>
      <c r="F1105" s="76" t="s">
        <v>82</v>
      </c>
      <c r="G1105" s="76" t="s">
        <v>134</v>
      </c>
      <c r="H1105" s="76">
        <v>6.0</v>
      </c>
      <c r="I1105" s="76" t="s">
        <v>638</v>
      </c>
      <c r="J1105" s="76" t="s">
        <v>82</v>
      </c>
      <c r="K1105" s="76" t="s">
        <v>126</v>
      </c>
      <c r="L1105" s="95" t="s">
        <v>977</v>
      </c>
      <c r="M1105" s="76"/>
    </row>
    <row r="1106">
      <c r="A1106" s="83">
        <v>45764.0</v>
      </c>
      <c r="B1106" s="95" t="s">
        <v>136</v>
      </c>
      <c r="C1106" s="76" t="s">
        <v>2</v>
      </c>
      <c r="D1106" s="31" t="s">
        <v>641</v>
      </c>
      <c r="E1106" s="31" t="s">
        <v>126</v>
      </c>
      <c r="F1106" s="76" t="s">
        <v>9</v>
      </c>
      <c r="G1106" s="76" t="s">
        <v>134</v>
      </c>
      <c r="H1106" s="76">
        <v>6.0</v>
      </c>
      <c r="I1106" s="76" t="s">
        <v>641</v>
      </c>
      <c r="J1106" s="76" t="s">
        <v>9</v>
      </c>
      <c r="K1106" s="76" t="s">
        <v>126</v>
      </c>
      <c r="L1106" s="95" t="s">
        <v>978</v>
      </c>
      <c r="M1106" s="76"/>
    </row>
    <row r="1107" hidden="1">
      <c r="A1107" s="83">
        <v>45764.0</v>
      </c>
      <c r="B1107" s="95" t="s">
        <v>136</v>
      </c>
      <c r="C1107" s="76" t="s">
        <v>2</v>
      </c>
      <c r="D1107" s="31" t="s">
        <v>641</v>
      </c>
      <c r="E1107" s="31" t="s">
        <v>126</v>
      </c>
      <c r="F1107" s="76" t="s">
        <v>82</v>
      </c>
      <c r="G1107" s="76" t="s">
        <v>134</v>
      </c>
      <c r="H1107" s="76">
        <v>6.0</v>
      </c>
      <c r="I1107" s="76" t="s">
        <v>641</v>
      </c>
      <c r="J1107" s="76" t="s">
        <v>82</v>
      </c>
      <c r="K1107" s="76" t="s">
        <v>126</v>
      </c>
      <c r="L1107" s="95" t="s">
        <v>979</v>
      </c>
      <c r="M1107" s="76"/>
    </row>
    <row r="1108">
      <c r="A1108" s="83">
        <v>45764.0</v>
      </c>
      <c r="B1108" s="95" t="s">
        <v>136</v>
      </c>
      <c r="C1108" s="76" t="s">
        <v>2</v>
      </c>
      <c r="D1108" s="31" t="s">
        <v>641</v>
      </c>
      <c r="E1108" s="31" t="s">
        <v>126</v>
      </c>
      <c r="F1108" s="76" t="s">
        <v>945</v>
      </c>
      <c r="G1108" s="76" t="s">
        <v>134</v>
      </c>
      <c r="H1108" s="76">
        <v>6.0</v>
      </c>
      <c r="I1108" s="76" t="s">
        <v>641</v>
      </c>
      <c r="J1108" s="76" t="s">
        <v>945</v>
      </c>
      <c r="K1108" s="76" t="s">
        <v>126</v>
      </c>
      <c r="L1108" s="95" t="s">
        <v>980</v>
      </c>
      <c r="M1108" s="76"/>
    </row>
    <row r="1109">
      <c r="A1109" s="83">
        <v>45764.0</v>
      </c>
      <c r="B1109" s="95" t="s">
        <v>136</v>
      </c>
      <c r="C1109" s="76" t="s">
        <v>2</v>
      </c>
      <c r="D1109" s="31" t="s">
        <v>793</v>
      </c>
      <c r="E1109" s="31" t="s">
        <v>126</v>
      </c>
      <c r="F1109" s="76" t="s">
        <v>9</v>
      </c>
      <c r="G1109" s="76" t="s">
        <v>134</v>
      </c>
      <c r="H1109" s="76">
        <v>6.0</v>
      </c>
      <c r="I1109" s="76" t="s">
        <v>793</v>
      </c>
      <c r="J1109" s="76" t="s">
        <v>9</v>
      </c>
      <c r="K1109" s="76" t="s">
        <v>126</v>
      </c>
      <c r="L1109" s="95" t="s">
        <v>981</v>
      </c>
      <c r="M1109" s="76"/>
    </row>
    <row r="1110" hidden="1">
      <c r="A1110" s="83">
        <v>45764.0</v>
      </c>
      <c r="B1110" s="95" t="s">
        <v>136</v>
      </c>
      <c r="C1110" s="76" t="s">
        <v>2</v>
      </c>
      <c r="D1110" s="31" t="s">
        <v>793</v>
      </c>
      <c r="E1110" s="31" t="s">
        <v>126</v>
      </c>
      <c r="F1110" s="76" t="s">
        <v>82</v>
      </c>
      <c r="G1110" s="76" t="s">
        <v>134</v>
      </c>
      <c r="H1110" s="76">
        <v>6.0</v>
      </c>
      <c r="I1110" s="76" t="s">
        <v>793</v>
      </c>
      <c r="J1110" s="76" t="s">
        <v>82</v>
      </c>
      <c r="K1110" s="76" t="s">
        <v>126</v>
      </c>
      <c r="L1110" s="95" t="s">
        <v>982</v>
      </c>
      <c r="M1110" s="76"/>
    </row>
    <row r="1111">
      <c r="A1111" s="83">
        <v>45764.0</v>
      </c>
      <c r="B1111" s="95" t="s">
        <v>136</v>
      </c>
      <c r="C1111" s="76" t="s">
        <v>2</v>
      </c>
      <c r="D1111" s="31" t="s">
        <v>793</v>
      </c>
      <c r="E1111" s="31" t="s">
        <v>126</v>
      </c>
      <c r="F1111" s="76" t="s">
        <v>945</v>
      </c>
      <c r="G1111" s="76" t="s">
        <v>134</v>
      </c>
      <c r="H1111" s="76">
        <v>6.0</v>
      </c>
      <c r="I1111" s="76" t="s">
        <v>793</v>
      </c>
      <c r="J1111" s="76" t="s">
        <v>945</v>
      </c>
      <c r="K1111" s="76" t="s">
        <v>126</v>
      </c>
      <c r="L1111" s="95" t="s">
        <v>983</v>
      </c>
      <c r="M1111" s="76"/>
    </row>
    <row r="1112" hidden="1">
      <c r="A1112" s="83">
        <v>45764.0</v>
      </c>
      <c r="B1112" s="95" t="s">
        <v>136</v>
      </c>
      <c r="C1112" s="76" t="s">
        <v>2</v>
      </c>
      <c r="D1112" s="31" t="s">
        <v>485</v>
      </c>
      <c r="E1112" s="31" t="s">
        <v>126</v>
      </c>
      <c r="F1112" s="76" t="s">
        <v>82</v>
      </c>
      <c r="G1112" s="76" t="s">
        <v>134</v>
      </c>
      <c r="H1112" s="76">
        <v>6.0</v>
      </c>
      <c r="I1112" s="76" t="s">
        <v>485</v>
      </c>
      <c r="J1112" s="76" t="s">
        <v>82</v>
      </c>
      <c r="K1112" s="76" t="s">
        <v>126</v>
      </c>
      <c r="L1112" s="95" t="s">
        <v>984</v>
      </c>
      <c r="M1112" s="76"/>
    </row>
    <row r="1113">
      <c r="A1113" s="83">
        <v>45764.0</v>
      </c>
      <c r="B1113" s="95" t="s">
        <v>136</v>
      </c>
      <c r="C1113" s="76" t="s">
        <v>2</v>
      </c>
      <c r="D1113" s="31" t="s">
        <v>485</v>
      </c>
      <c r="E1113" s="31" t="s">
        <v>126</v>
      </c>
      <c r="F1113" s="76" t="s">
        <v>945</v>
      </c>
      <c r="G1113" s="76" t="s">
        <v>134</v>
      </c>
      <c r="H1113" s="76">
        <v>6.0</v>
      </c>
      <c r="I1113" s="76" t="s">
        <v>485</v>
      </c>
      <c r="J1113" s="76" t="s">
        <v>945</v>
      </c>
      <c r="K1113" s="76" t="s">
        <v>126</v>
      </c>
      <c r="L1113" s="95" t="s">
        <v>985</v>
      </c>
      <c r="M1113" s="76"/>
    </row>
    <row r="1114">
      <c r="A1114" s="83">
        <v>45764.0</v>
      </c>
      <c r="B1114" s="95" t="s">
        <v>136</v>
      </c>
      <c r="C1114" s="76" t="s">
        <v>2</v>
      </c>
      <c r="D1114" s="31" t="s">
        <v>485</v>
      </c>
      <c r="E1114" s="31" t="s">
        <v>126</v>
      </c>
      <c r="F1114" s="76" t="s">
        <v>9</v>
      </c>
      <c r="G1114" s="76" t="s">
        <v>134</v>
      </c>
      <c r="H1114" s="76">
        <v>6.0</v>
      </c>
      <c r="I1114" s="76" t="s">
        <v>485</v>
      </c>
      <c r="J1114" s="76" t="s">
        <v>9</v>
      </c>
      <c r="K1114" s="76" t="s">
        <v>126</v>
      </c>
      <c r="L1114" s="95" t="s">
        <v>986</v>
      </c>
      <c r="M1114" s="76"/>
    </row>
    <row r="1115" hidden="1">
      <c r="A1115" s="83">
        <v>45764.0</v>
      </c>
      <c r="B1115" s="95" t="s">
        <v>136</v>
      </c>
      <c r="C1115" s="76" t="s">
        <v>2</v>
      </c>
      <c r="D1115" s="31" t="s">
        <v>322</v>
      </c>
      <c r="E1115" s="31" t="s">
        <v>126</v>
      </c>
      <c r="F1115" s="76" t="s">
        <v>82</v>
      </c>
      <c r="G1115" s="76" t="s">
        <v>134</v>
      </c>
      <c r="H1115" s="76">
        <v>6.0</v>
      </c>
      <c r="I1115" s="76" t="s">
        <v>322</v>
      </c>
      <c r="J1115" s="76" t="s">
        <v>82</v>
      </c>
      <c r="K1115" s="76" t="s">
        <v>126</v>
      </c>
      <c r="L1115" s="95" t="s">
        <v>987</v>
      </c>
      <c r="M1115" s="76"/>
    </row>
    <row r="1116">
      <c r="A1116" s="83">
        <v>45764.0</v>
      </c>
      <c r="B1116" s="95" t="s">
        <v>136</v>
      </c>
      <c r="C1116" s="76" t="s">
        <v>2</v>
      </c>
      <c r="D1116" s="31" t="s">
        <v>322</v>
      </c>
      <c r="E1116" s="31" t="s">
        <v>126</v>
      </c>
      <c r="F1116" s="76" t="s">
        <v>9</v>
      </c>
      <c r="G1116" s="76" t="s">
        <v>134</v>
      </c>
      <c r="H1116" s="76">
        <v>6.0</v>
      </c>
      <c r="I1116" s="76" t="s">
        <v>322</v>
      </c>
      <c r="J1116" s="76" t="s">
        <v>9</v>
      </c>
      <c r="K1116" s="76" t="s">
        <v>126</v>
      </c>
      <c r="L1116" s="95" t="s">
        <v>988</v>
      </c>
      <c r="M1116" s="76"/>
    </row>
    <row r="1117">
      <c r="A1117" s="83">
        <v>45764.0</v>
      </c>
      <c r="B1117" s="95" t="s">
        <v>136</v>
      </c>
      <c r="C1117" s="76" t="s">
        <v>2</v>
      </c>
      <c r="D1117" s="31" t="s">
        <v>322</v>
      </c>
      <c r="E1117" s="31" t="s">
        <v>126</v>
      </c>
      <c r="F1117" s="76" t="s">
        <v>945</v>
      </c>
      <c r="G1117" s="76" t="s">
        <v>134</v>
      </c>
      <c r="H1117" s="76">
        <v>6.0</v>
      </c>
      <c r="I1117" s="76" t="s">
        <v>322</v>
      </c>
      <c r="J1117" s="76" t="s">
        <v>945</v>
      </c>
      <c r="K1117" s="76" t="s">
        <v>126</v>
      </c>
      <c r="L1117" s="95" t="s">
        <v>989</v>
      </c>
      <c r="M1117" s="76"/>
    </row>
    <row r="1118" hidden="1">
      <c r="A1118" s="83">
        <v>45764.0</v>
      </c>
      <c r="B1118" s="95" t="s">
        <v>637</v>
      </c>
      <c r="C1118" s="76" t="s">
        <v>2</v>
      </c>
      <c r="D1118" s="31" t="s">
        <v>297</v>
      </c>
      <c r="E1118" s="31" t="s">
        <v>126</v>
      </c>
      <c r="F1118" s="76" t="s">
        <v>82</v>
      </c>
      <c r="G1118" s="76" t="s">
        <v>134</v>
      </c>
      <c r="H1118" s="76">
        <v>6.0</v>
      </c>
      <c r="I1118" s="76" t="s">
        <v>297</v>
      </c>
      <c r="J1118" s="76" t="s">
        <v>82</v>
      </c>
      <c r="K1118" s="76" t="s">
        <v>126</v>
      </c>
      <c r="L1118" s="95" t="s">
        <v>990</v>
      </c>
      <c r="M1118" s="76"/>
    </row>
    <row r="1119">
      <c r="A1119" s="83">
        <v>45764.0</v>
      </c>
      <c r="B1119" s="95" t="s">
        <v>637</v>
      </c>
      <c r="C1119" s="76" t="s">
        <v>2</v>
      </c>
      <c r="D1119" s="31" t="s">
        <v>297</v>
      </c>
      <c r="E1119" s="31" t="s">
        <v>126</v>
      </c>
      <c r="F1119" s="76" t="s">
        <v>9</v>
      </c>
      <c r="G1119" s="76" t="s">
        <v>134</v>
      </c>
      <c r="H1119" s="76">
        <v>6.0</v>
      </c>
      <c r="I1119" s="76" t="s">
        <v>297</v>
      </c>
      <c r="J1119" s="76" t="s">
        <v>9</v>
      </c>
      <c r="K1119" s="76" t="s">
        <v>126</v>
      </c>
      <c r="L1119" s="95" t="s">
        <v>991</v>
      </c>
      <c r="M1119" s="76"/>
    </row>
    <row r="1120">
      <c r="A1120" s="83">
        <v>45764.0</v>
      </c>
      <c r="B1120" s="95" t="s">
        <v>637</v>
      </c>
      <c r="C1120" s="76" t="s">
        <v>2</v>
      </c>
      <c r="D1120" s="31" t="s">
        <v>297</v>
      </c>
      <c r="E1120" s="31" t="s">
        <v>126</v>
      </c>
      <c r="F1120" s="76" t="s">
        <v>945</v>
      </c>
      <c r="G1120" s="76" t="s">
        <v>134</v>
      </c>
      <c r="H1120" s="76">
        <v>6.0</v>
      </c>
      <c r="I1120" s="76" t="s">
        <v>297</v>
      </c>
      <c r="J1120" s="76" t="s">
        <v>945</v>
      </c>
      <c r="K1120" s="76" t="s">
        <v>126</v>
      </c>
      <c r="L1120" s="95" t="s">
        <v>992</v>
      </c>
      <c r="M1120" s="76"/>
    </row>
    <row r="1121" hidden="1">
      <c r="A1121" s="83">
        <v>45764.0</v>
      </c>
      <c r="B1121" s="95" t="s">
        <v>993</v>
      </c>
      <c r="C1121" s="76" t="s">
        <v>2</v>
      </c>
      <c r="D1121" s="31" t="s">
        <v>799</v>
      </c>
      <c r="E1121" s="31" t="s">
        <v>126</v>
      </c>
      <c r="F1121" s="76" t="s">
        <v>82</v>
      </c>
      <c r="G1121" s="76" t="s">
        <v>134</v>
      </c>
      <c r="H1121" s="76">
        <v>6.0</v>
      </c>
      <c r="I1121" s="76" t="s">
        <v>799</v>
      </c>
      <c r="J1121" s="76" t="s">
        <v>82</v>
      </c>
      <c r="K1121" s="76" t="s">
        <v>126</v>
      </c>
      <c r="L1121" s="95" t="s">
        <v>994</v>
      </c>
      <c r="M1121" s="76"/>
    </row>
    <row r="1122">
      <c r="A1122" s="83">
        <v>45764.0</v>
      </c>
      <c r="B1122" s="95" t="s">
        <v>993</v>
      </c>
      <c r="C1122" s="76" t="s">
        <v>2</v>
      </c>
      <c r="D1122" s="31" t="s">
        <v>799</v>
      </c>
      <c r="E1122" s="31" t="s">
        <v>126</v>
      </c>
      <c r="F1122" s="76" t="s">
        <v>9</v>
      </c>
      <c r="G1122" s="76" t="s">
        <v>134</v>
      </c>
      <c r="H1122" s="76">
        <v>6.0</v>
      </c>
      <c r="I1122" s="76" t="s">
        <v>799</v>
      </c>
      <c r="J1122" s="76" t="s">
        <v>9</v>
      </c>
      <c r="K1122" s="76" t="s">
        <v>126</v>
      </c>
      <c r="L1122" s="95" t="s">
        <v>995</v>
      </c>
      <c r="M1122" s="76"/>
    </row>
    <row r="1123">
      <c r="A1123" s="83">
        <v>45764.0</v>
      </c>
      <c r="B1123" s="95" t="s">
        <v>993</v>
      </c>
      <c r="C1123" s="76" t="s">
        <v>2</v>
      </c>
      <c r="D1123" s="31" t="s">
        <v>799</v>
      </c>
      <c r="E1123" s="31" t="s">
        <v>126</v>
      </c>
      <c r="F1123" s="76" t="s">
        <v>945</v>
      </c>
      <c r="G1123" s="76" t="s">
        <v>134</v>
      </c>
      <c r="H1123" s="76">
        <v>6.0</v>
      </c>
      <c r="I1123" s="76" t="s">
        <v>799</v>
      </c>
      <c r="J1123" s="76" t="s">
        <v>945</v>
      </c>
      <c r="K1123" s="76" t="s">
        <v>126</v>
      </c>
      <c r="L1123" s="95" t="s">
        <v>996</v>
      </c>
      <c r="M1123" s="76"/>
    </row>
    <row r="1124">
      <c r="A1124" s="83">
        <v>45764.0</v>
      </c>
      <c r="B1124" s="95" t="s">
        <v>997</v>
      </c>
      <c r="C1124" s="76" t="s">
        <v>2</v>
      </c>
      <c r="D1124" s="31" t="s">
        <v>123</v>
      </c>
      <c r="E1124" s="31" t="s">
        <v>124</v>
      </c>
      <c r="F1124" s="76" t="s">
        <v>9</v>
      </c>
      <c r="G1124" s="76" t="s">
        <v>134</v>
      </c>
      <c r="H1124" s="76">
        <v>6.0</v>
      </c>
      <c r="I1124" s="76" t="s">
        <v>123</v>
      </c>
      <c r="J1124" s="76" t="s">
        <v>9</v>
      </c>
      <c r="K1124" s="76" t="s">
        <v>124</v>
      </c>
      <c r="L1124" s="95" t="s">
        <v>998</v>
      </c>
      <c r="M1124" s="76"/>
    </row>
    <row r="1125" hidden="1">
      <c r="A1125" s="83">
        <v>45764.0</v>
      </c>
      <c r="B1125" s="95" t="s">
        <v>997</v>
      </c>
      <c r="C1125" s="76" t="s">
        <v>2</v>
      </c>
      <c r="D1125" s="31" t="s">
        <v>123</v>
      </c>
      <c r="E1125" s="31" t="s">
        <v>124</v>
      </c>
      <c r="F1125" s="76" t="s">
        <v>82</v>
      </c>
      <c r="G1125" s="76" t="s">
        <v>134</v>
      </c>
      <c r="H1125" s="76">
        <v>6.0</v>
      </c>
      <c r="I1125" s="76" t="s">
        <v>123</v>
      </c>
      <c r="J1125" s="76" t="s">
        <v>82</v>
      </c>
      <c r="K1125" s="76" t="s">
        <v>124</v>
      </c>
      <c r="L1125" s="95" t="s">
        <v>999</v>
      </c>
      <c r="M1125" s="76"/>
    </row>
    <row r="1126">
      <c r="A1126" s="83">
        <v>45764.0</v>
      </c>
      <c r="B1126" s="95" t="s">
        <v>651</v>
      </c>
      <c r="C1126" s="76" t="s">
        <v>2</v>
      </c>
      <c r="D1126" s="31" t="s">
        <v>123</v>
      </c>
      <c r="E1126" s="31" t="s">
        <v>124</v>
      </c>
      <c r="F1126" s="76" t="s">
        <v>945</v>
      </c>
      <c r="G1126" s="76" t="s">
        <v>134</v>
      </c>
      <c r="H1126" s="76">
        <v>6.0</v>
      </c>
      <c r="I1126" s="76" t="s">
        <v>123</v>
      </c>
      <c r="J1126" s="76" t="s">
        <v>945</v>
      </c>
      <c r="K1126" s="76" t="s">
        <v>124</v>
      </c>
      <c r="L1126" s="95" t="s">
        <v>1000</v>
      </c>
      <c r="M1126" s="76"/>
    </row>
    <row r="1127">
      <c r="A1127" s="83">
        <v>45764.0</v>
      </c>
      <c r="B1127" s="95" t="s">
        <v>654</v>
      </c>
      <c r="C1127" s="76" t="s">
        <v>2</v>
      </c>
      <c r="D1127" s="31" t="s">
        <v>123</v>
      </c>
      <c r="E1127" s="31" t="s">
        <v>125</v>
      </c>
      <c r="F1127" s="76" t="s">
        <v>9</v>
      </c>
      <c r="G1127" s="76" t="s">
        <v>134</v>
      </c>
      <c r="H1127" s="76">
        <v>6.0</v>
      </c>
      <c r="I1127" s="76" t="s">
        <v>123</v>
      </c>
      <c r="J1127" s="76" t="s">
        <v>9</v>
      </c>
      <c r="K1127" s="76" t="s">
        <v>125</v>
      </c>
      <c r="L1127" s="95" t="s">
        <v>1001</v>
      </c>
      <c r="M1127" s="76"/>
    </row>
    <row r="1128">
      <c r="A1128" s="83">
        <v>45764.0</v>
      </c>
      <c r="B1128" s="95" t="s">
        <v>654</v>
      </c>
      <c r="C1128" s="76" t="s">
        <v>2</v>
      </c>
      <c r="D1128" s="31" t="s">
        <v>123</v>
      </c>
      <c r="E1128" s="31" t="s">
        <v>125</v>
      </c>
      <c r="F1128" s="76" t="s">
        <v>9</v>
      </c>
      <c r="G1128" s="76" t="s">
        <v>134</v>
      </c>
      <c r="H1128" s="76">
        <v>6.0</v>
      </c>
      <c r="I1128" s="76" t="s">
        <v>123</v>
      </c>
      <c r="J1128" s="76" t="s">
        <v>9</v>
      </c>
      <c r="K1128" s="76" t="s">
        <v>125</v>
      </c>
      <c r="L1128" s="95" t="s">
        <v>1002</v>
      </c>
      <c r="M1128" s="76"/>
    </row>
    <row r="1129" hidden="1">
      <c r="A1129" s="83">
        <v>45764.0</v>
      </c>
      <c r="B1129" s="95" t="s">
        <v>654</v>
      </c>
      <c r="C1129" s="76" t="s">
        <v>2</v>
      </c>
      <c r="D1129" s="31" t="s">
        <v>123</v>
      </c>
      <c r="E1129" s="31" t="s">
        <v>125</v>
      </c>
      <c r="F1129" s="76" t="s">
        <v>82</v>
      </c>
      <c r="G1129" s="76" t="s">
        <v>134</v>
      </c>
      <c r="H1129" s="76">
        <v>6.0</v>
      </c>
      <c r="I1129" s="76" t="s">
        <v>123</v>
      </c>
      <c r="J1129" s="76" t="s">
        <v>82</v>
      </c>
      <c r="K1129" s="76" t="s">
        <v>125</v>
      </c>
      <c r="L1129" s="95" t="s">
        <v>1003</v>
      </c>
      <c r="M1129" s="76"/>
    </row>
    <row r="1130" hidden="1">
      <c r="A1130" s="83">
        <v>45764.0</v>
      </c>
      <c r="B1130" s="95" t="s">
        <v>654</v>
      </c>
      <c r="C1130" s="76" t="s">
        <v>2</v>
      </c>
      <c r="D1130" s="31" t="s">
        <v>123</v>
      </c>
      <c r="E1130" s="31" t="s">
        <v>125</v>
      </c>
      <c r="F1130" s="76" t="s">
        <v>82</v>
      </c>
      <c r="G1130" s="76" t="s">
        <v>134</v>
      </c>
      <c r="H1130" s="76">
        <v>6.0</v>
      </c>
      <c r="I1130" s="76" t="s">
        <v>123</v>
      </c>
      <c r="J1130" s="76" t="s">
        <v>82</v>
      </c>
      <c r="K1130" s="76" t="s">
        <v>125</v>
      </c>
      <c r="L1130" s="95" t="s">
        <v>1004</v>
      </c>
      <c r="M1130" s="76"/>
    </row>
    <row r="1131">
      <c r="A1131" s="83">
        <v>45764.0</v>
      </c>
      <c r="B1131" s="95" t="s">
        <v>654</v>
      </c>
      <c r="C1131" s="76" t="s">
        <v>2</v>
      </c>
      <c r="D1131" s="31" t="s">
        <v>123</v>
      </c>
      <c r="E1131" s="31" t="s">
        <v>125</v>
      </c>
      <c r="F1131" s="76" t="s">
        <v>945</v>
      </c>
      <c r="G1131" s="76" t="s">
        <v>134</v>
      </c>
      <c r="H1131" s="76">
        <v>6.0</v>
      </c>
      <c r="I1131" s="76" t="s">
        <v>123</v>
      </c>
      <c r="J1131" s="76" t="s">
        <v>945</v>
      </c>
      <c r="K1131" s="76" t="s">
        <v>125</v>
      </c>
      <c r="L1131" s="95" t="s">
        <v>1005</v>
      </c>
      <c r="M1131" s="76"/>
    </row>
    <row r="1132">
      <c r="A1132" s="83">
        <v>45764.0</v>
      </c>
      <c r="B1132" s="95" t="s">
        <v>654</v>
      </c>
      <c r="C1132" s="76" t="s">
        <v>2</v>
      </c>
      <c r="D1132" s="31" t="s">
        <v>123</v>
      </c>
      <c r="E1132" s="31" t="s">
        <v>125</v>
      </c>
      <c r="F1132" s="76" t="s">
        <v>945</v>
      </c>
      <c r="G1132" s="76" t="s">
        <v>134</v>
      </c>
      <c r="H1132" s="76">
        <v>6.0</v>
      </c>
      <c r="I1132" s="76" t="s">
        <v>123</v>
      </c>
      <c r="J1132" s="76" t="s">
        <v>945</v>
      </c>
      <c r="K1132" s="76" t="s">
        <v>125</v>
      </c>
      <c r="L1132" s="95" t="s">
        <v>1006</v>
      </c>
      <c r="M1132" s="76"/>
    </row>
    <row r="1133">
      <c r="A1133" s="83">
        <v>45764.0</v>
      </c>
      <c r="B1133" s="95" t="s">
        <v>139</v>
      </c>
      <c r="C1133" s="76" t="s">
        <v>2</v>
      </c>
      <c r="D1133" s="31" t="s">
        <v>123</v>
      </c>
      <c r="E1133" s="31" t="s">
        <v>124</v>
      </c>
      <c r="F1133" s="76" t="s">
        <v>9</v>
      </c>
      <c r="G1133" s="76" t="s">
        <v>134</v>
      </c>
      <c r="H1133" s="76">
        <v>6.0</v>
      </c>
      <c r="I1133" s="76" t="s">
        <v>123</v>
      </c>
      <c r="J1133" s="76" t="s">
        <v>9</v>
      </c>
      <c r="K1133" s="76" t="s">
        <v>124</v>
      </c>
      <c r="L1133" s="95" t="s">
        <v>1007</v>
      </c>
      <c r="M1133" s="76"/>
    </row>
    <row r="1134">
      <c r="A1134" s="83">
        <v>45764.0</v>
      </c>
      <c r="B1134" s="95" t="s">
        <v>139</v>
      </c>
      <c r="C1134" s="76" t="s">
        <v>2</v>
      </c>
      <c r="D1134" s="31" t="s">
        <v>123</v>
      </c>
      <c r="E1134" s="31" t="s">
        <v>124</v>
      </c>
      <c r="F1134" s="76" t="s">
        <v>9</v>
      </c>
      <c r="G1134" s="76" t="s">
        <v>134</v>
      </c>
      <c r="H1134" s="76">
        <v>6.0</v>
      </c>
      <c r="I1134" s="76" t="s">
        <v>123</v>
      </c>
      <c r="J1134" s="76" t="s">
        <v>9</v>
      </c>
      <c r="K1134" s="76" t="s">
        <v>124</v>
      </c>
      <c r="L1134" s="95" t="s">
        <v>1008</v>
      </c>
      <c r="M1134" s="76"/>
    </row>
    <row r="1135">
      <c r="A1135" s="83">
        <v>45764.0</v>
      </c>
      <c r="B1135" s="95" t="s">
        <v>139</v>
      </c>
      <c r="C1135" s="76" t="s">
        <v>2</v>
      </c>
      <c r="D1135" s="31" t="s">
        <v>123</v>
      </c>
      <c r="E1135" s="31" t="s">
        <v>125</v>
      </c>
      <c r="F1135" s="76" t="s">
        <v>9</v>
      </c>
      <c r="G1135" s="76" t="s">
        <v>134</v>
      </c>
      <c r="H1135" s="76">
        <v>6.0</v>
      </c>
      <c r="I1135" s="76" t="s">
        <v>123</v>
      </c>
      <c r="J1135" s="76" t="s">
        <v>9</v>
      </c>
      <c r="K1135" s="76" t="s">
        <v>125</v>
      </c>
      <c r="L1135" s="95" t="s">
        <v>1009</v>
      </c>
      <c r="M1135" s="76"/>
    </row>
    <row r="1136">
      <c r="A1136" s="83">
        <v>45764.0</v>
      </c>
      <c r="B1136" s="95" t="s">
        <v>139</v>
      </c>
      <c r="C1136" s="76" t="s">
        <v>2</v>
      </c>
      <c r="D1136" s="31" t="s">
        <v>123</v>
      </c>
      <c r="E1136" s="31" t="s">
        <v>125</v>
      </c>
      <c r="F1136" s="76" t="s">
        <v>9</v>
      </c>
      <c r="G1136" s="76" t="s">
        <v>134</v>
      </c>
      <c r="H1136" s="76">
        <v>6.0</v>
      </c>
      <c r="I1136" s="76" t="s">
        <v>123</v>
      </c>
      <c r="J1136" s="76" t="s">
        <v>9</v>
      </c>
      <c r="K1136" s="76" t="s">
        <v>125</v>
      </c>
      <c r="L1136" s="95" t="s">
        <v>1010</v>
      </c>
      <c r="M1136" s="76"/>
    </row>
    <row r="1137">
      <c r="A1137" s="83">
        <v>45764.0</v>
      </c>
      <c r="B1137" s="95" t="s">
        <v>139</v>
      </c>
      <c r="C1137" s="76" t="s">
        <v>2</v>
      </c>
      <c r="D1137" s="31" t="s">
        <v>123</v>
      </c>
      <c r="E1137" s="31" t="s">
        <v>124</v>
      </c>
      <c r="F1137" s="76" t="s">
        <v>945</v>
      </c>
      <c r="G1137" s="76" t="s">
        <v>134</v>
      </c>
      <c r="H1137" s="76">
        <v>6.0</v>
      </c>
      <c r="I1137" s="76" t="s">
        <v>123</v>
      </c>
      <c r="J1137" s="76" t="s">
        <v>945</v>
      </c>
      <c r="K1137" s="76" t="s">
        <v>124</v>
      </c>
      <c r="L1137" s="95" t="s">
        <v>1011</v>
      </c>
      <c r="M1137" s="76"/>
    </row>
    <row r="1138">
      <c r="A1138" s="83">
        <v>45764.0</v>
      </c>
      <c r="B1138" s="95" t="s">
        <v>139</v>
      </c>
      <c r="C1138" s="76" t="s">
        <v>2</v>
      </c>
      <c r="D1138" s="31" t="s">
        <v>123</v>
      </c>
      <c r="E1138" s="31" t="s">
        <v>124</v>
      </c>
      <c r="F1138" s="76" t="s">
        <v>945</v>
      </c>
      <c r="G1138" s="76" t="s">
        <v>134</v>
      </c>
      <c r="H1138" s="76">
        <v>6.0</v>
      </c>
      <c r="I1138" s="76" t="s">
        <v>123</v>
      </c>
      <c r="J1138" s="76" t="s">
        <v>945</v>
      </c>
      <c r="K1138" s="76" t="s">
        <v>124</v>
      </c>
      <c r="L1138" s="95" t="s">
        <v>1012</v>
      </c>
      <c r="M1138" s="76"/>
    </row>
    <row r="1139">
      <c r="A1139" s="83">
        <v>45764.0</v>
      </c>
      <c r="B1139" s="95" t="s">
        <v>346</v>
      </c>
      <c r="C1139" s="76" t="s">
        <v>2</v>
      </c>
      <c r="D1139" s="31" t="s">
        <v>123</v>
      </c>
      <c r="E1139" s="31" t="s">
        <v>124</v>
      </c>
      <c r="F1139" s="76" t="s">
        <v>9</v>
      </c>
      <c r="G1139" s="76" t="s">
        <v>134</v>
      </c>
      <c r="H1139" s="76">
        <v>6.0</v>
      </c>
      <c r="I1139" s="76" t="s">
        <v>123</v>
      </c>
      <c r="J1139" s="76" t="s">
        <v>9</v>
      </c>
      <c r="K1139" s="76" t="s">
        <v>124</v>
      </c>
      <c r="L1139" s="95" t="s">
        <v>1013</v>
      </c>
      <c r="M1139" s="76"/>
    </row>
    <row r="1140">
      <c r="A1140" s="83">
        <v>45764.0</v>
      </c>
      <c r="B1140" s="95" t="s">
        <v>346</v>
      </c>
      <c r="C1140" s="76" t="s">
        <v>2</v>
      </c>
      <c r="D1140" s="31" t="s">
        <v>123</v>
      </c>
      <c r="E1140" s="31" t="s">
        <v>124</v>
      </c>
      <c r="F1140" s="76" t="s">
        <v>945</v>
      </c>
      <c r="G1140" s="76" t="s">
        <v>134</v>
      </c>
      <c r="H1140" s="76">
        <v>6.0</v>
      </c>
      <c r="I1140" s="76" t="s">
        <v>123</v>
      </c>
      <c r="J1140" s="76" t="s">
        <v>945</v>
      </c>
      <c r="K1140" s="76" t="s">
        <v>124</v>
      </c>
      <c r="L1140" s="95" t="s">
        <v>1014</v>
      </c>
      <c r="M1140" s="76"/>
    </row>
    <row r="1141">
      <c r="A1141" s="83">
        <v>45764.0</v>
      </c>
      <c r="B1141" s="95" t="s">
        <v>346</v>
      </c>
      <c r="C1141" s="76" t="s">
        <v>2</v>
      </c>
      <c r="D1141" s="31" t="s">
        <v>123</v>
      </c>
      <c r="E1141" s="31" t="s">
        <v>124</v>
      </c>
      <c r="F1141" s="76" t="s">
        <v>945</v>
      </c>
      <c r="G1141" s="76" t="s">
        <v>134</v>
      </c>
      <c r="H1141" s="76">
        <v>6.0</v>
      </c>
      <c r="I1141" s="76" t="s">
        <v>123</v>
      </c>
      <c r="J1141" s="76" t="s">
        <v>945</v>
      </c>
      <c r="K1141" s="76" t="s">
        <v>124</v>
      </c>
      <c r="L1141" s="95" t="s">
        <v>1015</v>
      </c>
      <c r="M1141" s="76"/>
    </row>
    <row r="1142">
      <c r="A1142" s="83">
        <v>45764.0</v>
      </c>
      <c r="B1142" s="95" t="s">
        <v>349</v>
      </c>
      <c r="C1142" s="76" t="s">
        <v>2</v>
      </c>
      <c r="D1142" s="31" t="s">
        <v>123</v>
      </c>
      <c r="E1142" s="31" t="s">
        <v>125</v>
      </c>
      <c r="F1142" s="76" t="s">
        <v>945</v>
      </c>
      <c r="G1142" s="76" t="s">
        <v>134</v>
      </c>
      <c r="H1142" s="76">
        <v>6.0</v>
      </c>
      <c r="I1142" s="76" t="s">
        <v>123</v>
      </c>
      <c r="J1142" s="76" t="s">
        <v>945</v>
      </c>
      <c r="K1142" s="76" t="s">
        <v>125</v>
      </c>
      <c r="L1142" s="95" t="s">
        <v>1016</v>
      </c>
      <c r="M1142" s="76"/>
    </row>
    <row r="1143">
      <c r="A1143" s="83">
        <v>45764.0</v>
      </c>
      <c r="B1143" s="95" t="s">
        <v>349</v>
      </c>
      <c r="C1143" s="76" t="s">
        <v>2</v>
      </c>
      <c r="D1143" s="31" t="s">
        <v>123</v>
      </c>
      <c r="E1143" s="31" t="s">
        <v>125</v>
      </c>
      <c r="F1143" s="76" t="s">
        <v>945</v>
      </c>
      <c r="G1143" s="76" t="s">
        <v>134</v>
      </c>
      <c r="H1143" s="76">
        <v>6.0</v>
      </c>
      <c r="I1143" s="76" t="s">
        <v>123</v>
      </c>
      <c r="J1143" s="76" t="s">
        <v>945</v>
      </c>
      <c r="K1143" s="76" t="s">
        <v>125</v>
      </c>
      <c r="L1143" s="95" t="s">
        <v>1017</v>
      </c>
      <c r="M1143" s="76"/>
    </row>
    <row r="1144">
      <c r="A1144" s="83">
        <v>45764.0</v>
      </c>
      <c r="B1144" s="95" t="s">
        <v>349</v>
      </c>
      <c r="C1144" s="76" t="s">
        <v>2</v>
      </c>
      <c r="D1144" s="31" t="s">
        <v>123</v>
      </c>
      <c r="E1144" s="31" t="s">
        <v>125</v>
      </c>
      <c r="F1144" s="76" t="s">
        <v>9</v>
      </c>
      <c r="G1144" s="76" t="s">
        <v>134</v>
      </c>
      <c r="H1144" s="76">
        <v>6.0</v>
      </c>
      <c r="I1144" s="76" t="s">
        <v>123</v>
      </c>
      <c r="J1144" s="76" t="s">
        <v>9</v>
      </c>
      <c r="K1144" s="76" t="s">
        <v>125</v>
      </c>
      <c r="L1144" s="95" t="s">
        <v>1018</v>
      </c>
      <c r="M1144" s="76"/>
    </row>
    <row r="1145">
      <c r="A1145" s="83">
        <v>45764.0</v>
      </c>
      <c r="B1145" s="95" t="s">
        <v>349</v>
      </c>
      <c r="C1145" s="76" t="s">
        <v>2</v>
      </c>
      <c r="D1145" s="31" t="s">
        <v>123</v>
      </c>
      <c r="E1145" s="31" t="s">
        <v>125</v>
      </c>
      <c r="F1145" s="76" t="s">
        <v>945</v>
      </c>
      <c r="G1145" s="76" t="s">
        <v>134</v>
      </c>
      <c r="H1145" s="76">
        <v>6.0</v>
      </c>
      <c r="I1145" s="76" t="s">
        <v>123</v>
      </c>
      <c r="J1145" s="76" t="s">
        <v>945</v>
      </c>
      <c r="K1145" s="76" t="s">
        <v>125</v>
      </c>
      <c r="L1145" s="95" t="s">
        <v>1019</v>
      </c>
      <c r="M1145" s="76"/>
    </row>
    <row r="1146">
      <c r="A1146" s="83">
        <v>45764.0</v>
      </c>
      <c r="B1146" s="95" t="s">
        <v>349</v>
      </c>
      <c r="C1146" s="76" t="s">
        <v>2</v>
      </c>
      <c r="D1146" s="31" t="s">
        <v>123</v>
      </c>
      <c r="E1146" s="31" t="s">
        <v>125</v>
      </c>
      <c r="F1146" s="76" t="s">
        <v>945</v>
      </c>
      <c r="G1146" s="76" t="s">
        <v>134</v>
      </c>
      <c r="H1146" s="76">
        <v>6.0</v>
      </c>
      <c r="I1146" s="76" t="s">
        <v>123</v>
      </c>
      <c r="J1146" s="76" t="s">
        <v>945</v>
      </c>
      <c r="K1146" s="76" t="s">
        <v>125</v>
      </c>
      <c r="L1146" s="95" t="s">
        <v>1020</v>
      </c>
      <c r="M1146" s="76"/>
    </row>
    <row r="1147" hidden="1">
      <c r="A1147" s="83">
        <v>45764.0</v>
      </c>
      <c r="B1147" s="95" t="s">
        <v>140</v>
      </c>
      <c r="C1147" s="76" t="s">
        <v>2</v>
      </c>
      <c r="D1147" s="31" t="s">
        <v>123</v>
      </c>
      <c r="E1147" s="31" t="s">
        <v>124</v>
      </c>
      <c r="F1147" s="76" t="s">
        <v>82</v>
      </c>
      <c r="G1147" s="76" t="s">
        <v>134</v>
      </c>
      <c r="H1147" s="76">
        <v>6.0</v>
      </c>
      <c r="I1147" s="76" t="s">
        <v>123</v>
      </c>
      <c r="J1147" s="76" t="s">
        <v>82</v>
      </c>
      <c r="K1147" s="76" t="s">
        <v>124</v>
      </c>
      <c r="L1147" s="95" t="s">
        <v>1021</v>
      </c>
      <c r="M1147" s="76"/>
    </row>
    <row r="1148" hidden="1">
      <c r="A1148" s="83">
        <v>45764.0</v>
      </c>
      <c r="B1148" s="95" t="s">
        <v>1022</v>
      </c>
      <c r="C1148" s="76" t="s">
        <v>2</v>
      </c>
      <c r="D1148" s="31" t="s">
        <v>123</v>
      </c>
      <c r="E1148" s="31" t="s">
        <v>125</v>
      </c>
      <c r="F1148" s="76" t="s">
        <v>82</v>
      </c>
      <c r="G1148" s="76" t="s">
        <v>134</v>
      </c>
      <c r="H1148" s="76">
        <v>6.0</v>
      </c>
      <c r="I1148" s="76" t="s">
        <v>123</v>
      </c>
      <c r="J1148" s="76" t="s">
        <v>82</v>
      </c>
      <c r="K1148" s="76" t="s">
        <v>125</v>
      </c>
      <c r="L1148" s="95" t="s">
        <v>1023</v>
      </c>
      <c r="M1148" s="76"/>
    </row>
    <row r="1149">
      <c r="A1149" s="83">
        <v>45764.0</v>
      </c>
      <c r="B1149" s="95" t="s">
        <v>677</v>
      </c>
      <c r="C1149" s="76" t="s">
        <v>2</v>
      </c>
      <c r="D1149" s="31" t="s">
        <v>175</v>
      </c>
      <c r="E1149" s="31" t="s">
        <v>126</v>
      </c>
      <c r="F1149" s="76" t="s">
        <v>945</v>
      </c>
      <c r="G1149" s="76" t="s">
        <v>134</v>
      </c>
      <c r="H1149" s="76">
        <v>6.0</v>
      </c>
      <c r="I1149" s="76" t="s">
        <v>175</v>
      </c>
      <c r="J1149" s="76" t="s">
        <v>945</v>
      </c>
      <c r="K1149" s="76" t="s">
        <v>126</v>
      </c>
      <c r="L1149" s="95" t="s">
        <v>1024</v>
      </c>
      <c r="M1149" s="76"/>
    </row>
    <row r="1150" hidden="1">
      <c r="A1150" s="83">
        <v>45764.0</v>
      </c>
      <c r="B1150" s="95" t="s">
        <v>677</v>
      </c>
      <c r="C1150" s="76" t="s">
        <v>2</v>
      </c>
      <c r="D1150" s="31" t="s">
        <v>123</v>
      </c>
      <c r="E1150" s="31" t="s">
        <v>124</v>
      </c>
      <c r="F1150" s="76" t="s">
        <v>82</v>
      </c>
      <c r="G1150" s="76" t="s">
        <v>134</v>
      </c>
      <c r="H1150" s="76">
        <v>6.0</v>
      </c>
      <c r="I1150" s="76" t="s">
        <v>123</v>
      </c>
      <c r="J1150" s="76" t="s">
        <v>82</v>
      </c>
      <c r="K1150" s="76" t="s">
        <v>124</v>
      </c>
      <c r="L1150" s="95" t="s">
        <v>1025</v>
      </c>
      <c r="M1150" s="76"/>
    </row>
    <row r="1151" hidden="1">
      <c r="A1151" s="83">
        <v>45764.0</v>
      </c>
      <c r="B1151" s="95" t="s">
        <v>141</v>
      </c>
      <c r="C1151" s="76" t="s">
        <v>2</v>
      </c>
      <c r="D1151" s="31" t="s">
        <v>123</v>
      </c>
      <c r="E1151" s="31" t="s">
        <v>125</v>
      </c>
      <c r="F1151" s="76" t="s">
        <v>82</v>
      </c>
      <c r="G1151" s="76" t="s">
        <v>134</v>
      </c>
      <c r="H1151" s="76">
        <v>6.0</v>
      </c>
      <c r="I1151" s="76" t="s">
        <v>123</v>
      </c>
      <c r="J1151" s="76" t="s">
        <v>82</v>
      </c>
      <c r="K1151" s="76" t="s">
        <v>125</v>
      </c>
      <c r="L1151" s="95" t="s">
        <v>1026</v>
      </c>
      <c r="M1151" s="76"/>
    </row>
    <row r="1152">
      <c r="A1152" s="83">
        <v>45764.0</v>
      </c>
      <c r="B1152" s="95" t="s">
        <v>141</v>
      </c>
      <c r="C1152" s="76" t="s">
        <v>2</v>
      </c>
      <c r="D1152" s="31" t="s">
        <v>123</v>
      </c>
      <c r="E1152" s="31" t="s">
        <v>124</v>
      </c>
      <c r="F1152" s="76" t="s">
        <v>945</v>
      </c>
      <c r="G1152" s="76" t="s">
        <v>134</v>
      </c>
      <c r="H1152" s="76">
        <v>6.0</v>
      </c>
      <c r="I1152" s="76" t="s">
        <v>123</v>
      </c>
      <c r="J1152" s="76" t="s">
        <v>151</v>
      </c>
      <c r="K1152" s="76" t="s">
        <v>124</v>
      </c>
      <c r="L1152" s="95" t="s">
        <v>1027</v>
      </c>
      <c r="M1152" s="76"/>
    </row>
    <row r="1153">
      <c r="A1153" s="83">
        <v>45764.0</v>
      </c>
      <c r="B1153" s="95" t="s">
        <v>141</v>
      </c>
      <c r="C1153" s="76" t="s">
        <v>2</v>
      </c>
      <c r="D1153" s="31" t="s">
        <v>123</v>
      </c>
      <c r="E1153" s="31" t="s">
        <v>124</v>
      </c>
      <c r="F1153" s="76" t="s">
        <v>945</v>
      </c>
      <c r="G1153" s="76" t="s">
        <v>134</v>
      </c>
      <c r="H1153" s="76">
        <v>6.0</v>
      </c>
      <c r="I1153" s="76" t="s">
        <v>123</v>
      </c>
      <c r="J1153" s="76" t="s">
        <v>151</v>
      </c>
      <c r="K1153" s="76" t="s">
        <v>124</v>
      </c>
      <c r="L1153" s="95" t="s">
        <v>1028</v>
      </c>
      <c r="M1153" s="76"/>
    </row>
    <row r="1154">
      <c r="A1154" s="83">
        <v>45764.0</v>
      </c>
      <c r="B1154" s="95" t="s">
        <v>141</v>
      </c>
      <c r="C1154" s="76" t="s">
        <v>2</v>
      </c>
      <c r="D1154" s="31" t="s">
        <v>123</v>
      </c>
      <c r="E1154" s="31" t="s">
        <v>124</v>
      </c>
      <c r="F1154" s="76" t="s">
        <v>945</v>
      </c>
      <c r="G1154" s="76" t="s">
        <v>134</v>
      </c>
      <c r="H1154" s="76">
        <v>6.0</v>
      </c>
      <c r="I1154" s="76" t="s">
        <v>123</v>
      </c>
      <c r="J1154" s="76" t="s">
        <v>151</v>
      </c>
      <c r="K1154" s="76" t="s">
        <v>124</v>
      </c>
      <c r="L1154" s="95" t="s">
        <v>1029</v>
      </c>
      <c r="M1154" s="76"/>
    </row>
    <row r="1155">
      <c r="A1155" s="83">
        <v>45764.0</v>
      </c>
      <c r="B1155" s="95" t="s">
        <v>141</v>
      </c>
      <c r="C1155" s="76" t="s">
        <v>2</v>
      </c>
      <c r="D1155" s="31" t="s">
        <v>123</v>
      </c>
      <c r="E1155" s="31" t="s">
        <v>125</v>
      </c>
      <c r="F1155" s="76" t="s">
        <v>945</v>
      </c>
      <c r="G1155" s="76" t="s">
        <v>134</v>
      </c>
      <c r="H1155" s="76">
        <v>6.0</v>
      </c>
      <c r="I1155" s="76" t="s">
        <v>123</v>
      </c>
      <c r="J1155" s="76" t="s">
        <v>151</v>
      </c>
      <c r="K1155" s="76" t="s">
        <v>125</v>
      </c>
      <c r="L1155" s="95" t="s">
        <v>1030</v>
      </c>
      <c r="M1155" s="76"/>
    </row>
    <row r="1156">
      <c r="A1156" s="83">
        <v>45764.0</v>
      </c>
      <c r="B1156" s="95" t="s">
        <v>141</v>
      </c>
      <c r="C1156" s="76" t="s">
        <v>2</v>
      </c>
      <c r="D1156" s="31" t="s">
        <v>123</v>
      </c>
      <c r="E1156" s="31" t="s">
        <v>125</v>
      </c>
      <c r="F1156" s="76" t="s">
        <v>945</v>
      </c>
      <c r="G1156" s="76" t="s">
        <v>134</v>
      </c>
      <c r="H1156" s="76">
        <v>6.0</v>
      </c>
      <c r="I1156" s="76" t="s">
        <v>123</v>
      </c>
      <c r="J1156" s="76" t="s">
        <v>151</v>
      </c>
      <c r="K1156" s="76" t="s">
        <v>125</v>
      </c>
      <c r="L1156" s="95" t="s">
        <v>1031</v>
      </c>
      <c r="M1156" s="76"/>
    </row>
    <row r="1157">
      <c r="A1157" s="83">
        <v>45764.0</v>
      </c>
      <c r="B1157" s="95" t="s">
        <v>141</v>
      </c>
      <c r="C1157" s="76" t="s">
        <v>2</v>
      </c>
      <c r="D1157" s="31" t="s">
        <v>123</v>
      </c>
      <c r="E1157" s="31" t="s">
        <v>125</v>
      </c>
      <c r="F1157" s="76" t="s">
        <v>945</v>
      </c>
      <c r="G1157" s="76" t="s">
        <v>134</v>
      </c>
      <c r="H1157" s="76">
        <v>6.0</v>
      </c>
      <c r="I1157" s="76" t="s">
        <v>123</v>
      </c>
      <c r="J1157" s="76" t="s">
        <v>151</v>
      </c>
      <c r="K1157" s="76" t="s">
        <v>125</v>
      </c>
      <c r="L1157" s="95" t="s">
        <v>1032</v>
      </c>
      <c r="M1157" s="76"/>
    </row>
    <row r="1158" hidden="1">
      <c r="A1158" s="83">
        <v>45764.0</v>
      </c>
      <c r="B1158" s="95" t="s">
        <v>141</v>
      </c>
      <c r="C1158" s="76" t="s">
        <v>2</v>
      </c>
      <c r="D1158" s="31" t="s">
        <v>303</v>
      </c>
      <c r="E1158" s="31" t="s">
        <v>126</v>
      </c>
      <c r="F1158" s="76" t="s">
        <v>82</v>
      </c>
      <c r="G1158" s="76" t="s">
        <v>134</v>
      </c>
      <c r="H1158" s="76">
        <v>6.0</v>
      </c>
      <c r="I1158" s="76" t="s">
        <v>303</v>
      </c>
      <c r="J1158" s="76" t="s">
        <v>82</v>
      </c>
      <c r="K1158" s="76" t="s">
        <v>126</v>
      </c>
      <c r="L1158" s="95" t="s">
        <v>1033</v>
      </c>
      <c r="M1158" s="76"/>
    </row>
    <row r="1159">
      <c r="A1159" s="83">
        <v>45764.0</v>
      </c>
      <c r="B1159" s="95" t="s">
        <v>141</v>
      </c>
      <c r="C1159" s="76" t="s">
        <v>2</v>
      </c>
      <c r="D1159" s="31" t="s">
        <v>303</v>
      </c>
      <c r="E1159" s="31" t="s">
        <v>126</v>
      </c>
      <c r="F1159" s="76" t="s">
        <v>9</v>
      </c>
      <c r="G1159" s="76" t="s">
        <v>134</v>
      </c>
      <c r="H1159" s="76">
        <v>6.0</v>
      </c>
      <c r="I1159" s="76" t="s">
        <v>303</v>
      </c>
      <c r="J1159" s="76" t="s">
        <v>9</v>
      </c>
      <c r="K1159" s="76" t="s">
        <v>126</v>
      </c>
      <c r="L1159" s="95" t="s">
        <v>1034</v>
      </c>
      <c r="M1159" s="76"/>
    </row>
    <row r="1160">
      <c r="A1160" s="83">
        <v>45764.0</v>
      </c>
      <c r="B1160" s="95" t="s">
        <v>141</v>
      </c>
      <c r="C1160" s="76" t="s">
        <v>2</v>
      </c>
      <c r="D1160" s="31" t="s">
        <v>303</v>
      </c>
      <c r="E1160" s="31" t="s">
        <v>126</v>
      </c>
      <c r="F1160" s="76" t="s">
        <v>945</v>
      </c>
      <c r="G1160" s="76" t="s">
        <v>134</v>
      </c>
      <c r="H1160" s="76">
        <v>6.0</v>
      </c>
      <c r="I1160" s="76" t="s">
        <v>303</v>
      </c>
      <c r="J1160" s="76" t="s">
        <v>945</v>
      </c>
      <c r="K1160" s="76" t="s">
        <v>126</v>
      </c>
      <c r="L1160" s="95" t="s">
        <v>1035</v>
      </c>
      <c r="M1160" s="76"/>
    </row>
    <row r="1161">
      <c r="A1161" s="83">
        <v>45764.0</v>
      </c>
      <c r="B1161" s="95" t="s">
        <v>360</v>
      </c>
      <c r="C1161" s="76" t="s">
        <v>2</v>
      </c>
      <c r="D1161" s="31" t="s">
        <v>123</v>
      </c>
      <c r="E1161" s="31" t="s">
        <v>124</v>
      </c>
      <c r="F1161" s="76" t="s">
        <v>9</v>
      </c>
      <c r="G1161" s="76" t="s">
        <v>134</v>
      </c>
      <c r="H1161" s="76">
        <v>6.0</v>
      </c>
      <c r="I1161" s="76" t="s">
        <v>123</v>
      </c>
      <c r="J1161" s="76" t="s">
        <v>9</v>
      </c>
      <c r="K1161" s="76" t="s">
        <v>124</v>
      </c>
      <c r="L1161" s="95" t="s">
        <v>1036</v>
      </c>
      <c r="M1161" s="76"/>
    </row>
    <row r="1162">
      <c r="A1162" s="83">
        <v>45764.0</v>
      </c>
      <c r="B1162" s="95" t="s">
        <v>360</v>
      </c>
      <c r="C1162" s="76" t="s">
        <v>2</v>
      </c>
      <c r="D1162" s="31" t="s">
        <v>123</v>
      </c>
      <c r="E1162" s="31" t="s">
        <v>124</v>
      </c>
      <c r="F1162" s="76" t="s">
        <v>9</v>
      </c>
      <c r="G1162" s="76" t="s">
        <v>134</v>
      </c>
      <c r="H1162" s="76">
        <v>6.0</v>
      </c>
      <c r="I1162" s="76" t="s">
        <v>123</v>
      </c>
      <c r="J1162" s="76" t="s">
        <v>9</v>
      </c>
      <c r="K1162" s="76" t="s">
        <v>124</v>
      </c>
      <c r="L1162" s="95" t="s">
        <v>1037</v>
      </c>
      <c r="M1162" s="76"/>
    </row>
    <row r="1163">
      <c r="A1163" s="83">
        <v>45764.0</v>
      </c>
      <c r="B1163" s="95" t="s">
        <v>360</v>
      </c>
      <c r="C1163" s="76" t="s">
        <v>2</v>
      </c>
      <c r="D1163" s="31" t="s">
        <v>123</v>
      </c>
      <c r="E1163" s="31" t="s">
        <v>124</v>
      </c>
      <c r="F1163" s="76" t="s">
        <v>9</v>
      </c>
      <c r="G1163" s="76" t="s">
        <v>134</v>
      </c>
      <c r="H1163" s="76">
        <v>6.0</v>
      </c>
      <c r="I1163" s="76" t="s">
        <v>123</v>
      </c>
      <c r="J1163" s="76" t="s">
        <v>9</v>
      </c>
      <c r="K1163" s="76" t="s">
        <v>124</v>
      </c>
      <c r="L1163" s="95" t="s">
        <v>1038</v>
      </c>
      <c r="M1163" s="76"/>
    </row>
    <row r="1164">
      <c r="A1164" s="83">
        <v>45764.0</v>
      </c>
      <c r="B1164" s="95" t="s">
        <v>360</v>
      </c>
      <c r="C1164" s="76" t="s">
        <v>2</v>
      </c>
      <c r="D1164" s="31" t="s">
        <v>123</v>
      </c>
      <c r="E1164" s="31" t="s">
        <v>125</v>
      </c>
      <c r="F1164" s="76" t="s">
        <v>9</v>
      </c>
      <c r="G1164" s="76" t="s">
        <v>134</v>
      </c>
      <c r="H1164" s="76">
        <v>6.0</v>
      </c>
      <c r="I1164" s="76" t="s">
        <v>123</v>
      </c>
      <c r="J1164" s="76" t="s">
        <v>9</v>
      </c>
      <c r="K1164" s="76" t="s">
        <v>125</v>
      </c>
      <c r="L1164" s="95" t="s">
        <v>1039</v>
      </c>
      <c r="M1164" s="76"/>
    </row>
    <row r="1165">
      <c r="A1165" s="83">
        <v>45764.0</v>
      </c>
      <c r="B1165" s="95" t="s">
        <v>360</v>
      </c>
      <c r="C1165" s="76" t="s">
        <v>2</v>
      </c>
      <c r="D1165" s="31" t="s">
        <v>123</v>
      </c>
      <c r="E1165" s="31" t="s">
        <v>125</v>
      </c>
      <c r="F1165" s="76" t="s">
        <v>9</v>
      </c>
      <c r="G1165" s="76" t="s">
        <v>134</v>
      </c>
      <c r="H1165" s="76">
        <v>6.0</v>
      </c>
      <c r="I1165" s="76" t="s">
        <v>123</v>
      </c>
      <c r="J1165" s="76" t="s">
        <v>9</v>
      </c>
      <c r="K1165" s="76" t="s">
        <v>125</v>
      </c>
      <c r="L1165" s="95" t="s">
        <v>1040</v>
      </c>
      <c r="M1165" s="76"/>
    </row>
    <row r="1166">
      <c r="A1166" s="83">
        <v>45764.0</v>
      </c>
      <c r="B1166" s="95" t="s">
        <v>360</v>
      </c>
      <c r="C1166" s="76" t="s">
        <v>2</v>
      </c>
      <c r="D1166" s="31" t="s">
        <v>123</v>
      </c>
      <c r="E1166" s="31" t="s">
        <v>125</v>
      </c>
      <c r="F1166" s="76" t="s">
        <v>9</v>
      </c>
      <c r="G1166" s="76" t="s">
        <v>134</v>
      </c>
      <c r="H1166" s="76">
        <v>6.0</v>
      </c>
      <c r="I1166" s="76" t="s">
        <v>123</v>
      </c>
      <c r="J1166" s="76" t="s">
        <v>9</v>
      </c>
      <c r="K1166" s="76" t="s">
        <v>125</v>
      </c>
      <c r="L1166" s="95" t="s">
        <v>1041</v>
      </c>
      <c r="M1166" s="76"/>
    </row>
    <row r="1167">
      <c r="A1167" s="83">
        <v>45764.0</v>
      </c>
      <c r="B1167" s="95" t="s">
        <v>364</v>
      </c>
      <c r="C1167" s="76" t="s">
        <v>2</v>
      </c>
      <c r="D1167" s="31" t="s">
        <v>172</v>
      </c>
      <c r="E1167" s="31" t="s">
        <v>126</v>
      </c>
      <c r="F1167" s="76" t="s">
        <v>945</v>
      </c>
      <c r="G1167" s="76" t="s">
        <v>134</v>
      </c>
      <c r="H1167" s="76">
        <v>6.0</v>
      </c>
      <c r="I1167" s="76" t="s">
        <v>172</v>
      </c>
      <c r="J1167" s="76" t="s">
        <v>945</v>
      </c>
      <c r="K1167" s="76" t="s">
        <v>126</v>
      </c>
      <c r="L1167" s="95" t="s">
        <v>1042</v>
      </c>
      <c r="M1167" s="76"/>
    </row>
    <row r="1168" hidden="1">
      <c r="A1168" s="83">
        <v>45764.0</v>
      </c>
      <c r="B1168" s="95" t="s">
        <v>1043</v>
      </c>
      <c r="C1168" s="76" t="s">
        <v>2</v>
      </c>
      <c r="D1168" s="31" t="s">
        <v>123</v>
      </c>
      <c r="E1168" s="31" t="s">
        <v>124</v>
      </c>
      <c r="F1168" s="76" t="s">
        <v>82</v>
      </c>
      <c r="G1168" s="76" t="s">
        <v>134</v>
      </c>
      <c r="H1168" s="76">
        <v>6.0</v>
      </c>
      <c r="I1168" s="76" t="s">
        <v>123</v>
      </c>
      <c r="J1168" s="76" t="s">
        <v>82</v>
      </c>
      <c r="K1168" s="76" t="s">
        <v>124</v>
      </c>
      <c r="L1168" s="95" t="s">
        <v>1044</v>
      </c>
      <c r="M1168" s="76"/>
    </row>
    <row r="1169" hidden="1">
      <c r="A1169" s="83">
        <v>45764.0</v>
      </c>
      <c r="B1169" s="95" t="s">
        <v>1043</v>
      </c>
      <c r="C1169" s="76" t="s">
        <v>2</v>
      </c>
      <c r="D1169" s="31" t="s">
        <v>123</v>
      </c>
      <c r="E1169" s="31" t="s">
        <v>125</v>
      </c>
      <c r="F1169" s="76" t="s">
        <v>82</v>
      </c>
      <c r="G1169" s="76" t="s">
        <v>134</v>
      </c>
      <c r="H1169" s="76">
        <v>6.0</v>
      </c>
      <c r="I1169" s="76" t="s">
        <v>123</v>
      </c>
      <c r="J1169" s="76" t="s">
        <v>82</v>
      </c>
      <c r="K1169" s="76" t="s">
        <v>125</v>
      </c>
      <c r="L1169" s="95" t="s">
        <v>1045</v>
      </c>
      <c r="M1169" s="76"/>
    </row>
    <row r="1170" hidden="1">
      <c r="A1170" s="83">
        <v>45764.0</v>
      </c>
      <c r="B1170" s="95" t="s">
        <v>683</v>
      </c>
      <c r="C1170" s="76" t="s">
        <v>2</v>
      </c>
      <c r="D1170" s="31" t="s">
        <v>1046</v>
      </c>
      <c r="E1170" s="31" t="s">
        <v>126</v>
      </c>
      <c r="F1170" s="76" t="s">
        <v>82</v>
      </c>
      <c r="G1170" s="76" t="s">
        <v>134</v>
      </c>
      <c r="H1170" s="76">
        <v>6.0</v>
      </c>
      <c r="I1170" s="76" t="s">
        <v>1046</v>
      </c>
      <c r="J1170" s="76" t="s">
        <v>82</v>
      </c>
      <c r="K1170" s="76" t="s">
        <v>126</v>
      </c>
      <c r="L1170" s="95" t="s">
        <v>1047</v>
      </c>
      <c r="M1170" s="76"/>
    </row>
    <row r="1171">
      <c r="A1171" s="83">
        <v>45764.0</v>
      </c>
      <c r="B1171" s="95" t="s">
        <v>683</v>
      </c>
      <c r="C1171" s="76" t="s">
        <v>2</v>
      </c>
      <c r="D1171" s="31" t="s">
        <v>1046</v>
      </c>
      <c r="E1171" s="31" t="s">
        <v>126</v>
      </c>
      <c r="F1171" s="76" t="s">
        <v>945</v>
      </c>
      <c r="G1171" s="76" t="s">
        <v>134</v>
      </c>
      <c r="H1171" s="76">
        <v>6.0</v>
      </c>
      <c r="I1171" s="76" t="s">
        <v>1046</v>
      </c>
      <c r="J1171" s="76" t="s">
        <v>945</v>
      </c>
      <c r="K1171" s="76" t="s">
        <v>126</v>
      </c>
      <c r="L1171" s="95" t="s">
        <v>1048</v>
      </c>
      <c r="M1171" s="76"/>
    </row>
    <row r="1172">
      <c r="A1172" s="83">
        <v>45764.0</v>
      </c>
      <c r="B1172" s="95" t="s">
        <v>683</v>
      </c>
      <c r="C1172" s="76" t="s">
        <v>2</v>
      </c>
      <c r="D1172" s="31" t="s">
        <v>1046</v>
      </c>
      <c r="E1172" s="31" t="s">
        <v>126</v>
      </c>
      <c r="F1172" s="76" t="s">
        <v>9</v>
      </c>
      <c r="G1172" s="76" t="s">
        <v>134</v>
      </c>
      <c r="H1172" s="76">
        <v>6.0</v>
      </c>
      <c r="I1172" s="76" t="s">
        <v>1046</v>
      </c>
      <c r="J1172" s="76" t="s">
        <v>9</v>
      </c>
      <c r="K1172" s="76" t="s">
        <v>126</v>
      </c>
      <c r="L1172" s="95" t="s">
        <v>1049</v>
      </c>
      <c r="M1172" s="76"/>
    </row>
    <row r="1173">
      <c r="A1173" s="83">
        <v>45764.0</v>
      </c>
      <c r="B1173" s="95" t="s">
        <v>375</v>
      </c>
      <c r="C1173" s="76" t="s">
        <v>2</v>
      </c>
      <c r="D1173" s="31" t="s">
        <v>123</v>
      </c>
      <c r="E1173" s="31" t="s">
        <v>124</v>
      </c>
      <c r="F1173" s="76" t="s">
        <v>945</v>
      </c>
      <c r="G1173" s="76" t="s">
        <v>134</v>
      </c>
      <c r="H1173" s="76">
        <v>6.0</v>
      </c>
      <c r="I1173" s="76" t="s">
        <v>123</v>
      </c>
      <c r="J1173" s="76" t="s">
        <v>945</v>
      </c>
      <c r="K1173" s="76" t="s">
        <v>124</v>
      </c>
      <c r="L1173" s="95" t="s">
        <v>1050</v>
      </c>
      <c r="M1173" s="76"/>
    </row>
    <row r="1174" hidden="1">
      <c r="A1174" s="83">
        <v>45764.0</v>
      </c>
      <c r="B1174" s="95" t="s">
        <v>375</v>
      </c>
      <c r="C1174" s="76" t="s">
        <v>2</v>
      </c>
      <c r="D1174" s="31" t="s">
        <v>123</v>
      </c>
      <c r="E1174" s="31" t="s">
        <v>124</v>
      </c>
      <c r="F1174" s="76" t="s">
        <v>82</v>
      </c>
      <c r="G1174" s="76" t="s">
        <v>134</v>
      </c>
      <c r="H1174" s="76">
        <v>6.0</v>
      </c>
      <c r="I1174" s="76" t="s">
        <v>123</v>
      </c>
      <c r="J1174" s="76" t="s">
        <v>82</v>
      </c>
      <c r="K1174" s="76" t="s">
        <v>124</v>
      </c>
      <c r="L1174" s="95" t="s">
        <v>1051</v>
      </c>
      <c r="M1174" s="76"/>
    </row>
    <row r="1175">
      <c r="A1175" s="83">
        <v>45764.0</v>
      </c>
      <c r="B1175" s="95" t="s">
        <v>375</v>
      </c>
      <c r="C1175" s="76" t="s">
        <v>2</v>
      </c>
      <c r="D1175" s="31" t="s">
        <v>123</v>
      </c>
      <c r="E1175" s="31" t="s">
        <v>124</v>
      </c>
      <c r="F1175" s="76" t="s">
        <v>945</v>
      </c>
      <c r="G1175" s="76" t="s">
        <v>134</v>
      </c>
      <c r="H1175" s="76">
        <v>6.0</v>
      </c>
      <c r="I1175" s="76" t="s">
        <v>123</v>
      </c>
      <c r="J1175" s="76" t="s">
        <v>945</v>
      </c>
      <c r="K1175" s="76" t="s">
        <v>124</v>
      </c>
      <c r="L1175" s="95" t="s">
        <v>1052</v>
      </c>
      <c r="M1175" s="76"/>
    </row>
    <row r="1176" hidden="1">
      <c r="A1176" s="83">
        <v>45764.0</v>
      </c>
      <c r="B1176" s="95" t="s">
        <v>375</v>
      </c>
      <c r="C1176" s="76" t="s">
        <v>2</v>
      </c>
      <c r="D1176" s="31" t="s">
        <v>123</v>
      </c>
      <c r="E1176" s="31" t="s">
        <v>125</v>
      </c>
      <c r="F1176" s="76" t="s">
        <v>82</v>
      </c>
      <c r="G1176" s="76" t="s">
        <v>134</v>
      </c>
      <c r="H1176" s="76">
        <v>6.0</v>
      </c>
      <c r="I1176" s="76" t="s">
        <v>123</v>
      </c>
      <c r="J1176" s="76" t="s">
        <v>82</v>
      </c>
      <c r="K1176" s="76" t="s">
        <v>125</v>
      </c>
      <c r="L1176" s="95" t="s">
        <v>1053</v>
      </c>
      <c r="M1176" s="76"/>
    </row>
    <row r="1177">
      <c r="A1177" s="83">
        <v>45764.0</v>
      </c>
      <c r="B1177" s="95" t="s">
        <v>375</v>
      </c>
      <c r="C1177" s="76" t="s">
        <v>2</v>
      </c>
      <c r="D1177" s="31" t="s">
        <v>123</v>
      </c>
      <c r="E1177" s="31" t="s">
        <v>125</v>
      </c>
      <c r="F1177" s="76" t="s">
        <v>945</v>
      </c>
      <c r="G1177" s="76" t="s">
        <v>134</v>
      </c>
      <c r="H1177" s="76">
        <v>6.0</v>
      </c>
      <c r="I1177" s="76" t="s">
        <v>123</v>
      </c>
      <c r="J1177" s="76" t="s">
        <v>945</v>
      </c>
      <c r="K1177" s="76" t="s">
        <v>125</v>
      </c>
      <c r="L1177" s="95" t="s">
        <v>1054</v>
      </c>
      <c r="M1177" s="76"/>
    </row>
    <row r="1178">
      <c r="A1178" s="83">
        <v>45764.0</v>
      </c>
      <c r="B1178" s="95" t="s">
        <v>375</v>
      </c>
      <c r="C1178" s="76" t="s">
        <v>2</v>
      </c>
      <c r="D1178" s="31" t="s">
        <v>123</v>
      </c>
      <c r="E1178" s="31" t="s">
        <v>125</v>
      </c>
      <c r="F1178" s="76" t="s">
        <v>945</v>
      </c>
      <c r="G1178" s="76" t="s">
        <v>134</v>
      </c>
      <c r="H1178" s="76">
        <v>6.0</v>
      </c>
      <c r="I1178" s="76" t="s">
        <v>123</v>
      </c>
      <c r="J1178" s="76" t="s">
        <v>945</v>
      </c>
      <c r="K1178" s="76" t="s">
        <v>125</v>
      </c>
      <c r="L1178" s="95" t="s">
        <v>1055</v>
      </c>
      <c r="M1178" s="76"/>
    </row>
    <row r="1179">
      <c r="A1179" s="83">
        <v>45764.0</v>
      </c>
      <c r="B1179" s="95" t="s">
        <v>378</v>
      </c>
      <c r="C1179" s="76" t="s">
        <v>2</v>
      </c>
      <c r="D1179" s="31" t="s">
        <v>175</v>
      </c>
      <c r="E1179" s="31" t="s">
        <v>40</v>
      </c>
      <c r="F1179" s="76" t="s">
        <v>9</v>
      </c>
      <c r="G1179" s="76" t="s">
        <v>134</v>
      </c>
      <c r="H1179" s="76">
        <v>6.0</v>
      </c>
      <c r="I1179" s="76" t="s">
        <v>175</v>
      </c>
      <c r="J1179" s="76" t="s">
        <v>9</v>
      </c>
      <c r="K1179" s="76" t="s">
        <v>40</v>
      </c>
      <c r="L1179" s="95" t="s">
        <v>1056</v>
      </c>
      <c r="M1179" s="76"/>
    </row>
    <row r="1180">
      <c r="A1180" s="83">
        <v>45764.0</v>
      </c>
      <c r="B1180" s="95" t="s">
        <v>378</v>
      </c>
      <c r="C1180" s="76" t="s">
        <v>2</v>
      </c>
      <c r="D1180" s="31" t="s">
        <v>172</v>
      </c>
      <c r="E1180" s="31" t="s">
        <v>40</v>
      </c>
      <c r="F1180" s="76" t="s">
        <v>9</v>
      </c>
      <c r="G1180" s="76" t="s">
        <v>134</v>
      </c>
      <c r="H1180" s="76">
        <v>6.0</v>
      </c>
      <c r="I1180" s="76" t="s">
        <v>172</v>
      </c>
      <c r="J1180" s="76" t="s">
        <v>9</v>
      </c>
      <c r="K1180" s="76" t="s">
        <v>40</v>
      </c>
      <c r="L1180" s="95" t="s">
        <v>1057</v>
      </c>
      <c r="M1180" s="76"/>
    </row>
    <row r="1181">
      <c r="A1181" s="83">
        <v>45764.0</v>
      </c>
      <c r="B1181" s="95" t="s">
        <v>380</v>
      </c>
      <c r="C1181" s="76" t="s">
        <v>2</v>
      </c>
      <c r="D1181" s="31" t="s">
        <v>498</v>
      </c>
      <c r="E1181" s="31" t="s">
        <v>40</v>
      </c>
      <c r="F1181" s="76" t="s">
        <v>9</v>
      </c>
      <c r="G1181" s="76" t="s">
        <v>134</v>
      </c>
      <c r="H1181" s="76">
        <v>6.0</v>
      </c>
      <c r="I1181" s="76" t="s">
        <v>498</v>
      </c>
      <c r="J1181" s="76" t="s">
        <v>9</v>
      </c>
      <c r="K1181" s="76" t="s">
        <v>40</v>
      </c>
      <c r="L1181" s="95" t="s">
        <v>1058</v>
      </c>
      <c r="M1181" s="76"/>
    </row>
    <row r="1182" hidden="1">
      <c r="A1182" s="83">
        <v>45764.0</v>
      </c>
      <c r="B1182" s="95" t="s">
        <v>380</v>
      </c>
      <c r="C1182" s="76" t="s">
        <v>2</v>
      </c>
      <c r="D1182" s="31" t="s">
        <v>175</v>
      </c>
      <c r="E1182" s="31" t="s">
        <v>40</v>
      </c>
      <c r="F1182" s="76" t="s">
        <v>82</v>
      </c>
      <c r="G1182" s="76" t="s">
        <v>134</v>
      </c>
      <c r="H1182" s="76">
        <v>6.0</v>
      </c>
      <c r="I1182" s="76" t="s">
        <v>175</v>
      </c>
      <c r="J1182" s="76" t="s">
        <v>82</v>
      </c>
      <c r="K1182" s="76" t="s">
        <v>40</v>
      </c>
      <c r="L1182" s="95" t="s">
        <v>1059</v>
      </c>
      <c r="M1182" s="76"/>
    </row>
    <row r="1183" hidden="1">
      <c r="A1183" s="83">
        <v>45764.0</v>
      </c>
      <c r="B1183" s="95" t="s">
        <v>380</v>
      </c>
      <c r="C1183" s="76" t="s">
        <v>2</v>
      </c>
      <c r="D1183" s="31" t="s">
        <v>172</v>
      </c>
      <c r="E1183" s="31" t="s">
        <v>40</v>
      </c>
      <c r="F1183" s="76" t="s">
        <v>82</v>
      </c>
      <c r="G1183" s="76" t="s">
        <v>134</v>
      </c>
      <c r="H1183" s="76">
        <v>6.0</v>
      </c>
      <c r="I1183" s="76" t="s">
        <v>172</v>
      </c>
      <c r="J1183" s="76" t="s">
        <v>82</v>
      </c>
      <c r="K1183" s="76" t="s">
        <v>40</v>
      </c>
      <c r="L1183" s="95" t="s">
        <v>1060</v>
      </c>
      <c r="M1183" s="76"/>
    </row>
    <row r="1184" hidden="1">
      <c r="A1184" s="83">
        <v>45764.0</v>
      </c>
      <c r="B1184" s="95" t="s">
        <v>380</v>
      </c>
      <c r="C1184" s="76" t="s">
        <v>2</v>
      </c>
      <c r="D1184" s="31" t="s">
        <v>498</v>
      </c>
      <c r="E1184" s="31" t="s">
        <v>40</v>
      </c>
      <c r="F1184" s="76" t="s">
        <v>82</v>
      </c>
      <c r="G1184" s="76" t="s">
        <v>134</v>
      </c>
      <c r="H1184" s="76">
        <v>6.0</v>
      </c>
      <c r="I1184" s="76" t="s">
        <v>498</v>
      </c>
      <c r="J1184" s="76" t="s">
        <v>82</v>
      </c>
      <c r="K1184" s="76" t="s">
        <v>40</v>
      </c>
      <c r="L1184" s="95" t="s">
        <v>1061</v>
      </c>
      <c r="M1184" s="76"/>
    </row>
    <row r="1185">
      <c r="A1185" s="83">
        <v>45764.0</v>
      </c>
      <c r="B1185" s="95" t="s">
        <v>380</v>
      </c>
      <c r="C1185" s="76" t="s">
        <v>2</v>
      </c>
      <c r="D1185" s="31" t="s">
        <v>175</v>
      </c>
      <c r="E1185" s="31" t="s">
        <v>40</v>
      </c>
      <c r="F1185" s="76" t="s">
        <v>945</v>
      </c>
      <c r="G1185" s="76" t="s">
        <v>134</v>
      </c>
      <c r="H1185" s="76">
        <v>6.0</v>
      </c>
      <c r="I1185" s="76" t="s">
        <v>175</v>
      </c>
      <c r="J1185" s="76" t="s">
        <v>945</v>
      </c>
      <c r="K1185" s="76" t="s">
        <v>40</v>
      </c>
      <c r="L1185" s="95" t="s">
        <v>1062</v>
      </c>
      <c r="M1185" s="76"/>
    </row>
    <row r="1186">
      <c r="A1186" s="83">
        <v>45764.0</v>
      </c>
      <c r="B1186" s="95" t="s">
        <v>380</v>
      </c>
      <c r="C1186" s="76" t="s">
        <v>2</v>
      </c>
      <c r="D1186" s="31" t="s">
        <v>172</v>
      </c>
      <c r="E1186" s="31" t="s">
        <v>40</v>
      </c>
      <c r="F1186" s="76" t="s">
        <v>945</v>
      </c>
      <c r="G1186" s="76" t="s">
        <v>134</v>
      </c>
      <c r="H1186" s="76">
        <v>6.0</v>
      </c>
      <c r="I1186" s="76" t="s">
        <v>172</v>
      </c>
      <c r="J1186" s="76" t="s">
        <v>945</v>
      </c>
      <c r="K1186" s="76" t="s">
        <v>40</v>
      </c>
      <c r="L1186" s="95" t="s">
        <v>1063</v>
      </c>
      <c r="M1186" s="76"/>
    </row>
    <row r="1187">
      <c r="A1187" s="83">
        <v>45764.0</v>
      </c>
      <c r="B1187" s="95" t="s">
        <v>380</v>
      </c>
      <c r="C1187" s="76" t="s">
        <v>2</v>
      </c>
      <c r="D1187" s="31" t="s">
        <v>498</v>
      </c>
      <c r="E1187" s="31" t="s">
        <v>40</v>
      </c>
      <c r="F1187" s="76" t="s">
        <v>945</v>
      </c>
      <c r="G1187" s="76" t="s">
        <v>134</v>
      </c>
      <c r="H1187" s="76">
        <v>6.0</v>
      </c>
      <c r="I1187" s="76" t="s">
        <v>498</v>
      </c>
      <c r="J1187" s="76" t="s">
        <v>945</v>
      </c>
      <c r="K1187" s="76" t="s">
        <v>40</v>
      </c>
      <c r="L1187" s="95" t="s">
        <v>1064</v>
      </c>
      <c r="M1187" s="76"/>
    </row>
    <row r="1188" hidden="1">
      <c r="A1188" s="83">
        <v>45764.0</v>
      </c>
      <c r="B1188" s="95" t="s">
        <v>380</v>
      </c>
      <c r="C1188" s="76" t="s">
        <v>2</v>
      </c>
      <c r="D1188" s="31" t="s">
        <v>641</v>
      </c>
      <c r="E1188" s="31" t="s">
        <v>126</v>
      </c>
      <c r="F1188" s="76" t="s">
        <v>82</v>
      </c>
      <c r="G1188" s="76" t="s">
        <v>134</v>
      </c>
      <c r="H1188" s="76">
        <v>6.0</v>
      </c>
      <c r="I1188" s="76" t="s">
        <v>641</v>
      </c>
      <c r="J1188" s="76" t="s">
        <v>82</v>
      </c>
      <c r="K1188" s="76" t="s">
        <v>126</v>
      </c>
      <c r="L1188" s="95" t="s">
        <v>1065</v>
      </c>
      <c r="M1188" s="76"/>
    </row>
    <row r="1189">
      <c r="A1189" s="83">
        <v>45764.0</v>
      </c>
      <c r="B1189" s="95" t="s">
        <v>380</v>
      </c>
      <c r="C1189" s="76" t="s">
        <v>2</v>
      </c>
      <c r="D1189" s="31" t="s">
        <v>641</v>
      </c>
      <c r="E1189" s="31" t="s">
        <v>126</v>
      </c>
      <c r="F1189" s="76" t="s">
        <v>9</v>
      </c>
      <c r="G1189" s="76" t="s">
        <v>134</v>
      </c>
      <c r="H1189" s="76">
        <v>6.0</v>
      </c>
      <c r="I1189" s="76" t="s">
        <v>641</v>
      </c>
      <c r="J1189" s="76" t="s">
        <v>9</v>
      </c>
      <c r="K1189" s="76" t="s">
        <v>126</v>
      </c>
      <c r="L1189" s="95" t="s">
        <v>1066</v>
      </c>
      <c r="M1189" s="76"/>
    </row>
    <row r="1190">
      <c r="A1190" s="83">
        <v>45764.0</v>
      </c>
      <c r="B1190" s="95" t="s">
        <v>380</v>
      </c>
      <c r="C1190" s="76" t="s">
        <v>2</v>
      </c>
      <c r="D1190" s="31" t="s">
        <v>641</v>
      </c>
      <c r="E1190" s="31" t="s">
        <v>126</v>
      </c>
      <c r="F1190" s="76" t="s">
        <v>945</v>
      </c>
      <c r="G1190" s="76" t="s">
        <v>134</v>
      </c>
      <c r="H1190" s="76">
        <v>6.0</v>
      </c>
      <c r="I1190" s="76" t="s">
        <v>641</v>
      </c>
      <c r="J1190" s="76" t="s">
        <v>945</v>
      </c>
      <c r="K1190" s="76" t="s">
        <v>126</v>
      </c>
      <c r="L1190" s="95" t="s">
        <v>1067</v>
      </c>
      <c r="M1190" s="76"/>
    </row>
    <row r="1191">
      <c r="A1191" s="83">
        <v>45764.0</v>
      </c>
      <c r="B1191" s="95" t="s">
        <v>380</v>
      </c>
      <c r="C1191" s="76" t="s">
        <v>2</v>
      </c>
      <c r="D1191" s="31" t="s">
        <v>638</v>
      </c>
      <c r="E1191" s="31" t="s">
        <v>40</v>
      </c>
      <c r="F1191" s="76" t="s">
        <v>9</v>
      </c>
      <c r="G1191" s="76" t="s">
        <v>134</v>
      </c>
      <c r="H1191" s="76">
        <v>6.0</v>
      </c>
      <c r="I1191" s="76" t="s">
        <v>638</v>
      </c>
      <c r="J1191" s="76" t="s">
        <v>9</v>
      </c>
      <c r="K1191" s="76" t="s">
        <v>40</v>
      </c>
      <c r="L1191" s="95" t="s">
        <v>1068</v>
      </c>
      <c r="M1191" s="76"/>
    </row>
    <row r="1192">
      <c r="A1192" s="83">
        <v>45764.0</v>
      </c>
      <c r="B1192" s="95" t="s">
        <v>380</v>
      </c>
      <c r="C1192" s="76" t="s">
        <v>2</v>
      </c>
      <c r="D1192" s="31" t="s">
        <v>638</v>
      </c>
      <c r="E1192" s="31" t="s">
        <v>40</v>
      </c>
      <c r="F1192" s="76" t="s">
        <v>945</v>
      </c>
      <c r="G1192" s="76" t="s">
        <v>134</v>
      </c>
      <c r="H1192" s="76">
        <v>5.0</v>
      </c>
      <c r="I1192" s="76" t="s">
        <v>638</v>
      </c>
      <c r="J1192" s="76" t="s">
        <v>945</v>
      </c>
      <c r="K1192" s="76" t="s">
        <v>40</v>
      </c>
      <c r="L1192" s="95" t="s">
        <v>1069</v>
      </c>
      <c r="M1192" s="76"/>
    </row>
    <row r="1193" hidden="1">
      <c r="A1193" s="83">
        <v>45764.0</v>
      </c>
      <c r="B1193" s="95" t="s">
        <v>380</v>
      </c>
      <c r="C1193" s="76" t="s">
        <v>2</v>
      </c>
      <c r="D1193" s="31" t="s">
        <v>638</v>
      </c>
      <c r="E1193" s="31" t="s">
        <v>40</v>
      </c>
      <c r="F1193" s="76" t="s">
        <v>82</v>
      </c>
      <c r="G1193" s="76" t="s">
        <v>134</v>
      </c>
      <c r="H1193" s="76">
        <v>6.0</v>
      </c>
      <c r="I1193" s="76" t="s">
        <v>638</v>
      </c>
      <c r="J1193" s="76" t="s">
        <v>82</v>
      </c>
      <c r="K1193" s="76" t="s">
        <v>40</v>
      </c>
      <c r="L1193" s="95" t="s">
        <v>1070</v>
      </c>
      <c r="M1193" s="76"/>
    </row>
    <row r="1194">
      <c r="A1194" s="83">
        <v>45764.0</v>
      </c>
      <c r="B1194" s="95" t="s">
        <v>1071</v>
      </c>
      <c r="C1194" s="76" t="s">
        <v>2</v>
      </c>
      <c r="D1194" s="31" t="s">
        <v>641</v>
      </c>
      <c r="E1194" s="31" t="s">
        <v>40</v>
      </c>
      <c r="F1194" s="76" t="s">
        <v>945</v>
      </c>
      <c r="G1194" s="76" t="s">
        <v>134</v>
      </c>
      <c r="H1194" s="76">
        <v>6.0</v>
      </c>
      <c r="I1194" s="76" t="s">
        <v>641</v>
      </c>
      <c r="J1194" s="76" t="s">
        <v>945</v>
      </c>
      <c r="K1194" s="76" t="s">
        <v>40</v>
      </c>
      <c r="L1194" s="95" t="s">
        <v>1072</v>
      </c>
      <c r="M1194" s="76"/>
    </row>
    <row r="1195" hidden="1">
      <c r="A1195" s="83">
        <v>45764.0</v>
      </c>
      <c r="B1195" s="95" t="s">
        <v>1071</v>
      </c>
      <c r="C1195" s="76" t="s">
        <v>2</v>
      </c>
      <c r="D1195" s="31" t="s">
        <v>123</v>
      </c>
      <c r="E1195" s="31" t="s">
        <v>124</v>
      </c>
      <c r="F1195" s="76" t="s">
        <v>82</v>
      </c>
      <c r="G1195" s="76" t="s">
        <v>134</v>
      </c>
      <c r="H1195" s="76">
        <v>6.0</v>
      </c>
      <c r="I1195" s="76" t="s">
        <v>123</v>
      </c>
      <c r="J1195" s="76" t="s">
        <v>82</v>
      </c>
      <c r="K1195" s="76" t="s">
        <v>124</v>
      </c>
      <c r="L1195" s="95" t="s">
        <v>1073</v>
      </c>
      <c r="M1195" s="76"/>
    </row>
    <row r="1196" hidden="1">
      <c r="A1196" s="83">
        <v>45764.0</v>
      </c>
      <c r="B1196" s="95" t="s">
        <v>382</v>
      </c>
      <c r="C1196" s="76" t="s">
        <v>2</v>
      </c>
      <c r="D1196" s="31" t="s">
        <v>123</v>
      </c>
      <c r="E1196" s="31" t="s">
        <v>125</v>
      </c>
      <c r="F1196" s="76" t="s">
        <v>82</v>
      </c>
      <c r="G1196" s="76" t="s">
        <v>134</v>
      </c>
      <c r="H1196" s="76">
        <v>6.0</v>
      </c>
      <c r="I1196" s="76" t="s">
        <v>123</v>
      </c>
      <c r="J1196" s="76" t="s">
        <v>82</v>
      </c>
      <c r="K1196" s="76" t="s">
        <v>125</v>
      </c>
      <c r="L1196" s="95" t="s">
        <v>1074</v>
      </c>
      <c r="M1196" s="76"/>
    </row>
    <row r="1197">
      <c r="A1197" s="83">
        <v>45764.0</v>
      </c>
      <c r="B1197" s="95" t="s">
        <v>689</v>
      </c>
      <c r="C1197" s="76" t="s">
        <v>2</v>
      </c>
      <c r="D1197" s="31" t="s">
        <v>297</v>
      </c>
      <c r="E1197" s="31" t="s">
        <v>126</v>
      </c>
      <c r="F1197" s="76" t="s">
        <v>9</v>
      </c>
      <c r="G1197" s="76" t="s">
        <v>134</v>
      </c>
      <c r="H1197" s="76">
        <v>6.0</v>
      </c>
      <c r="I1197" s="76" t="s">
        <v>297</v>
      </c>
      <c r="J1197" s="76" t="s">
        <v>9</v>
      </c>
      <c r="K1197" s="76" t="s">
        <v>126</v>
      </c>
      <c r="L1197" s="95" t="s">
        <v>1075</v>
      </c>
      <c r="M1197" s="76"/>
    </row>
    <row r="1198" hidden="1">
      <c r="A1198" s="83">
        <v>45764.0</v>
      </c>
      <c r="B1198" s="95" t="s">
        <v>689</v>
      </c>
      <c r="C1198" s="76" t="s">
        <v>2</v>
      </c>
      <c r="D1198" s="31" t="s">
        <v>297</v>
      </c>
      <c r="E1198" s="31" t="s">
        <v>126</v>
      </c>
      <c r="F1198" s="76" t="s">
        <v>82</v>
      </c>
      <c r="G1198" s="76" t="s">
        <v>134</v>
      </c>
      <c r="H1198" s="76">
        <v>6.0</v>
      </c>
      <c r="I1198" s="76" t="s">
        <v>297</v>
      </c>
      <c r="J1198" s="76" t="s">
        <v>82</v>
      </c>
      <c r="K1198" s="76" t="s">
        <v>126</v>
      </c>
      <c r="L1198" s="95" t="s">
        <v>1076</v>
      </c>
      <c r="M1198" s="76"/>
    </row>
    <row r="1199">
      <c r="A1199" s="83">
        <v>45764.0</v>
      </c>
      <c r="B1199" s="95" t="s">
        <v>689</v>
      </c>
      <c r="C1199" s="76" t="s">
        <v>2</v>
      </c>
      <c r="D1199" s="31" t="s">
        <v>297</v>
      </c>
      <c r="E1199" s="31" t="s">
        <v>126</v>
      </c>
      <c r="F1199" s="76" t="s">
        <v>945</v>
      </c>
      <c r="G1199" s="76" t="s">
        <v>134</v>
      </c>
      <c r="H1199" s="76">
        <v>6.0</v>
      </c>
      <c r="I1199" s="76" t="s">
        <v>297</v>
      </c>
      <c r="J1199" s="76" t="s">
        <v>945</v>
      </c>
      <c r="K1199" s="76" t="s">
        <v>126</v>
      </c>
      <c r="L1199" s="95" t="s">
        <v>1077</v>
      </c>
      <c r="M1199" s="76"/>
    </row>
    <row r="1200">
      <c r="A1200" s="83">
        <v>45764.0</v>
      </c>
      <c r="B1200" s="95" t="s">
        <v>689</v>
      </c>
      <c r="C1200" s="76" t="s">
        <v>2</v>
      </c>
      <c r="D1200" s="31" t="s">
        <v>123</v>
      </c>
      <c r="E1200" s="31" t="s">
        <v>124</v>
      </c>
      <c r="F1200" s="76" t="s">
        <v>9</v>
      </c>
      <c r="G1200" s="76" t="s">
        <v>134</v>
      </c>
      <c r="H1200" s="76">
        <v>6.0</v>
      </c>
      <c r="I1200" s="76" t="s">
        <v>123</v>
      </c>
      <c r="J1200" s="76" t="s">
        <v>9</v>
      </c>
      <c r="K1200" s="76" t="s">
        <v>124</v>
      </c>
      <c r="L1200" s="95" t="s">
        <v>1078</v>
      </c>
      <c r="M1200" s="76"/>
    </row>
    <row r="1201">
      <c r="A1201" s="83">
        <v>45764.0</v>
      </c>
      <c r="B1201" s="95" t="s">
        <v>689</v>
      </c>
      <c r="C1201" s="76" t="s">
        <v>2</v>
      </c>
      <c r="D1201" s="31" t="s">
        <v>123</v>
      </c>
      <c r="E1201" s="31" t="s">
        <v>124</v>
      </c>
      <c r="F1201" s="76" t="s">
        <v>945</v>
      </c>
      <c r="G1201" s="76" t="s">
        <v>134</v>
      </c>
      <c r="H1201" s="76">
        <v>6.0</v>
      </c>
      <c r="I1201" s="76" t="s">
        <v>123</v>
      </c>
      <c r="J1201" s="76" t="s">
        <v>945</v>
      </c>
      <c r="K1201" s="76" t="s">
        <v>124</v>
      </c>
      <c r="L1201" s="95" t="s">
        <v>1079</v>
      </c>
      <c r="M1201" s="76"/>
    </row>
    <row r="1202">
      <c r="A1202" s="83">
        <v>45764.0</v>
      </c>
      <c r="B1202" s="95" t="s">
        <v>386</v>
      </c>
      <c r="C1202" s="76" t="s">
        <v>2</v>
      </c>
      <c r="D1202" s="31" t="s">
        <v>322</v>
      </c>
      <c r="E1202" s="31" t="s">
        <v>126</v>
      </c>
      <c r="F1202" s="76" t="s">
        <v>945</v>
      </c>
      <c r="G1202" s="76" t="s">
        <v>134</v>
      </c>
      <c r="H1202" s="76">
        <v>6.0</v>
      </c>
      <c r="I1202" s="76" t="s">
        <v>322</v>
      </c>
      <c r="J1202" s="76" t="s">
        <v>945</v>
      </c>
      <c r="K1202" s="76" t="s">
        <v>126</v>
      </c>
      <c r="L1202" s="95" t="s">
        <v>1080</v>
      </c>
      <c r="M1202" s="76"/>
    </row>
    <row r="1203">
      <c r="A1203" s="83">
        <v>45764.0</v>
      </c>
      <c r="B1203" s="95" t="s">
        <v>386</v>
      </c>
      <c r="C1203" s="76" t="s">
        <v>2</v>
      </c>
      <c r="D1203" s="31" t="s">
        <v>322</v>
      </c>
      <c r="E1203" s="31" t="s">
        <v>126</v>
      </c>
      <c r="F1203" s="76" t="s">
        <v>9</v>
      </c>
      <c r="G1203" s="76" t="s">
        <v>134</v>
      </c>
      <c r="H1203" s="76">
        <v>6.0</v>
      </c>
      <c r="I1203" s="76" t="s">
        <v>322</v>
      </c>
      <c r="J1203" s="76" t="s">
        <v>9</v>
      </c>
      <c r="K1203" s="76" t="s">
        <v>126</v>
      </c>
      <c r="L1203" s="95" t="s">
        <v>1081</v>
      </c>
      <c r="M1203" s="76"/>
    </row>
    <row r="1204" hidden="1">
      <c r="A1204" s="83">
        <v>45764.0</v>
      </c>
      <c r="B1204" s="95" t="s">
        <v>386</v>
      </c>
      <c r="C1204" s="76" t="s">
        <v>2</v>
      </c>
      <c r="D1204" s="31" t="s">
        <v>322</v>
      </c>
      <c r="E1204" s="31" t="s">
        <v>126</v>
      </c>
      <c r="F1204" s="76" t="s">
        <v>82</v>
      </c>
      <c r="G1204" s="76" t="s">
        <v>134</v>
      </c>
      <c r="H1204" s="76">
        <v>6.0</v>
      </c>
      <c r="I1204" s="76" t="s">
        <v>322</v>
      </c>
      <c r="J1204" s="76" t="s">
        <v>82</v>
      </c>
      <c r="K1204" s="76" t="s">
        <v>126</v>
      </c>
      <c r="L1204" s="95" t="s">
        <v>1082</v>
      </c>
      <c r="M1204" s="76"/>
    </row>
    <row r="1205">
      <c r="A1205" s="83">
        <v>45764.0</v>
      </c>
      <c r="B1205" s="95" t="s">
        <v>386</v>
      </c>
      <c r="C1205" s="76" t="s">
        <v>2</v>
      </c>
      <c r="D1205" s="31" t="s">
        <v>123</v>
      </c>
      <c r="E1205" s="31" t="s">
        <v>125</v>
      </c>
      <c r="F1205" s="76" t="s">
        <v>9</v>
      </c>
      <c r="G1205" s="76" t="s">
        <v>134</v>
      </c>
      <c r="H1205" s="76">
        <v>6.0</v>
      </c>
      <c r="I1205" s="76" t="s">
        <v>123</v>
      </c>
      <c r="J1205" s="76" t="s">
        <v>9</v>
      </c>
      <c r="K1205" s="76" t="s">
        <v>125</v>
      </c>
      <c r="L1205" s="95" t="s">
        <v>1083</v>
      </c>
      <c r="M1205" s="76"/>
    </row>
    <row r="1206">
      <c r="A1206" s="83">
        <v>45764.0</v>
      </c>
      <c r="B1206" s="95" t="s">
        <v>386</v>
      </c>
      <c r="C1206" s="76" t="s">
        <v>2</v>
      </c>
      <c r="D1206" s="31" t="s">
        <v>123</v>
      </c>
      <c r="E1206" s="31" t="s">
        <v>125</v>
      </c>
      <c r="F1206" s="76" t="s">
        <v>945</v>
      </c>
      <c r="G1206" s="76" t="s">
        <v>134</v>
      </c>
      <c r="H1206" s="76">
        <v>6.0</v>
      </c>
      <c r="I1206" s="76" t="s">
        <v>123</v>
      </c>
      <c r="J1206" s="76" t="s">
        <v>945</v>
      </c>
      <c r="K1206" s="76" t="s">
        <v>125</v>
      </c>
      <c r="L1206" s="95" t="s">
        <v>1084</v>
      </c>
      <c r="M1206" s="76"/>
    </row>
    <row r="1207">
      <c r="A1207" s="83">
        <v>45764.0</v>
      </c>
      <c r="B1207" s="95" t="s">
        <v>693</v>
      </c>
      <c r="C1207" s="76" t="s">
        <v>2</v>
      </c>
      <c r="D1207" s="31" t="s">
        <v>1085</v>
      </c>
      <c r="E1207" s="31" t="s">
        <v>126</v>
      </c>
      <c r="F1207" s="76" t="s">
        <v>945</v>
      </c>
      <c r="G1207" s="76" t="s">
        <v>134</v>
      </c>
      <c r="H1207" s="76">
        <v>6.0</v>
      </c>
      <c r="I1207" s="76" t="s">
        <v>1085</v>
      </c>
      <c r="J1207" s="76" t="s">
        <v>945</v>
      </c>
      <c r="K1207" s="76" t="s">
        <v>126</v>
      </c>
      <c r="L1207" s="95" t="s">
        <v>1086</v>
      </c>
      <c r="M1207" s="76"/>
    </row>
    <row r="1208">
      <c r="A1208" s="83">
        <v>45764.0</v>
      </c>
      <c r="B1208" s="95" t="s">
        <v>693</v>
      </c>
      <c r="C1208" s="76" t="s">
        <v>2</v>
      </c>
      <c r="D1208" s="31" t="s">
        <v>1085</v>
      </c>
      <c r="E1208" s="31" t="s">
        <v>126</v>
      </c>
      <c r="F1208" s="76" t="s">
        <v>9</v>
      </c>
      <c r="G1208" s="76" t="s">
        <v>134</v>
      </c>
      <c r="H1208" s="76">
        <v>6.0</v>
      </c>
      <c r="I1208" s="76" t="s">
        <v>1085</v>
      </c>
      <c r="J1208" s="76" t="s">
        <v>9</v>
      </c>
      <c r="K1208" s="76" t="s">
        <v>126</v>
      </c>
      <c r="L1208" s="95" t="s">
        <v>1087</v>
      </c>
      <c r="M1208" s="76"/>
    </row>
    <row r="1209">
      <c r="A1209" s="83">
        <v>45764.0</v>
      </c>
      <c r="B1209" s="95" t="s">
        <v>693</v>
      </c>
      <c r="C1209" s="76" t="s">
        <v>2</v>
      </c>
      <c r="D1209" s="31" t="s">
        <v>123</v>
      </c>
      <c r="E1209" s="31" t="s">
        <v>124</v>
      </c>
      <c r="F1209" s="76" t="s">
        <v>9</v>
      </c>
      <c r="G1209" s="76" t="s">
        <v>134</v>
      </c>
      <c r="H1209" s="76">
        <v>6.0</v>
      </c>
      <c r="I1209" s="76" t="s">
        <v>123</v>
      </c>
      <c r="J1209" s="76" t="s">
        <v>9</v>
      </c>
      <c r="K1209" s="76" t="s">
        <v>124</v>
      </c>
      <c r="L1209" s="95" t="s">
        <v>1088</v>
      </c>
      <c r="M1209" s="76"/>
    </row>
    <row r="1210">
      <c r="A1210" s="83">
        <v>45764.0</v>
      </c>
      <c r="B1210" s="95" t="s">
        <v>693</v>
      </c>
      <c r="C1210" s="76" t="s">
        <v>2</v>
      </c>
      <c r="D1210" s="31" t="s">
        <v>123</v>
      </c>
      <c r="E1210" s="31" t="s">
        <v>124</v>
      </c>
      <c r="F1210" s="76" t="s">
        <v>9</v>
      </c>
      <c r="G1210" s="76" t="s">
        <v>134</v>
      </c>
      <c r="H1210" s="76">
        <v>6.0</v>
      </c>
      <c r="I1210" s="76" t="s">
        <v>123</v>
      </c>
      <c r="J1210" s="76" t="s">
        <v>9</v>
      </c>
      <c r="K1210" s="76" t="s">
        <v>124</v>
      </c>
      <c r="L1210" s="95" t="s">
        <v>1089</v>
      </c>
      <c r="M1210" s="76"/>
    </row>
    <row r="1211">
      <c r="A1211" s="83">
        <v>45764.0</v>
      </c>
      <c r="B1211" s="95" t="s">
        <v>693</v>
      </c>
      <c r="C1211" s="76" t="s">
        <v>2</v>
      </c>
      <c r="D1211" s="31" t="s">
        <v>123</v>
      </c>
      <c r="E1211" s="31" t="s">
        <v>124</v>
      </c>
      <c r="F1211" s="76" t="s">
        <v>9</v>
      </c>
      <c r="G1211" s="76" t="s">
        <v>134</v>
      </c>
      <c r="H1211" s="76">
        <v>6.0</v>
      </c>
      <c r="I1211" s="76" t="s">
        <v>123</v>
      </c>
      <c r="J1211" s="76" t="s">
        <v>9</v>
      </c>
      <c r="K1211" s="76" t="s">
        <v>124</v>
      </c>
      <c r="L1211" s="95" t="s">
        <v>1090</v>
      </c>
      <c r="M1211" s="76"/>
    </row>
    <row r="1212" hidden="1">
      <c r="A1212" s="83">
        <v>45764.0</v>
      </c>
      <c r="B1212" s="95" t="s">
        <v>693</v>
      </c>
      <c r="C1212" s="76" t="s">
        <v>2</v>
      </c>
      <c r="D1212" s="31" t="s">
        <v>123</v>
      </c>
      <c r="E1212" s="31" t="s">
        <v>124</v>
      </c>
      <c r="F1212" s="76" t="s">
        <v>82</v>
      </c>
      <c r="G1212" s="76" t="s">
        <v>134</v>
      </c>
      <c r="H1212" s="76">
        <v>6.0</v>
      </c>
      <c r="I1212" s="76" t="s">
        <v>123</v>
      </c>
      <c r="J1212" s="76" t="s">
        <v>82</v>
      </c>
      <c r="K1212" s="76" t="s">
        <v>124</v>
      </c>
      <c r="L1212" s="95" t="s">
        <v>1091</v>
      </c>
      <c r="M1212" s="76"/>
    </row>
    <row r="1213">
      <c r="A1213" s="83">
        <v>45764.0</v>
      </c>
      <c r="B1213" s="95" t="s">
        <v>693</v>
      </c>
      <c r="C1213" s="76" t="s">
        <v>2</v>
      </c>
      <c r="D1213" s="31" t="s">
        <v>123</v>
      </c>
      <c r="E1213" s="31" t="s">
        <v>124</v>
      </c>
      <c r="F1213" s="76" t="s">
        <v>945</v>
      </c>
      <c r="G1213" s="76" t="s">
        <v>134</v>
      </c>
      <c r="H1213" s="76">
        <v>6.0</v>
      </c>
      <c r="I1213" s="76" t="s">
        <v>123</v>
      </c>
      <c r="J1213" s="76" t="s">
        <v>945</v>
      </c>
      <c r="K1213" s="76" t="s">
        <v>124</v>
      </c>
      <c r="L1213" s="95" t="s">
        <v>1092</v>
      </c>
      <c r="M1213" s="76"/>
    </row>
    <row r="1214">
      <c r="A1214" s="83">
        <v>45764.0</v>
      </c>
      <c r="B1214" s="95" t="s">
        <v>389</v>
      </c>
      <c r="C1214" s="76" t="s">
        <v>2</v>
      </c>
      <c r="D1214" s="31" t="s">
        <v>123</v>
      </c>
      <c r="E1214" s="31" t="s">
        <v>125</v>
      </c>
      <c r="F1214" s="76" t="s">
        <v>945</v>
      </c>
      <c r="G1214" s="76" t="s">
        <v>134</v>
      </c>
      <c r="H1214" s="76">
        <v>6.0</v>
      </c>
      <c r="I1214" s="76" t="s">
        <v>123</v>
      </c>
      <c r="J1214" s="76" t="s">
        <v>945</v>
      </c>
      <c r="K1214" s="76" t="s">
        <v>125</v>
      </c>
      <c r="L1214" s="95" t="s">
        <v>1093</v>
      </c>
      <c r="M1214" s="76"/>
    </row>
    <row r="1215" hidden="1">
      <c r="A1215" s="83">
        <v>45764.0</v>
      </c>
      <c r="B1215" s="95" t="s">
        <v>389</v>
      </c>
      <c r="C1215" s="76" t="s">
        <v>2</v>
      </c>
      <c r="D1215" s="31" t="s">
        <v>123</v>
      </c>
      <c r="E1215" s="31" t="s">
        <v>125</v>
      </c>
      <c r="F1215" s="76" t="s">
        <v>82</v>
      </c>
      <c r="G1215" s="76" t="s">
        <v>134</v>
      </c>
      <c r="H1215" s="76">
        <v>6.0</v>
      </c>
      <c r="I1215" s="76" t="s">
        <v>123</v>
      </c>
      <c r="J1215" s="76" t="s">
        <v>82</v>
      </c>
      <c r="K1215" s="76" t="s">
        <v>125</v>
      </c>
      <c r="L1215" s="95" t="s">
        <v>1094</v>
      </c>
      <c r="M1215" s="76"/>
    </row>
    <row r="1216" hidden="1">
      <c r="A1216" s="83">
        <v>45764.0</v>
      </c>
      <c r="B1216" s="95" t="s">
        <v>399</v>
      </c>
      <c r="C1216" s="76" t="s">
        <v>2</v>
      </c>
      <c r="D1216" s="31" t="s">
        <v>123</v>
      </c>
      <c r="E1216" s="31" t="s">
        <v>124</v>
      </c>
      <c r="F1216" s="76" t="s">
        <v>82</v>
      </c>
      <c r="G1216" s="76" t="s">
        <v>134</v>
      </c>
      <c r="H1216" s="76">
        <v>6.0</v>
      </c>
      <c r="I1216" s="76" t="s">
        <v>123</v>
      </c>
      <c r="J1216" s="76" t="s">
        <v>82</v>
      </c>
      <c r="K1216" s="76" t="s">
        <v>124</v>
      </c>
      <c r="L1216" s="95" t="s">
        <v>1095</v>
      </c>
      <c r="M1216" s="76"/>
    </row>
    <row r="1217" hidden="1">
      <c r="A1217" s="83">
        <v>45764.0</v>
      </c>
      <c r="B1217" s="95" t="s">
        <v>399</v>
      </c>
      <c r="C1217" s="76" t="s">
        <v>2</v>
      </c>
      <c r="D1217" s="31" t="s">
        <v>123</v>
      </c>
      <c r="E1217" s="31" t="s">
        <v>124</v>
      </c>
      <c r="F1217" s="76" t="s">
        <v>82</v>
      </c>
      <c r="G1217" s="76" t="s">
        <v>134</v>
      </c>
      <c r="H1217" s="76">
        <v>6.0</v>
      </c>
      <c r="I1217" s="76" t="s">
        <v>123</v>
      </c>
      <c r="J1217" s="76" t="s">
        <v>82</v>
      </c>
      <c r="K1217" s="76" t="s">
        <v>124</v>
      </c>
      <c r="L1217" s="95" t="s">
        <v>1096</v>
      </c>
      <c r="M1217" s="76"/>
    </row>
    <row r="1218" hidden="1">
      <c r="A1218" s="83">
        <v>45764.0</v>
      </c>
      <c r="B1218" s="95" t="s">
        <v>399</v>
      </c>
      <c r="C1218" s="76" t="s">
        <v>2</v>
      </c>
      <c r="D1218" s="31" t="s">
        <v>123</v>
      </c>
      <c r="E1218" s="31" t="s">
        <v>125</v>
      </c>
      <c r="F1218" s="76" t="s">
        <v>82</v>
      </c>
      <c r="G1218" s="76" t="s">
        <v>134</v>
      </c>
      <c r="H1218" s="76">
        <v>6.0</v>
      </c>
      <c r="I1218" s="76" t="s">
        <v>123</v>
      </c>
      <c r="J1218" s="76" t="s">
        <v>82</v>
      </c>
      <c r="K1218" s="76" t="s">
        <v>125</v>
      </c>
      <c r="L1218" s="95" t="s">
        <v>1097</v>
      </c>
      <c r="M1218" s="76"/>
    </row>
    <row r="1219" hidden="1">
      <c r="A1219" s="83">
        <v>45764.0</v>
      </c>
      <c r="B1219" s="95" t="s">
        <v>399</v>
      </c>
      <c r="C1219" s="76" t="s">
        <v>2</v>
      </c>
      <c r="D1219" s="31" t="s">
        <v>123</v>
      </c>
      <c r="E1219" s="31" t="s">
        <v>125</v>
      </c>
      <c r="F1219" s="76" t="s">
        <v>82</v>
      </c>
      <c r="G1219" s="76" t="s">
        <v>134</v>
      </c>
      <c r="H1219" s="76">
        <v>6.0</v>
      </c>
      <c r="I1219" s="76" t="s">
        <v>123</v>
      </c>
      <c r="J1219" s="76" t="s">
        <v>82</v>
      </c>
      <c r="K1219" s="76" t="s">
        <v>125</v>
      </c>
      <c r="L1219" s="95" t="s">
        <v>1098</v>
      </c>
      <c r="M1219" s="76"/>
    </row>
    <row r="1220">
      <c r="A1220" s="83">
        <v>45764.0</v>
      </c>
      <c r="B1220" s="95" t="s">
        <v>399</v>
      </c>
      <c r="C1220" s="76" t="s">
        <v>2</v>
      </c>
      <c r="D1220" s="31" t="s">
        <v>123</v>
      </c>
      <c r="E1220" s="31" t="s">
        <v>125</v>
      </c>
      <c r="F1220" s="76" t="s">
        <v>9</v>
      </c>
      <c r="G1220" s="76" t="s">
        <v>134</v>
      </c>
      <c r="H1220" s="76">
        <v>6.0</v>
      </c>
      <c r="I1220" s="76" t="s">
        <v>123</v>
      </c>
      <c r="J1220" s="76" t="s">
        <v>9</v>
      </c>
      <c r="K1220" s="76" t="s">
        <v>125</v>
      </c>
      <c r="L1220" s="95" t="s">
        <v>1099</v>
      </c>
      <c r="M1220" s="76"/>
    </row>
    <row r="1221">
      <c r="A1221" s="83">
        <v>45764.0</v>
      </c>
      <c r="B1221" s="95" t="s">
        <v>399</v>
      </c>
      <c r="C1221" s="76" t="s">
        <v>2</v>
      </c>
      <c r="D1221" s="31" t="s">
        <v>123</v>
      </c>
      <c r="E1221" s="31" t="s">
        <v>125</v>
      </c>
      <c r="F1221" s="76" t="s">
        <v>9</v>
      </c>
      <c r="G1221" s="76" t="s">
        <v>134</v>
      </c>
      <c r="H1221" s="76">
        <v>6.0</v>
      </c>
      <c r="I1221" s="76" t="s">
        <v>123</v>
      </c>
      <c r="J1221" s="76" t="s">
        <v>9</v>
      </c>
      <c r="K1221" s="76" t="s">
        <v>125</v>
      </c>
      <c r="L1221" s="95" t="s">
        <v>1100</v>
      </c>
      <c r="M1221" s="76"/>
    </row>
    <row r="1222">
      <c r="A1222" s="83">
        <v>45764.0</v>
      </c>
      <c r="B1222" s="95" t="s">
        <v>399</v>
      </c>
      <c r="C1222" s="76" t="s">
        <v>2</v>
      </c>
      <c r="D1222" s="31" t="s">
        <v>123</v>
      </c>
      <c r="E1222" s="31" t="s">
        <v>125</v>
      </c>
      <c r="F1222" s="76" t="s">
        <v>9</v>
      </c>
      <c r="G1222" s="76" t="s">
        <v>134</v>
      </c>
      <c r="H1222" s="76">
        <v>6.0</v>
      </c>
      <c r="I1222" s="76" t="s">
        <v>123</v>
      </c>
      <c r="J1222" s="76" t="s">
        <v>9</v>
      </c>
      <c r="K1222" s="76" t="s">
        <v>125</v>
      </c>
      <c r="L1222" s="95" t="s">
        <v>1101</v>
      </c>
      <c r="M1222" s="76"/>
    </row>
    <row r="1223">
      <c r="A1223" s="83">
        <v>45764.0</v>
      </c>
      <c r="B1223" s="95" t="s">
        <v>399</v>
      </c>
      <c r="C1223" s="76" t="s">
        <v>2</v>
      </c>
      <c r="D1223" s="31" t="s">
        <v>297</v>
      </c>
      <c r="E1223" s="31" t="s">
        <v>40</v>
      </c>
      <c r="F1223" s="76" t="s">
        <v>9</v>
      </c>
      <c r="G1223" s="76" t="s">
        <v>134</v>
      </c>
      <c r="H1223" s="76">
        <v>6.0</v>
      </c>
      <c r="I1223" s="76" t="s">
        <v>297</v>
      </c>
      <c r="J1223" s="76" t="s">
        <v>9</v>
      </c>
      <c r="K1223" s="76" t="s">
        <v>40</v>
      </c>
      <c r="L1223" s="95" t="s">
        <v>1102</v>
      </c>
      <c r="M1223" s="76"/>
    </row>
    <row r="1224">
      <c r="A1224" s="83">
        <v>45764.0</v>
      </c>
      <c r="B1224" s="95" t="s">
        <v>399</v>
      </c>
      <c r="C1224" s="76" t="s">
        <v>2</v>
      </c>
      <c r="D1224" s="31" t="s">
        <v>485</v>
      </c>
      <c r="E1224" s="31" t="s">
        <v>40</v>
      </c>
      <c r="F1224" s="76" t="s">
        <v>9</v>
      </c>
      <c r="G1224" s="76" t="s">
        <v>134</v>
      </c>
      <c r="H1224" s="76">
        <v>6.0</v>
      </c>
      <c r="I1224" s="76" t="s">
        <v>485</v>
      </c>
      <c r="J1224" s="76" t="s">
        <v>9</v>
      </c>
      <c r="K1224" s="76" t="s">
        <v>40</v>
      </c>
      <c r="L1224" s="95" t="s">
        <v>1103</v>
      </c>
      <c r="M1224" s="76"/>
    </row>
    <row r="1225">
      <c r="A1225" s="83">
        <v>45764.0</v>
      </c>
      <c r="B1225" s="95" t="s">
        <v>1104</v>
      </c>
      <c r="C1225" s="76" t="s">
        <v>2</v>
      </c>
      <c r="D1225" s="31" t="s">
        <v>322</v>
      </c>
      <c r="E1225" s="31" t="s">
        <v>40</v>
      </c>
      <c r="F1225" s="76" t="s">
        <v>9</v>
      </c>
      <c r="G1225" s="76" t="s">
        <v>134</v>
      </c>
      <c r="H1225" s="76">
        <v>6.0</v>
      </c>
      <c r="I1225" s="76" t="s">
        <v>322</v>
      </c>
      <c r="J1225" s="76" t="s">
        <v>9</v>
      </c>
      <c r="K1225" s="76" t="s">
        <v>40</v>
      </c>
      <c r="L1225" s="95" t="s">
        <v>1105</v>
      </c>
      <c r="M1225" s="76"/>
    </row>
    <row r="1226" hidden="1">
      <c r="A1226" s="83">
        <v>45764.0</v>
      </c>
      <c r="B1226" s="95" t="s">
        <v>1104</v>
      </c>
      <c r="C1226" s="76" t="s">
        <v>2</v>
      </c>
      <c r="D1226" s="31" t="s">
        <v>297</v>
      </c>
      <c r="E1226" s="31" t="s">
        <v>40</v>
      </c>
      <c r="F1226" s="76" t="s">
        <v>82</v>
      </c>
      <c r="G1226" s="76" t="s">
        <v>134</v>
      </c>
      <c r="H1226" s="76">
        <v>6.0</v>
      </c>
      <c r="I1226" s="76" t="s">
        <v>297</v>
      </c>
      <c r="J1226" s="76" t="s">
        <v>82</v>
      </c>
      <c r="K1226" s="76" t="s">
        <v>40</v>
      </c>
      <c r="L1226" s="95" t="s">
        <v>1106</v>
      </c>
      <c r="M1226" s="76"/>
    </row>
    <row r="1227" hidden="1">
      <c r="A1227" s="83">
        <v>45764.0</v>
      </c>
      <c r="B1227" s="95" t="s">
        <v>1104</v>
      </c>
      <c r="C1227" s="76" t="s">
        <v>2</v>
      </c>
      <c r="D1227" s="31" t="s">
        <v>485</v>
      </c>
      <c r="E1227" s="31" t="s">
        <v>40</v>
      </c>
      <c r="F1227" s="76" t="s">
        <v>82</v>
      </c>
      <c r="G1227" s="76" t="s">
        <v>134</v>
      </c>
      <c r="H1227" s="76">
        <v>6.0</v>
      </c>
      <c r="I1227" s="76" t="s">
        <v>485</v>
      </c>
      <c r="J1227" s="76" t="s">
        <v>82</v>
      </c>
      <c r="K1227" s="76" t="s">
        <v>40</v>
      </c>
      <c r="L1227" s="95" t="s">
        <v>1107</v>
      </c>
      <c r="M1227" s="76"/>
    </row>
    <row r="1228" hidden="1">
      <c r="A1228" s="83">
        <v>45764.0</v>
      </c>
      <c r="B1228" s="95" t="s">
        <v>1104</v>
      </c>
      <c r="C1228" s="76" t="s">
        <v>2</v>
      </c>
      <c r="D1228" s="31" t="s">
        <v>322</v>
      </c>
      <c r="E1228" s="31" t="s">
        <v>40</v>
      </c>
      <c r="F1228" s="76" t="s">
        <v>82</v>
      </c>
      <c r="G1228" s="76" t="s">
        <v>134</v>
      </c>
      <c r="H1228" s="76">
        <v>6.0</v>
      </c>
      <c r="I1228" s="76" t="s">
        <v>322</v>
      </c>
      <c r="J1228" s="76" t="s">
        <v>82</v>
      </c>
      <c r="K1228" s="76" t="s">
        <v>40</v>
      </c>
      <c r="L1228" s="95" t="s">
        <v>1108</v>
      </c>
      <c r="M1228" s="76"/>
    </row>
    <row r="1229" hidden="1">
      <c r="A1229" s="83">
        <v>45764.0</v>
      </c>
      <c r="B1229" s="95" t="s">
        <v>1104</v>
      </c>
      <c r="C1229" s="76" t="s">
        <v>2</v>
      </c>
      <c r="D1229" s="31" t="s">
        <v>641</v>
      </c>
      <c r="E1229" s="31" t="s">
        <v>40</v>
      </c>
      <c r="F1229" s="76" t="s">
        <v>82</v>
      </c>
      <c r="G1229" s="76" t="s">
        <v>134</v>
      </c>
      <c r="H1229" s="76">
        <v>6.0</v>
      </c>
      <c r="I1229" s="76" t="s">
        <v>641</v>
      </c>
      <c r="J1229" s="76" t="s">
        <v>82</v>
      </c>
      <c r="K1229" s="76" t="s">
        <v>40</v>
      </c>
      <c r="L1229" s="95" t="s">
        <v>1109</v>
      </c>
      <c r="M1229" s="76"/>
    </row>
    <row r="1230">
      <c r="A1230" s="83">
        <v>45764.0</v>
      </c>
      <c r="B1230" s="95" t="s">
        <v>1104</v>
      </c>
      <c r="C1230" s="76" t="s">
        <v>2</v>
      </c>
      <c r="D1230" s="31" t="s">
        <v>297</v>
      </c>
      <c r="E1230" s="31" t="s">
        <v>40</v>
      </c>
      <c r="F1230" s="76" t="s">
        <v>945</v>
      </c>
      <c r="G1230" s="76" t="s">
        <v>134</v>
      </c>
      <c r="H1230" s="76">
        <v>6.0</v>
      </c>
      <c r="I1230" s="76" t="s">
        <v>297</v>
      </c>
      <c r="J1230" s="76" t="s">
        <v>945</v>
      </c>
      <c r="K1230" s="76" t="s">
        <v>40</v>
      </c>
      <c r="L1230" s="95" t="s">
        <v>1110</v>
      </c>
      <c r="M1230" s="76"/>
    </row>
    <row r="1231">
      <c r="A1231" s="83">
        <v>45764.0</v>
      </c>
      <c r="B1231" s="95" t="s">
        <v>1104</v>
      </c>
      <c r="C1231" s="76" t="s">
        <v>2</v>
      </c>
      <c r="D1231" s="31" t="s">
        <v>485</v>
      </c>
      <c r="E1231" s="31" t="s">
        <v>40</v>
      </c>
      <c r="F1231" s="76" t="s">
        <v>945</v>
      </c>
      <c r="G1231" s="76" t="s">
        <v>134</v>
      </c>
      <c r="H1231" s="76">
        <v>6.0</v>
      </c>
      <c r="I1231" s="76" t="s">
        <v>485</v>
      </c>
      <c r="J1231" s="76" t="s">
        <v>945</v>
      </c>
      <c r="K1231" s="76" t="s">
        <v>40</v>
      </c>
      <c r="L1231" s="95" t="s">
        <v>1111</v>
      </c>
      <c r="M1231" s="76"/>
    </row>
    <row r="1232">
      <c r="A1232" s="83">
        <v>45764.0</v>
      </c>
      <c r="B1232" s="95" t="s">
        <v>1104</v>
      </c>
      <c r="C1232" s="76" t="s">
        <v>2</v>
      </c>
      <c r="D1232" s="31" t="s">
        <v>322</v>
      </c>
      <c r="E1232" s="31" t="s">
        <v>40</v>
      </c>
      <c r="F1232" s="76" t="s">
        <v>945</v>
      </c>
      <c r="G1232" s="76" t="s">
        <v>134</v>
      </c>
      <c r="H1232" s="76">
        <v>6.0</v>
      </c>
      <c r="I1232" s="76" t="s">
        <v>322</v>
      </c>
      <c r="J1232" s="76" t="s">
        <v>945</v>
      </c>
      <c r="K1232" s="76" t="s">
        <v>40</v>
      </c>
      <c r="L1232" s="95" t="s">
        <v>1112</v>
      </c>
      <c r="M1232" s="76"/>
    </row>
    <row r="1233">
      <c r="A1233" s="83">
        <v>45764.0</v>
      </c>
      <c r="B1233" s="95" t="s">
        <v>1104</v>
      </c>
      <c r="C1233" s="76" t="s">
        <v>2</v>
      </c>
      <c r="D1233" s="31" t="s">
        <v>641</v>
      </c>
      <c r="E1233" s="31" t="s">
        <v>40</v>
      </c>
      <c r="F1233" s="76" t="s">
        <v>9</v>
      </c>
      <c r="G1233" s="76" t="s">
        <v>134</v>
      </c>
      <c r="H1233" s="76">
        <v>6.0</v>
      </c>
      <c r="I1233" s="76" t="s">
        <v>641</v>
      </c>
      <c r="J1233" s="76" t="s">
        <v>9</v>
      </c>
      <c r="K1233" s="76" t="s">
        <v>40</v>
      </c>
      <c r="L1233" s="95" t="s">
        <v>1113</v>
      </c>
      <c r="M1233" s="76"/>
    </row>
    <row r="1234">
      <c r="A1234" s="83">
        <v>45764.0</v>
      </c>
      <c r="B1234" s="95" t="s">
        <v>1104</v>
      </c>
      <c r="C1234" s="76" t="s">
        <v>2</v>
      </c>
      <c r="D1234" s="31" t="s">
        <v>793</v>
      </c>
      <c r="E1234" s="31" t="s">
        <v>40</v>
      </c>
      <c r="F1234" s="76" t="s">
        <v>9</v>
      </c>
      <c r="G1234" s="76" t="s">
        <v>134</v>
      </c>
      <c r="H1234" s="76">
        <v>6.0</v>
      </c>
      <c r="I1234" s="76" t="s">
        <v>793</v>
      </c>
      <c r="J1234" s="76" t="s">
        <v>9</v>
      </c>
      <c r="K1234" s="76" t="s">
        <v>40</v>
      </c>
      <c r="L1234" s="95" t="s">
        <v>1114</v>
      </c>
      <c r="M1234" s="76"/>
    </row>
    <row r="1235">
      <c r="A1235" s="83">
        <v>45764.0</v>
      </c>
      <c r="B1235" s="95" t="s">
        <v>1104</v>
      </c>
      <c r="C1235" s="76" t="s">
        <v>2</v>
      </c>
      <c r="D1235" s="31" t="s">
        <v>799</v>
      </c>
      <c r="E1235" s="31" t="s">
        <v>40</v>
      </c>
      <c r="F1235" s="76" t="s">
        <v>9</v>
      </c>
      <c r="G1235" s="76" t="s">
        <v>134</v>
      </c>
      <c r="H1235" s="76">
        <v>6.0</v>
      </c>
      <c r="I1235" s="76" t="s">
        <v>799</v>
      </c>
      <c r="J1235" s="76" t="s">
        <v>9</v>
      </c>
      <c r="K1235" s="76" t="s">
        <v>40</v>
      </c>
      <c r="L1235" s="95" t="s">
        <v>1115</v>
      </c>
      <c r="M1235" s="76"/>
    </row>
    <row r="1236" hidden="1">
      <c r="A1236" s="83">
        <v>45764.0</v>
      </c>
      <c r="B1236" s="95" t="s">
        <v>1104</v>
      </c>
      <c r="C1236" s="76" t="s">
        <v>2</v>
      </c>
      <c r="D1236" s="31" t="s">
        <v>793</v>
      </c>
      <c r="E1236" s="31" t="s">
        <v>40</v>
      </c>
      <c r="F1236" s="76" t="s">
        <v>82</v>
      </c>
      <c r="G1236" s="76" t="s">
        <v>134</v>
      </c>
      <c r="H1236" s="76">
        <v>6.0</v>
      </c>
      <c r="I1236" s="76" t="s">
        <v>793</v>
      </c>
      <c r="J1236" s="76" t="s">
        <v>82</v>
      </c>
      <c r="K1236" s="76" t="s">
        <v>40</v>
      </c>
      <c r="L1236" s="95" t="s">
        <v>1116</v>
      </c>
      <c r="M1236" s="76"/>
    </row>
    <row r="1237" hidden="1">
      <c r="A1237" s="83">
        <v>45764.0</v>
      </c>
      <c r="B1237" s="95" t="s">
        <v>1104</v>
      </c>
      <c r="C1237" s="76" t="s">
        <v>2</v>
      </c>
      <c r="D1237" s="31" t="s">
        <v>799</v>
      </c>
      <c r="E1237" s="31" t="s">
        <v>40</v>
      </c>
      <c r="F1237" s="76" t="s">
        <v>82</v>
      </c>
      <c r="G1237" s="76" t="s">
        <v>134</v>
      </c>
      <c r="H1237" s="76">
        <v>6.0</v>
      </c>
      <c r="I1237" s="76" t="s">
        <v>799</v>
      </c>
      <c r="J1237" s="76" t="s">
        <v>82</v>
      </c>
      <c r="K1237" s="76" t="s">
        <v>40</v>
      </c>
      <c r="L1237" s="95" t="s">
        <v>1117</v>
      </c>
      <c r="M1237" s="76"/>
    </row>
    <row r="1238">
      <c r="A1238" s="83">
        <v>45764.0</v>
      </c>
      <c r="B1238" s="95" t="s">
        <v>1104</v>
      </c>
      <c r="C1238" s="76" t="s">
        <v>2</v>
      </c>
      <c r="D1238" s="31" t="s">
        <v>793</v>
      </c>
      <c r="E1238" s="31" t="s">
        <v>40</v>
      </c>
      <c r="F1238" s="76" t="s">
        <v>945</v>
      </c>
      <c r="G1238" s="76" t="s">
        <v>134</v>
      </c>
      <c r="H1238" s="76">
        <v>6.0</v>
      </c>
      <c r="I1238" s="76" t="s">
        <v>793</v>
      </c>
      <c r="J1238" s="76" t="s">
        <v>945</v>
      </c>
      <c r="K1238" s="76" t="s">
        <v>40</v>
      </c>
      <c r="L1238" s="95" t="s">
        <v>1118</v>
      </c>
      <c r="M1238" s="76"/>
    </row>
    <row r="1239">
      <c r="A1239" s="83">
        <v>45764.0</v>
      </c>
      <c r="B1239" s="95" t="s">
        <v>1104</v>
      </c>
      <c r="C1239" s="76" t="s">
        <v>2</v>
      </c>
      <c r="D1239" s="31" t="s">
        <v>799</v>
      </c>
      <c r="E1239" s="31" t="s">
        <v>40</v>
      </c>
      <c r="F1239" s="76" t="s">
        <v>945</v>
      </c>
      <c r="G1239" s="76" t="s">
        <v>134</v>
      </c>
      <c r="H1239" s="76">
        <v>6.0</v>
      </c>
      <c r="I1239" s="76" t="s">
        <v>799</v>
      </c>
      <c r="J1239" s="76" t="s">
        <v>945</v>
      </c>
      <c r="K1239" s="76" t="s">
        <v>40</v>
      </c>
      <c r="L1239" s="95" t="s">
        <v>1119</v>
      </c>
      <c r="M1239" s="76"/>
    </row>
    <row r="1240">
      <c r="A1240" s="83">
        <v>45764.0</v>
      </c>
      <c r="B1240" s="95" t="s">
        <v>1104</v>
      </c>
      <c r="C1240" s="76" t="s">
        <v>2</v>
      </c>
      <c r="D1240" s="31" t="s">
        <v>123</v>
      </c>
      <c r="E1240" s="31" t="s">
        <v>124</v>
      </c>
      <c r="F1240" s="76" t="s">
        <v>945</v>
      </c>
      <c r="G1240" s="76" t="s">
        <v>134</v>
      </c>
      <c r="H1240" s="76">
        <v>6.0</v>
      </c>
      <c r="I1240" s="76" t="s">
        <v>123</v>
      </c>
      <c r="J1240" s="76" t="s">
        <v>945</v>
      </c>
      <c r="K1240" s="76" t="s">
        <v>124</v>
      </c>
      <c r="L1240" s="95" t="s">
        <v>1120</v>
      </c>
      <c r="M1240" s="76"/>
    </row>
    <row r="1241">
      <c r="A1241" s="83">
        <v>45764.0</v>
      </c>
      <c r="B1241" s="95" t="s">
        <v>1121</v>
      </c>
      <c r="C1241" s="76" t="s">
        <v>2</v>
      </c>
      <c r="D1241" s="31" t="s">
        <v>123</v>
      </c>
      <c r="E1241" s="31" t="s">
        <v>125</v>
      </c>
      <c r="F1241" s="76" t="s">
        <v>945</v>
      </c>
      <c r="G1241" s="76" t="s">
        <v>134</v>
      </c>
      <c r="H1241" s="76">
        <v>6.0</v>
      </c>
      <c r="I1241" s="76" t="s">
        <v>123</v>
      </c>
      <c r="J1241" s="76" t="s">
        <v>945</v>
      </c>
      <c r="K1241" s="76" t="s">
        <v>125</v>
      </c>
      <c r="L1241" s="95" t="s">
        <v>1122</v>
      </c>
      <c r="M1241" s="76"/>
    </row>
    <row r="1242" hidden="1">
      <c r="A1242" s="83">
        <v>45764.0</v>
      </c>
      <c r="B1242" s="95" t="s">
        <v>1123</v>
      </c>
      <c r="C1242" s="76" t="s">
        <v>2</v>
      </c>
      <c r="D1242" s="31" t="s">
        <v>123</v>
      </c>
      <c r="E1242" s="31" t="s">
        <v>124</v>
      </c>
      <c r="F1242" s="76" t="s">
        <v>82</v>
      </c>
      <c r="G1242" s="76" t="s">
        <v>134</v>
      </c>
      <c r="H1242" s="76">
        <v>6.0</v>
      </c>
      <c r="I1242" s="76" t="s">
        <v>123</v>
      </c>
      <c r="J1242" s="76" t="s">
        <v>82</v>
      </c>
      <c r="K1242" s="76" t="s">
        <v>124</v>
      </c>
      <c r="L1242" s="95" t="s">
        <v>1124</v>
      </c>
      <c r="M1242" s="76"/>
    </row>
    <row r="1243" hidden="1">
      <c r="A1243" s="83">
        <v>45764.0</v>
      </c>
      <c r="B1243" s="95" t="s">
        <v>1123</v>
      </c>
      <c r="C1243" s="76" t="s">
        <v>2</v>
      </c>
      <c r="D1243" s="31" t="s">
        <v>123</v>
      </c>
      <c r="E1243" s="31" t="s">
        <v>124</v>
      </c>
      <c r="F1243" s="76" t="s">
        <v>82</v>
      </c>
      <c r="G1243" s="76" t="s">
        <v>134</v>
      </c>
      <c r="H1243" s="76">
        <v>6.0</v>
      </c>
      <c r="I1243" s="76" t="s">
        <v>123</v>
      </c>
      <c r="J1243" s="76" t="s">
        <v>82</v>
      </c>
      <c r="K1243" s="76" t="s">
        <v>124</v>
      </c>
      <c r="L1243" s="95" t="s">
        <v>1125</v>
      </c>
      <c r="M1243" s="76"/>
    </row>
    <row r="1244" hidden="1">
      <c r="A1244" s="83">
        <v>45764.0</v>
      </c>
      <c r="B1244" s="95" t="s">
        <v>1123</v>
      </c>
      <c r="C1244" s="76" t="s">
        <v>2</v>
      </c>
      <c r="D1244" s="31" t="s">
        <v>123</v>
      </c>
      <c r="E1244" s="31" t="s">
        <v>124</v>
      </c>
      <c r="F1244" s="76" t="s">
        <v>82</v>
      </c>
      <c r="G1244" s="76" t="s">
        <v>134</v>
      </c>
      <c r="H1244" s="76">
        <v>6.0</v>
      </c>
      <c r="I1244" s="76" t="s">
        <v>123</v>
      </c>
      <c r="J1244" s="76" t="s">
        <v>82</v>
      </c>
      <c r="K1244" s="76" t="s">
        <v>124</v>
      </c>
      <c r="L1244" s="95" t="s">
        <v>1126</v>
      </c>
      <c r="M1244" s="76"/>
    </row>
    <row r="1245" hidden="1">
      <c r="A1245" s="83">
        <v>45764.0</v>
      </c>
      <c r="B1245" s="95" t="s">
        <v>1123</v>
      </c>
      <c r="C1245" s="76" t="s">
        <v>2</v>
      </c>
      <c r="D1245" s="31" t="s">
        <v>123</v>
      </c>
      <c r="E1245" s="31" t="s">
        <v>125</v>
      </c>
      <c r="F1245" s="76" t="s">
        <v>82</v>
      </c>
      <c r="G1245" s="76" t="s">
        <v>134</v>
      </c>
      <c r="H1245" s="76">
        <v>6.0</v>
      </c>
      <c r="I1245" s="76" t="s">
        <v>123</v>
      </c>
      <c r="J1245" s="76" t="s">
        <v>82</v>
      </c>
      <c r="K1245" s="76" t="s">
        <v>125</v>
      </c>
      <c r="L1245" s="95" t="s">
        <v>1127</v>
      </c>
      <c r="M1245" s="76"/>
    </row>
    <row r="1246" hidden="1">
      <c r="A1246" s="83">
        <v>45764.0</v>
      </c>
      <c r="B1246" s="95" t="s">
        <v>1123</v>
      </c>
      <c r="C1246" s="76" t="s">
        <v>2</v>
      </c>
      <c r="D1246" s="31" t="s">
        <v>123</v>
      </c>
      <c r="E1246" s="31" t="s">
        <v>125</v>
      </c>
      <c r="F1246" s="76" t="s">
        <v>82</v>
      </c>
      <c r="G1246" s="76" t="s">
        <v>134</v>
      </c>
      <c r="H1246" s="76">
        <v>6.0</v>
      </c>
      <c r="I1246" s="76" t="s">
        <v>123</v>
      </c>
      <c r="J1246" s="76" t="s">
        <v>82</v>
      </c>
      <c r="K1246" s="76" t="s">
        <v>125</v>
      </c>
      <c r="L1246" s="95" t="s">
        <v>1128</v>
      </c>
      <c r="M1246" s="76"/>
    </row>
    <row r="1247" hidden="1">
      <c r="A1247" s="83">
        <v>45764.0</v>
      </c>
      <c r="B1247" s="95" t="s">
        <v>1123</v>
      </c>
      <c r="C1247" s="76" t="s">
        <v>2</v>
      </c>
      <c r="D1247" s="31" t="s">
        <v>123</v>
      </c>
      <c r="E1247" s="31" t="s">
        <v>125</v>
      </c>
      <c r="F1247" s="76" t="s">
        <v>82</v>
      </c>
      <c r="G1247" s="76" t="s">
        <v>134</v>
      </c>
      <c r="H1247" s="76">
        <v>6.0</v>
      </c>
      <c r="I1247" s="76" t="s">
        <v>123</v>
      </c>
      <c r="J1247" s="76" t="s">
        <v>82</v>
      </c>
      <c r="K1247" s="76" t="s">
        <v>125</v>
      </c>
      <c r="L1247" s="95" t="s">
        <v>1129</v>
      </c>
      <c r="M1247" s="76"/>
    </row>
    <row r="1248" hidden="1">
      <c r="A1248" s="83">
        <v>45764.0</v>
      </c>
      <c r="B1248" s="95" t="s">
        <v>410</v>
      </c>
      <c r="C1248" s="76" t="s">
        <v>2</v>
      </c>
      <c r="D1248" s="31" t="s">
        <v>498</v>
      </c>
      <c r="E1248" s="31" t="s">
        <v>126</v>
      </c>
      <c r="F1248" s="76" t="s">
        <v>82</v>
      </c>
      <c r="G1248" s="76" t="s">
        <v>134</v>
      </c>
      <c r="H1248" s="76">
        <v>6.0</v>
      </c>
      <c r="I1248" s="76" t="s">
        <v>498</v>
      </c>
      <c r="J1248" s="76" t="s">
        <v>82</v>
      </c>
      <c r="K1248" s="76" t="s">
        <v>126</v>
      </c>
      <c r="L1248" s="95" t="s">
        <v>1130</v>
      </c>
      <c r="M1248" s="76"/>
    </row>
    <row r="1249">
      <c r="A1249" s="83">
        <v>45764.0</v>
      </c>
      <c r="B1249" s="95" t="s">
        <v>410</v>
      </c>
      <c r="C1249" s="76" t="s">
        <v>2</v>
      </c>
      <c r="D1249" s="31" t="s">
        <v>498</v>
      </c>
      <c r="E1249" s="31" t="s">
        <v>126</v>
      </c>
      <c r="F1249" s="76" t="s">
        <v>945</v>
      </c>
      <c r="G1249" s="76" t="s">
        <v>134</v>
      </c>
      <c r="H1249" s="76">
        <v>6.0</v>
      </c>
      <c r="I1249" s="76" t="s">
        <v>498</v>
      </c>
      <c r="J1249" s="76" t="s">
        <v>945</v>
      </c>
      <c r="K1249" s="76" t="s">
        <v>126</v>
      </c>
      <c r="L1249" s="95" t="s">
        <v>1131</v>
      </c>
      <c r="M1249" s="76"/>
    </row>
    <row r="1250">
      <c r="A1250" s="83">
        <v>45764.0</v>
      </c>
      <c r="B1250" s="95" t="s">
        <v>410</v>
      </c>
      <c r="C1250" s="76" t="s">
        <v>2</v>
      </c>
      <c r="D1250" s="31" t="s">
        <v>498</v>
      </c>
      <c r="E1250" s="31" t="s">
        <v>126</v>
      </c>
      <c r="F1250" s="76" t="s">
        <v>9</v>
      </c>
      <c r="G1250" s="76" t="s">
        <v>134</v>
      </c>
      <c r="H1250" s="76">
        <v>6.0</v>
      </c>
      <c r="I1250" s="76" t="s">
        <v>498</v>
      </c>
      <c r="J1250" s="76" t="s">
        <v>9</v>
      </c>
      <c r="K1250" s="76" t="s">
        <v>126</v>
      </c>
      <c r="L1250" s="95" t="s">
        <v>1132</v>
      </c>
      <c r="M1250" s="76"/>
    </row>
    <row r="1251">
      <c r="A1251" s="83">
        <v>45764.0</v>
      </c>
      <c r="B1251" s="95" t="s">
        <v>412</v>
      </c>
      <c r="C1251" s="76" t="s">
        <v>2</v>
      </c>
      <c r="D1251" s="31" t="s">
        <v>638</v>
      </c>
      <c r="E1251" s="31" t="s">
        <v>126</v>
      </c>
      <c r="F1251" s="76" t="s">
        <v>9</v>
      </c>
      <c r="G1251" s="76" t="s">
        <v>134</v>
      </c>
      <c r="H1251" s="76">
        <v>6.0</v>
      </c>
      <c r="I1251" s="76" t="s">
        <v>638</v>
      </c>
      <c r="J1251" s="76" t="s">
        <v>9</v>
      </c>
      <c r="K1251" s="76" t="s">
        <v>126</v>
      </c>
      <c r="L1251" s="95" t="s">
        <v>1133</v>
      </c>
      <c r="M1251" s="76"/>
    </row>
    <row r="1252">
      <c r="A1252" s="83">
        <v>45764.0</v>
      </c>
      <c r="B1252" s="95" t="s">
        <v>412</v>
      </c>
      <c r="C1252" s="76" t="s">
        <v>2</v>
      </c>
      <c r="D1252" s="31" t="s">
        <v>638</v>
      </c>
      <c r="E1252" s="31" t="s">
        <v>126</v>
      </c>
      <c r="F1252" s="76" t="s">
        <v>945</v>
      </c>
      <c r="G1252" s="76" t="s">
        <v>134</v>
      </c>
      <c r="H1252" s="76">
        <v>6.0</v>
      </c>
      <c r="I1252" s="76" t="s">
        <v>638</v>
      </c>
      <c r="J1252" s="76" t="s">
        <v>945</v>
      </c>
      <c r="K1252" s="76" t="s">
        <v>126</v>
      </c>
      <c r="L1252" s="95" t="s">
        <v>1134</v>
      </c>
      <c r="M1252" s="76"/>
    </row>
    <row r="1253" hidden="1">
      <c r="A1253" s="83">
        <v>45764.0</v>
      </c>
      <c r="B1253" s="95" t="s">
        <v>412</v>
      </c>
      <c r="C1253" s="76" t="s">
        <v>2</v>
      </c>
      <c r="D1253" s="31" t="s">
        <v>638</v>
      </c>
      <c r="E1253" s="31" t="s">
        <v>126</v>
      </c>
      <c r="F1253" s="76" t="s">
        <v>82</v>
      </c>
      <c r="G1253" s="76" t="s">
        <v>134</v>
      </c>
      <c r="H1253" s="76">
        <v>6.0</v>
      </c>
      <c r="I1253" s="76" t="s">
        <v>638</v>
      </c>
      <c r="J1253" s="76" t="s">
        <v>82</v>
      </c>
      <c r="K1253" s="76" t="s">
        <v>126</v>
      </c>
      <c r="L1253" s="95" t="s">
        <v>1135</v>
      </c>
      <c r="M1253" s="76"/>
    </row>
    <row r="1254">
      <c r="A1254" s="83">
        <v>45764.0</v>
      </c>
      <c r="B1254" s="95" t="s">
        <v>1136</v>
      </c>
      <c r="C1254" s="76" t="s">
        <v>2</v>
      </c>
      <c r="D1254" s="31" t="s">
        <v>123</v>
      </c>
      <c r="E1254" s="31" t="s">
        <v>124</v>
      </c>
      <c r="F1254" s="76" t="s">
        <v>945</v>
      </c>
      <c r="G1254" s="76" t="s">
        <v>134</v>
      </c>
      <c r="H1254" s="76">
        <v>6.0</v>
      </c>
      <c r="I1254" s="76" t="s">
        <v>123</v>
      </c>
      <c r="J1254" s="76" t="s">
        <v>945</v>
      </c>
      <c r="K1254" s="76" t="s">
        <v>124</v>
      </c>
      <c r="L1254" s="95" t="s">
        <v>1137</v>
      </c>
      <c r="M1254" s="76"/>
    </row>
    <row r="1255">
      <c r="A1255" s="83">
        <v>45764.0</v>
      </c>
      <c r="B1255" s="95" t="s">
        <v>1136</v>
      </c>
      <c r="C1255" s="76" t="s">
        <v>2</v>
      </c>
      <c r="D1255" s="31" t="s">
        <v>123</v>
      </c>
      <c r="E1255" s="31" t="s">
        <v>124</v>
      </c>
      <c r="F1255" s="76" t="s">
        <v>945</v>
      </c>
      <c r="G1255" s="76" t="s">
        <v>134</v>
      </c>
      <c r="H1255" s="76">
        <v>6.0</v>
      </c>
      <c r="I1255" s="76" t="s">
        <v>123</v>
      </c>
      <c r="J1255" s="76" t="s">
        <v>945</v>
      </c>
      <c r="K1255" s="76" t="s">
        <v>124</v>
      </c>
      <c r="L1255" s="95" t="s">
        <v>1138</v>
      </c>
      <c r="M1255" s="76"/>
    </row>
    <row r="1256">
      <c r="A1256" s="83">
        <v>45764.0</v>
      </c>
      <c r="B1256" s="95" t="s">
        <v>1139</v>
      </c>
      <c r="C1256" s="76" t="s">
        <v>2</v>
      </c>
      <c r="D1256" s="31" t="s">
        <v>123</v>
      </c>
      <c r="E1256" s="31" t="s">
        <v>124</v>
      </c>
      <c r="F1256" s="76" t="s">
        <v>9</v>
      </c>
      <c r="G1256" s="76" t="s">
        <v>134</v>
      </c>
      <c r="H1256" s="76">
        <v>6.0</v>
      </c>
      <c r="I1256" s="76" t="s">
        <v>123</v>
      </c>
      <c r="J1256" s="76" t="s">
        <v>9</v>
      </c>
      <c r="K1256" s="76" t="s">
        <v>124</v>
      </c>
      <c r="L1256" s="95" t="s">
        <v>1140</v>
      </c>
      <c r="M1256" s="76"/>
    </row>
    <row r="1257">
      <c r="A1257" s="83">
        <v>45764.0</v>
      </c>
      <c r="B1257" s="95" t="s">
        <v>1139</v>
      </c>
      <c r="C1257" s="76" t="s">
        <v>2</v>
      </c>
      <c r="D1257" s="31" t="s">
        <v>123</v>
      </c>
      <c r="E1257" s="31" t="s">
        <v>124</v>
      </c>
      <c r="F1257" s="76" t="s">
        <v>9</v>
      </c>
      <c r="G1257" s="76" t="s">
        <v>134</v>
      </c>
      <c r="H1257" s="76">
        <v>6.0</v>
      </c>
      <c r="I1257" s="76" t="s">
        <v>123</v>
      </c>
      <c r="J1257" s="76" t="s">
        <v>9</v>
      </c>
      <c r="K1257" s="76" t="s">
        <v>124</v>
      </c>
      <c r="L1257" s="95" t="s">
        <v>1141</v>
      </c>
      <c r="M1257" s="76"/>
    </row>
    <row r="1258">
      <c r="A1258" s="83">
        <v>45764.0</v>
      </c>
      <c r="B1258" s="95" t="s">
        <v>1139</v>
      </c>
      <c r="C1258" s="76" t="s">
        <v>2</v>
      </c>
      <c r="D1258" s="31" t="s">
        <v>123</v>
      </c>
      <c r="E1258" s="31" t="s">
        <v>124</v>
      </c>
      <c r="F1258" s="76" t="s">
        <v>945</v>
      </c>
      <c r="G1258" s="76" t="s">
        <v>134</v>
      </c>
      <c r="H1258" s="76">
        <v>6.0</v>
      </c>
      <c r="I1258" s="76" t="s">
        <v>123</v>
      </c>
      <c r="J1258" s="76" t="s">
        <v>945</v>
      </c>
      <c r="K1258" s="76" t="s">
        <v>124</v>
      </c>
      <c r="L1258" s="95" t="s">
        <v>1142</v>
      </c>
      <c r="M1258" s="76"/>
    </row>
    <row r="1259">
      <c r="A1259" s="83">
        <v>45764.0</v>
      </c>
      <c r="B1259" s="95" t="s">
        <v>698</v>
      </c>
      <c r="C1259" s="76" t="s">
        <v>2</v>
      </c>
      <c r="D1259" s="31" t="s">
        <v>485</v>
      </c>
      <c r="E1259" s="31" t="s">
        <v>126</v>
      </c>
      <c r="F1259" s="76" t="s">
        <v>9</v>
      </c>
      <c r="G1259" s="76" t="s">
        <v>134</v>
      </c>
      <c r="H1259" s="76">
        <v>6.0</v>
      </c>
      <c r="I1259" s="76" t="s">
        <v>485</v>
      </c>
      <c r="J1259" s="76" t="s">
        <v>9</v>
      </c>
      <c r="K1259" s="76" t="s">
        <v>126</v>
      </c>
      <c r="L1259" s="95" t="s">
        <v>1143</v>
      </c>
      <c r="M1259" s="76"/>
    </row>
    <row r="1260">
      <c r="A1260" s="83">
        <v>45764.0</v>
      </c>
      <c r="B1260" s="95" t="s">
        <v>698</v>
      </c>
      <c r="C1260" s="76" t="s">
        <v>2</v>
      </c>
      <c r="D1260" s="31" t="s">
        <v>485</v>
      </c>
      <c r="E1260" s="31" t="s">
        <v>126</v>
      </c>
      <c r="F1260" s="76" t="s">
        <v>945</v>
      </c>
      <c r="G1260" s="76" t="s">
        <v>134</v>
      </c>
      <c r="H1260" s="76">
        <v>6.0</v>
      </c>
      <c r="I1260" s="76" t="s">
        <v>485</v>
      </c>
      <c r="J1260" s="76" t="s">
        <v>945</v>
      </c>
      <c r="K1260" s="76" t="s">
        <v>126</v>
      </c>
      <c r="L1260" s="95" t="s">
        <v>1144</v>
      </c>
      <c r="M1260" s="76"/>
    </row>
    <row r="1261" hidden="1">
      <c r="A1261" s="83">
        <v>45764.0</v>
      </c>
      <c r="B1261" s="95" t="s">
        <v>698</v>
      </c>
      <c r="C1261" s="76" t="s">
        <v>2</v>
      </c>
      <c r="D1261" s="31" t="s">
        <v>485</v>
      </c>
      <c r="E1261" s="31" t="s">
        <v>126</v>
      </c>
      <c r="F1261" s="76" t="s">
        <v>82</v>
      </c>
      <c r="G1261" s="76" t="s">
        <v>134</v>
      </c>
      <c r="H1261" s="76">
        <v>6.0</v>
      </c>
      <c r="I1261" s="76" t="s">
        <v>485</v>
      </c>
      <c r="J1261" s="76" t="s">
        <v>82</v>
      </c>
      <c r="K1261" s="76" t="s">
        <v>126</v>
      </c>
      <c r="L1261" s="95" t="s">
        <v>1145</v>
      </c>
      <c r="M1261" s="76"/>
    </row>
    <row r="1262" hidden="1">
      <c r="A1262" s="83">
        <v>45764.0</v>
      </c>
      <c r="B1262" s="95" t="s">
        <v>698</v>
      </c>
      <c r="C1262" s="76" t="s">
        <v>2</v>
      </c>
      <c r="D1262" s="31" t="s">
        <v>123</v>
      </c>
      <c r="E1262" s="31" t="s">
        <v>124</v>
      </c>
      <c r="F1262" s="76" t="s">
        <v>82</v>
      </c>
      <c r="G1262" s="76" t="s">
        <v>134</v>
      </c>
      <c r="H1262" s="76">
        <v>6.0</v>
      </c>
      <c r="I1262" s="76" t="s">
        <v>123</v>
      </c>
      <c r="J1262" s="76" t="s">
        <v>82</v>
      </c>
      <c r="K1262" s="76" t="s">
        <v>124</v>
      </c>
      <c r="L1262" s="95" t="s">
        <v>1146</v>
      </c>
      <c r="M1262" s="76"/>
    </row>
    <row r="1263">
      <c r="A1263" s="83">
        <v>45764.0</v>
      </c>
      <c r="B1263" s="95" t="s">
        <v>1147</v>
      </c>
      <c r="C1263" s="76" t="s">
        <v>2</v>
      </c>
      <c r="D1263" s="31" t="s">
        <v>175</v>
      </c>
      <c r="E1263" s="31" t="s">
        <v>126</v>
      </c>
      <c r="F1263" s="76" t="s">
        <v>945</v>
      </c>
      <c r="G1263" s="76" t="s">
        <v>134</v>
      </c>
      <c r="H1263" s="76">
        <v>6.0</v>
      </c>
      <c r="I1263" s="76" t="s">
        <v>175</v>
      </c>
      <c r="J1263" s="76" t="s">
        <v>945</v>
      </c>
      <c r="K1263" s="76" t="s">
        <v>126</v>
      </c>
      <c r="L1263" s="95" t="s">
        <v>1148</v>
      </c>
      <c r="M1263" s="76"/>
    </row>
    <row r="1264">
      <c r="A1264" s="83">
        <v>45764.0</v>
      </c>
      <c r="B1264" s="95" t="s">
        <v>1147</v>
      </c>
      <c r="C1264" s="76" t="s">
        <v>2</v>
      </c>
      <c r="D1264" s="31" t="s">
        <v>175</v>
      </c>
      <c r="E1264" s="31" t="s">
        <v>126</v>
      </c>
      <c r="F1264" s="76" t="s">
        <v>9</v>
      </c>
      <c r="G1264" s="76" t="s">
        <v>134</v>
      </c>
      <c r="H1264" s="76">
        <v>6.0</v>
      </c>
      <c r="I1264" s="76" t="s">
        <v>175</v>
      </c>
      <c r="J1264" s="76" t="s">
        <v>9</v>
      </c>
      <c r="K1264" s="76" t="s">
        <v>126</v>
      </c>
      <c r="L1264" s="95" t="s">
        <v>1149</v>
      </c>
      <c r="M1264" s="76"/>
    </row>
    <row r="1265" hidden="1">
      <c r="A1265" s="83">
        <v>45764.0</v>
      </c>
      <c r="B1265" s="95" t="s">
        <v>1147</v>
      </c>
      <c r="C1265" s="76" t="s">
        <v>2</v>
      </c>
      <c r="D1265" s="31" t="s">
        <v>175</v>
      </c>
      <c r="E1265" s="31" t="s">
        <v>126</v>
      </c>
      <c r="F1265" s="76" t="s">
        <v>82</v>
      </c>
      <c r="G1265" s="76" t="s">
        <v>134</v>
      </c>
      <c r="H1265" s="76">
        <v>6.0</v>
      </c>
      <c r="I1265" s="76" t="s">
        <v>175</v>
      </c>
      <c r="J1265" s="76" t="s">
        <v>82</v>
      </c>
      <c r="K1265" s="76" t="s">
        <v>126</v>
      </c>
      <c r="L1265" s="95" t="s">
        <v>1150</v>
      </c>
      <c r="M1265" s="76"/>
    </row>
    <row r="1266">
      <c r="A1266" s="83">
        <v>45764.0</v>
      </c>
      <c r="B1266" s="95" t="s">
        <v>414</v>
      </c>
      <c r="C1266" s="76" t="s">
        <v>2</v>
      </c>
      <c r="D1266" s="31" t="s">
        <v>793</v>
      </c>
      <c r="E1266" s="31" t="s">
        <v>126</v>
      </c>
      <c r="F1266" s="76" t="s">
        <v>9</v>
      </c>
      <c r="G1266" s="76" t="s">
        <v>134</v>
      </c>
      <c r="H1266" s="76">
        <v>6.0</v>
      </c>
      <c r="I1266" s="76" t="s">
        <v>793</v>
      </c>
      <c r="J1266" s="76" t="s">
        <v>9</v>
      </c>
      <c r="K1266" s="76" t="s">
        <v>126</v>
      </c>
      <c r="L1266" s="95" t="s">
        <v>1151</v>
      </c>
      <c r="M1266" s="76"/>
    </row>
    <row r="1267">
      <c r="A1267" s="83">
        <v>45764.0</v>
      </c>
      <c r="B1267" s="95" t="s">
        <v>414</v>
      </c>
      <c r="C1267" s="76" t="s">
        <v>2</v>
      </c>
      <c r="D1267" s="31" t="s">
        <v>793</v>
      </c>
      <c r="E1267" s="31" t="s">
        <v>126</v>
      </c>
      <c r="F1267" s="76" t="s">
        <v>945</v>
      </c>
      <c r="G1267" s="76" t="s">
        <v>134</v>
      </c>
      <c r="H1267" s="76">
        <v>6.0</v>
      </c>
      <c r="I1267" s="76" t="s">
        <v>793</v>
      </c>
      <c r="J1267" s="76" t="s">
        <v>945</v>
      </c>
      <c r="K1267" s="76" t="s">
        <v>126</v>
      </c>
      <c r="L1267" s="95" t="s">
        <v>1152</v>
      </c>
      <c r="M1267" s="76"/>
    </row>
    <row r="1268" hidden="1">
      <c r="A1268" s="83">
        <v>45764.0</v>
      </c>
      <c r="B1268" s="95" t="s">
        <v>414</v>
      </c>
      <c r="C1268" s="76" t="s">
        <v>2</v>
      </c>
      <c r="D1268" s="31" t="s">
        <v>793</v>
      </c>
      <c r="E1268" s="31" t="s">
        <v>126</v>
      </c>
      <c r="F1268" s="76" t="s">
        <v>82</v>
      </c>
      <c r="G1268" s="76" t="s">
        <v>134</v>
      </c>
      <c r="H1268" s="76">
        <v>6.0</v>
      </c>
      <c r="I1268" s="76" t="s">
        <v>793</v>
      </c>
      <c r="J1268" s="76" t="s">
        <v>82</v>
      </c>
      <c r="K1268" s="76" t="s">
        <v>126</v>
      </c>
      <c r="L1268" s="95" t="s">
        <v>1153</v>
      </c>
      <c r="M1268" s="76"/>
    </row>
    <row r="1269" hidden="1">
      <c r="A1269" s="83">
        <v>45764.0</v>
      </c>
      <c r="B1269" s="95" t="s">
        <v>702</v>
      </c>
      <c r="C1269" s="76" t="s">
        <v>2</v>
      </c>
      <c r="D1269" s="31" t="s">
        <v>172</v>
      </c>
      <c r="E1269" s="31" t="s">
        <v>126</v>
      </c>
      <c r="F1269" s="76" t="s">
        <v>82</v>
      </c>
      <c r="G1269" s="76" t="s">
        <v>134</v>
      </c>
      <c r="H1269" s="76">
        <v>6.0</v>
      </c>
      <c r="I1269" s="76" t="s">
        <v>172</v>
      </c>
      <c r="J1269" s="76" t="s">
        <v>82</v>
      </c>
      <c r="K1269" s="76" t="s">
        <v>126</v>
      </c>
      <c r="L1269" s="95" t="s">
        <v>1154</v>
      </c>
      <c r="M1269" s="76"/>
    </row>
    <row r="1270">
      <c r="A1270" s="83">
        <v>45764.0</v>
      </c>
      <c r="B1270" s="95" t="s">
        <v>702</v>
      </c>
      <c r="C1270" s="76" t="s">
        <v>2</v>
      </c>
      <c r="D1270" s="31" t="s">
        <v>172</v>
      </c>
      <c r="E1270" s="31" t="s">
        <v>126</v>
      </c>
      <c r="F1270" s="76" t="s">
        <v>945</v>
      </c>
      <c r="G1270" s="76" t="s">
        <v>134</v>
      </c>
      <c r="H1270" s="76">
        <v>6.0</v>
      </c>
      <c r="I1270" s="76" t="s">
        <v>172</v>
      </c>
      <c r="J1270" s="76" t="s">
        <v>945</v>
      </c>
      <c r="K1270" s="76" t="s">
        <v>126</v>
      </c>
      <c r="L1270" s="95" t="s">
        <v>1155</v>
      </c>
      <c r="M1270" s="76"/>
    </row>
    <row r="1271">
      <c r="A1271" s="83">
        <v>45764.0</v>
      </c>
      <c r="B1271" s="95" t="s">
        <v>702</v>
      </c>
      <c r="C1271" s="76" t="s">
        <v>2</v>
      </c>
      <c r="D1271" s="31" t="s">
        <v>172</v>
      </c>
      <c r="E1271" s="31" t="s">
        <v>126</v>
      </c>
      <c r="F1271" s="76" t="s">
        <v>9</v>
      </c>
      <c r="G1271" s="76" t="s">
        <v>134</v>
      </c>
      <c r="H1271" s="76">
        <v>6.0</v>
      </c>
      <c r="I1271" s="76" t="s">
        <v>172</v>
      </c>
      <c r="J1271" s="76" t="s">
        <v>9</v>
      </c>
      <c r="K1271" s="76" t="s">
        <v>126</v>
      </c>
      <c r="L1271" s="95" t="s">
        <v>1156</v>
      </c>
      <c r="M1271" s="76"/>
    </row>
    <row r="1272">
      <c r="A1272" s="83">
        <v>45764.0</v>
      </c>
      <c r="B1272" s="95" t="s">
        <v>1157</v>
      </c>
      <c r="C1272" s="76" t="s">
        <v>2</v>
      </c>
      <c r="D1272" s="31" t="s">
        <v>123</v>
      </c>
      <c r="E1272" s="31" t="s">
        <v>124</v>
      </c>
      <c r="F1272" s="76" t="s">
        <v>9</v>
      </c>
      <c r="G1272" s="76" t="s">
        <v>134</v>
      </c>
      <c r="H1272" s="76">
        <v>6.0</v>
      </c>
      <c r="I1272" s="76" t="s">
        <v>123</v>
      </c>
      <c r="J1272" s="76" t="s">
        <v>9</v>
      </c>
      <c r="K1272" s="76" t="s">
        <v>124</v>
      </c>
      <c r="L1272" s="95" t="s">
        <v>1158</v>
      </c>
      <c r="M1272" s="76"/>
    </row>
    <row r="1273">
      <c r="A1273" s="83">
        <v>45764.0</v>
      </c>
      <c r="B1273" s="95" t="s">
        <v>1157</v>
      </c>
      <c r="C1273" s="76" t="s">
        <v>2</v>
      </c>
      <c r="D1273" s="31" t="s">
        <v>123</v>
      </c>
      <c r="E1273" s="31" t="s">
        <v>124</v>
      </c>
      <c r="F1273" s="76" t="s">
        <v>945</v>
      </c>
      <c r="G1273" s="76" t="s">
        <v>134</v>
      </c>
      <c r="H1273" s="76">
        <v>6.0</v>
      </c>
      <c r="I1273" s="76" t="s">
        <v>123</v>
      </c>
      <c r="J1273" s="76" t="s">
        <v>945</v>
      </c>
      <c r="K1273" s="76" t="s">
        <v>124</v>
      </c>
      <c r="L1273" s="95" t="s">
        <v>1159</v>
      </c>
      <c r="M1273" s="76"/>
    </row>
    <row r="1274">
      <c r="A1274" s="83">
        <v>45764.0</v>
      </c>
      <c r="B1274" s="95" t="s">
        <v>1157</v>
      </c>
      <c r="C1274" s="76" t="s">
        <v>2</v>
      </c>
      <c r="D1274" s="31" t="s">
        <v>123</v>
      </c>
      <c r="E1274" s="31" t="s">
        <v>124</v>
      </c>
      <c r="F1274" s="76" t="s">
        <v>945</v>
      </c>
      <c r="G1274" s="76" t="s">
        <v>134</v>
      </c>
      <c r="H1274" s="76">
        <v>6.0</v>
      </c>
      <c r="I1274" s="76" t="s">
        <v>123</v>
      </c>
      <c r="J1274" s="76" t="s">
        <v>945</v>
      </c>
      <c r="K1274" s="76" t="s">
        <v>124</v>
      </c>
      <c r="L1274" s="95" t="s">
        <v>1160</v>
      </c>
      <c r="M1274" s="76"/>
    </row>
    <row r="1275">
      <c r="A1275" s="83">
        <v>45764.0</v>
      </c>
      <c r="B1275" s="95" t="s">
        <v>734</v>
      </c>
      <c r="C1275" s="76" t="s">
        <v>2</v>
      </c>
      <c r="D1275" s="31" t="s">
        <v>123</v>
      </c>
      <c r="E1275" s="31" t="s">
        <v>124</v>
      </c>
      <c r="F1275" s="76" t="s">
        <v>9</v>
      </c>
      <c r="G1275" s="76" t="s">
        <v>134</v>
      </c>
      <c r="H1275" s="76">
        <v>6.0</v>
      </c>
      <c r="I1275" s="76" t="s">
        <v>123</v>
      </c>
      <c r="J1275" s="76" t="s">
        <v>9</v>
      </c>
      <c r="K1275" s="76" t="s">
        <v>124</v>
      </c>
      <c r="L1275" s="95" t="s">
        <v>1161</v>
      </c>
      <c r="M1275" s="76"/>
    </row>
    <row r="1276">
      <c r="A1276" s="83">
        <v>45764.0</v>
      </c>
      <c r="B1276" s="95" t="s">
        <v>734</v>
      </c>
      <c r="C1276" s="76" t="s">
        <v>2</v>
      </c>
      <c r="D1276" s="31" t="s">
        <v>123</v>
      </c>
      <c r="E1276" s="31" t="s">
        <v>124</v>
      </c>
      <c r="F1276" s="76" t="s">
        <v>9</v>
      </c>
      <c r="G1276" s="76" t="s">
        <v>134</v>
      </c>
      <c r="H1276" s="76">
        <v>6.0</v>
      </c>
      <c r="I1276" s="76" t="s">
        <v>123</v>
      </c>
      <c r="J1276" s="76" t="s">
        <v>9</v>
      </c>
      <c r="K1276" s="76" t="s">
        <v>124</v>
      </c>
      <c r="L1276" s="95" t="s">
        <v>1162</v>
      </c>
      <c r="M1276" s="76"/>
    </row>
    <row r="1277" hidden="1">
      <c r="A1277" s="83">
        <v>45764.0</v>
      </c>
      <c r="B1277" s="95" t="s">
        <v>1163</v>
      </c>
      <c r="C1277" s="76" t="s">
        <v>2</v>
      </c>
      <c r="D1277" s="31" t="s">
        <v>123</v>
      </c>
      <c r="E1277" s="31" t="s">
        <v>124</v>
      </c>
      <c r="F1277" s="76" t="s">
        <v>82</v>
      </c>
      <c r="G1277" s="76" t="s">
        <v>134</v>
      </c>
      <c r="H1277" s="76">
        <v>6.0</v>
      </c>
      <c r="I1277" s="76" t="s">
        <v>123</v>
      </c>
      <c r="J1277" s="76" t="s">
        <v>82</v>
      </c>
      <c r="K1277" s="76" t="s">
        <v>124</v>
      </c>
      <c r="L1277" s="95" t="s">
        <v>1164</v>
      </c>
      <c r="M1277" s="76"/>
    </row>
    <row r="1278">
      <c r="A1278" s="83">
        <v>45764.0</v>
      </c>
      <c r="B1278" s="95" t="s">
        <v>736</v>
      </c>
      <c r="C1278" s="76" t="s">
        <v>2</v>
      </c>
      <c r="D1278" s="31" t="s">
        <v>123</v>
      </c>
      <c r="E1278" s="31" t="s">
        <v>125</v>
      </c>
      <c r="F1278" s="76" t="s">
        <v>9</v>
      </c>
      <c r="G1278" s="76" t="s">
        <v>134</v>
      </c>
      <c r="H1278" s="76">
        <v>6.0</v>
      </c>
      <c r="I1278" s="76" t="s">
        <v>123</v>
      </c>
      <c r="J1278" s="76" t="s">
        <v>9</v>
      </c>
      <c r="K1278" s="76" t="s">
        <v>125</v>
      </c>
      <c r="L1278" s="95" t="s">
        <v>1165</v>
      </c>
      <c r="M1278" s="76"/>
    </row>
    <row r="1279">
      <c r="A1279" s="83">
        <v>45764.0</v>
      </c>
      <c r="B1279" s="95" t="s">
        <v>736</v>
      </c>
      <c r="C1279" s="76" t="s">
        <v>2</v>
      </c>
      <c r="D1279" s="31" t="s">
        <v>123</v>
      </c>
      <c r="E1279" s="31" t="s">
        <v>125</v>
      </c>
      <c r="F1279" s="76" t="s">
        <v>9</v>
      </c>
      <c r="G1279" s="76" t="s">
        <v>134</v>
      </c>
      <c r="H1279" s="76">
        <v>6.0</v>
      </c>
      <c r="I1279" s="76" t="s">
        <v>123</v>
      </c>
      <c r="J1279" s="76" t="s">
        <v>9</v>
      </c>
      <c r="K1279" s="76" t="s">
        <v>125</v>
      </c>
      <c r="L1279" s="95" t="s">
        <v>1166</v>
      </c>
      <c r="M1279" s="76"/>
    </row>
    <row r="1280">
      <c r="A1280" s="83">
        <v>45764.0</v>
      </c>
      <c r="B1280" s="95" t="s">
        <v>736</v>
      </c>
      <c r="C1280" s="76" t="s">
        <v>2</v>
      </c>
      <c r="D1280" s="31" t="s">
        <v>175</v>
      </c>
      <c r="E1280" s="31" t="s">
        <v>40</v>
      </c>
      <c r="F1280" s="76" t="s">
        <v>945</v>
      </c>
      <c r="G1280" s="76" t="s">
        <v>134</v>
      </c>
      <c r="H1280" s="76">
        <v>6.0</v>
      </c>
      <c r="I1280" s="76" t="s">
        <v>175</v>
      </c>
      <c r="J1280" s="76" t="s">
        <v>945</v>
      </c>
      <c r="K1280" s="76" t="s">
        <v>40</v>
      </c>
      <c r="L1280" s="95" t="s">
        <v>1167</v>
      </c>
      <c r="M1280" s="76"/>
    </row>
    <row r="1281">
      <c r="A1281" s="83">
        <v>45764.0</v>
      </c>
      <c r="B1281" s="95" t="s">
        <v>740</v>
      </c>
      <c r="C1281" s="76" t="s">
        <v>2</v>
      </c>
      <c r="D1281" s="31" t="s">
        <v>123</v>
      </c>
      <c r="E1281" s="31" t="s">
        <v>124</v>
      </c>
      <c r="F1281" s="76" t="s">
        <v>945</v>
      </c>
      <c r="G1281" s="76" t="s">
        <v>134</v>
      </c>
      <c r="H1281" s="76">
        <v>6.0</v>
      </c>
      <c r="I1281" s="76" t="s">
        <v>123</v>
      </c>
      <c r="J1281" s="76" t="s">
        <v>945</v>
      </c>
      <c r="K1281" s="76" t="s">
        <v>124</v>
      </c>
      <c r="L1281" s="95" t="s">
        <v>1168</v>
      </c>
      <c r="M1281" s="76"/>
    </row>
    <row r="1282">
      <c r="A1282" s="83">
        <v>45764.0</v>
      </c>
      <c r="B1282" s="95" t="s">
        <v>417</v>
      </c>
      <c r="C1282" s="76" t="s">
        <v>2</v>
      </c>
      <c r="D1282" s="31" t="s">
        <v>322</v>
      </c>
      <c r="E1282" s="31" t="s">
        <v>126</v>
      </c>
      <c r="F1282" s="76" t="s">
        <v>9</v>
      </c>
      <c r="G1282" s="76" t="s">
        <v>134</v>
      </c>
      <c r="H1282" s="76">
        <v>6.0</v>
      </c>
      <c r="I1282" s="76" t="s">
        <v>322</v>
      </c>
      <c r="J1282" s="76" t="s">
        <v>9</v>
      </c>
      <c r="K1282" s="76" t="s">
        <v>126</v>
      </c>
      <c r="L1282" s="95" t="s">
        <v>1169</v>
      </c>
      <c r="M1282" s="76"/>
    </row>
    <row r="1283">
      <c r="A1283" s="83">
        <v>45764.0</v>
      </c>
      <c r="B1283" s="95" t="s">
        <v>1170</v>
      </c>
      <c r="C1283" s="76" t="s">
        <v>2</v>
      </c>
      <c r="D1283" s="31" t="s">
        <v>303</v>
      </c>
      <c r="E1283" s="31" t="s">
        <v>126</v>
      </c>
      <c r="F1283" s="76" t="s">
        <v>9</v>
      </c>
      <c r="G1283" s="76" t="s">
        <v>134</v>
      </c>
      <c r="H1283" s="76">
        <v>6.0</v>
      </c>
      <c r="I1283" s="76" t="s">
        <v>303</v>
      </c>
      <c r="J1283" s="76" t="s">
        <v>9</v>
      </c>
      <c r="K1283" s="76" t="s">
        <v>126</v>
      </c>
      <c r="L1283" s="95" t="s">
        <v>1171</v>
      </c>
      <c r="M1283" s="76"/>
    </row>
    <row r="1284">
      <c r="A1284" s="83">
        <v>45764.0</v>
      </c>
      <c r="B1284" s="95" t="s">
        <v>1170</v>
      </c>
      <c r="C1284" s="76" t="s">
        <v>2</v>
      </c>
      <c r="D1284" s="31" t="s">
        <v>303</v>
      </c>
      <c r="E1284" s="31" t="s">
        <v>126</v>
      </c>
      <c r="F1284" s="76" t="s">
        <v>945</v>
      </c>
      <c r="G1284" s="76" t="s">
        <v>134</v>
      </c>
      <c r="H1284" s="76">
        <v>6.0</v>
      </c>
      <c r="I1284" s="76" t="s">
        <v>303</v>
      </c>
      <c r="J1284" s="76" t="s">
        <v>945</v>
      </c>
      <c r="K1284" s="76" t="s">
        <v>126</v>
      </c>
      <c r="L1284" s="95" t="s">
        <v>1172</v>
      </c>
      <c r="M1284" s="76"/>
    </row>
    <row r="1285" hidden="1">
      <c r="A1285" s="83">
        <v>45764.0</v>
      </c>
      <c r="B1285" s="95" t="s">
        <v>1170</v>
      </c>
      <c r="C1285" s="76" t="s">
        <v>2</v>
      </c>
      <c r="D1285" s="31" t="s">
        <v>303</v>
      </c>
      <c r="E1285" s="31" t="s">
        <v>126</v>
      </c>
      <c r="F1285" s="76" t="s">
        <v>82</v>
      </c>
      <c r="G1285" s="76" t="s">
        <v>134</v>
      </c>
      <c r="H1285" s="76">
        <v>6.0</v>
      </c>
      <c r="I1285" s="76" t="s">
        <v>303</v>
      </c>
      <c r="J1285" s="76" t="s">
        <v>82</v>
      </c>
      <c r="K1285" s="76" t="s">
        <v>126</v>
      </c>
      <c r="L1285" s="95" t="s">
        <v>1173</v>
      </c>
      <c r="M1285" s="76"/>
    </row>
    <row r="1286" hidden="1">
      <c r="A1286" s="83">
        <v>45764.0</v>
      </c>
      <c r="B1286" s="95" t="s">
        <v>1174</v>
      </c>
      <c r="C1286" s="76" t="s">
        <v>2</v>
      </c>
      <c r="D1286" s="31" t="s">
        <v>799</v>
      </c>
      <c r="E1286" s="31" t="s">
        <v>126</v>
      </c>
      <c r="F1286" s="76" t="s">
        <v>82</v>
      </c>
      <c r="G1286" s="76" t="s">
        <v>134</v>
      </c>
      <c r="H1286" s="76">
        <v>6.0</v>
      </c>
      <c r="I1286" s="76" t="s">
        <v>799</v>
      </c>
      <c r="J1286" s="76" t="s">
        <v>82</v>
      </c>
      <c r="K1286" s="76" t="s">
        <v>126</v>
      </c>
      <c r="L1286" s="95" t="s">
        <v>1175</v>
      </c>
      <c r="M1286" s="76"/>
    </row>
    <row r="1287">
      <c r="A1287" s="83">
        <v>45764.0</v>
      </c>
      <c r="B1287" s="95" t="s">
        <v>1174</v>
      </c>
      <c r="C1287" s="76" t="s">
        <v>2</v>
      </c>
      <c r="D1287" s="31" t="s">
        <v>799</v>
      </c>
      <c r="E1287" s="31" t="s">
        <v>126</v>
      </c>
      <c r="F1287" s="76" t="s">
        <v>945</v>
      </c>
      <c r="G1287" s="76" t="s">
        <v>134</v>
      </c>
      <c r="H1287" s="76">
        <v>6.0</v>
      </c>
      <c r="I1287" s="76" t="s">
        <v>799</v>
      </c>
      <c r="J1287" s="76" t="s">
        <v>945</v>
      </c>
      <c r="K1287" s="76" t="s">
        <v>126</v>
      </c>
      <c r="L1287" s="95" t="s">
        <v>1176</v>
      </c>
      <c r="M1287" s="76"/>
    </row>
    <row r="1288">
      <c r="A1288" s="83">
        <v>45764.0</v>
      </c>
      <c r="B1288" s="95" t="s">
        <v>1174</v>
      </c>
      <c r="C1288" s="76" t="s">
        <v>2</v>
      </c>
      <c r="D1288" s="31" t="s">
        <v>799</v>
      </c>
      <c r="E1288" s="31" t="s">
        <v>126</v>
      </c>
      <c r="F1288" s="76" t="s">
        <v>9</v>
      </c>
      <c r="G1288" s="76" t="s">
        <v>134</v>
      </c>
      <c r="H1288" s="76">
        <v>6.0</v>
      </c>
      <c r="I1288" s="76" t="s">
        <v>799</v>
      </c>
      <c r="J1288" s="76" t="s">
        <v>9</v>
      </c>
      <c r="K1288" s="76" t="s">
        <v>126</v>
      </c>
      <c r="L1288" s="95" t="s">
        <v>1177</v>
      </c>
      <c r="M1288" s="76"/>
    </row>
    <row r="1289">
      <c r="A1289" s="83">
        <v>45764.0</v>
      </c>
      <c r="B1289" s="95" t="s">
        <v>1178</v>
      </c>
      <c r="C1289" s="76" t="s">
        <v>78</v>
      </c>
      <c r="D1289" s="31" t="s">
        <v>123</v>
      </c>
      <c r="E1289" s="31" t="s">
        <v>124</v>
      </c>
      <c r="F1289" s="76" t="s">
        <v>9</v>
      </c>
      <c r="G1289" s="76" t="s">
        <v>134</v>
      </c>
      <c r="H1289" s="76">
        <v>6.0</v>
      </c>
      <c r="I1289" s="76" t="s">
        <v>123</v>
      </c>
      <c r="J1289" s="76" t="s">
        <v>9</v>
      </c>
      <c r="K1289" s="76" t="s">
        <v>124</v>
      </c>
      <c r="L1289" s="95" t="s">
        <v>1179</v>
      </c>
      <c r="M1289" s="76"/>
    </row>
    <row r="1290">
      <c r="A1290" s="83">
        <v>45764.0</v>
      </c>
      <c r="B1290" s="95" t="s">
        <v>1180</v>
      </c>
      <c r="C1290" s="76" t="s">
        <v>78</v>
      </c>
      <c r="D1290" s="31" t="s">
        <v>123</v>
      </c>
      <c r="E1290" s="31" t="s">
        <v>124</v>
      </c>
      <c r="F1290" s="76" t="s">
        <v>9</v>
      </c>
      <c r="G1290" s="76" t="s">
        <v>134</v>
      </c>
      <c r="H1290" s="76">
        <v>6.0</v>
      </c>
      <c r="I1290" s="76" t="s">
        <v>123</v>
      </c>
      <c r="J1290" s="76" t="s">
        <v>9</v>
      </c>
      <c r="K1290" s="76" t="s">
        <v>124</v>
      </c>
      <c r="L1290" s="95" t="s">
        <v>1181</v>
      </c>
      <c r="M1290" s="76"/>
    </row>
    <row r="1291">
      <c r="A1291" s="83">
        <v>45764.0</v>
      </c>
      <c r="B1291" s="95" t="s">
        <v>1180</v>
      </c>
      <c r="C1291" s="76" t="s">
        <v>78</v>
      </c>
      <c r="D1291" s="31" t="s">
        <v>123</v>
      </c>
      <c r="E1291" s="31" t="s">
        <v>124</v>
      </c>
      <c r="F1291" s="76" t="s">
        <v>9</v>
      </c>
      <c r="G1291" s="76" t="s">
        <v>134</v>
      </c>
      <c r="H1291" s="76">
        <v>6.0</v>
      </c>
      <c r="I1291" s="76" t="s">
        <v>123</v>
      </c>
      <c r="J1291" s="76" t="s">
        <v>9</v>
      </c>
      <c r="K1291" s="76" t="s">
        <v>124</v>
      </c>
      <c r="L1291" s="95" t="s">
        <v>1182</v>
      </c>
      <c r="M1291" s="76"/>
    </row>
    <row r="1292">
      <c r="A1292" s="83">
        <v>45764.0</v>
      </c>
      <c r="B1292" s="95" t="s">
        <v>1180</v>
      </c>
      <c r="C1292" s="76" t="s">
        <v>78</v>
      </c>
      <c r="D1292" s="31" t="s">
        <v>123</v>
      </c>
      <c r="E1292" s="31" t="s">
        <v>124</v>
      </c>
      <c r="F1292" s="76" t="s">
        <v>9</v>
      </c>
      <c r="G1292" s="76" t="s">
        <v>134</v>
      </c>
      <c r="H1292" s="76">
        <v>6.0</v>
      </c>
      <c r="I1292" s="76" t="s">
        <v>123</v>
      </c>
      <c r="J1292" s="76" t="s">
        <v>9</v>
      </c>
      <c r="K1292" s="76" t="s">
        <v>124</v>
      </c>
      <c r="L1292" s="95" t="s">
        <v>1183</v>
      </c>
      <c r="M1292" s="76"/>
    </row>
    <row r="1293">
      <c r="A1293" s="83">
        <v>45764.0</v>
      </c>
      <c r="B1293" s="95" t="s">
        <v>1180</v>
      </c>
      <c r="C1293" s="76" t="s">
        <v>78</v>
      </c>
      <c r="D1293" s="31" t="s">
        <v>123</v>
      </c>
      <c r="E1293" s="31" t="s">
        <v>124</v>
      </c>
      <c r="F1293" s="76" t="s">
        <v>9</v>
      </c>
      <c r="G1293" s="76" t="s">
        <v>134</v>
      </c>
      <c r="H1293" s="76">
        <v>6.0</v>
      </c>
      <c r="I1293" s="76" t="s">
        <v>123</v>
      </c>
      <c r="J1293" s="76" t="s">
        <v>9</v>
      </c>
      <c r="K1293" s="76" t="s">
        <v>124</v>
      </c>
      <c r="L1293" s="95" t="s">
        <v>1184</v>
      </c>
      <c r="M1293" s="76"/>
    </row>
    <row r="1294">
      <c r="A1294" s="83">
        <v>45764.0</v>
      </c>
      <c r="B1294" s="95" t="s">
        <v>1180</v>
      </c>
      <c r="C1294" s="76" t="s">
        <v>78</v>
      </c>
      <c r="D1294" s="31" t="s">
        <v>123</v>
      </c>
      <c r="E1294" s="31" t="s">
        <v>124</v>
      </c>
      <c r="F1294" s="76" t="s">
        <v>9</v>
      </c>
      <c r="G1294" s="76" t="s">
        <v>134</v>
      </c>
      <c r="H1294" s="76">
        <v>6.0</v>
      </c>
      <c r="I1294" s="76" t="s">
        <v>123</v>
      </c>
      <c r="J1294" s="76" t="s">
        <v>9</v>
      </c>
      <c r="K1294" s="76" t="s">
        <v>124</v>
      </c>
      <c r="L1294" s="95" t="s">
        <v>1185</v>
      </c>
      <c r="M1294" s="76"/>
    </row>
    <row r="1295">
      <c r="A1295" s="83">
        <v>45764.0</v>
      </c>
      <c r="B1295" s="95" t="s">
        <v>1180</v>
      </c>
      <c r="C1295" s="76" t="s">
        <v>78</v>
      </c>
      <c r="D1295" s="31" t="s">
        <v>123</v>
      </c>
      <c r="E1295" s="31" t="s">
        <v>124</v>
      </c>
      <c r="F1295" s="76" t="s">
        <v>9</v>
      </c>
      <c r="G1295" s="76" t="s">
        <v>134</v>
      </c>
      <c r="H1295" s="76">
        <v>6.0</v>
      </c>
      <c r="I1295" s="76" t="s">
        <v>123</v>
      </c>
      <c r="J1295" s="76" t="s">
        <v>9</v>
      </c>
      <c r="K1295" s="76" t="s">
        <v>124</v>
      </c>
      <c r="L1295" s="95" t="s">
        <v>1186</v>
      </c>
      <c r="M1295" s="76"/>
    </row>
    <row r="1296">
      <c r="A1296" s="83">
        <v>45764.0</v>
      </c>
      <c r="B1296" s="95" t="s">
        <v>1180</v>
      </c>
      <c r="C1296" s="76" t="s">
        <v>78</v>
      </c>
      <c r="D1296" s="31" t="s">
        <v>123</v>
      </c>
      <c r="E1296" s="31" t="s">
        <v>124</v>
      </c>
      <c r="F1296" s="76" t="s">
        <v>9</v>
      </c>
      <c r="G1296" s="76" t="s">
        <v>134</v>
      </c>
      <c r="H1296" s="76">
        <v>6.0</v>
      </c>
      <c r="I1296" s="76" t="s">
        <v>123</v>
      </c>
      <c r="J1296" s="76" t="s">
        <v>9</v>
      </c>
      <c r="K1296" s="76" t="s">
        <v>124</v>
      </c>
      <c r="L1296" s="95" t="s">
        <v>1187</v>
      </c>
      <c r="M1296" s="76"/>
    </row>
    <row r="1297">
      <c r="A1297" s="83">
        <v>45764.0</v>
      </c>
      <c r="B1297" s="95" t="s">
        <v>1180</v>
      </c>
      <c r="C1297" s="76" t="s">
        <v>78</v>
      </c>
      <c r="D1297" s="31" t="s">
        <v>123</v>
      </c>
      <c r="E1297" s="31" t="s">
        <v>124</v>
      </c>
      <c r="F1297" s="76" t="s">
        <v>9</v>
      </c>
      <c r="G1297" s="76" t="s">
        <v>134</v>
      </c>
      <c r="H1297" s="76">
        <v>6.0</v>
      </c>
      <c r="I1297" s="76" t="s">
        <v>123</v>
      </c>
      <c r="J1297" s="76" t="s">
        <v>9</v>
      </c>
      <c r="K1297" s="76" t="s">
        <v>124</v>
      </c>
      <c r="L1297" s="95" t="s">
        <v>1188</v>
      </c>
      <c r="M1297" s="76"/>
    </row>
    <row r="1298">
      <c r="A1298" s="83">
        <v>45764.0</v>
      </c>
      <c r="B1298" s="95" t="s">
        <v>1180</v>
      </c>
      <c r="C1298" s="76" t="s">
        <v>78</v>
      </c>
      <c r="D1298" s="31" t="s">
        <v>123</v>
      </c>
      <c r="E1298" s="31" t="s">
        <v>124</v>
      </c>
      <c r="F1298" s="76" t="s">
        <v>9</v>
      </c>
      <c r="G1298" s="76" t="s">
        <v>134</v>
      </c>
      <c r="H1298" s="76">
        <v>6.0</v>
      </c>
      <c r="I1298" s="76" t="s">
        <v>123</v>
      </c>
      <c r="J1298" s="76" t="s">
        <v>9</v>
      </c>
      <c r="K1298" s="76" t="s">
        <v>124</v>
      </c>
      <c r="L1298" s="95" t="s">
        <v>1189</v>
      </c>
      <c r="M1298" s="76"/>
    </row>
    <row r="1299">
      <c r="A1299" s="83">
        <v>45764.0</v>
      </c>
      <c r="B1299" s="95" t="s">
        <v>1180</v>
      </c>
      <c r="C1299" s="76" t="s">
        <v>78</v>
      </c>
      <c r="D1299" s="31" t="s">
        <v>123</v>
      </c>
      <c r="E1299" s="31" t="s">
        <v>124</v>
      </c>
      <c r="F1299" s="76" t="s">
        <v>9</v>
      </c>
      <c r="G1299" s="76" t="s">
        <v>134</v>
      </c>
      <c r="H1299" s="76">
        <v>6.0</v>
      </c>
      <c r="I1299" s="76" t="s">
        <v>123</v>
      </c>
      <c r="J1299" s="76" t="s">
        <v>9</v>
      </c>
      <c r="K1299" s="76" t="s">
        <v>124</v>
      </c>
      <c r="L1299" s="95" t="s">
        <v>1190</v>
      </c>
      <c r="M1299" s="76"/>
    </row>
    <row r="1300">
      <c r="A1300" s="83">
        <v>45764.0</v>
      </c>
      <c r="B1300" s="95" t="s">
        <v>1180</v>
      </c>
      <c r="C1300" s="76" t="s">
        <v>78</v>
      </c>
      <c r="D1300" s="31" t="s">
        <v>123</v>
      </c>
      <c r="E1300" s="31" t="s">
        <v>124</v>
      </c>
      <c r="F1300" s="76" t="s">
        <v>9</v>
      </c>
      <c r="G1300" s="76" t="s">
        <v>134</v>
      </c>
      <c r="H1300" s="76">
        <v>6.0</v>
      </c>
      <c r="I1300" s="76" t="s">
        <v>123</v>
      </c>
      <c r="J1300" s="76" t="s">
        <v>9</v>
      </c>
      <c r="K1300" s="76" t="s">
        <v>124</v>
      </c>
      <c r="L1300" s="95" t="s">
        <v>1191</v>
      </c>
      <c r="M1300" s="76"/>
    </row>
    <row r="1301">
      <c r="A1301" s="83">
        <v>45764.0</v>
      </c>
      <c r="B1301" s="95" t="s">
        <v>1180</v>
      </c>
      <c r="C1301" s="76" t="s">
        <v>78</v>
      </c>
      <c r="D1301" s="31" t="s">
        <v>123</v>
      </c>
      <c r="E1301" s="31" t="s">
        <v>124</v>
      </c>
      <c r="F1301" s="76" t="s">
        <v>945</v>
      </c>
      <c r="G1301" s="76" t="s">
        <v>134</v>
      </c>
      <c r="H1301" s="76">
        <v>6.0</v>
      </c>
      <c r="I1301" s="76" t="s">
        <v>123</v>
      </c>
      <c r="J1301" s="76" t="s">
        <v>945</v>
      </c>
      <c r="K1301" s="76" t="s">
        <v>124</v>
      </c>
      <c r="L1301" s="95" t="s">
        <v>1192</v>
      </c>
      <c r="M1301" s="76"/>
    </row>
    <row r="1302">
      <c r="A1302" s="83">
        <v>45764.0</v>
      </c>
      <c r="B1302" s="95" t="s">
        <v>1180</v>
      </c>
      <c r="C1302" s="76" t="s">
        <v>78</v>
      </c>
      <c r="D1302" s="31" t="s">
        <v>123</v>
      </c>
      <c r="E1302" s="31" t="s">
        <v>124</v>
      </c>
      <c r="F1302" s="76" t="s">
        <v>945</v>
      </c>
      <c r="G1302" s="76" t="s">
        <v>134</v>
      </c>
      <c r="H1302" s="76">
        <v>6.0</v>
      </c>
      <c r="I1302" s="76" t="s">
        <v>123</v>
      </c>
      <c r="J1302" s="76" t="s">
        <v>945</v>
      </c>
      <c r="K1302" s="76" t="s">
        <v>124</v>
      </c>
      <c r="L1302" s="95" t="s">
        <v>1193</v>
      </c>
      <c r="M1302" s="76"/>
    </row>
    <row r="1303">
      <c r="A1303" s="83">
        <v>45764.0</v>
      </c>
      <c r="B1303" s="95" t="s">
        <v>1180</v>
      </c>
      <c r="C1303" s="76" t="s">
        <v>78</v>
      </c>
      <c r="D1303" s="31" t="s">
        <v>123</v>
      </c>
      <c r="E1303" s="31" t="s">
        <v>124</v>
      </c>
      <c r="F1303" s="76" t="s">
        <v>945</v>
      </c>
      <c r="G1303" s="76" t="s">
        <v>134</v>
      </c>
      <c r="H1303" s="76">
        <v>6.0</v>
      </c>
      <c r="I1303" s="76" t="s">
        <v>123</v>
      </c>
      <c r="J1303" s="76" t="s">
        <v>945</v>
      </c>
      <c r="K1303" s="76" t="s">
        <v>124</v>
      </c>
      <c r="L1303" s="95" t="s">
        <v>1194</v>
      </c>
      <c r="M1303" s="76"/>
    </row>
    <row r="1304">
      <c r="A1304" s="83">
        <v>45764.0</v>
      </c>
      <c r="B1304" s="95" t="s">
        <v>1180</v>
      </c>
      <c r="C1304" s="76" t="s">
        <v>78</v>
      </c>
      <c r="D1304" s="31" t="s">
        <v>123</v>
      </c>
      <c r="E1304" s="31" t="s">
        <v>124</v>
      </c>
      <c r="F1304" s="76" t="s">
        <v>945</v>
      </c>
      <c r="G1304" s="76" t="s">
        <v>134</v>
      </c>
      <c r="H1304" s="76">
        <v>6.0</v>
      </c>
      <c r="I1304" s="76" t="s">
        <v>123</v>
      </c>
      <c r="J1304" s="76" t="s">
        <v>945</v>
      </c>
      <c r="K1304" s="76" t="s">
        <v>124</v>
      </c>
      <c r="L1304" s="95" t="s">
        <v>1195</v>
      </c>
      <c r="M1304" s="76"/>
    </row>
    <row r="1305">
      <c r="A1305" s="83">
        <v>45764.0</v>
      </c>
      <c r="B1305" s="95" t="s">
        <v>1180</v>
      </c>
      <c r="C1305" s="76" t="s">
        <v>78</v>
      </c>
      <c r="D1305" s="31" t="s">
        <v>123</v>
      </c>
      <c r="E1305" s="31" t="s">
        <v>124</v>
      </c>
      <c r="F1305" s="76" t="s">
        <v>945</v>
      </c>
      <c r="G1305" s="76" t="s">
        <v>134</v>
      </c>
      <c r="H1305" s="76">
        <v>6.0</v>
      </c>
      <c r="I1305" s="76" t="s">
        <v>123</v>
      </c>
      <c r="J1305" s="76" t="s">
        <v>945</v>
      </c>
      <c r="K1305" s="76" t="s">
        <v>124</v>
      </c>
      <c r="L1305" s="95" t="s">
        <v>1196</v>
      </c>
      <c r="M1305" s="76"/>
    </row>
    <row r="1306">
      <c r="A1306" s="83">
        <v>45764.0</v>
      </c>
      <c r="B1306" s="95" t="s">
        <v>1180</v>
      </c>
      <c r="C1306" s="76" t="s">
        <v>78</v>
      </c>
      <c r="D1306" s="31" t="s">
        <v>123</v>
      </c>
      <c r="E1306" s="31" t="s">
        <v>124</v>
      </c>
      <c r="F1306" s="76" t="s">
        <v>945</v>
      </c>
      <c r="G1306" s="76" t="s">
        <v>134</v>
      </c>
      <c r="H1306" s="76">
        <v>6.0</v>
      </c>
      <c r="I1306" s="76" t="s">
        <v>123</v>
      </c>
      <c r="J1306" s="76" t="s">
        <v>945</v>
      </c>
      <c r="K1306" s="76" t="s">
        <v>124</v>
      </c>
      <c r="L1306" s="95" t="s">
        <v>1197</v>
      </c>
      <c r="M1306" s="76"/>
    </row>
    <row r="1307">
      <c r="A1307" s="83">
        <v>45764.0</v>
      </c>
      <c r="B1307" s="95" t="s">
        <v>1180</v>
      </c>
      <c r="C1307" s="76" t="s">
        <v>78</v>
      </c>
      <c r="D1307" s="31" t="s">
        <v>123</v>
      </c>
      <c r="E1307" s="31" t="s">
        <v>124</v>
      </c>
      <c r="F1307" s="76" t="s">
        <v>945</v>
      </c>
      <c r="G1307" s="76" t="s">
        <v>134</v>
      </c>
      <c r="H1307" s="76">
        <v>6.0</v>
      </c>
      <c r="I1307" s="76" t="s">
        <v>123</v>
      </c>
      <c r="J1307" s="76" t="s">
        <v>945</v>
      </c>
      <c r="K1307" s="76" t="s">
        <v>124</v>
      </c>
      <c r="L1307" s="95" t="s">
        <v>1198</v>
      </c>
      <c r="M1307" s="76"/>
    </row>
    <row r="1308">
      <c r="A1308" s="83">
        <v>45764.0</v>
      </c>
      <c r="B1308" s="95" t="s">
        <v>1180</v>
      </c>
      <c r="C1308" s="76" t="s">
        <v>78</v>
      </c>
      <c r="D1308" s="31" t="s">
        <v>123</v>
      </c>
      <c r="E1308" s="31" t="s">
        <v>124</v>
      </c>
      <c r="F1308" s="76" t="s">
        <v>945</v>
      </c>
      <c r="G1308" s="76" t="s">
        <v>134</v>
      </c>
      <c r="H1308" s="76">
        <v>6.0</v>
      </c>
      <c r="I1308" s="76" t="s">
        <v>123</v>
      </c>
      <c r="J1308" s="76" t="s">
        <v>945</v>
      </c>
      <c r="K1308" s="76" t="s">
        <v>124</v>
      </c>
      <c r="L1308" s="95" t="s">
        <v>1199</v>
      </c>
      <c r="M1308" s="76"/>
    </row>
    <row r="1309">
      <c r="A1309" s="83">
        <v>45764.0</v>
      </c>
      <c r="B1309" s="95" t="s">
        <v>1180</v>
      </c>
      <c r="C1309" s="76" t="s">
        <v>78</v>
      </c>
      <c r="D1309" s="31" t="s">
        <v>123</v>
      </c>
      <c r="E1309" s="31" t="s">
        <v>124</v>
      </c>
      <c r="F1309" s="76" t="s">
        <v>945</v>
      </c>
      <c r="G1309" s="76" t="s">
        <v>134</v>
      </c>
      <c r="H1309" s="76">
        <v>6.0</v>
      </c>
      <c r="I1309" s="76" t="s">
        <v>123</v>
      </c>
      <c r="J1309" s="76" t="s">
        <v>945</v>
      </c>
      <c r="K1309" s="76" t="s">
        <v>124</v>
      </c>
      <c r="L1309" s="95" t="s">
        <v>1200</v>
      </c>
      <c r="M1309" s="76"/>
    </row>
    <row r="1310">
      <c r="A1310" s="83">
        <v>45764.0</v>
      </c>
      <c r="B1310" s="95" t="s">
        <v>1180</v>
      </c>
      <c r="C1310" s="76" t="s">
        <v>78</v>
      </c>
      <c r="D1310" s="31" t="s">
        <v>123</v>
      </c>
      <c r="E1310" s="31" t="s">
        <v>124</v>
      </c>
      <c r="F1310" s="76" t="s">
        <v>945</v>
      </c>
      <c r="G1310" s="76" t="s">
        <v>134</v>
      </c>
      <c r="H1310" s="76">
        <v>6.0</v>
      </c>
      <c r="I1310" s="76" t="s">
        <v>123</v>
      </c>
      <c r="J1310" s="76" t="s">
        <v>945</v>
      </c>
      <c r="K1310" s="76" t="s">
        <v>124</v>
      </c>
      <c r="L1310" s="95" t="s">
        <v>1201</v>
      </c>
      <c r="M1310" s="76"/>
    </row>
    <row r="1311">
      <c r="A1311" s="83">
        <v>45764.0</v>
      </c>
      <c r="B1311" s="95" t="s">
        <v>1180</v>
      </c>
      <c r="C1311" s="76" t="s">
        <v>78</v>
      </c>
      <c r="D1311" s="31" t="s">
        <v>123</v>
      </c>
      <c r="E1311" s="31" t="s">
        <v>124</v>
      </c>
      <c r="F1311" s="76" t="s">
        <v>945</v>
      </c>
      <c r="G1311" s="76" t="s">
        <v>134</v>
      </c>
      <c r="H1311" s="76">
        <v>6.0</v>
      </c>
      <c r="I1311" s="76" t="s">
        <v>123</v>
      </c>
      <c r="J1311" s="76" t="s">
        <v>945</v>
      </c>
      <c r="K1311" s="76" t="s">
        <v>124</v>
      </c>
      <c r="L1311" s="95" t="s">
        <v>1202</v>
      </c>
      <c r="M1311" s="76"/>
    </row>
    <row r="1312">
      <c r="A1312" s="83">
        <v>45764.0</v>
      </c>
      <c r="B1312" s="95" t="s">
        <v>1180</v>
      </c>
      <c r="C1312" s="76" t="s">
        <v>78</v>
      </c>
      <c r="D1312" s="31" t="s">
        <v>123</v>
      </c>
      <c r="E1312" s="31" t="s">
        <v>124</v>
      </c>
      <c r="F1312" s="76" t="s">
        <v>945</v>
      </c>
      <c r="G1312" s="76" t="s">
        <v>134</v>
      </c>
      <c r="H1312" s="76">
        <v>6.0</v>
      </c>
      <c r="I1312" s="76" t="s">
        <v>123</v>
      </c>
      <c r="J1312" s="76" t="s">
        <v>945</v>
      </c>
      <c r="K1312" s="76" t="s">
        <v>124</v>
      </c>
      <c r="L1312" s="95" t="s">
        <v>1203</v>
      </c>
      <c r="M1312" s="76"/>
    </row>
    <row r="1313" hidden="1">
      <c r="A1313" s="83">
        <v>45764.0</v>
      </c>
      <c r="B1313" s="95" t="s">
        <v>1204</v>
      </c>
      <c r="C1313" s="76" t="s">
        <v>78</v>
      </c>
      <c r="D1313" s="31" t="s">
        <v>123</v>
      </c>
      <c r="E1313" s="31" t="s">
        <v>124</v>
      </c>
      <c r="F1313" s="76" t="s">
        <v>82</v>
      </c>
      <c r="G1313" s="76" t="s">
        <v>134</v>
      </c>
      <c r="H1313" s="76">
        <v>3.0</v>
      </c>
      <c r="I1313" s="76" t="s">
        <v>123</v>
      </c>
      <c r="J1313" s="76" t="s">
        <v>82</v>
      </c>
      <c r="K1313" s="76" t="s">
        <v>124</v>
      </c>
      <c r="L1313" s="95" t="s">
        <v>1205</v>
      </c>
      <c r="M1313" s="76"/>
    </row>
    <row r="1314" hidden="1">
      <c r="A1314" s="83">
        <v>45764.0</v>
      </c>
      <c r="B1314" s="95" t="s">
        <v>1204</v>
      </c>
      <c r="C1314" s="76" t="s">
        <v>78</v>
      </c>
      <c r="D1314" s="31" t="s">
        <v>123</v>
      </c>
      <c r="E1314" s="31" t="s">
        <v>124</v>
      </c>
      <c r="F1314" s="76" t="s">
        <v>82</v>
      </c>
      <c r="G1314" s="76" t="s">
        <v>134</v>
      </c>
      <c r="H1314" s="76">
        <v>3.0</v>
      </c>
      <c r="I1314" s="76" t="s">
        <v>123</v>
      </c>
      <c r="J1314" s="76" t="s">
        <v>82</v>
      </c>
      <c r="K1314" s="76" t="s">
        <v>124</v>
      </c>
      <c r="L1314" s="95" t="s">
        <v>1206</v>
      </c>
      <c r="M1314" s="76"/>
    </row>
    <row r="1315" hidden="1">
      <c r="A1315" s="83">
        <v>45764.0</v>
      </c>
      <c r="B1315" s="95" t="s">
        <v>1204</v>
      </c>
      <c r="C1315" s="76" t="s">
        <v>78</v>
      </c>
      <c r="D1315" s="31" t="s">
        <v>123</v>
      </c>
      <c r="E1315" s="31" t="s">
        <v>124</v>
      </c>
      <c r="F1315" s="76" t="s">
        <v>82</v>
      </c>
      <c r="G1315" s="76" t="s">
        <v>134</v>
      </c>
      <c r="H1315" s="76">
        <v>3.0</v>
      </c>
      <c r="I1315" s="76" t="s">
        <v>123</v>
      </c>
      <c r="J1315" s="76" t="s">
        <v>82</v>
      </c>
      <c r="K1315" s="76" t="s">
        <v>124</v>
      </c>
      <c r="L1315" s="95" t="s">
        <v>1207</v>
      </c>
      <c r="M1315" s="76"/>
    </row>
    <row r="1316" hidden="1">
      <c r="A1316" s="83">
        <v>45764.0</v>
      </c>
      <c r="B1316" s="95" t="s">
        <v>1204</v>
      </c>
      <c r="C1316" s="76" t="s">
        <v>78</v>
      </c>
      <c r="D1316" s="31" t="s">
        <v>123</v>
      </c>
      <c r="E1316" s="31" t="s">
        <v>124</v>
      </c>
      <c r="F1316" s="76" t="s">
        <v>82</v>
      </c>
      <c r="G1316" s="76" t="s">
        <v>134</v>
      </c>
      <c r="H1316" s="76">
        <v>3.0</v>
      </c>
      <c r="I1316" s="76" t="s">
        <v>123</v>
      </c>
      <c r="J1316" s="76" t="s">
        <v>82</v>
      </c>
      <c r="K1316" s="76" t="s">
        <v>124</v>
      </c>
      <c r="L1316" s="95" t="s">
        <v>1208</v>
      </c>
      <c r="M1316" s="76"/>
    </row>
    <row r="1317" hidden="1">
      <c r="A1317" s="83">
        <v>45764.0</v>
      </c>
      <c r="B1317" s="95" t="s">
        <v>1204</v>
      </c>
      <c r="C1317" s="76" t="s">
        <v>78</v>
      </c>
      <c r="D1317" s="31" t="s">
        <v>123</v>
      </c>
      <c r="E1317" s="31" t="s">
        <v>124</v>
      </c>
      <c r="F1317" s="76" t="s">
        <v>82</v>
      </c>
      <c r="G1317" s="76" t="s">
        <v>134</v>
      </c>
      <c r="H1317" s="76">
        <v>3.0</v>
      </c>
      <c r="I1317" s="76" t="s">
        <v>123</v>
      </c>
      <c r="J1317" s="76" t="s">
        <v>82</v>
      </c>
      <c r="K1317" s="76" t="s">
        <v>124</v>
      </c>
      <c r="L1317" s="95" t="s">
        <v>1209</v>
      </c>
      <c r="M1317" s="76"/>
    </row>
    <row r="1318" hidden="1">
      <c r="A1318" s="83">
        <v>45764.0</v>
      </c>
      <c r="B1318" s="95" t="s">
        <v>1204</v>
      </c>
      <c r="C1318" s="76" t="s">
        <v>78</v>
      </c>
      <c r="D1318" s="31" t="s">
        <v>123</v>
      </c>
      <c r="E1318" s="31" t="s">
        <v>124</v>
      </c>
      <c r="F1318" s="76" t="s">
        <v>82</v>
      </c>
      <c r="G1318" s="76" t="s">
        <v>134</v>
      </c>
      <c r="H1318" s="76">
        <v>3.0</v>
      </c>
      <c r="I1318" s="76" t="s">
        <v>123</v>
      </c>
      <c r="J1318" s="76" t="s">
        <v>82</v>
      </c>
      <c r="K1318" s="76" t="s">
        <v>124</v>
      </c>
      <c r="L1318" s="95" t="s">
        <v>1210</v>
      </c>
      <c r="M1318" s="76"/>
    </row>
    <row r="1319" hidden="1">
      <c r="A1319" s="83">
        <v>45764.0</v>
      </c>
      <c r="B1319" s="95" t="s">
        <v>1204</v>
      </c>
      <c r="C1319" s="76" t="s">
        <v>78</v>
      </c>
      <c r="D1319" s="31" t="s">
        <v>123</v>
      </c>
      <c r="E1319" s="31" t="s">
        <v>124</v>
      </c>
      <c r="F1319" s="76" t="s">
        <v>82</v>
      </c>
      <c r="G1319" s="76" t="s">
        <v>134</v>
      </c>
      <c r="H1319" s="76">
        <v>3.0</v>
      </c>
      <c r="I1319" s="76" t="s">
        <v>123</v>
      </c>
      <c r="J1319" s="76" t="s">
        <v>82</v>
      </c>
      <c r="K1319" s="76" t="s">
        <v>124</v>
      </c>
      <c r="L1319" s="95" t="s">
        <v>1211</v>
      </c>
      <c r="M1319" s="76"/>
    </row>
    <row r="1320" hidden="1">
      <c r="A1320" s="83">
        <v>45764.0</v>
      </c>
      <c r="B1320" s="95" t="s">
        <v>1204</v>
      </c>
      <c r="C1320" s="76" t="s">
        <v>78</v>
      </c>
      <c r="D1320" s="31" t="s">
        <v>123</v>
      </c>
      <c r="E1320" s="31" t="s">
        <v>124</v>
      </c>
      <c r="F1320" s="76" t="s">
        <v>82</v>
      </c>
      <c r="G1320" s="76" t="s">
        <v>134</v>
      </c>
      <c r="H1320" s="76">
        <v>3.0</v>
      </c>
      <c r="I1320" s="76" t="s">
        <v>123</v>
      </c>
      <c r="J1320" s="76" t="s">
        <v>82</v>
      </c>
      <c r="K1320" s="76" t="s">
        <v>124</v>
      </c>
      <c r="L1320" s="95" t="s">
        <v>1212</v>
      </c>
      <c r="M1320" s="76"/>
    </row>
    <row r="1321" hidden="1">
      <c r="A1321" s="83">
        <v>45764.0</v>
      </c>
      <c r="B1321" s="95" t="s">
        <v>1204</v>
      </c>
      <c r="C1321" s="76" t="s">
        <v>78</v>
      </c>
      <c r="D1321" s="31" t="s">
        <v>123</v>
      </c>
      <c r="E1321" s="31" t="s">
        <v>124</v>
      </c>
      <c r="F1321" s="76" t="s">
        <v>82</v>
      </c>
      <c r="G1321" s="76" t="s">
        <v>134</v>
      </c>
      <c r="H1321" s="76">
        <v>3.0</v>
      </c>
      <c r="I1321" s="76" t="s">
        <v>123</v>
      </c>
      <c r="J1321" s="76" t="s">
        <v>82</v>
      </c>
      <c r="K1321" s="76" t="s">
        <v>124</v>
      </c>
      <c r="L1321" s="95" t="s">
        <v>1213</v>
      </c>
      <c r="M1321" s="76"/>
    </row>
    <row r="1322" hidden="1">
      <c r="A1322" s="83">
        <v>45764.0</v>
      </c>
      <c r="B1322" s="95" t="s">
        <v>1204</v>
      </c>
      <c r="C1322" s="76" t="s">
        <v>78</v>
      </c>
      <c r="D1322" s="31" t="s">
        <v>123</v>
      </c>
      <c r="E1322" s="31" t="s">
        <v>124</v>
      </c>
      <c r="F1322" s="76" t="s">
        <v>82</v>
      </c>
      <c r="G1322" s="76" t="s">
        <v>134</v>
      </c>
      <c r="H1322" s="76">
        <v>3.0</v>
      </c>
      <c r="I1322" s="76" t="s">
        <v>123</v>
      </c>
      <c r="J1322" s="76" t="s">
        <v>82</v>
      </c>
      <c r="K1322" s="76" t="s">
        <v>124</v>
      </c>
      <c r="L1322" s="95" t="s">
        <v>1214</v>
      </c>
      <c r="M1322" s="76"/>
    </row>
    <row r="1323" hidden="1">
      <c r="A1323" s="83">
        <v>45764.0</v>
      </c>
      <c r="B1323" s="95" t="s">
        <v>1204</v>
      </c>
      <c r="C1323" s="76" t="s">
        <v>78</v>
      </c>
      <c r="D1323" s="31" t="s">
        <v>123</v>
      </c>
      <c r="E1323" s="31" t="s">
        <v>124</v>
      </c>
      <c r="F1323" s="76" t="s">
        <v>82</v>
      </c>
      <c r="G1323" s="76" t="s">
        <v>134</v>
      </c>
      <c r="H1323" s="76">
        <v>3.0</v>
      </c>
      <c r="I1323" s="76" t="s">
        <v>123</v>
      </c>
      <c r="J1323" s="76" t="s">
        <v>82</v>
      </c>
      <c r="K1323" s="76" t="s">
        <v>124</v>
      </c>
      <c r="L1323" s="95" t="s">
        <v>1215</v>
      </c>
      <c r="M1323" s="76"/>
    </row>
    <row r="1324" hidden="1">
      <c r="A1324" s="83">
        <v>45764.0</v>
      </c>
      <c r="B1324" s="95" t="s">
        <v>1204</v>
      </c>
      <c r="C1324" s="76" t="s">
        <v>78</v>
      </c>
      <c r="D1324" s="31" t="s">
        <v>123</v>
      </c>
      <c r="E1324" s="31" t="s">
        <v>124</v>
      </c>
      <c r="F1324" s="76" t="s">
        <v>82</v>
      </c>
      <c r="G1324" s="76" t="s">
        <v>134</v>
      </c>
      <c r="H1324" s="76">
        <v>3.0</v>
      </c>
      <c r="I1324" s="76" t="s">
        <v>123</v>
      </c>
      <c r="J1324" s="76" t="s">
        <v>82</v>
      </c>
      <c r="K1324" s="76" t="s">
        <v>124</v>
      </c>
      <c r="L1324" s="95" t="s">
        <v>1216</v>
      </c>
      <c r="M1324" s="76"/>
    </row>
    <row r="1325">
      <c r="A1325" s="83">
        <v>45764.0</v>
      </c>
      <c r="B1325" s="95" t="s">
        <v>1217</v>
      </c>
      <c r="C1325" s="76" t="s">
        <v>78</v>
      </c>
      <c r="D1325" s="31" t="s">
        <v>123</v>
      </c>
      <c r="E1325" s="31" t="s">
        <v>124</v>
      </c>
      <c r="F1325" s="76" t="s">
        <v>9</v>
      </c>
      <c r="G1325" s="76" t="s">
        <v>134</v>
      </c>
      <c r="H1325" s="76">
        <v>6.0</v>
      </c>
      <c r="I1325" s="76" t="s">
        <v>123</v>
      </c>
      <c r="J1325" s="76" t="s">
        <v>9</v>
      </c>
      <c r="K1325" s="76" t="s">
        <v>124</v>
      </c>
      <c r="L1325" s="95" t="s">
        <v>1218</v>
      </c>
      <c r="M1325" s="76"/>
    </row>
    <row r="1326">
      <c r="A1326" s="83">
        <v>45764.0</v>
      </c>
      <c r="B1326" s="95" t="s">
        <v>1217</v>
      </c>
      <c r="C1326" s="76" t="s">
        <v>78</v>
      </c>
      <c r="D1326" s="31" t="s">
        <v>123</v>
      </c>
      <c r="E1326" s="31" t="s">
        <v>124</v>
      </c>
      <c r="F1326" s="76" t="s">
        <v>945</v>
      </c>
      <c r="G1326" s="76" t="s">
        <v>134</v>
      </c>
      <c r="H1326" s="76">
        <v>6.0</v>
      </c>
      <c r="I1326" s="76" t="s">
        <v>123</v>
      </c>
      <c r="J1326" s="76" t="s">
        <v>945</v>
      </c>
      <c r="K1326" s="76" t="s">
        <v>124</v>
      </c>
      <c r="L1326" s="95" t="s">
        <v>1219</v>
      </c>
      <c r="M1326" s="76"/>
    </row>
    <row r="1327" hidden="1">
      <c r="A1327" s="83">
        <v>45764.0</v>
      </c>
      <c r="B1327" s="95" t="s">
        <v>150</v>
      </c>
      <c r="C1327" s="76" t="s">
        <v>78</v>
      </c>
      <c r="D1327" s="31" t="s">
        <v>123</v>
      </c>
      <c r="E1327" s="31" t="s">
        <v>124</v>
      </c>
      <c r="F1327" s="76" t="s">
        <v>82</v>
      </c>
      <c r="G1327" s="76" t="s">
        <v>134</v>
      </c>
      <c r="H1327" s="76">
        <v>3.0</v>
      </c>
      <c r="I1327" s="76" t="s">
        <v>123</v>
      </c>
      <c r="J1327" s="76" t="s">
        <v>82</v>
      </c>
      <c r="K1327" s="76" t="s">
        <v>124</v>
      </c>
      <c r="L1327" s="95" t="s">
        <v>1220</v>
      </c>
      <c r="M1327" s="76"/>
    </row>
    <row r="1328">
      <c r="A1328" s="83">
        <v>45764.0</v>
      </c>
      <c r="B1328" s="95" t="s">
        <v>154</v>
      </c>
      <c r="C1328" s="76" t="s">
        <v>78</v>
      </c>
      <c r="D1328" s="31" t="s">
        <v>303</v>
      </c>
      <c r="E1328" s="31" t="s">
        <v>126</v>
      </c>
      <c r="F1328" s="76" t="s">
        <v>9</v>
      </c>
      <c r="G1328" s="76" t="s">
        <v>134</v>
      </c>
      <c r="H1328" s="76">
        <v>6.0</v>
      </c>
      <c r="I1328" s="76" t="s">
        <v>303</v>
      </c>
      <c r="J1328" s="76" t="s">
        <v>9</v>
      </c>
      <c r="K1328" s="76" t="s">
        <v>126</v>
      </c>
      <c r="L1328" s="95" t="s">
        <v>1221</v>
      </c>
      <c r="M1328" s="76"/>
    </row>
    <row r="1329" hidden="1">
      <c r="A1329" s="83">
        <v>45764.0</v>
      </c>
      <c r="B1329" s="95" t="s">
        <v>154</v>
      </c>
      <c r="C1329" s="76" t="s">
        <v>78</v>
      </c>
      <c r="D1329" s="31" t="s">
        <v>303</v>
      </c>
      <c r="E1329" s="31" t="s">
        <v>126</v>
      </c>
      <c r="F1329" s="76" t="s">
        <v>82</v>
      </c>
      <c r="G1329" s="76" t="s">
        <v>134</v>
      </c>
      <c r="H1329" s="76">
        <v>3.0</v>
      </c>
      <c r="I1329" s="76" t="s">
        <v>303</v>
      </c>
      <c r="J1329" s="76" t="s">
        <v>82</v>
      </c>
      <c r="K1329" s="76" t="s">
        <v>126</v>
      </c>
      <c r="L1329" s="95" t="s">
        <v>1222</v>
      </c>
      <c r="M1329" s="76"/>
    </row>
    <row r="1330">
      <c r="A1330" s="83">
        <v>45764.0</v>
      </c>
      <c r="B1330" s="95" t="s">
        <v>154</v>
      </c>
      <c r="C1330" s="76" t="s">
        <v>78</v>
      </c>
      <c r="D1330" s="31" t="s">
        <v>303</v>
      </c>
      <c r="E1330" s="31" t="s">
        <v>126</v>
      </c>
      <c r="F1330" s="76" t="s">
        <v>945</v>
      </c>
      <c r="G1330" s="76" t="s">
        <v>134</v>
      </c>
      <c r="H1330" s="76">
        <v>6.0</v>
      </c>
      <c r="I1330" s="76" t="s">
        <v>303</v>
      </c>
      <c r="J1330" s="76" t="s">
        <v>945</v>
      </c>
      <c r="K1330" s="76" t="s">
        <v>126</v>
      </c>
      <c r="L1330" s="95" t="s">
        <v>1223</v>
      </c>
      <c r="M1330" s="76"/>
    </row>
    <row r="1331" hidden="1">
      <c r="A1331" s="83">
        <v>45764.0</v>
      </c>
      <c r="B1331" s="95" t="s">
        <v>156</v>
      </c>
      <c r="C1331" s="76" t="s">
        <v>78</v>
      </c>
      <c r="D1331" s="31" t="s">
        <v>175</v>
      </c>
      <c r="E1331" s="31" t="s">
        <v>126</v>
      </c>
      <c r="F1331" s="76" t="s">
        <v>82</v>
      </c>
      <c r="G1331" s="76" t="s">
        <v>134</v>
      </c>
      <c r="H1331" s="76">
        <v>3.0</v>
      </c>
      <c r="I1331" s="76" t="s">
        <v>175</v>
      </c>
      <c r="J1331" s="76" t="s">
        <v>82</v>
      </c>
      <c r="K1331" s="76" t="s">
        <v>126</v>
      </c>
      <c r="L1331" s="95" t="s">
        <v>1224</v>
      </c>
      <c r="M1331" s="76"/>
    </row>
    <row r="1332">
      <c r="A1332" s="83">
        <v>45764.0</v>
      </c>
      <c r="B1332" s="95" t="s">
        <v>156</v>
      </c>
      <c r="C1332" s="76" t="s">
        <v>78</v>
      </c>
      <c r="D1332" s="31" t="s">
        <v>175</v>
      </c>
      <c r="E1332" s="31" t="s">
        <v>126</v>
      </c>
      <c r="F1332" s="76" t="s">
        <v>945</v>
      </c>
      <c r="G1332" s="76" t="s">
        <v>134</v>
      </c>
      <c r="H1332" s="76">
        <v>6.0</v>
      </c>
      <c r="I1332" s="76" t="s">
        <v>175</v>
      </c>
      <c r="J1332" s="76" t="s">
        <v>945</v>
      </c>
      <c r="K1332" s="76" t="s">
        <v>126</v>
      </c>
      <c r="L1332" s="95" t="s">
        <v>1225</v>
      </c>
      <c r="M1332" s="76"/>
    </row>
    <row r="1333">
      <c r="A1333" s="83">
        <v>45764.0</v>
      </c>
      <c r="B1333" s="95" t="s">
        <v>156</v>
      </c>
      <c r="C1333" s="76" t="s">
        <v>78</v>
      </c>
      <c r="D1333" s="31" t="s">
        <v>175</v>
      </c>
      <c r="E1333" s="31" t="s">
        <v>126</v>
      </c>
      <c r="F1333" s="76" t="s">
        <v>9</v>
      </c>
      <c r="G1333" s="76" t="s">
        <v>134</v>
      </c>
      <c r="H1333" s="76">
        <v>6.0</v>
      </c>
      <c r="I1333" s="76" t="s">
        <v>175</v>
      </c>
      <c r="J1333" s="76" t="s">
        <v>9</v>
      </c>
      <c r="K1333" s="76" t="s">
        <v>126</v>
      </c>
      <c r="L1333" s="95" t="s">
        <v>1226</v>
      </c>
      <c r="M1333" s="76"/>
    </row>
    <row r="1334">
      <c r="A1334" s="83">
        <v>45764.0</v>
      </c>
      <c r="B1334" s="95" t="s">
        <v>501</v>
      </c>
      <c r="C1334" s="76" t="s">
        <v>78</v>
      </c>
      <c r="D1334" s="31" t="s">
        <v>1046</v>
      </c>
      <c r="E1334" s="31" t="s">
        <v>126</v>
      </c>
      <c r="F1334" s="76" t="s">
        <v>945</v>
      </c>
      <c r="G1334" s="76" t="s">
        <v>134</v>
      </c>
      <c r="H1334" s="76">
        <v>6.0</v>
      </c>
      <c r="I1334" s="76" t="s">
        <v>1046</v>
      </c>
      <c r="J1334" s="76" t="s">
        <v>945</v>
      </c>
      <c r="K1334" s="76" t="s">
        <v>126</v>
      </c>
      <c r="L1334" s="95" t="s">
        <v>1227</v>
      </c>
      <c r="M1334" s="76"/>
    </row>
    <row r="1335">
      <c r="A1335" s="83">
        <v>45764.0</v>
      </c>
      <c r="B1335" s="95" t="s">
        <v>501</v>
      </c>
      <c r="C1335" s="76" t="s">
        <v>78</v>
      </c>
      <c r="D1335" s="31" t="s">
        <v>1046</v>
      </c>
      <c r="E1335" s="31" t="s">
        <v>126</v>
      </c>
      <c r="F1335" s="76" t="s">
        <v>9</v>
      </c>
      <c r="G1335" s="76" t="s">
        <v>134</v>
      </c>
      <c r="H1335" s="76">
        <v>6.0</v>
      </c>
      <c r="I1335" s="76" t="s">
        <v>1046</v>
      </c>
      <c r="J1335" s="76" t="s">
        <v>9</v>
      </c>
      <c r="K1335" s="76" t="s">
        <v>126</v>
      </c>
      <c r="L1335" s="95" t="s">
        <v>1228</v>
      </c>
      <c r="M1335" s="76"/>
    </row>
    <row r="1336" hidden="1">
      <c r="A1336" s="83">
        <v>45764.0</v>
      </c>
      <c r="B1336" s="95" t="s">
        <v>501</v>
      </c>
      <c r="C1336" s="76" t="s">
        <v>78</v>
      </c>
      <c r="D1336" s="31" t="s">
        <v>1046</v>
      </c>
      <c r="E1336" s="31" t="s">
        <v>126</v>
      </c>
      <c r="F1336" s="76" t="s">
        <v>82</v>
      </c>
      <c r="G1336" s="76" t="s">
        <v>134</v>
      </c>
      <c r="H1336" s="76">
        <v>3.0</v>
      </c>
      <c r="I1336" s="76" t="s">
        <v>1046</v>
      </c>
      <c r="J1336" s="76" t="s">
        <v>82</v>
      </c>
      <c r="K1336" s="76" t="s">
        <v>126</v>
      </c>
      <c r="L1336" s="95" t="s">
        <v>1229</v>
      </c>
      <c r="M1336" s="76"/>
    </row>
    <row r="1337" hidden="1">
      <c r="A1337" s="83">
        <v>45764.0</v>
      </c>
      <c r="B1337" s="95" t="s">
        <v>1230</v>
      </c>
      <c r="C1337" s="76" t="s">
        <v>78</v>
      </c>
      <c r="D1337" s="31" t="s">
        <v>638</v>
      </c>
      <c r="E1337" s="31" t="s">
        <v>126</v>
      </c>
      <c r="F1337" s="76" t="s">
        <v>82</v>
      </c>
      <c r="G1337" s="76" t="s">
        <v>134</v>
      </c>
      <c r="H1337" s="76">
        <v>3.0</v>
      </c>
      <c r="I1337" s="76" t="s">
        <v>638</v>
      </c>
      <c r="J1337" s="76" t="s">
        <v>82</v>
      </c>
      <c r="K1337" s="76" t="s">
        <v>126</v>
      </c>
      <c r="L1337" s="95" t="s">
        <v>1231</v>
      </c>
      <c r="M1337" s="76"/>
    </row>
    <row r="1338">
      <c r="A1338" s="83">
        <v>45764.0</v>
      </c>
      <c r="B1338" s="95" t="s">
        <v>1230</v>
      </c>
      <c r="C1338" s="76" t="s">
        <v>78</v>
      </c>
      <c r="D1338" s="31" t="s">
        <v>638</v>
      </c>
      <c r="E1338" s="31" t="s">
        <v>126</v>
      </c>
      <c r="F1338" s="76" t="s">
        <v>9</v>
      </c>
      <c r="G1338" s="76" t="s">
        <v>134</v>
      </c>
      <c r="H1338" s="76">
        <v>6.0</v>
      </c>
      <c r="I1338" s="76" t="s">
        <v>638</v>
      </c>
      <c r="J1338" s="76" t="s">
        <v>9</v>
      </c>
      <c r="K1338" s="76" t="s">
        <v>126</v>
      </c>
      <c r="L1338" s="95" t="s">
        <v>1232</v>
      </c>
      <c r="M1338" s="76"/>
    </row>
    <row r="1339">
      <c r="A1339" s="83">
        <v>45764.0</v>
      </c>
      <c r="B1339" s="95" t="s">
        <v>1230</v>
      </c>
      <c r="C1339" s="76" t="s">
        <v>78</v>
      </c>
      <c r="D1339" s="31" t="s">
        <v>638</v>
      </c>
      <c r="E1339" s="31" t="s">
        <v>126</v>
      </c>
      <c r="F1339" s="76" t="s">
        <v>945</v>
      </c>
      <c r="G1339" s="76" t="s">
        <v>134</v>
      </c>
      <c r="H1339" s="76">
        <v>6.0</v>
      </c>
      <c r="I1339" s="76" t="s">
        <v>638</v>
      </c>
      <c r="J1339" s="76" t="s">
        <v>945</v>
      </c>
      <c r="K1339" s="76" t="s">
        <v>126</v>
      </c>
      <c r="L1339" s="95" t="s">
        <v>1233</v>
      </c>
      <c r="M1339" s="76"/>
    </row>
    <row r="1340">
      <c r="A1340" s="83">
        <v>45764.0</v>
      </c>
      <c r="B1340" s="95" t="s">
        <v>780</v>
      </c>
      <c r="C1340" s="76" t="s">
        <v>78</v>
      </c>
      <c r="D1340" s="31" t="s">
        <v>1234</v>
      </c>
      <c r="E1340" s="31" t="s">
        <v>126</v>
      </c>
      <c r="F1340" s="76" t="s">
        <v>945</v>
      </c>
      <c r="G1340" s="76" t="s">
        <v>134</v>
      </c>
      <c r="H1340" s="76">
        <v>6.0</v>
      </c>
      <c r="I1340" s="76" t="s">
        <v>1234</v>
      </c>
      <c r="J1340" s="76" t="s">
        <v>945</v>
      </c>
      <c r="K1340" s="76" t="s">
        <v>126</v>
      </c>
      <c r="L1340" s="95" t="s">
        <v>1235</v>
      </c>
      <c r="M1340" s="76"/>
    </row>
    <row r="1341">
      <c r="A1341" s="83">
        <v>45764.0</v>
      </c>
      <c r="B1341" s="95" t="s">
        <v>780</v>
      </c>
      <c r="C1341" s="76" t="s">
        <v>78</v>
      </c>
      <c r="D1341" s="31" t="s">
        <v>1234</v>
      </c>
      <c r="E1341" s="31" t="s">
        <v>126</v>
      </c>
      <c r="F1341" s="76" t="s">
        <v>9</v>
      </c>
      <c r="G1341" s="76" t="s">
        <v>134</v>
      </c>
      <c r="H1341" s="76">
        <v>6.0</v>
      </c>
      <c r="I1341" s="76" t="s">
        <v>1234</v>
      </c>
      <c r="J1341" s="76" t="s">
        <v>9</v>
      </c>
      <c r="K1341" s="76" t="s">
        <v>126</v>
      </c>
      <c r="L1341" s="95" t="s">
        <v>1236</v>
      </c>
      <c r="M1341" s="76"/>
    </row>
    <row r="1342" hidden="1">
      <c r="A1342" s="83">
        <v>45764.0</v>
      </c>
      <c r="B1342" s="95" t="s">
        <v>780</v>
      </c>
      <c r="C1342" s="76" t="s">
        <v>78</v>
      </c>
      <c r="D1342" s="31" t="s">
        <v>1234</v>
      </c>
      <c r="E1342" s="31" t="s">
        <v>126</v>
      </c>
      <c r="F1342" s="76" t="s">
        <v>82</v>
      </c>
      <c r="G1342" s="76" t="s">
        <v>134</v>
      </c>
      <c r="H1342" s="76">
        <v>3.0</v>
      </c>
      <c r="I1342" s="76" t="s">
        <v>1234</v>
      </c>
      <c r="J1342" s="76" t="s">
        <v>82</v>
      </c>
      <c r="K1342" s="76" t="s">
        <v>126</v>
      </c>
      <c r="L1342" s="95" t="s">
        <v>1237</v>
      </c>
      <c r="M1342" s="76"/>
    </row>
    <row r="1343">
      <c r="A1343" s="83">
        <v>45764.0</v>
      </c>
      <c r="B1343" s="95" t="s">
        <v>162</v>
      </c>
      <c r="C1343" s="76" t="s">
        <v>78</v>
      </c>
      <c r="D1343" s="31" t="s">
        <v>641</v>
      </c>
      <c r="E1343" s="31" t="s">
        <v>126</v>
      </c>
      <c r="F1343" s="76" t="s">
        <v>9</v>
      </c>
      <c r="G1343" s="76" t="s">
        <v>134</v>
      </c>
      <c r="H1343" s="76">
        <v>6.0</v>
      </c>
      <c r="I1343" s="76" t="s">
        <v>641</v>
      </c>
      <c r="J1343" s="76" t="s">
        <v>9</v>
      </c>
      <c r="K1343" s="76" t="s">
        <v>126</v>
      </c>
      <c r="L1343" s="95" t="s">
        <v>1238</v>
      </c>
      <c r="M1343" s="76"/>
    </row>
    <row r="1344" hidden="1">
      <c r="A1344" s="83">
        <v>45764.0</v>
      </c>
      <c r="B1344" s="95" t="s">
        <v>162</v>
      </c>
      <c r="C1344" s="76" t="s">
        <v>78</v>
      </c>
      <c r="D1344" s="31" t="s">
        <v>641</v>
      </c>
      <c r="E1344" s="31" t="s">
        <v>126</v>
      </c>
      <c r="F1344" s="76" t="s">
        <v>82</v>
      </c>
      <c r="G1344" s="76" t="s">
        <v>134</v>
      </c>
      <c r="H1344" s="76">
        <v>3.0</v>
      </c>
      <c r="I1344" s="76" t="s">
        <v>641</v>
      </c>
      <c r="J1344" s="76" t="s">
        <v>82</v>
      </c>
      <c r="K1344" s="76" t="s">
        <v>126</v>
      </c>
      <c r="L1344" s="95" t="s">
        <v>1239</v>
      </c>
      <c r="M1344" s="76"/>
    </row>
    <row r="1345">
      <c r="A1345" s="83">
        <v>45764.0</v>
      </c>
      <c r="B1345" s="95" t="s">
        <v>162</v>
      </c>
      <c r="C1345" s="76" t="s">
        <v>78</v>
      </c>
      <c r="D1345" s="31" t="s">
        <v>641</v>
      </c>
      <c r="E1345" s="31" t="s">
        <v>126</v>
      </c>
      <c r="F1345" s="76" t="s">
        <v>945</v>
      </c>
      <c r="G1345" s="76" t="s">
        <v>134</v>
      </c>
      <c r="H1345" s="76">
        <v>6.0</v>
      </c>
      <c r="I1345" s="76" t="s">
        <v>641</v>
      </c>
      <c r="J1345" s="76" t="s">
        <v>945</v>
      </c>
      <c r="K1345" s="76" t="s">
        <v>126</v>
      </c>
      <c r="L1345" s="95" t="s">
        <v>1240</v>
      </c>
      <c r="M1345" s="76"/>
    </row>
    <row r="1346">
      <c r="A1346" s="83">
        <v>45764.0</v>
      </c>
      <c r="B1346" s="95" t="s">
        <v>171</v>
      </c>
      <c r="C1346" s="76" t="s">
        <v>78</v>
      </c>
      <c r="D1346" s="31" t="s">
        <v>485</v>
      </c>
      <c r="E1346" s="31" t="s">
        <v>126</v>
      </c>
      <c r="F1346" s="76" t="s">
        <v>9</v>
      </c>
      <c r="G1346" s="76" t="s">
        <v>134</v>
      </c>
      <c r="H1346" s="76">
        <v>6.0</v>
      </c>
      <c r="I1346" s="76" t="s">
        <v>485</v>
      </c>
      <c r="J1346" s="76" t="s">
        <v>9</v>
      </c>
      <c r="K1346" s="76" t="s">
        <v>126</v>
      </c>
      <c r="L1346" s="95" t="s">
        <v>1241</v>
      </c>
      <c r="M1346" s="76"/>
    </row>
    <row r="1347">
      <c r="A1347" s="83">
        <v>45764.0</v>
      </c>
      <c r="B1347" s="95" t="s">
        <v>171</v>
      </c>
      <c r="C1347" s="76" t="s">
        <v>78</v>
      </c>
      <c r="D1347" s="31" t="s">
        <v>485</v>
      </c>
      <c r="E1347" s="31" t="s">
        <v>126</v>
      </c>
      <c r="F1347" s="76" t="s">
        <v>945</v>
      </c>
      <c r="G1347" s="76" t="s">
        <v>134</v>
      </c>
      <c r="H1347" s="76">
        <v>6.0</v>
      </c>
      <c r="I1347" s="76" t="s">
        <v>485</v>
      </c>
      <c r="J1347" s="76" t="s">
        <v>945</v>
      </c>
      <c r="K1347" s="76" t="s">
        <v>126</v>
      </c>
      <c r="L1347" s="95" t="s">
        <v>1242</v>
      </c>
      <c r="M1347" s="76"/>
    </row>
    <row r="1348" hidden="1">
      <c r="A1348" s="83">
        <v>45764.0</v>
      </c>
      <c r="B1348" s="95" t="s">
        <v>171</v>
      </c>
      <c r="C1348" s="76" t="s">
        <v>78</v>
      </c>
      <c r="D1348" s="31" t="s">
        <v>485</v>
      </c>
      <c r="E1348" s="31" t="s">
        <v>126</v>
      </c>
      <c r="F1348" s="76" t="s">
        <v>82</v>
      </c>
      <c r="G1348" s="76" t="s">
        <v>134</v>
      </c>
      <c r="H1348" s="76">
        <v>3.0</v>
      </c>
      <c r="I1348" s="76" t="s">
        <v>485</v>
      </c>
      <c r="J1348" s="76" t="s">
        <v>82</v>
      </c>
      <c r="K1348" s="76" t="s">
        <v>126</v>
      </c>
      <c r="L1348" s="95" t="s">
        <v>1243</v>
      </c>
      <c r="M1348" s="76"/>
    </row>
    <row r="1349" hidden="1">
      <c r="A1349" s="83">
        <v>45764.0</v>
      </c>
      <c r="B1349" s="95" t="s">
        <v>174</v>
      </c>
      <c r="C1349" s="76" t="s">
        <v>78</v>
      </c>
      <c r="D1349" s="31" t="s">
        <v>297</v>
      </c>
      <c r="E1349" s="31" t="s">
        <v>126</v>
      </c>
      <c r="F1349" s="76" t="s">
        <v>82</v>
      </c>
      <c r="G1349" s="76" t="s">
        <v>134</v>
      </c>
      <c r="H1349" s="76">
        <v>3.0</v>
      </c>
      <c r="I1349" s="76" t="s">
        <v>297</v>
      </c>
      <c r="J1349" s="76" t="s">
        <v>82</v>
      </c>
      <c r="K1349" s="76" t="s">
        <v>126</v>
      </c>
      <c r="L1349" s="95" t="s">
        <v>1244</v>
      </c>
      <c r="M1349" s="76"/>
    </row>
    <row r="1350">
      <c r="A1350" s="83">
        <v>45764.0</v>
      </c>
      <c r="B1350" s="95" t="s">
        <v>174</v>
      </c>
      <c r="C1350" s="76" t="s">
        <v>78</v>
      </c>
      <c r="D1350" s="31" t="s">
        <v>297</v>
      </c>
      <c r="E1350" s="31" t="s">
        <v>126</v>
      </c>
      <c r="F1350" s="76" t="s">
        <v>9</v>
      </c>
      <c r="G1350" s="76" t="s">
        <v>134</v>
      </c>
      <c r="H1350" s="76">
        <v>6.0</v>
      </c>
      <c r="I1350" s="76" t="s">
        <v>297</v>
      </c>
      <c r="J1350" s="76" t="s">
        <v>9</v>
      </c>
      <c r="K1350" s="76" t="s">
        <v>126</v>
      </c>
      <c r="L1350" s="95" t="s">
        <v>1245</v>
      </c>
      <c r="M1350" s="76"/>
    </row>
    <row r="1351">
      <c r="A1351" s="83">
        <v>45764.0</v>
      </c>
      <c r="B1351" s="95" t="s">
        <v>174</v>
      </c>
      <c r="C1351" s="76" t="s">
        <v>78</v>
      </c>
      <c r="D1351" s="31" t="s">
        <v>297</v>
      </c>
      <c r="E1351" s="31" t="s">
        <v>126</v>
      </c>
      <c r="F1351" s="76" t="s">
        <v>945</v>
      </c>
      <c r="G1351" s="76" t="s">
        <v>134</v>
      </c>
      <c r="H1351" s="76">
        <v>6.0</v>
      </c>
      <c r="I1351" s="76" t="s">
        <v>297</v>
      </c>
      <c r="J1351" s="76" t="s">
        <v>945</v>
      </c>
      <c r="K1351" s="76" t="s">
        <v>126</v>
      </c>
      <c r="L1351" s="95" t="s">
        <v>1246</v>
      </c>
      <c r="M1351" s="76"/>
    </row>
    <row r="1352">
      <c r="A1352" s="83">
        <v>45764.0</v>
      </c>
      <c r="B1352" s="95" t="s">
        <v>174</v>
      </c>
      <c r="C1352" s="76" t="s">
        <v>78</v>
      </c>
      <c r="D1352" s="31" t="s">
        <v>172</v>
      </c>
      <c r="E1352" s="31" t="s">
        <v>126</v>
      </c>
      <c r="F1352" s="76" t="s">
        <v>945</v>
      </c>
      <c r="G1352" s="76" t="s">
        <v>134</v>
      </c>
      <c r="H1352" s="76">
        <v>6.0</v>
      </c>
      <c r="I1352" s="76" t="s">
        <v>172</v>
      </c>
      <c r="J1352" s="76" t="s">
        <v>945</v>
      </c>
      <c r="K1352" s="76" t="s">
        <v>126</v>
      </c>
      <c r="L1352" s="95" t="s">
        <v>1247</v>
      </c>
      <c r="M1352" s="76"/>
    </row>
    <row r="1353" hidden="1">
      <c r="A1353" s="83">
        <v>45764.0</v>
      </c>
      <c r="B1353" s="95" t="s">
        <v>174</v>
      </c>
      <c r="C1353" s="76" t="s">
        <v>78</v>
      </c>
      <c r="D1353" s="31" t="s">
        <v>172</v>
      </c>
      <c r="E1353" s="31" t="s">
        <v>126</v>
      </c>
      <c r="F1353" s="76" t="s">
        <v>82</v>
      </c>
      <c r="G1353" s="76" t="s">
        <v>134</v>
      </c>
      <c r="H1353" s="76">
        <v>3.0</v>
      </c>
      <c r="I1353" s="76" t="s">
        <v>172</v>
      </c>
      <c r="J1353" s="76" t="s">
        <v>82</v>
      </c>
      <c r="K1353" s="76" t="s">
        <v>126</v>
      </c>
      <c r="L1353" s="95" t="s">
        <v>1248</v>
      </c>
      <c r="M1353" s="76"/>
    </row>
    <row r="1354">
      <c r="A1354" s="83">
        <v>45764.0</v>
      </c>
      <c r="B1354" s="95" t="s">
        <v>174</v>
      </c>
      <c r="C1354" s="76" t="s">
        <v>78</v>
      </c>
      <c r="D1354" s="31" t="s">
        <v>172</v>
      </c>
      <c r="E1354" s="31" t="s">
        <v>126</v>
      </c>
      <c r="F1354" s="76" t="s">
        <v>9</v>
      </c>
      <c r="G1354" s="76" t="s">
        <v>134</v>
      </c>
      <c r="H1354" s="76">
        <v>6.0</v>
      </c>
      <c r="I1354" s="76" t="s">
        <v>172</v>
      </c>
      <c r="J1354" s="76" t="s">
        <v>9</v>
      </c>
      <c r="K1354" s="76" t="s">
        <v>126</v>
      </c>
      <c r="L1354" s="95" t="s">
        <v>1249</v>
      </c>
      <c r="M1354" s="76"/>
    </row>
    <row r="1355" hidden="1">
      <c r="A1355" s="83">
        <v>45764.0</v>
      </c>
      <c r="B1355" s="95" t="s">
        <v>174</v>
      </c>
      <c r="C1355" s="76" t="s">
        <v>78</v>
      </c>
      <c r="D1355" s="31" t="s">
        <v>498</v>
      </c>
      <c r="E1355" s="31" t="s">
        <v>126</v>
      </c>
      <c r="F1355" s="76" t="s">
        <v>82</v>
      </c>
      <c r="G1355" s="76" t="s">
        <v>134</v>
      </c>
      <c r="H1355" s="76">
        <v>3.0</v>
      </c>
      <c r="I1355" s="76" t="s">
        <v>498</v>
      </c>
      <c r="J1355" s="76" t="s">
        <v>82</v>
      </c>
      <c r="K1355" s="76" t="s">
        <v>126</v>
      </c>
      <c r="L1355" s="95" t="s">
        <v>1250</v>
      </c>
      <c r="M1355" s="76"/>
    </row>
    <row r="1356">
      <c r="A1356" s="83">
        <v>45764.0</v>
      </c>
      <c r="B1356" s="95" t="s">
        <v>174</v>
      </c>
      <c r="C1356" s="76" t="s">
        <v>78</v>
      </c>
      <c r="D1356" s="31" t="s">
        <v>498</v>
      </c>
      <c r="E1356" s="31" t="s">
        <v>126</v>
      </c>
      <c r="F1356" s="76" t="s">
        <v>945</v>
      </c>
      <c r="G1356" s="76" t="s">
        <v>134</v>
      </c>
      <c r="H1356" s="76">
        <v>6.0</v>
      </c>
      <c r="I1356" s="76" t="s">
        <v>498</v>
      </c>
      <c r="J1356" s="76" t="s">
        <v>945</v>
      </c>
      <c r="K1356" s="76" t="s">
        <v>126</v>
      </c>
      <c r="L1356" s="95" t="s">
        <v>1251</v>
      </c>
      <c r="M1356" s="76"/>
    </row>
    <row r="1357">
      <c r="A1357" s="83">
        <v>45764.0</v>
      </c>
      <c r="B1357" s="95" t="s">
        <v>174</v>
      </c>
      <c r="C1357" s="76" t="s">
        <v>78</v>
      </c>
      <c r="D1357" s="31" t="s">
        <v>498</v>
      </c>
      <c r="E1357" s="31" t="s">
        <v>126</v>
      </c>
      <c r="F1357" s="76" t="s">
        <v>9</v>
      </c>
      <c r="G1357" s="76" t="s">
        <v>134</v>
      </c>
      <c r="H1357" s="76">
        <v>6.0</v>
      </c>
      <c r="I1357" s="76" t="s">
        <v>498</v>
      </c>
      <c r="J1357" s="76" t="s">
        <v>9</v>
      </c>
      <c r="K1357" s="76" t="s">
        <v>126</v>
      </c>
      <c r="L1357" s="95" t="s">
        <v>1252</v>
      </c>
      <c r="M1357" s="76"/>
    </row>
    <row r="1358">
      <c r="A1358" s="83">
        <v>45764.0</v>
      </c>
      <c r="B1358" s="95" t="s">
        <v>1253</v>
      </c>
      <c r="C1358" s="76" t="s">
        <v>78</v>
      </c>
      <c r="D1358" s="31" t="s">
        <v>322</v>
      </c>
      <c r="E1358" s="31" t="s">
        <v>126</v>
      </c>
      <c r="F1358" s="76" t="s">
        <v>945</v>
      </c>
      <c r="G1358" s="76" t="s">
        <v>134</v>
      </c>
      <c r="H1358" s="76">
        <v>6.0</v>
      </c>
      <c r="I1358" s="76" t="s">
        <v>322</v>
      </c>
      <c r="J1358" s="76" t="s">
        <v>945</v>
      </c>
      <c r="K1358" s="76" t="s">
        <v>126</v>
      </c>
      <c r="L1358" s="95" t="s">
        <v>1254</v>
      </c>
      <c r="M1358" s="76"/>
    </row>
    <row r="1359" hidden="1">
      <c r="A1359" s="83">
        <v>45764.0</v>
      </c>
      <c r="B1359" s="95" t="s">
        <v>1253</v>
      </c>
      <c r="C1359" s="76" t="s">
        <v>78</v>
      </c>
      <c r="D1359" s="31" t="s">
        <v>322</v>
      </c>
      <c r="E1359" s="31" t="s">
        <v>126</v>
      </c>
      <c r="F1359" s="76" t="s">
        <v>82</v>
      </c>
      <c r="G1359" s="76" t="s">
        <v>134</v>
      </c>
      <c r="H1359" s="76">
        <v>3.0</v>
      </c>
      <c r="I1359" s="76" t="s">
        <v>322</v>
      </c>
      <c r="J1359" s="76" t="s">
        <v>82</v>
      </c>
      <c r="K1359" s="76" t="s">
        <v>126</v>
      </c>
      <c r="L1359" s="95" t="s">
        <v>1255</v>
      </c>
      <c r="M1359" s="76"/>
    </row>
    <row r="1360">
      <c r="A1360" s="83">
        <v>45764.0</v>
      </c>
      <c r="B1360" s="95" t="s">
        <v>1253</v>
      </c>
      <c r="C1360" s="76" t="s">
        <v>78</v>
      </c>
      <c r="D1360" s="31" t="s">
        <v>322</v>
      </c>
      <c r="E1360" s="31" t="s">
        <v>126</v>
      </c>
      <c r="F1360" s="76" t="s">
        <v>9</v>
      </c>
      <c r="G1360" s="76" t="s">
        <v>134</v>
      </c>
      <c r="H1360" s="76">
        <v>6.0</v>
      </c>
      <c r="I1360" s="76" t="s">
        <v>322</v>
      </c>
      <c r="J1360" s="76" t="s">
        <v>9</v>
      </c>
      <c r="K1360" s="76" t="s">
        <v>126</v>
      </c>
      <c r="L1360" s="95" t="s">
        <v>1256</v>
      </c>
      <c r="M1360" s="76"/>
    </row>
    <row r="1361">
      <c r="A1361" s="83">
        <v>45764.0</v>
      </c>
      <c r="B1361" s="95" t="s">
        <v>1257</v>
      </c>
      <c r="C1361" s="76" t="s">
        <v>78</v>
      </c>
      <c r="D1361" s="31" t="s">
        <v>799</v>
      </c>
      <c r="E1361" s="31" t="s">
        <v>126</v>
      </c>
      <c r="F1361" s="76" t="s">
        <v>9</v>
      </c>
      <c r="G1361" s="76" t="s">
        <v>134</v>
      </c>
      <c r="H1361" s="76">
        <v>6.0</v>
      </c>
      <c r="I1361" s="76" t="s">
        <v>799</v>
      </c>
      <c r="J1361" s="76" t="s">
        <v>9</v>
      </c>
      <c r="K1361" s="76" t="s">
        <v>126</v>
      </c>
      <c r="L1361" s="95" t="s">
        <v>1258</v>
      </c>
      <c r="M1361" s="76"/>
    </row>
    <row r="1362" hidden="1">
      <c r="A1362" s="83">
        <v>45764.0</v>
      </c>
      <c r="B1362" s="95" t="s">
        <v>1257</v>
      </c>
      <c r="C1362" s="76" t="s">
        <v>78</v>
      </c>
      <c r="D1362" s="31" t="s">
        <v>799</v>
      </c>
      <c r="E1362" s="31" t="s">
        <v>126</v>
      </c>
      <c r="F1362" s="76" t="s">
        <v>82</v>
      </c>
      <c r="G1362" s="76" t="s">
        <v>134</v>
      </c>
      <c r="H1362" s="76">
        <v>3.0</v>
      </c>
      <c r="I1362" s="76" t="s">
        <v>799</v>
      </c>
      <c r="J1362" s="76" t="s">
        <v>82</v>
      </c>
      <c r="K1362" s="76" t="s">
        <v>126</v>
      </c>
      <c r="L1362" s="95" t="s">
        <v>1259</v>
      </c>
      <c r="M1362" s="76"/>
    </row>
    <row r="1363">
      <c r="A1363" s="83">
        <v>45764.0</v>
      </c>
      <c r="B1363" s="95" t="s">
        <v>1257</v>
      </c>
      <c r="C1363" s="76" t="s">
        <v>78</v>
      </c>
      <c r="D1363" s="31" t="s">
        <v>799</v>
      </c>
      <c r="E1363" s="31" t="s">
        <v>126</v>
      </c>
      <c r="F1363" s="76" t="s">
        <v>945</v>
      </c>
      <c r="G1363" s="76" t="s">
        <v>134</v>
      </c>
      <c r="H1363" s="76">
        <v>6.0</v>
      </c>
      <c r="I1363" s="76" t="s">
        <v>799</v>
      </c>
      <c r="J1363" s="76" t="s">
        <v>945</v>
      </c>
      <c r="K1363" s="76" t="s">
        <v>126</v>
      </c>
      <c r="L1363" s="95" t="s">
        <v>1260</v>
      </c>
      <c r="M1363" s="76"/>
    </row>
    <row r="1364">
      <c r="A1364" s="83">
        <v>45764.0</v>
      </c>
      <c r="B1364" s="95" t="s">
        <v>522</v>
      </c>
      <c r="C1364" s="76" t="s">
        <v>78</v>
      </c>
      <c r="D1364" s="31" t="s">
        <v>793</v>
      </c>
      <c r="E1364" s="31" t="s">
        <v>126</v>
      </c>
      <c r="F1364" s="76" t="s">
        <v>945</v>
      </c>
      <c r="G1364" s="76" t="s">
        <v>134</v>
      </c>
      <c r="H1364" s="76">
        <v>6.0</v>
      </c>
      <c r="I1364" s="76" t="s">
        <v>793</v>
      </c>
      <c r="J1364" s="76" t="s">
        <v>945</v>
      </c>
      <c r="K1364" s="76" t="s">
        <v>126</v>
      </c>
      <c r="L1364" s="95" t="s">
        <v>1261</v>
      </c>
      <c r="M1364" s="76"/>
    </row>
    <row r="1365">
      <c r="A1365" s="83">
        <v>45764.0</v>
      </c>
      <c r="B1365" s="95" t="s">
        <v>522</v>
      </c>
      <c r="C1365" s="76" t="s">
        <v>78</v>
      </c>
      <c r="D1365" s="31" t="s">
        <v>793</v>
      </c>
      <c r="E1365" s="31" t="s">
        <v>126</v>
      </c>
      <c r="F1365" s="76" t="s">
        <v>9</v>
      </c>
      <c r="G1365" s="76" t="s">
        <v>134</v>
      </c>
      <c r="H1365" s="76">
        <v>6.0</v>
      </c>
      <c r="I1365" s="76" t="s">
        <v>793</v>
      </c>
      <c r="J1365" s="76" t="s">
        <v>9</v>
      </c>
      <c r="K1365" s="76" t="s">
        <v>126</v>
      </c>
      <c r="L1365" s="95" t="s">
        <v>1262</v>
      </c>
      <c r="M1365" s="76"/>
    </row>
    <row r="1366" hidden="1">
      <c r="A1366" s="83">
        <v>45764.0</v>
      </c>
      <c r="B1366" s="95" t="s">
        <v>522</v>
      </c>
      <c r="C1366" s="76" t="s">
        <v>78</v>
      </c>
      <c r="D1366" s="31" t="s">
        <v>793</v>
      </c>
      <c r="E1366" s="31" t="s">
        <v>126</v>
      </c>
      <c r="F1366" s="76" t="s">
        <v>82</v>
      </c>
      <c r="G1366" s="76" t="s">
        <v>134</v>
      </c>
      <c r="H1366" s="76">
        <v>3.0</v>
      </c>
      <c r="I1366" s="76" t="s">
        <v>793</v>
      </c>
      <c r="J1366" s="76" t="s">
        <v>82</v>
      </c>
      <c r="K1366" s="76" t="s">
        <v>126</v>
      </c>
      <c r="L1366" s="95" t="s">
        <v>1263</v>
      </c>
      <c r="M1366" s="76"/>
    </row>
    <row r="1367">
      <c r="A1367" s="83">
        <v>45764.0</v>
      </c>
      <c r="B1367" s="95" t="s">
        <v>817</v>
      </c>
      <c r="C1367" s="76" t="s">
        <v>78</v>
      </c>
      <c r="D1367" s="31" t="s">
        <v>123</v>
      </c>
      <c r="E1367" s="31" t="s">
        <v>124</v>
      </c>
      <c r="F1367" s="76" t="s">
        <v>9</v>
      </c>
      <c r="G1367" s="76" t="s">
        <v>134</v>
      </c>
      <c r="H1367" s="76">
        <v>6.0</v>
      </c>
      <c r="I1367" s="76" t="s">
        <v>123</v>
      </c>
      <c r="J1367" s="76" t="s">
        <v>9</v>
      </c>
      <c r="K1367" s="76" t="s">
        <v>124</v>
      </c>
      <c r="L1367" s="95" t="s">
        <v>1264</v>
      </c>
      <c r="M1367" s="76"/>
    </row>
    <row r="1368">
      <c r="A1368" s="83">
        <v>45764.0</v>
      </c>
      <c r="B1368" s="95" t="s">
        <v>1265</v>
      </c>
      <c r="C1368" s="76" t="s">
        <v>78</v>
      </c>
      <c r="D1368" s="31" t="s">
        <v>123</v>
      </c>
      <c r="E1368" s="31" t="s">
        <v>125</v>
      </c>
      <c r="F1368" s="76" t="s">
        <v>9</v>
      </c>
      <c r="G1368" s="76" t="s">
        <v>134</v>
      </c>
      <c r="H1368" s="76">
        <v>6.0</v>
      </c>
      <c r="I1368" s="76" t="s">
        <v>123</v>
      </c>
      <c r="J1368" s="76" t="s">
        <v>9</v>
      </c>
      <c r="K1368" s="76" t="s">
        <v>125</v>
      </c>
      <c r="L1368" s="95" t="s">
        <v>1266</v>
      </c>
      <c r="M1368" s="76"/>
    </row>
    <row r="1369">
      <c r="A1369" s="83">
        <v>45764.0</v>
      </c>
      <c r="B1369" s="95" t="s">
        <v>546</v>
      </c>
      <c r="C1369" s="76" t="s">
        <v>78</v>
      </c>
      <c r="D1369" s="31" t="s">
        <v>498</v>
      </c>
      <c r="E1369" s="31" t="s">
        <v>126</v>
      </c>
      <c r="F1369" s="76" t="s">
        <v>9</v>
      </c>
      <c r="G1369" s="76" t="s">
        <v>134</v>
      </c>
      <c r="H1369" s="76">
        <v>6.0</v>
      </c>
      <c r="I1369" s="76" t="s">
        <v>498</v>
      </c>
      <c r="J1369" s="76" t="s">
        <v>9</v>
      </c>
      <c r="K1369" s="76" t="s">
        <v>126</v>
      </c>
      <c r="L1369" s="95" t="s">
        <v>1267</v>
      </c>
      <c r="M1369" s="76"/>
    </row>
    <row r="1370">
      <c r="A1370" s="83">
        <v>45764.0</v>
      </c>
      <c r="B1370" s="95" t="s">
        <v>552</v>
      </c>
      <c r="C1370" s="76" t="s">
        <v>78</v>
      </c>
      <c r="D1370" s="31" t="s">
        <v>303</v>
      </c>
      <c r="E1370" s="31" t="s">
        <v>40</v>
      </c>
      <c r="F1370" s="76" t="s">
        <v>9</v>
      </c>
      <c r="G1370" s="76" t="s">
        <v>134</v>
      </c>
      <c r="H1370" s="76">
        <v>6.0</v>
      </c>
      <c r="I1370" s="76" t="s">
        <v>303</v>
      </c>
      <c r="J1370" s="76" t="s">
        <v>9</v>
      </c>
      <c r="K1370" s="76" t="s">
        <v>40</v>
      </c>
      <c r="L1370" s="95" t="s">
        <v>1268</v>
      </c>
      <c r="M1370" s="76"/>
    </row>
    <row r="1371">
      <c r="A1371" s="83">
        <v>45764.0</v>
      </c>
      <c r="B1371" s="95" t="s">
        <v>552</v>
      </c>
      <c r="C1371" s="76" t="s">
        <v>78</v>
      </c>
      <c r="D1371" s="31" t="s">
        <v>303</v>
      </c>
      <c r="E1371" s="31" t="s">
        <v>40</v>
      </c>
      <c r="F1371" s="76" t="s">
        <v>945</v>
      </c>
      <c r="G1371" s="76" t="s">
        <v>134</v>
      </c>
      <c r="H1371" s="76">
        <v>6.0</v>
      </c>
      <c r="I1371" s="76" t="s">
        <v>303</v>
      </c>
      <c r="J1371" s="76" t="s">
        <v>945</v>
      </c>
      <c r="K1371" s="76" t="s">
        <v>40</v>
      </c>
      <c r="L1371" s="95" t="s">
        <v>1269</v>
      </c>
      <c r="M1371" s="76"/>
    </row>
    <row r="1372" hidden="1">
      <c r="A1372" s="83">
        <v>45764.0</v>
      </c>
      <c r="B1372" s="95" t="s">
        <v>552</v>
      </c>
      <c r="C1372" s="76" t="s">
        <v>78</v>
      </c>
      <c r="D1372" s="31" t="s">
        <v>303</v>
      </c>
      <c r="E1372" s="31" t="s">
        <v>40</v>
      </c>
      <c r="F1372" s="76" t="s">
        <v>82</v>
      </c>
      <c r="G1372" s="76" t="s">
        <v>134</v>
      </c>
      <c r="H1372" s="76">
        <v>3.0</v>
      </c>
      <c r="I1372" s="76" t="s">
        <v>303</v>
      </c>
      <c r="J1372" s="76" t="s">
        <v>82</v>
      </c>
      <c r="K1372" s="76" t="s">
        <v>40</v>
      </c>
      <c r="L1372" s="95" t="s">
        <v>1270</v>
      </c>
      <c r="M1372" s="76"/>
    </row>
    <row r="1373">
      <c r="A1373" s="83">
        <v>45764.0</v>
      </c>
      <c r="B1373" s="95" t="s">
        <v>188</v>
      </c>
      <c r="C1373" s="76" t="s">
        <v>78</v>
      </c>
      <c r="D1373" s="31" t="s">
        <v>123</v>
      </c>
      <c r="E1373" s="31" t="s">
        <v>124</v>
      </c>
      <c r="F1373" s="76" t="s">
        <v>9</v>
      </c>
      <c r="G1373" s="76" t="s">
        <v>134</v>
      </c>
      <c r="H1373" s="76">
        <v>6.0</v>
      </c>
      <c r="I1373" s="76" t="s">
        <v>123</v>
      </c>
      <c r="J1373" s="76" t="s">
        <v>9</v>
      </c>
      <c r="K1373" s="76" t="s">
        <v>124</v>
      </c>
      <c r="L1373" s="95" t="s">
        <v>1271</v>
      </c>
      <c r="M1373" s="76"/>
    </row>
    <row r="1374">
      <c r="A1374" s="83">
        <v>45764.0</v>
      </c>
      <c r="B1374" s="95" t="s">
        <v>188</v>
      </c>
      <c r="C1374" s="76" t="s">
        <v>78</v>
      </c>
      <c r="D1374" s="31" t="s">
        <v>123</v>
      </c>
      <c r="E1374" s="31" t="s">
        <v>124</v>
      </c>
      <c r="F1374" s="76" t="s">
        <v>9</v>
      </c>
      <c r="G1374" s="76" t="s">
        <v>134</v>
      </c>
      <c r="H1374" s="76">
        <v>6.0</v>
      </c>
      <c r="I1374" s="76" t="s">
        <v>123</v>
      </c>
      <c r="J1374" s="76" t="s">
        <v>9</v>
      </c>
      <c r="K1374" s="76" t="s">
        <v>124</v>
      </c>
      <c r="L1374" s="95" t="s">
        <v>1272</v>
      </c>
      <c r="M1374" s="76"/>
    </row>
    <row r="1375">
      <c r="A1375" s="83">
        <v>45764.0</v>
      </c>
      <c r="B1375" s="95" t="s">
        <v>188</v>
      </c>
      <c r="C1375" s="76" t="s">
        <v>78</v>
      </c>
      <c r="D1375" s="31" t="s">
        <v>123</v>
      </c>
      <c r="E1375" s="31" t="s">
        <v>124</v>
      </c>
      <c r="F1375" s="76" t="s">
        <v>9</v>
      </c>
      <c r="G1375" s="76" t="s">
        <v>134</v>
      </c>
      <c r="H1375" s="76">
        <v>6.0</v>
      </c>
      <c r="I1375" s="76" t="s">
        <v>123</v>
      </c>
      <c r="J1375" s="76" t="s">
        <v>9</v>
      </c>
      <c r="K1375" s="76" t="s">
        <v>124</v>
      </c>
      <c r="L1375" s="95" t="s">
        <v>1273</v>
      </c>
      <c r="M1375" s="76"/>
    </row>
    <row r="1376">
      <c r="A1376" s="83">
        <v>45764.0</v>
      </c>
      <c r="B1376" s="95" t="s">
        <v>188</v>
      </c>
      <c r="C1376" s="76" t="s">
        <v>78</v>
      </c>
      <c r="D1376" s="31" t="s">
        <v>123</v>
      </c>
      <c r="E1376" s="31" t="s">
        <v>124</v>
      </c>
      <c r="F1376" s="76" t="s">
        <v>945</v>
      </c>
      <c r="G1376" s="76" t="s">
        <v>134</v>
      </c>
      <c r="H1376" s="76">
        <v>6.0</v>
      </c>
      <c r="I1376" s="76" t="s">
        <v>123</v>
      </c>
      <c r="J1376" s="76" t="s">
        <v>945</v>
      </c>
      <c r="K1376" s="76" t="s">
        <v>124</v>
      </c>
      <c r="L1376" s="95" t="s">
        <v>1274</v>
      </c>
      <c r="M1376" s="76"/>
    </row>
    <row r="1377">
      <c r="A1377" s="83">
        <v>45764.0</v>
      </c>
      <c r="B1377" s="95" t="s">
        <v>201</v>
      </c>
      <c r="C1377" s="76" t="s">
        <v>78</v>
      </c>
      <c r="D1377" s="31" t="s">
        <v>123</v>
      </c>
      <c r="E1377" s="31" t="s">
        <v>124</v>
      </c>
      <c r="F1377" s="76" t="s">
        <v>945</v>
      </c>
      <c r="G1377" s="76" t="s">
        <v>134</v>
      </c>
      <c r="H1377" s="76">
        <v>6.0</v>
      </c>
      <c r="I1377" s="76" t="s">
        <v>123</v>
      </c>
      <c r="J1377" s="76" t="s">
        <v>945</v>
      </c>
      <c r="K1377" s="76" t="s">
        <v>124</v>
      </c>
      <c r="L1377" s="95" t="s">
        <v>1275</v>
      </c>
      <c r="M1377" s="76"/>
    </row>
    <row r="1378">
      <c r="A1378" s="83">
        <v>45764.0</v>
      </c>
      <c r="B1378" s="95" t="s">
        <v>839</v>
      </c>
      <c r="C1378" s="76" t="s">
        <v>78</v>
      </c>
      <c r="D1378" s="31" t="s">
        <v>123</v>
      </c>
      <c r="E1378" s="31" t="s">
        <v>124</v>
      </c>
      <c r="F1378" s="76" t="s">
        <v>9</v>
      </c>
      <c r="G1378" s="76" t="s">
        <v>134</v>
      </c>
      <c r="H1378" s="76">
        <v>6.0</v>
      </c>
      <c r="I1378" s="76" t="s">
        <v>123</v>
      </c>
      <c r="J1378" s="76" t="s">
        <v>9</v>
      </c>
      <c r="K1378" s="76" t="s">
        <v>124</v>
      </c>
      <c r="L1378" s="95" t="s">
        <v>1276</v>
      </c>
      <c r="M1378" s="76"/>
    </row>
    <row r="1379">
      <c r="A1379" s="83">
        <v>45764.0</v>
      </c>
      <c r="B1379" s="95" t="s">
        <v>562</v>
      </c>
      <c r="C1379" s="76" t="s">
        <v>78</v>
      </c>
      <c r="D1379" s="31" t="s">
        <v>123</v>
      </c>
      <c r="E1379" s="31" t="s">
        <v>124</v>
      </c>
      <c r="F1379" s="76" t="s">
        <v>945</v>
      </c>
      <c r="G1379" s="76" t="s">
        <v>134</v>
      </c>
      <c r="H1379" s="76">
        <v>6.0</v>
      </c>
      <c r="I1379" s="76" t="s">
        <v>123</v>
      </c>
      <c r="J1379" s="76" t="s">
        <v>945</v>
      </c>
      <c r="K1379" s="76" t="s">
        <v>124</v>
      </c>
      <c r="L1379" s="95" t="s">
        <v>1277</v>
      </c>
      <c r="M1379" s="76"/>
    </row>
    <row r="1380">
      <c r="A1380" s="83">
        <v>45764.0</v>
      </c>
      <c r="B1380" s="95" t="s">
        <v>562</v>
      </c>
      <c r="C1380" s="76" t="s">
        <v>78</v>
      </c>
      <c r="D1380" s="31" t="s">
        <v>1046</v>
      </c>
      <c r="E1380" s="31" t="s">
        <v>126</v>
      </c>
      <c r="F1380" s="76" t="s">
        <v>9</v>
      </c>
      <c r="G1380" s="76" t="s">
        <v>134</v>
      </c>
      <c r="H1380" s="76">
        <v>6.0</v>
      </c>
      <c r="I1380" s="76" t="s">
        <v>1046</v>
      </c>
      <c r="J1380" s="76" t="s">
        <v>9</v>
      </c>
      <c r="K1380" s="76" t="s">
        <v>126</v>
      </c>
      <c r="L1380" s="95" t="s">
        <v>1278</v>
      </c>
      <c r="M1380" s="76"/>
    </row>
    <row r="1381">
      <c r="A1381" s="83">
        <v>45764.0</v>
      </c>
      <c r="B1381" s="95" t="s">
        <v>562</v>
      </c>
      <c r="C1381" s="76" t="s">
        <v>78</v>
      </c>
      <c r="D1381" s="31" t="s">
        <v>123</v>
      </c>
      <c r="E1381" s="31" t="s">
        <v>125</v>
      </c>
      <c r="F1381" s="76" t="s">
        <v>9</v>
      </c>
      <c r="G1381" s="76" t="s">
        <v>134</v>
      </c>
      <c r="H1381" s="76">
        <v>6.0</v>
      </c>
      <c r="I1381" s="76" t="s">
        <v>123</v>
      </c>
      <c r="J1381" s="76" t="s">
        <v>9</v>
      </c>
      <c r="K1381" s="76" t="s">
        <v>125</v>
      </c>
      <c r="L1381" s="95" t="s">
        <v>1279</v>
      </c>
      <c r="M1381" s="76"/>
    </row>
    <row r="1382">
      <c r="A1382" s="83">
        <v>45764.0</v>
      </c>
      <c r="B1382" s="95" t="s">
        <v>562</v>
      </c>
      <c r="C1382" s="76" t="s">
        <v>78</v>
      </c>
      <c r="D1382" s="31" t="s">
        <v>123</v>
      </c>
      <c r="E1382" s="31" t="s">
        <v>125</v>
      </c>
      <c r="F1382" s="76" t="s">
        <v>9</v>
      </c>
      <c r="G1382" s="76" t="s">
        <v>134</v>
      </c>
      <c r="H1382" s="76">
        <v>6.0</v>
      </c>
      <c r="I1382" s="76" t="s">
        <v>123</v>
      </c>
      <c r="J1382" s="76" t="s">
        <v>9</v>
      </c>
      <c r="K1382" s="76" t="s">
        <v>125</v>
      </c>
      <c r="L1382" s="95" t="s">
        <v>1280</v>
      </c>
      <c r="M1382" s="76"/>
    </row>
    <row r="1383">
      <c r="A1383" s="83">
        <v>45764.0</v>
      </c>
      <c r="B1383" s="95" t="s">
        <v>562</v>
      </c>
      <c r="C1383" s="76" t="s">
        <v>78</v>
      </c>
      <c r="D1383" s="31" t="s">
        <v>123</v>
      </c>
      <c r="E1383" s="31" t="s">
        <v>125</v>
      </c>
      <c r="F1383" s="76" t="s">
        <v>945</v>
      </c>
      <c r="G1383" s="76" t="s">
        <v>134</v>
      </c>
      <c r="H1383" s="76">
        <v>6.0</v>
      </c>
      <c r="I1383" s="76" t="s">
        <v>123</v>
      </c>
      <c r="J1383" s="76" t="s">
        <v>945</v>
      </c>
      <c r="K1383" s="76" t="s">
        <v>125</v>
      </c>
      <c r="L1383" s="95" t="s">
        <v>1281</v>
      </c>
      <c r="M1383" s="76"/>
    </row>
    <row r="1384">
      <c r="A1384" s="83">
        <v>45764.0</v>
      </c>
      <c r="B1384" s="95" t="s">
        <v>205</v>
      </c>
      <c r="C1384" s="76" t="s">
        <v>78</v>
      </c>
      <c r="D1384" s="31" t="s">
        <v>123</v>
      </c>
      <c r="E1384" s="31" t="s">
        <v>124</v>
      </c>
      <c r="F1384" s="76" t="s">
        <v>9</v>
      </c>
      <c r="G1384" s="76" t="s">
        <v>134</v>
      </c>
      <c r="H1384" s="76">
        <v>6.0</v>
      </c>
      <c r="I1384" s="76" t="s">
        <v>123</v>
      </c>
      <c r="J1384" s="76" t="s">
        <v>9</v>
      </c>
      <c r="K1384" s="76" t="s">
        <v>124</v>
      </c>
      <c r="L1384" s="95" t="s">
        <v>1282</v>
      </c>
      <c r="M1384" s="76"/>
    </row>
    <row r="1385">
      <c r="A1385" s="83">
        <v>45764.0</v>
      </c>
      <c r="B1385" s="95" t="s">
        <v>1283</v>
      </c>
      <c r="C1385" s="76" t="s">
        <v>78</v>
      </c>
      <c r="D1385" s="31" t="s">
        <v>123</v>
      </c>
      <c r="E1385" s="31" t="s">
        <v>124</v>
      </c>
      <c r="F1385" s="76" t="s">
        <v>945</v>
      </c>
      <c r="G1385" s="76" t="s">
        <v>134</v>
      </c>
      <c r="H1385" s="76">
        <v>6.0</v>
      </c>
      <c r="I1385" s="76" t="s">
        <v>123</v>
      </c>
      <c r="J1385" s="76" t="s">
        <v>945</v>
      </c>
      <c r="K1385" s="76" t="s">
        <v>124</v>
      </c>
      <c r="L1385" s="95" t="s">
        <v>1284</v>
      </c>
      <c r="M1385" s="76"/>
    </row>
    <row r="1386">
      <c r="A1386" s="83">
        <v>45764.0</v>
      </c>
      <c r="B1386" s="95" t="s">
        <v>1285</v>
      </c>
      <c r="C1386" s="76" t="s">
        <v>78</v>
      </c>
      <c r="D1386" s="31" t="s">
        <v>1046</v>
      </c>
      <c r="E1386" s="31" t="s">
        <v>126</v>
      </c>
      <c r="F1386" s="76" t="s">
        <v>945</v>
      </c>
      <c r="G1386" s="76" t="s">
        <v>134</v>
      </c>
      <c r="H1386" s="76">
        <v>6.0</v>
      </c>
      <c r="I1386" s="76" t="s">
        <v>1046</v>
      </c>
      <c r="J1386" s="76" t="s">
        <v>945</v>
      </c>
      <c r="K1386" s="76" t="s">
        <v>126</v>
      </c>
      <c r="L1386" s="95" t="s">
        <v>1286</v>
      </c>
      <c r="M1386" s="76"/>
    </row>
    <row r="1387">
      <c r="A1387" s="83">
        <v>45764.0</v>
      </c>
      <c r="B1387" s="95" t="s">
        <v>211</v>
      </c>
      <c r="C1387" s="76" t="s">
        <v>78</v>
      </c>
      <c r="D1387" s="31" t="s">
        <v>175</v>
      </c>
      <c r="E1387" s="31" t="s">
        <v>40</v>
      </c>
      <c r="F1387" s="76" t="s">
        <v>9</v>
      </c>
      <c r="G1387" s="76" t="s">
        <v>134</v>
      </c>
      <c r="H1387" s="76">
        <v>6.0</v>
      </c>
      <c r="I1387" s="76" t="s">
        <v>175</v>
      </c>
      <c r="J1387" s="76" t="s">
        <v>9</v>
      </c>
      <c r="K1387" s="76" t="s">
        <v>40</v>
      </c>
      <c r="L1387" s="95" t="s">
        <v>1287</v>
      </c>
      <c r="M1387" s="76"/>
    </row>
    <row r="1388">
      <c r="A1388" s="83">
        <v>45764.0</v>
      </c>
      <c r="B1388" s="95" t="s">
        <v>211</v>
      </c>
      <c r="C1388" s="76" t="s">
        <v>78</v>
      </c>
      <c r="D1388" s="31" t="s">
        <v>638</v>
      </c>
      <c r="E1388" s="31" t="s">
        <v>40</v>
      </c>
      <c r="F1388" s="76" t="s">
        <v>9</v>
      </c>
      <c r="G1388" s="76" t="s">
        <v>134</v>
      </c>
      <c r="H1388" s="76">
        <v>6.0</v>
      </c>
      <c r="I1388" s="76" t="s">
        <v>638</v>
      </c>
      <c r="J1388" s="76" t="s">
        <v>9</v>
      </c>
      <c r="K1388" s="76" t="s">
        <v>40</v>
      </c>
      <c r="L1388" s="95" t="s">
        <v>1288</v>
      </c>
      <c r="M1388" s="76"/>
    </row>
    <row r="1389">
      <c r="A1389" s="83">
        <v>45764.0</v>
      </c>
      <c r="B1389" s="95" t="s">
        <v>211</v>
      </c>
      <c r="C1389" s="76" t="s">
        <v>78</v>
      </c>
      <c r="D1389" s="31" t="s">
        <v>1046</v>
      </c>
      <c r="E1389" s="31" t="s">
        <v>40</v>
      </c>
      <c r="F1389" s="76" t="s">
        <v>9</v>
      </c>
      <c r="G1389" s="76" t="s">
        <v>134</v>
      </c>
      <c r="H1389" s="76">
        <v>6.0</v>
      </c>
      <c r="I1389" s="76" t="s">
        <v>1046</v>
      </c>
      <c r="J1389" s="76" t="s">
        <v>9</v>
      </c>
      <c r="K1389" s="76" t="s">
        <v>40</v>
      </c>
      <c r="L1389" s="95" t="s">
        <v>1289</v>
      </c>
      <c r="M1389" s="76"/>
    </row>
    <row r="1390">
      <c r="A1390" s="83">
        <v>45764.0</v>
      </c>
      <c r="B1390" s="95" t="s">
        <v>211</v>
      </c>
      <c r="C1390" s="76" t="s">
        <v>78</v>
      </c>
      <c r="D1390" s="31" t="s">
        <v>175</v>
      </c>
      <c r="E1390" s="31" t="s">
        <v>40</v>
      </c>
      <c r="F1390" s="76" t="s">
        <v>945</v>
      </c>
      <c r="G1390" s="76" t="s">
        <v>134</v>
      </c>
      <c r="H1390" s="76">
        <v>6.0</v>
      </c>
      <c r="I1390" s="76" t="s">
        <v>175</v>
      </c>
      <c r="J1390" s="76" t="s">
        <v>945</v>
      </c>
      <c r="K1390" s="76" t="s">
        <v>40</v>
      </c>
      <c r="L1390" s="95" t="s">
        <v>1290</v>
      </c>
      <c r="M1390" s="76"/>
    </row>
    <row r="1391">
      <c r="A1391" s="83">
        <v>45764.0</v>
      </c>
      <c r="B1391" s="95" t="s">
        <v>211</v>
      </c>
      <c r="C1391" s="76" t="s">
        <v>78</v>
      </c>
      <c r="D1391" s="31" t="s">
        <v>638</v>
      </c>
      <c r="E1391" s="31" t="s">
        <v>40</v>
      </c>
      <c r="F1391" s="76" t="s">
        <v>945</v>
      </c>
      <c r="G1391" s="76" t="s">
        <v>134</v>
      </c>
      <c r="H1391" s="76">
        <v>6.0</v>
      </c>
      <c r="I1391" s="76" t="s">
        <v>638</v>
      </c>
      <c r="J1391" s="76" t="s">
        <v>945</v>
      </c>
      <c r="K1391" s="76" t="s">
        <v>40</v>
      </c>
      <c r="L1391" s="95" t="s">
        <v>1291</v>
      </c>
      <c r="M1391" s="76"/>
    </row>
    <row r="1392">
      <c r="A1392" s="83">
        <v>45764.0</v>
      </c>
      <c r="B1392" s="95" t="s">
        <v>211</v>
      </c>
      <c r="C1392" s="76" t="s">
        <v>78</v>
      </c>
      <c r="D1392" s="31" t="s">
        <v>1046</v>
      </c>
      <c r="E1392" s="31" t="s">
        <v>40</v>
      </c>
      <c r="F1392" s="76" t="s">
        <v>945</v>
      </c>
      <c r="G1392" s="76" t="s">
        <v>134</v>
      </c>
      <c r="H1392" s="76">
        <v>6.0</v>
      </c>
      <c r="I1392" s="76" t="s">
        <v>1046</v>
      </c>
      <c r="J1392" s="76" t="s">
        <v>945</v>
      </c>
      <c r="K1392" s="76" t="s">
        <v>40</v>
      </c>
      <c r="L1392" s="95" t="s">
        <v>1292</v>
      </c>
      <c r="M1392" s="76"/>
    </row>
    <row r="1393" hidden="1">
      <c r="A1393" s="83">
        <v>45764.0</v>
      </c>
      <c r="B1393" s="95" t="s">
        <v>211</v>
      </c>
      <c r="C1393" s="76" t="s">
        <v>78</v>
      </c>
      <c r="D1393" s="31" t="s">
        <v>175</v>
      </c>
      <c r="E1393" s="31" t="s">
        <v>40</v>
      </c>
      <c r="F1393" s="76" t="s">
        <v>82</v>
      </c>
      <c r="G1393" s="76" t="s">
        <v>134</v>
      </c>
      <c r="H1393" s="76">
        <v>3.0</v>
      </c>
      <c r="I1393" s="76" t="s">
        <v>175</v>
      </c>
      <c r="J1393" s="76" t="s">
        <v>82</v>
      </c>
      <c r="K1393" s="76" t="s">
        <v>40</v>
      </c>
      <c r="L1393" s="95" t="s">
        <v>1293</v>
      </c>
      <c r="M1393" s="76"/>
    </row>
    <row r="1394" hidden="1">
      <c r="A1394" s="83">
        <v>45764.0</v>
      </c>
      <c r="B1394" s="95" t="s">
        <v>211</v>
      </c>
      <c r="C1394" s="76" t="s">
        <v>78</v>
      </c>
      <c r="D1394" s="31" t="s">
        <v>638</v>
      </c>
      <c r="E1394" s="31" t="s">
        <v>40</v>
      </c>
      <c r="F1394" s="76" t="s">
        <v>82</v>
      </c>
      <c r="G1394" s="76" t="s">
        <v>134</v>
      </c>
      <c r="H1394" s="76">
        <v>3.0</v>
      </c>
      <c r="I1394" s="76" t="s">
        <v>638</v>
      </c>
      <c r="J1394" s="76" t="s">
        <v>82</v>
      </c>
      <c r="K1394" s="76" t="s">
        <v>40</v>
      </c>
      <c r="L1394" s="95" t="s">
        <v>1294</v>
      </c>
      <c r="M1394" s="76"/>
    </row>
    <row r="1395" hidden="1">
      <c r="A1395" s="83">
        <v>45764.0</v>
      </c>
      <c r="B1395" s="95" t="s">
        <v>211</v>
      </c>
      <c r="C1395" s="76" t="s">
        <v>78</v>
      </c>
      <c r="D1395" s="31" t="s">
        <v>1046</v>
      </c>
      <c r="E1395" s="31" t="s">
        <v>40</v>
      </c>
      <c r="F1395" s="76" t="s">
        <v>82</v>
      </c>
      <c r="G1395" s="76" t="s">
        <v>134</v>
      </c>
      <c r="H1395" s="76">
        <v>3.0</v>
      </c>
      <c r="I1395" s="76" t="s">
        <v>1046</v>
      </c>
      <c r="J1395" s="76" t="s">
        <v>82</v>
      </c>
      <c r="K1395" s="76" t="s">
        <v>40</v>
      </c>
      <c r="L1395" s="95" t="s">
        <v>1295</v>
      </c>
      <c r="M1395" s="76"/>
    </row>
    <row r="1396">
      <c r="A1396" s="83">
        <v>45764.0</v>
      </c>
      <c r="B1396" s="95" t="s">
        <v>221</v>
      </c>
      <c r="C1396" s="76" t="s">
        <v>78</v>
      </c>
      <c r="D1396" s="31" t="s">
        <v>175</v>
      </c>
      <c r="E1396" s="31" t="s">
        <v>126</v>
      </c>
      <c r="F1396" s="76" t="s">
        <v>945</v>
      </c>
      <c r="G1396" s="76" t="s">
        <v>134</v>
      </c>
      <c r="H1396" s="76">
        <v>6.0</v>
      </c>
      <c r="I1396" s="76" t="s">
        <v>175</v>
      </c>
      <c r="J1396" s="76" t="s">
        <v>945</v>
      </c>
      <c r="K1396" s="76" t="s">
        <v>126</v>
      </c>
      <c r="L1396" s="95" t="s">
        <v>1296</v>
      </c>
      <c r="M1396" s="76"/>
    </row>
    <row r="1397">
      <c r="A1397" s="83">
        <v>45764.0</v>
      </c>
      <c r="B1397" s="95" t="s">
        <v>221</v>
      </c>
      <c r="C1397" s="76" t="s">
        <v>78</v>
      </c>
      <c r="D1397" s="31" t="s">
        <v>175</v>
      </c>
      <c r="E1397" s="31" t="s">
        <v>126</v>
      </c>
      <c r="F1397" s="76" t="s">
        <v>9</v>
      </c>
      <c r="G1397" s="76" t="s">
        <v>134</v>
      </c>
      <c r="H1397" s="76">
        <v>6.0</v>
      </c>
      <c r="I1397" s="76" t="s">
        <v>175</v>
      </c>
      <c r="J1397" s="76" t="s">
        <v>9</v>
      </c>
      <c r="K1397" s="76" t="s">
        <v>126</v>
      </c>
      <c r="L1397" s="95" t="s">
        <v>1297</v>
      </c>
      <c r="M1397" s="76"/>
    </row>
    <row r="1398">
      <c r="A1398" s="83">
        <v>45764.0</v>
      </c>
      <c r="B1398" s="95" t="s">
        <v>858</v>
      </c>
      <c r="C1398" s="76" t="s">
        <v>78</v>
      </c>
      <c r="D1398" s="31" t="s">
        <v>123</v>
      </c>
      <c r="E1398" s="31" t="s">
        <v>124</v>
      </c>
      <c r="F1398" s="76" t="s">
        <v>945</v>
      </c>
      <c r="G1398" s="76" t="s">
        <v>134</v>
      </c>
      <c r="H1398" s="76">
        <v>6.0</v>
      </c>
      <c r="I1398" s="76" t="s">
        <v>123</v>
      </c>
      <c r="J1398" s="76" t="s">
        <v>945</v>
      </c>
      <c r="K1398" s="76" t="s">
        <v>124</v>
      </c>
      <c r="L1398" s="95" t="s">
        <v>1298</v>
      </c>
      <c r="M1398" s="76"/>
    </row>
    <row r="1399">
      <c r="A1399" s="83">
        <v>45764.0</v>
      </c>
      <c r="B1399" s="95" t="s">
        <v>858</v>
      </c>
      <c r="C1399" s="76" t="s">
        <v>78</v>
      </c>
      <c r="D1399" s="31" t="s">
        <v>123</v>
      </c>
      <c r="E1399" s="31" t="s">
        <v>124</v>
      </c>
      <c r="F1399" s="76" t="s">
        <v>9</v>
      </c>
      <c r="G1399" s="76" t="s">
        <v>134</v>
      </c>
      <c r="H1399" s="76">
        <v>6.0</v>
      </c>
      <c r="I1399" s="76" t="s">
        <v>123</v>
      </c>
      <c r="J1399" s="76" t="s">
        <v>9</v>
      </c>
      <c r="K1399" s="76" t="s">
        <v>124</v>
      </c>
      <c r="L1399" s="95" t="s">
        <v>1299</v>
      </c>
      <c r="M1399" s="76"/>
    </row>
    <row r="1400">
      <c r="A1400" s="83">
        <v>45764.0</v>
      </c>
      <c r="B1400" s="95" t="s">
        <v>858</v>
      </c>
      <c r="C1400" s="76" t="s">
        <v>78</v>
      </c>
      <c r="D1400" s="31" t="s">
        <v>123</v>
      </c>
      <c r="E1400" s="31" t="s">
        <v>124</v>
      </c>
      <c r="F1400" s="76" t="s">
        <v>945</v>
      </c>
      <c r="G1400" s="76" t="s">
        <v>134</v>
      </c>
      <c r="H1400" s="76">
        <v>6.0</v>
      </c>
      <c r="I1400" s="76" t="s">
        <v>123</v>
      </c>
      <c r="J1400" s="76" t="s">
        <v>945</v>
      </c>
      <c r="K1400" s="76" t="s">
        <v>124</v>
      </c>
      <c r="L1400" s="95" t="s">
        <v>1300</v>
      </c>
      <c r="M1400" s="76"/>
    </row>
    <row r="1401">
      <c r="A1401" s="83">
        <v>45764.0</v>
      </c>
      <c r="B1401" s="95" t="s">
        <v>858</v>
      </c>
      <c r="C1401" s="76" t="s">
        <v>78</v>
      </c>
      <c r="D1401" s="31" t="s">
        <v>123</v>
      </c>
      <c r="E1401" s="31" t="s">
        <v>124</v>
      </c>
      <c r="F1401" s="76" t="s">
        <v>9</v>
      </c>
      <c r="G1401" s="76" t="s">
        <v>134</v>
      </c>
      <c r="H1401" s="76">
        <v>6.0</v>
      </c>
      <c r="I1401" s="76" t="s">
        <v>123</v>
      </c>
      <c r="J1401" s="76" t="s">
        <v>9</v>
      </c>
      <c r="K1401" s="76" t="s">
        <v>124</v>
      </c>
      <c r="L1401" s="95" t="s">
        <v>1301</v>
      </c>
      <c r="M1401" s="76"/>
    </row>
    <row r="1402" hidden="1">
      <c r="A1402" s="83">
        <v>45764.0</v>
      </c>
      <c r="B1402" s="95" t="s">
        <v>1302</v>
      </c>
      <c r="C1402" s="76" t="s">
        <v>78</v>
      </c>
      <c r="D1402" s="31" t="s">
        <v>123</v>
      </c>
      <c r="E1402" s="31" t="s">
        <v>124</v>
      </c>
      <c r="F1402" s="76" t="s">
        <v>82</v>
      </c>
      <c r="G1402" s="76" t="s">
        <v>134</v>
      </c>
      <c r="H1402" s="76">
        <v>3.0</v>
      </c>
      <c r="I1402" s="76" t="s">
        <v>123</v>
      </c>
      <c r="J1402" s="76" t="s">
        <v>82</v>
      </c>
      <c r="K1402" s="76" t="s">
        <v>124</v>
      </c>
      <c r="L1402" s="95" t="s">
        <v>1303</v>
      </c>
      <c r="M1402" s="76"/>
    </row>
    <row r="1403" hidden="1">
      <c r="A1403" s="83">
        <v>45764.0</v>
      </c>
      <c r="B1403" s="95" t="s">
        <v>1302</v>
      </c>
      <c r="C1403" s="76" t="s">
        <v>78</v>
      </c>
      <c r="D1403" s="31" t="s">
        <v>123</v>
      </c>
      <c r="E1403" s="31" t="s">
        <v>124</v>
      </c>
      <c r="F1403" s="76" t="s">
        <v>82</v>
      </c>
      <c r="G1403" s="76" t="s">
        <v>134</v>
      </c>
      <c r="H1403" s="76">
        <v>3.0</v>
      </c>
      <c r="I1403" s="76" t="s">
        <v>123</v>
      </c>
      <c r="J1403" s="76" t="s">
        <v>82</v>
      </c>
      <c r="K1403" s="76" t="s">
        <v>124</v>
      </c>
      <c r="L1403" s="95" t="s">
        <v>1304</v>
      </c>
      <c r="M1403" s="76"/>
    </row>
    <row r="1404">
      <c r="A1404" s="83">
        <v>45764.0</v>
      </c>
      <c r="B1404" s="95" t="s">
        <v>861</v>
      </c>
      <c r="C1404" s="76" t="s">
        <v>78</v>
      </c>
      <c r="D1404" s="31" t="s">
        <v>172</v>
      </c>
      <c r="E1404" s="31" t="s">
        <v>126</v>
      </c>
      <c r="F1404" s="76" t="s">
        <v>9</v>
      </c>
      <c r="G1404" s="76" t="s">
        <v>134</v>
      </c>
      <c r="H1404" s="76">
        <v>6.0</v>
      </c>
      <c r="I1404" s="76" t="s">
        <v>172</v>
      </c>
      <c r="J1404" s="76" t="s">
        <v>9</v>
      </c>
      <c r="K1404" s="76" t="s">
        <v>126</v>
      </c>
      <c r="L1404" s="95" t="s">
        <v>1305</v>
      </c>
      <c r="M1404" s="76"/>
    </row>
    <row r="1405" hidden="1">
      <c r="A1405" s="83">
        <v>45764.0</v>
      </c>
      <c r="B1405" s="95" t="s">
        <v>861</v>
      </c>
      <c r="C1405" s="76" t="s">
        <v>78</v>
      </c>
      <c r="D1405" s="31" t="s">
        <v>1046</v>
      </c>
      <c r="E1405" s="31" t="s">
        <v>126</v>
      </c>
      <c r="F1405" s="76" t="s">
        <v>82</v>
      </c>
      <c r="G1405" s="76" t="s">
        <v>134</v>
      </c>
      <c r="H1405" s="76">
        <v>3.0</v>
      </c>
      <c r="I1405" s="76" t="s">
        <v>1046</v>
      </c>
      <c r="J1405" s="76" t="s">
        <v>82</v>
      </c>
      <c r="K1405" s="76" t="s">
        <v>126</v>
      </c>
      <c r="L1405" s="95" t="s">
        <v>1306</v>
      </c>
      <c r="M1405" s="76"/>
    </row>
    <row r="1406" hidden="1">
      <c r="A1406" s="83">
        <v>45764.0</v>
      </c>
      <c r="B1406" s="95" t="s">
        <v>229</v>
      </c>
      <c r="C1406" s="76" t="s">
        <v>78</v>
      </c>
      <c r="D1406" s="31" t="s">
        <v>123</v>
      </c>
      <c r="E1406" s="31" t="s">
        <v>124</v>
      </c>
      <c r="F1406" s="76" t="s">
        <v>82</v>
      </c>
      <c r="G1406" s="76" t="s">
        <v>134</v>
      </c>
      <c r="H1406" s="76">
        <v>3.0</v>
      </c>
      <c r="I1406" s="76" t="s">
        <v>123</v>
      </c>
      <c r="J1406" s="76" t="s">
        <v>82</v>
      </c>
      <c r="K1406" s="76" t="s">
        <v>124</v>
      </c>
      <c r="L1406" s="95" t="s">
        <v>1307</v>
      </c>
      <c r="M1406" s="76"/>
    </row>
    <row r="1407">
      <c r="A1407" s="83">
        <v>45764.0</v>
      </c>
      <c r="B1407" s="95" t="s">
        <v>1308</v>
      </c>
      <c r="C1407" s="76" t="s">
        <v>78</v>
      </c>
      <c r="D1407" s="31" t="s">
        <v>1234</v>
      </c>
      <c r="E1407" s="31" t="s">
        <v>126</v>
      </c>
      <c r="F1407" s="76" t="s">
        <v>9</v>
      </c>
      <c r="G1407" s="76" t="s">
        <v>134</v>
      </c>
      <c r="H1407" s="76">
        <v>6.0</v>
      </c>
      <c r="I1407" s="76" t="s">
        <v>1234</v>
      </c>
      <c r="J1407" s="76" t="s">
        <v>9</v>
      </c>
      <c r="K1407" s="76" t="s">
        <v>126</v>
      </c>
      <c r="L1407" s="95" t="s">
        <v>1309</v>
      </c>
      <c r="M1407" s="76"/>
    </row>
    <row r="1408" hidden="1">
      <c r="A1408" s="83">
        <v>45764.0</v>
      </c>
      <c r="B1408" s="95" t="s">
        <v>1308</v>
      </c>
      <c r="C1408" s="76" t="s">
        <v>78</v>
      </c>
      <c r="D1408" s="31" t="s">
        <v>1234</v>
      </c>
      <c r="E1408" s="31" t="s">
        <v>126</v>
      </c>
      <c r="F1408" s="76" t="s">
        <v>82</v>
      </c>
      <c r="G1408" s="76" t="s">
        <v>134</v>
      </c>
      <c r="H1408" s="76">
        <v>3.0</v>
      </c>
      <c r="I1408" s="76" t="s">
        <v>1234</v>
      </c>
      <c r="J1408" s="76" t="s">
        <v>82</v>
      </c>
      <c r="K1408" s="76" t="s">
        <v>126</v>
      </c>
      <c r="L1408" s="95" t="s">
        <v>1310</v>
      </c>
      <c r="M1408" s="76"/>
    </row>
    <row r="1409">
      <c r="A1409" s="83">
        <v>45764.0</v>
      </c>
      <c r="B1409" s="95" t="s">
        <v>1308</v>
      </c>
      <c r="C1409" s="76" t="s">
        <v>78</v>
      </c>
      <c r="D1409" s="31" t="s">
        <v>1234</v>
      </c>
      <c r="E1409" s="31" t="s">
        <v>126</v>
      </c>
      <c r="F1409" s="76" t="s">
        <v>945</v>
      </c>
      <c r="G1409" s="76" t="s">
        <v>134</v>
      </c>
      <c r="H1409" s="76">
        <v>6.0</v>
      </c>
      <c r="I1409" s="76" t="s">
        <v>1234</v>
      </c>
      <c r="J1409" s="76" t="s">
        <v>945</v>
      </c>
      <c r="K1409" s="76" t="s">
        <v>126</v>
      </c>
      <c r="L1409" s="95" t="s">
        <v>1311</v>
      </c>
      <c r="M1409" s="76"/>
    </row>
    <row r="1410" hidden="1">
      <c r="A1410" s="83">
        <v>45764.0</v>
      </c>
      <c r="B1410" s="95" t="s">
        <v>863</v>
      </c>
      <c r="C1410" s="76" t="s">
        <v>78</v>
      </c>
      <c r="D1410" s="31" t="s">
        <v>123</v>
      </c>
      <c r="E1410" s="31" t="s">
        <v>124</v>
      </c>
      <c r="F1410" s="76" t="s">
        <v>82</v>
      </c>
      <c r="G1410" s="76" t="s">
        <v>134</v>
      </c>
      <c r="H1410" s="76">
        <v>3.0</v>
      </c>
      <c r="I1410" s="76" t="s">
        <v>123</v>
      </c>
      <c r="J1410" s="76" t="s">
        <v>82</v>
      </c>
      <c r="K1410" s="76" t="s">
        <v>124</v>
      </c>
      <c r="L1410" s="95" t="s">
        <v>1312</v>
      </c>
      <c r="M1410" s="76"/>
    </row>
    <row r="1411" hidden="1">
      <c r="A1411" s="83">
        <v>45764.0</v>
      </c>
      <c r="B1411" s="95" t="s">
        <v>1313</v>
      </c>
      <c r="C1411" s="76" t="s">
        <v>78</v>
      </c>
      <c r="D1411" s="31" t="s">
        <v>172</v>
      </c>
      <c r="E1411" s="31" t="s">
        <v>126</v>
      </c>
      <c r="F1411" s="76" t="s">
        <v>82</v>
      </c>
      <c r="G1411" s="76" t="s">
        <v>134</v>
      </c>
      <c r="H1411" s="76">
        <v>3.0</v>
      </c>
      <c r="I1411" s="76" t="s">
        <v>172</v>
      </c>
      <c r="J1411" s="76" t="s">
        <v>82</v>
      </c>
      <c r="K1411" s="76" t="s">
        <v>126</v>
      </c>
      <c r="L1411" s="95" t="s">
        <v>1314</v>
      </c>
      <c r="M1411" s="76"/>
    </row>
    <row r="1412">
      <c r="A1412" s="83">
        <v>45764.0</v>
      </c>
      <c r="B1412" s="95" t="s">
        <v>1313</v>
      </c>
      <c r="C1412" s="76" t="s">
        <v>78</v>
      </c>
      <c r="D1412" s="31" t="s">
        <v>172</v>
      </c>
      <c r="E1412" s="31" t="s">
        <v>126</v>
      </c>
      <c r="F1412" s="76" t="s">
        <v>945</v>
      </c>
      <c r="G1412" s="76" t="s">
        <v>134</v>
      </c>
      <c r="H1412" s="76">
        <v>6.0</v>
      </c>
      <c r="I1412" s="76" t="s">
        <v>172</v>
      </c>
      <c r="J1412" s="76" t="s">
        <v>945</v>
      </c>
      <c r="K1412" s="76" t="s">
        <v>126</v>
      </c>
      <c r="L1412" s="95" t="s">
        <v>1315</v>
      </c>
      <c r="M1412" s="76"/>
    </row>
    <row r="1413">
      <c r="A1413" s="83">
        <v>45764.0</v>
      </c>
      <c r="B1413" s="95" t="s">
        <v>868</v>
      </c>
      <c r="C1413" s="76" t="s">
        <v>78</v>
      </c>
      <c r="D1413" s="31" t="s">
        <v>123</v>
      </c>
      <c r="E1413" s="31" t="s">
        <v>124</v>
      </c>
      <c r="F1413" s="76" t="s">
        <v>945</v>
      </c>
      <c r="G1413" s="76" t="s">
        <v>134</v>
      </c>
      <c r="H1413" s="76">
        <v>6.0</v>
      </c>
      <c r="I1413" s="76" t="s">
        <v>123</v>
      </c>
      <c r="J1413" s="76" t="s">
        <v>945</v>
      </c>
      <c r="K1413" s="76" t="s">
        <v>124</v>
      </c>
      <c r="L1413" s="95" t="s">
        <v>1316</v>
      </c>
      <c r="M1413" s="76"/>
    </row>
    <row r="1414" hidden="1">
      <c r="A1414" s="83">
        <v>45764.0</v>
      </c>
      <c r="B1414" s="95" t="s">
        <v>564</v>
      </c>
      <c r="C1414" s="76" t="s">
        <v>78</v>
      </c>
      <c r="D1414" s="31" t="s">
        <v>303</v>
      </c>
      <c r="E1414" s="31" t="s">
        <v>126</v>
      </c>
      <c r="F1414" s="76" t="s">
        <v>82</v>
      </c>
      <c r="G1414" s="76" t="s">
        <v>134</v>
      </c>
      <c r="H1414" s="76">
        <v>3.0</v>
      </c>
      <c r="I1414" s="76" t="s">
        <v>303</v>
      </c>
      <c r="J1414" s="76" t="s">
        <v>82</v>
      </c>
      <c r="K1414" s="76" t="s">
        <v>126</v>
      </c>
      <c r="L1414" s="95" t="s">
        <v>1317</v>
      </c>
      <c r="M1414" s="76"/>
    </row>
    <row r="1415">
      <c r="A1415" s="83">
        <v>45764.0</v>
      </c>
      <c r="B1415" s="95" t="s">
        <v>564</v>
      </c>
      <c r="C1415" s="76" t="s">
        <v>78</v>
      </c>
      <c r="D1415" s="31" t="s">
        <v>303</v>
      </c>
      <c r="E1415" s="31" t="s">
        <v>126</v>
      </c>
      <c r="F1415" s="76" t="s">
        <v>9</v>
      </c>
      <c r="G1415" s="76" t="s">
        <v>134</v>
      </c>
      <c r="H1415" s="76">
        <v>6.0</v>
      </c>
      <c r="I1415" s="76" t="s">
        <v>303</v>
      </c>
      <c r="J1415" s="76" t="s">
        <v>9</v>
      </c>
      <c r="K1415" s="76" t="s">
        <v>126</v>
      </c>
      <c r="L1415" s="95" t="s">
        <v>1318</v>
      </c>
      <c r="M1415" s="76"/>
    </row>
    <row r="1416">
      <c r="A1416" s="83">
        <v>45764.0</v>
      </c>
      <c r="B1416" s="95" t="s">
        <v>564</v>
      </c>
      <c r="C1416" s="76" t="s">
        <v>78</v>
      </c>
      <c r="D1416" s="31" t="s">
        <v>303</v>
      </c>
      <c r="E1416" s="31" t="s">
        <v>126</v>
      </c>
      <c r="F1416" s="76" t="s">
        <v>945</v>
      </c>
      <c r="G1416" s="76" t="s">
        <v>134</v>
      </c>
      <c r="H1416" s="76">
        <v>6.0</v>
      </c>
      <c r="I1416" s="76" t="s">
        <v>303</v>
      </c>
      <c r="J1416" s="76" t="s">
        <v>945</v>
      </c>
      <c r="K1416" s="76" t="s">
        <v>126</v>
      </c>
      <c r="L1416" s="95" t="s">
        <v>1319</v>
      </c>
      <c r="M1416" s="76"/>
    </row>
    <row r="1417">
      <c r="A1417" s="83">
        <v>45764.0</v>
      </c>
      <c r="B1417" s="95" t="s">
        <v>1320</v>
      </c>
      <c r="C1417" s="76" t="s">
        <v>78</v>
      </c>
      <c r="D1417" s="31" t="s">
        <v>641</v>
      </c>
      <c r="E1417" s="31" t="s">
        <v>126</v>
      </c>
      <c r="F1417" s="76" t="s">
        <v>945</v>
      </c>
      <c r="G1417" s="76" t="s">
        <v>134</v>
      </c>
      <c r="H1417" s="76">
        <v>6.0</v>
      </c>
      <c r="I1417" s="76" t="s">
        <v>641</v>
      </c>
      <c r="J1417" s="76" t="s">
        <v>945</v>
      </c>
      <c r="K1417" s="76" t="s">
        <v>126</v>
      </c>
      <c r="L1417" s="95" t="s">
        <v>1321</v>
      </c>
      <c r="M1417" s="76"/>
    </row>
    <row r="1418">
      <c r="A1418" s="83">
        <v>45764.0</v>
      </c>
      <c r="B1418" s="95" t="s">
        <v>1320</v>
      </c>
      <c r="C1418" s="76" t="s">
        <v>78</v>
      </c>
      <c r="D1418" s="31" t="s">
        <v>641</v>
      </c>
      <c r="E1418" s="31" t="s">
        <v>126</v>
      </c>
      <c r="F1418" s="76" t="s">
        <v>9</v>
      </c>
      <c r="G1418" s="76" t="s">
        <v>134</v>
      </c>
      <c r="H1418" s="76">
        <v>6.0</v>
      </c>
      <c r="I1418" s="76" t="s">
        <v>641</v>
      </c>
      <c r="J1418" s="76" t="s">
        <v>9</v>
      </c>
      <c r="K1418" s="76" t="s">
        <v>126</v>
      </c>
      <c r="L1418" s="95" t="s">
        <v>1322</v>
      </c>
      <c r="M1418" s="76"/>
    </row>
    <row r="1419">
      <c r="A1419" s="83">
        <v>45764.0</v>
      </c>
      <c r="B1419" s="95" t="s">
        <v>1323</v>
      </c>
      <c r="C1419" s="76" t="s">
        <v>78</v>
      </c>
      <c r="D1419" s="31" t="s">
        <v>123</v>
      </c>
      <c r="E1419" s="31" t="s">
        <v>124</v>
      </c>
      <c r="F1419" s="76" t="s">
        <v>945</v>
      </c>
      <c r="G1419" s="76" t="s">
        <v>134</v>
      </c>
      <c r="H1419" s="76">
        <v>6.0</v>
      </c>
      <c r="I1419" s="76" t="s">
        <v>123</v>
      </c>
      <c r="J1419" s="76" t="s">
        <v>945</v>
      </c>
      <c r="K1419" s="76" t="s">
        <v>124</v>
      </c>
      <c r="L1419" s="95" t="s">
        <v>1324</v>
      </c>
      <c r="M1419" s="76"/>
    </row>
    <row r="1420">
      <c r="A1420" s="83">
        <v>45764.0</v>
      </c>
      <c r="B1420" s="95" t="s">
        <v>1325</v>
      </c>
      <c r="C1420" s="76" t="s">
        <v>78</v>
      </c>
      <c r="D1420" s="31" t="s">
        <v>123</v>
      </c>
      <c r="E1420" s="31" t="s">
        <v>124</v>
      </c>
      <c r="F1420" s="76" t="s">
        <v>9</v>
      </c>
      <c r="G1420" s="76" t="s">
        <v>134</v>
      </c>
      <c r="H1420" s="76">
        <v>6.0</v>
      </c>
      <c r="I1420" s="76" t="s">
        <v>123</v>
      </c>
      <c r="J1420" s="76" t="s">
        <v>9</v>
      </c>
      <c r="K1420" s="76" t="s">
        <v>124</v>
      </c>
      <c r="L1420" s="95" t="s">
        <v>1326</v>
      </c>
      <c r="M1420" s="76"/>
    </row>
    <row r="1421">
      <c r="A1421" s="83">
        <v>45764.0</v>
      </c>
      <c r="B1421" s="95" t="s">
        <v>570</v>
      </c>
      <c r="C1421" s="76" t="s">
        <v>78</v>
      </c>
      <c r="D1421" s="31" t="s">
        <v>297</v>
      </c>
      <c r="E1421" s="31" t="s">
        <v>40</v>
      </c>
      <c r="F1421" s="76" t="s">
        <v>9</v>
      </c>
      <c r="G1421" s="76" t="s">
        <v>134</v>
      </c>
      <c r="H1421" s="76">
        <v>6.0</v>
      </c>
      <c r="I1421" s="76" t="s">
        <v>297</v>
      </c>
      <c r="J1421" s="76" t="s">
        <v>9</v>
      </c>
      <c r="K1421" s="76" t="s">
        <v>40</v>
      </c>
      <c r="L1421" s="95" t="s">
        <v>1327</v>
      </c>
      <c r="M1421" s="76"/>
    </row>
    <row r="1422">
      <c r="A1422" s="83">
        <v>45764.0</v>
      </c>
      <c r="B1422" s="95" t="s">
        <v>570</v>
      </c>
      <c r="C1422" s="76" t="s">
        <v>78</v>
      </c>
      <c r="D1422" s="31" t="s">
        <v>498</v>
      </c>
      <c r="E1422" s="31" t="s">
        <v>40</v>
      </c>
      <c r="F1422" s="76" t="s">
        <v>9</v>
      </c>
      <c r="G1422" s="76" t="s">
        <v>134</v>
      </c>
      <c r="H1422" s="76">
        <v>6.0</v>
      </c>
      <c r="I1422" s="76" t="s">
        <v>498</v>
      </c>
      <c r="J1422" s="76" t="s">
        <v>9</v>
      </c>
      <c r="K1422" s="76" t="s">
        <v>40</v>
      </c>
      <c r="L1422" s="95" t="s">
        <v>1328</v>
      </c>
      <c r="M1422" s="76"/>
    </row>
    <row r="1423">
      <c r="A1423" s="83">
        <v>45764.0</v>
      </c>
      <c r="B1423" s="95" t="s">
        <v>570</v>
      </c>
      <c r="C1423" s="76" t="s">
        <v>78</v>
      </c>
      <c r="D1423" s="31" t="s">
        <v>485</v>
      </c>
      <c r="E1423" s="31" t="s">
        <v>40</v>
      </c>
      <c r="F1423" s="76" t="s">
        <v>9</v>
      </c>
      <c r="G1423" s="76" t="s">
        <v>134</v>
      </c>
      <c r="H1423" s="76">
        <v>6.0</v>
      </c>
      <c r="I1423" s="76" t="s">
        <v>485</v>
      </c>
      <c r="J1423" s="76" t="s">
        <v>9</v>
      </c>
      <c r="K1423" s="76" t="s">
        <v>40</v>
      </c>
      <c r="L1423" s="95" t="s">
        <v>1329</v>
      </c>
      <c r="M1423" s="76"/>
    </row>
    <row r="1424">
      <c r="A1424" s="83">
        <v>45764.0</v>
      </c>
      <c r="B1424" s="95" t="s">
        <v>570</v>
      </c>
      <c r="C1424" s="76" t="s">
        <v>78</v>
      </c>
      <c r="D1424" s="31" t="s">
        <v>1234</v>
      </c>
      <c r="E1424" s="31" t="s">
        <v>40</v>
      </c>
      <c r="F1424" s="76" t="s">
        <v>9</v>
      </c>
      <c r="G1424" s="76" t="s">
        <v>134</v>
      </c>
      <c r="H1424" s="76">
        <v>6.0</v>
      </c>
      <c r="I1424" s="76" t="s">
        <v>1234</v>
      </c>
      <c r="J1424" s="76" t="s">
        <v>9</v>
      </c>
      <c r="K1424" s="76" t="s">
        <v>40</v>
      </c>
      <c r="L1424" s="95" t="s">
        <v>1330</v>
      </c>
      <c r="M1424" s="76"/>
    </row>
    <row r="1425">
      <c r="A1425" s="83">
        <v>45764.0</v>
      </c>
      <c r="B1425" s="95" t="s">
        <v>570</v>
      </c>
      <c r="C1425" s="76" t="s">
        <v>78</v>
      </c>
      <c r="D1425" s="31" t="s">
        <v>641</v>
      </c>
      <c r="E1425" s="31" t="s">
        <v>40</v>
      </c>
      <c r="F1425" s="76" t="s">
        <v>9</v>
      </c>
      <c r="G1425" s="76" t="s">
        <v>134</v>
      </c>
      <c r="H1425" s="76">
        <v>6.0</v>
      </c>
      <c r="I1425" s="76" t="s">
        <v>641</v>
      </c>
      <c r="J1425" s="76" t="s">
        <v>9</v>
      </c>
      <c r="K1425" s="76" t="s">
        <v>40</v>
      </c>
      <c r="L1425" s="95" t="s">
        <v>1331</v>
      </c>
      <c r="M1425" s="76"/>
    </row>
    <row r="1426">
      <c r="A1426" s="83">
        <v>45764.0</v>
      </c>
      <c r="B1426" s="95" t="s">
        <v>570</v>
      </c>
      <c r="C1426" s="76" t="s">
        <v>78</v>
      </c>
      <c r="D1426" s="31" t="s">
        <v>793</v>
      </c>
      <c r="E1426" s="31" t="s">
        <v>40</v>
      </c>
      <c r="F1426" s="76" t="s">
        <v>9</v>
      </c>
      <c r="G1426" s="76" t="s">
        <v>134</v>
      </c>
      <c r="H1426" s="76">
        <v>6.0</v>
      </c>
      <c r="I1426" s="76" t="s">
        <v>793</v>
      </c>
      <c r="J1426" s="76" t="s">
        <v>9</v>
      </c>
      <c r="K1426" s="76" t="s">
        <v>40</v>
      </c>
      <c r="L1426" s="95" t="s">
        <v>1332</v>
      </c>
      <c r="M1426" s="76"/>
    </row>
    <row r="1427">
      <c r="A1427" s="83">
        <v>45764.0</v>
      </c>
      <c r="B1427" s="95" t="s">
        <v>570</v>
      </c>
      <c r="C1427" s="76" t="s">
        <v>78</v>
      </c>
      <c r="D1427" s="31" t="s">
        <v>799</v>
      </c>
      <c r="E1427" s="31" t="s">
        <v>40</v>
      </c>
      <c r="F1427" s="76" t="s">
        <v>9</v>
      </c>
      <c r="G1427" s="76" t="s">
        <v>134</v>
      </c>
      <c r="H1427" s="76">
        <v>6.0</v>
      </c>
      <c r="I1427" s="76" t="s">
        <v>799</v>
      </c>
      <c r="J1427" s="76" t="s">
        <v>9</v>
      </c>
      <c r="K1427" s="76" t="s">
        <v>40</v>
      </c>
      <c r="L1427" s="95" t="s">
        <v>1333</v>
      </c>
      <c r="M1427" s="76"/>
    </row>
    <row r="1428">
      <c r="A1428" s="83">
        <v>45764.0</v>
      </c>
      <c r="B1428" s="95" t="s">
        <v>570</v>
      </c>
      <c r="C1428" s="76" t="s">
        <v>78</v>
      </c>
      <c r="D1428" s="31" t="s">
        <v>322</v>
      </c>
      <c r="E1428" s="31" t="s">
        <v>40</v>
      </c>
      <c r="F1428" s="76" t="s">
        <v>9</v>
      </c>
      <c r="G1428" s="76" t="s">
        <v>134</v>
      </c>
      <c r="H1428" s="76">
        <v>6.0</v>
      </c>
      <c r="I1428" s="76" t="s">
        <v>322</v>
      </c>
      <c r="J1428" s="76" t="s">
        <v>9</v>
      </c>
      <c r="K1428" s="76" t="s">
        <v>40</v>
      </c>
      <c r="L1428" s="95" t="s">
        <v>1334</v>
      </c>
      <c r="M1428" s="76"/>
    </row>
    <row r="1429">
      <c r="A1429" s="83">
        <v>45764.0</v>
      </c>
      <c r="B1429" s="95" t="s">
        <v>570</v>
      </c>
      <c r="C1429" s="76" t="s">
        <v>78</v>
      </c>
      <c r="D1429" s="31" t="s">
        <v>297</v>
      </c>
      <c r="E1429" s="31" t="s">
        <v>40</v>
      </c>
      <c r="F1429" s="76" t="s">
        <v>945</v>
      </c>
      <c r="G1429" s="76" t="s">
        <v>134</v>
      </c>
      <c r="H1429" s="76">
        <v>6.0</v>
      </c>
      <c r="I1429" s="76" t="s">
        <v>297</v>
      </c>
      <c r="J1429" s="76" t="s">
        <v>945</v>
      </c>
      <c r="K1429" s="76" t="s">
        <v>40</v>
      </c>
      <c r="L1429" s="95" t="s">
        <v>1335</v>
      </c>
      <c r="M1429" s="76"/>
    </row>
    <row r="1430">
      <c r="A1430" s="83">
        <v>45764.0</v>
      </c>
      <c r="B1430" s="95" t="s">
        <v>570</v>
      </c>
      <c r="C1430" s="76" t="s">
        <v>78</v>
      </c>
      <c r="D1430" s="31" t="s">
        <v>498</v>
      </c>
      <c r="E1430" s="31" t="s">
        <v>40</v>
      </c>
      <c r="F1430" s="76" t="s">
        <v>945</v>
      </c>
      <c r="G1430" s="76" t="s">
        <v>134</v>
      </c>
      <c r="H1430" s="76">
        <v>6.0</v>
      </c>
      <c r="I1430" s="76" t="s">
        <v>498</v>
      </c>
      <c r="J1430" s="76" t="s">
        <v>945</v>
      </c>
      <c r="K1430" s="76" t="s">
        <v>40</v>
      </c>
      <c r="L1430" s="95" t="s">
        <v>1336</v>
      </c>
      <c r="M1430" s="76"/>
    </row>
    <row r="1431">
      <c r="A1431" s="83">
        <v>45764.0</v>
      </c>
      <c r="B1431" s="95" t="s">
        <v>570</v>
      </c>
      <c r="C1431" s="76" t="s">
        <v>78</v>
      </c>
      <c r="D1431" s="31" t="s">
        <v>485</v>
      </c>
      <c r="E1431" s="31" t="s">
        <v>40</v>
      </c>
      <c r="F1431" s="76" t="s">
        <v>945</v>
      </c>
      <c r="G1431" s="76" t="s">
        <v>134</v>
      </c>
      <c r="H1431" s="76">
        <v>6.0</v>
      </c>
      <c r="I1431" s="76" t="s">
        <v>485</v>
      </c>
      <c r="J1431" s="76" t="s">
        <v>945</v>
      </c>
      <c r="K1431" s="76" t="s">
        <v>40</v>
      </c>
      <c r="L1431" s="95" t="s">
        <v>1337</v>
      </c>
      <c r="M1431" s="76"/>
    </row>
    <row r="1432">
      <c r="A1432" s="83">
        <v>45764.0</v>
      </c>
      <c r="B1432" s="95" t="s">
        <v>570</v>
      </c>
      <c r="C1432" s="76" t="s">
        <v>78</v>
      </c>
      <c r="D1432" s="31" t="s">
        <v>1234</v>
      </c>
      <c r="E1432" s="31" t="s">
        <v>40</v>
      </c>
      <c r="F1432" s="76" t="s">
        <v>945</v>
      </c>
      <c r="G1432" s="76" t="s">
        <v>134</v>
      </c>
      <c r="H1432" s="76">
        <v>6.0</v>
      </c>
      <c r="I1432" s="76" t="s">
        <v>1234</v>
      </c>
      <c r="J1432" s="76" t="s">
        <v>945</v>
      </c>
      <c r="K1432" s="76" t="s">
        <v>40</v>
      </c>
      <c r="L1432" s="95" t="s">
        <v>1338</v>
      </c>
      <c r="M1432" s="76"/>
    </row>
    <row r="1433">
      <c r="A1433" s="83">
        <v>45764.0</v>
      </c>
      <c r="B1433" s="95" t="s">
        <v>570</v>
      </c>
      <c r="C1433" s="76" t="s">
        <v>78</v>
      </c>
      <c r="D1433" s="31" t="s">
        <v>641</v>
      </c>
      <c r="E1433" s="31" t="s">
        <v>40</v>
      </c>
      <c r="F1433" s="76" t="s">
        <v>945</v>
      </c>
      <c r="G1433" s="76" t="s">
        <v>134</v>
      </c>
      <c r="H1433" s="76">
        <v>6.0</v>
      </c>
      <c r="I1433" s="76" t="s">
        <v>641</v>
      </c>
      <c r="J1433" s="76" t="s">
        <v>945</v>
      </c>
      <c r="K1433" s="76" t="s">
        <v>40</v>
      </c>
      <c r="L1433" s="95" t="s">
        <v>1339</v>
      </c>
      <c r="M1433" s="76"/>
    </row>
    <row r="1434">
      <c r="A1434" s="83">
        <v>45764.0</v>
      </c>
      <c r="B1434" s="95" t="s">
        <v>570</v>
      </c>
      <c r="C1434" s="76" t="s">
        <v>78</v>
      </c>
      <c r="D1434" s="31" t="s">
        <v>793</v>
      </c>
      <c r="E1434" s="31" t="s">
        <v>40</v>
      </c>
      <c r="F1434" s="76" t="s">
        <v>945</v>
      </c>
      <c r="G1434" s="76" t="s">
        <v>134</v>
      </c>
      <c r="H1434" s="76">
        <v>6.0</v>
      </c>
      <c r="I1434" s="76" t="s">
        <v>793</v>
      </c>
      <c r="J1434" s="76" t="s">
        <v>945</v>
      </c>
      <c r="K1434" s="76" t="s">
        <v>40</v>
      </c>
      <c r="L1434" s="95" t="s">
        <v>1340</v>
      </c>
      <c r="M1434" s="76"/>
    </row>
    <row r="1435">
      <c r="A1435" s="83">
        <v>45764.0</v>
      </c>
      <c r="B1435" s="95" t="s">
        <v>570</v>
      </c>
      <c r="C1435" s="76" t="s">
        <v>78</v>
      </c>
      <c r="D1435" s="31" t="s">
        <v>799</v>
      </c>
      <c r="E1435" s="31" t="s">
        <v>40</v>
      </c>
      <c r="F1435" s="76" t="s">
        <v>945</v>
      </c>
      <c r="G1435" s="76" t="s">
        <v>134</v>
      </c>
      <c r="H1435" s="76">
        <v>6.0</v>
      </c>
      <c r="I1435" s="76" t="s">
        <v>799</v>
      </c>
      <c r="J1435" s="76" t="s">
        <v>945</v>
      </c>
      <c r="K1435" s="76" t="s">
        <v>40</v>
      </c>
      <c r="L1435" s="95" t="s">
        <v>1341</v>
      </c>
      <c r="M1435" s="76"/>
    </row>
    <row r="1436">
      <c r="A1436" s="83">
        <v>45764.0</v>
      </c>
      <c r="B1436" s="95" t="s">
        <v>570</v>
      </c>
      <c r="C1436" s="76" t="s">
        <v>78</v>
      </c>
      <c r="D1436" s="31" t="s">
        <v>322</v>
      </c>
      <c r="E1436" s="31" t="s">
        <v>40</v>
      </c>
      <c r="F1436" s="76" t="s">
        <v>945</v>
      </c>
      <c r="G1436" s="76" t="s">
        <v>134</v>
      </c>
      <c r="H1436" s="76">
        <v>6.0</v>
      </c>
      <c r="I1436" s="76" t="s">
        <v>322</v>
      </c>
      <c r="J1436" s="76" t="s">
        <v>945</v>
      </c>
      <c r="K1436" s="76" t="s">
        <v>40</v>
      </c>
      <c r="L1436" s="95" t="s">
        <v>1342</v>
      </c>
      <c r="M1436" s="76"/>
    </row>
    <row r="1437" hidden="1">
      <c r="A1437" s="83">
        <v>45764.0</v>
      </c>
      <c r="B1437" s="95" t="s">
        <v>570</v>
      </c>
      <c r="C1437" s="76" t="s">
        <v>78</v>
      </c>
      <c r="D1437" s="31" t="s">
        <v>297</v>
      </c>
      <c r="E1437" s="31" t="s">
        <v>40</v>
      </c>
      <c r="F1437" s="76" t="s">
        <v>82</v>
      </c>
      <c r="G1437" s="76" t="s">
        <v>134</v>
      </c>
      <c r="H1437" s="76">
        <v>3.0</v>
      </c>
      <c r="I1437" s="76" t="s">
        <v>297</v>
      </c>
      <c r="J1437" s="76" t="s">
        <v>82</v>
      </c>
      <c r="K1437" s="76" t="s">
        <v>40</v>
      </c>
      <c r="L1437" s="95" t="s">
        <v>1343</v>
      </c>
      <c r="M1437" s="76"/>
    </row>
    <row r="1438" hidden="1">
      <c r="A1438" s="83">
        <v>45764.0</v>
      </c>
      <c r="B1438" s="95" t="s">
        <v>570</v>
      </c>
      <c r="C1438" s="76" t="s">
        <v>78</v>
      </c>
      <c r="D1438" s="31" t="s">
        <v>498</v>
      </c>
      <c r="E1438" s="31" t="s">
        <v>40</v>
      </c>
      <c r="F1438" s="76" t="s">
        <v>82</v>
      </c>
      <c r="G1438" s="76" t="s">
        <v>134</v>
      </c>
      <c r="H1438" s="76">
        <v>3.0</v>
      </c>
      <c r="I1438" s="76" t="s">
        <v>498</v>
      </c>
      <c r="J1438" s="76" t="s">
        <v>82</v>
      </c>
      <c r="K1438" s="76" t="s">
        <v>40</v>
      </c>
      <c r="L1438" s="95" t="s">
        <v>1344</v>
      </c>
      <c r="M1438" s="76"/>
    </row>
    <row r="1439" hidden="1">
      <c r="A1439" s="83">
        <v>45764.0</v>
      </c>
      <c r="B1439" s="95" t="s">
        <v>570</v>
      </c>
      <c r="C1439" s="76" t="s">
        <v>78</v>
      </c>
      <c r="D1439" s="31" t="s">
        <v>485</v>
      </c>
      <c r="E1439" s="31" t="s">
        <v>40</v>
      </c>
      <c r="F1439" s="76" t="s">
        <v>82</v>
      </c>
      <c r="G1439" s="76" t="s">
        <v>134</v>
      </c>
      <c r="H1439" s="76">
        <v>3.0</v>
      </c>
      <c r="I1439" s="76" t="s">
        <v>485</v>
      </c>
      <c r="J1439" s="76" t="s">
        <v>82</v>
      </c>
      <c r="K1439" s="76" t="s">
        <v>40</v>
      </c>
      <c r="L1439" s="95" t="s">
        <v>1345</v>
      </c>
      <c r="M1439" s="76"/>
    </row>
    <row r="1440" hidden="1">
      <c r="A1440" s="83">
        <v>45764.0</v>
      </c>
      <c r="B1440" s="95" t="s">
        <v>570</v>
      </c>
      <c r="C1440" s="76" t="s">
        <v>78</v>
      </c>
      <c r="D1440" s="31" t="s">
        <v>1234</v>
      </c>
      <c r="E1440" s="31" t="s">
        <v>40</v>
      </c>
      <c r="F1440" s="76" t="s">
        <v>82</v>
      </c>
      <c r="G1440" s="76" t="s">
        <v>134</v>
      </c>
      <c r="H1440" s="76">
        <v>3.0</v>
      </c>
      <c r="I1440" s="76" t="s">
        <v>1234</v>
      </c>
      <c r="J1440" s="76" t="s">
        <v>82</v>
      </c>
      <c r="K1440" s="76" t="s">
        <v>40</v>
      </c>
      <c r="L1440" s="95" t="s">
        <v>1346</v>
      </c>
      <c r="M1440" s="76"/>
    </row>
    <row r="1441" hidden="1">
      <c r="A1441" s="83">
        <v>45764.0</v>
      </c>
      <c r="B1441" s="95" t="s">
        <v>570</v>
      </c>
      <c r="C1441" s="76" t="s">
        <v>78</v>
      </c>
      <c r="D1441" s="31" t="s">
        <v>641</v>
      </c>
      <c r="E1441" s="31" t="s">
        <v>40</v>
      </c>
      <c r="F1441" s="76" t="s">
        <v>82</v>
      </c>
      <c r="G1441" s="76" t="s">
        <v>134</v>
      </c>
      <c r="H1441" s="76">
        <v>3.0</v>
      </c>
      <c r="I1441" s="76" t="s">
        <v>641</v>
      </c>
      <c r="J1441" s="76" t="s">
        <v>82</v>
      </c>
      <c r="K1441" s="76" t="s">
        <v>40</v>
      </c>
      <c r="L1441" s="95" t="s">
        <v>1347</v>
      </c>
      <c r="M1441" s="76"/>
    </row>
    <row r="1442" hidden="1">
      <c r="A1442" s="83">
        <v>45764.0</v>
      </c>
      <c r="B1442" s="95" t="s">
        <v>570</v>
      </c>
      <c r="C1442" s="76" t="s">
        <v>78</v>
      </c>
      <c r="D1442" s="31" t="s">
        <v>793</v>
      </c>
      <c r="E1442" s="31" t="s">
        <v>40</v>
      </c>
      <c r="F1442" s="76" t="s">
        <v>82</v>
      </c>
      <c r="G1442" s="76" t="s">
        <v>134</v>
      </c>
      <c r="H1442" s="76">
        <v>3.0</v>
      </c>
      <c r="I1442" s="76" t="s">
        <v>793</v>
      </c>
      <c r="J1442" s="76" t="s">
        <v>82</v>
      </c>
      <c r="K1442" s="76" t="s">
        <v>40</v>
      </c>
      <c r="L1442" s="95" t="s">
        <v>1348</v>
      </c>
      <c r="M1442" s="76"/>
    </row>
    <row r="1443" hidden="1">
      <c r="A1443" s="83">
        <v>45764.0</v>
      </c>
      <c r="B1443" s="95" t="s">
        <v>570</v>
      </c>
      <c r="C1443" s="76" t="s">
        <v>78</v>
      </c>
      <c r="D1443" s="31" t="s">
        <v>799</v>
      </c>
      <c r="E1443" s="31" t="s">
        <v>40</v>
      </c>
      <c r="F1443" s="76" t="s">
        <v>82</v>
      </c>
      <c r="G1443" s="76" t="s">
        <v>134</v>
      </c>
      <c r="H1443" s="76">
        <v>3.0</v>
      </c>
      <c r="I1443" s="76" t="s">
        <v>799</v>
      </c>
      <c r="J1443" s="76" t="s">
        <v>82</v>
      </c>
      <c r="K1443" s="76" t="s">
        <v>40</v>
      </c>
      <c r="L1443" s="95" t="s">
        <v>1349</v>
      </c>
      <c r="M1443" s="76"/>
    </row>
    <row r="1444" hidden="1">
      <c r="A1444" s="83">
        <v>45764.0</v>
      </c>
      <c r="B1444" s="95" t="s">
        <v>570</v>
      </c>
      <c r="C1444" s="76" t="s">
        <v>78</v>
      </c>
      <c r="D1444" s="31" t="s">
        <v>322</v>
      </c>
      <c r="E1444" s="31" t="s">
        <v>40</v>
      </c>
      <c r="F1444" s="76" t="s">
        <v>82</v>
      </c>
      <c r="G1444" s="76" t="s">
        <v>134</v>
      </c>
      <c r="H1444" s="76">
        <v>3.0</v>
      </c>
      <c r="I1444" s="76" t="s">
        <v>322</v>
      </c>
      <c r="J1444" s="76" t="s">
        <v>82</v>
      </c>
      <c r="K1444" s="76" t="s">
        <v>40</v>
      </c>
      <c r="L1444" s="95" t="s">
        <v>1350</v>
      </c>
      <c r="M1444" s="76"/>
    </row>
    <row r="1445">
      <c r="A1445" s="83">
        <v>45764.0</v>
      </c>
      <c r="B1445" s="95" t="s">
        <v>570</v>
      </c>
      <c r="C1445" s="76" t="s">
        <v>78</v>
      </c>
      <c r="D1445" s="31" t="s">
        <v>172</v>
      </c>
      <c r="E1445" s="31" t="s">
        <v>40</v>
      </c>
      <c r="F1445" s="76" t="s">
        <v>9</v>
      </c>
      <c r="G1445" s="76" t="s">
        <v>134</v>
      </c>
      <c r="H1445" s="76">
        <v>5.0</v>
      </c>
      <c r="I1445" s="76" t="s">
        <v>172</v>
      </c>
      <c r="J1445" s="76" t="s">
        <v>9</v>
      </c>
      <c r="K1445" s="76" t="s">
        <v>40</v>
      </c>
      <c r="L1445" s="95" t="s">
        <v>1351</v>
      </c>
      <c r="M1445" s="76"/>
    </row>
    <row r="1446">
      <c r="A1446" s="83">
        <v>45764.0</v>
      </c>
      <c r="B1446" s="95" t="s">
        <v>570</v>
      </c>
      <c r="C1446" s="76" t="s">
        <v>78</v>
      </c>
      <c r="D1446" s="31" t="s">
        <v>172</v>
      </c>
      <c r="E1446" s="31" t="s">
        <v>40</v>
      </c>
      <c r="F1446" s="76" t="s">
        <v>945</v>
      </c>
      <c r="G1446" s="76" t="s">
        <v>134</v>
      </c>
      <c r="H1446" s="76">
        <v>6.0</v>
      </c>
      <c r="I1446" s="76" t="s">
        <v>172</v>
      </c>
      <c r="J1446" s="76" t="s">
        <v>945</v>
      </c>
      <c r="K1446" s="76" t="s">
        <v>40</v>
      </c>
      <c r="L1446" s="95" t="s">
        <v>1352</v>
      </c>
      <c r="M1446" s="76"/>
    </row>
    <row r="1447" hidden="1">
      <c r="A1447" s="83">
        <v>45764.0</v>
      </c>
      <c r="B1447" s="95" t="s">
        <v>570</v>
      </c>
      <c r="C1447" s="76" t="s">
        <v>78</v>
      </c>
      <c r="D1447" s="31" t="s">
        <v>172</v>
      </c>
      <c r="E1447" s="31" t="s">
        <v>40</v>
      </c>
      <c r="F1447" s="76" t="s">
        <v>82</v>
      </c>
      <c r="G1447" s="76" t="s">
        <v>134</v>
      </c>
      <c r="H1447" s="76">
        <v>3.0</v>
      </c>
      <c r="I1447" s="76" t="s">
        <v>172</v>
      </c>
      <c r="J1447" s="76" t="s">
        <v>82</v>
      </c>
      <c r="K1447" s="76" t="s">
        <v>40</v>
      </c>
      <c r="L1447" s="95" t="s">
        <v>1353</v>
      </c>
      <c r="M1447" s="76"/>
    </row>
    <row r="1448">
      <c r="A1448" s="83">
        <v>45764.0</v>
      </c>
      <c r="B1448" s="95" t="s">
        <v>234</v>
      </c>
      <c r="C1448" s="76" t="s">
        <v>78</v>
      </c>
      <c r="D1448" s="31" t="s">
        <v>123</v>
      </c>
      <c r="E1448" s="31" t="s">
        <v>124</v>
      </c>
      <c r="F1448" s="76" t="s">
        <v>9</v>
      </c>
      <c r="G1448" s="76" t="s">
        <v>134</v>
      </c>
      <c r="H1448" s="76">
        <v>6.0</v>
      </c>
      <c r="I1448" s="76" t="s">
        <v>123</v>
      </c>
      <c r="J1448" s="76" t="s">
        <v>9</v>
      </c>
      <c r="K1448" s="76" t="s">
        <v>124</v>
      </c>
      <c r="L1448" s="95" t="s">
        <v>1354</v>
      </c>
      <c r="M1448" s="76"/>
    </row>
    <row r="1449">
      <c r="A1449" s="83">
        <v>45764.0</v>
      </c>
      <c r="B1449" s="95" t="s">
        <v>234</v>
      </c>
      <c r="C1449" s="76" t="s">
        <v>78</v>
      </c>
      <c r="D1449" s="31" t="s">
        <v>297</v>
      </c>
      <c r="E1449" s="31" t="s">
        <v>126</v>
      </c>
      <c r="F1449" s="76" t="s">
        <v>945</v>
      </c>
      <c r="G1449" s="76" t="s">
        <v>134</v>
      </c>
      <c r="H1449" s="76">
        <v>6.0</v>
      </c>
      <c r="I1449" s="76" t="s">
        <v>297</v>
      </c>
      <c r="J1449" s="76" t="s">
        <v>945</v>
      </c>
      <c r="K1449" s="76" t="s">
        <v>126</v>
      </c>
      <c r="L1449" s="95" t="s">
        <v>1355</v>
      </c>
      <c r="M1449" s="76"/>
    </row>
    <row r="1450">
      <c r="A1450" s="83">
        <v>45764.0</v>
      </c>
      <c r="B1450" s="95" t="s">
        <v>234</v>
      </c>
      <c r="C1450" s="76" t="s">
        <v>78</v>
      </c>
      <c r="D1450" s="31" t="s">
        <v>297</v>
      </c>
      <c r="E1450" s="31" t="s">
        <v>126</v>
      </c>
      <c r="F1450" s="76" t="s">
        <v>9</v>
      </c>
      <c r="G1450" s="76" t="s">
        <v>134</v>
      </c>
      <c r="H1450" s="76">
        <v>6.0</v>
      </c>
      <c r="I1450" s="76" t="s">
        <v>297</v>
      </c>
      <c r="J1450" s="76" t="s">
        <v>9</v>
      </c>
      <c r="K1450" s="76" t="s">
        <v>126</v>
      </c>
      <c r="L1450" s="95" t="s">
        <v>1356</v>
      </c>
      <c r="M1450" s="76"/>
    </row>
    <row r="1451">
      <c r="A1451" s="83">
        <v>45764.0</v>
      </c>
      <c r="B1451" s="95" t="s">
        <v>1357</v>
      </c>
      <c r="C1451" s="76" t="s">
        <v>78</v>
      </c>
      <c r="D1451" s="31" t="s">
        <v>485</v>
      </c>
      <c r="E1451" s="31" t="s">
        <v>126</v>
      </c>
      <c r="F1451" s="76" t="s">
        <v>9</v>
      </c>
      <c r="G1451" s="76" t="s">
        <v>134</v>
      </c>
      <c r="H1451" s="76">
        <v>6.0</v>
      </c>
      <c r="I1451" s="76" t="s">
        <v>485</v>
      </c>
      <c r="J1451" s="76" t="s">
        <v>9</v>
      </c>
      <c r="K1451" s="76" t="s">
        <v>126</v>
      </c>
      <c r="L1451" s="95" t="s">
        <v>1358</v>
      </c>
      <c r="M1451" s="76"/>
    </row>
    <row r="1452">
      <c r="A1452" s="83">
        <v>45764.0</v>
      </c>
      <c r="B1452" s="95" t="s">
        <v>1357</v>
      </c>
      <c r="C1452" s="76" t="s">
        <v>78</v>
      </c>
      <c r="D1452" s="31" t="s">
        <v>485</v>
      </c>
      <c r="E1452" s="31" t="s">
        <v>126</v>
      </c>
      <c r="F1452" s="76" t="s">
        <v>945</v>
      </c>
      <c r="G1452" s="76" t="s">
        <v>134</v>
      </c>
      <c r="H1452" s="76">
        <v>6.0</v>
      </c>
      <c r="I1452" s="76" t="s">
        <v>485</v>
      </c>
      <c r="J1452" s="76" t="s">
        <v>945</v>
      </c>
      <c r="K1452" s="76" t="s">
        <v>126</v>
      </c>
      <c r="L1452" s="95" t="s">
        <v>1359</v>
      </c>
      <c r="M1452" s="76"/>
    </row>
    <row r="1453">
      <c r="A1453" s="83">
        <v>45764.0</v>
      </c>
      <c r="B1453" s="95" t="s">
        <v>240</v>
      </c>
      <c r="C1453" s="76" t="s">
        <v>78</v>
      </c>
      <c r="D1453" s="31" t="s">
        <v>322</v>
      </c>
      <c r="E1453" s="31" t="s">
        <v>126</v>
      </c>
      <c r="F1453" s="76" t="s">
        <v>9</v>
      </c>
      <c r="G1453" s="76" t="s">
        <v>134</v>
      </c>
      <c r="H1453" s="76">
        <v>6.0</v>
      </c>
      <c r="I1453" s="76" t="s">
        <v>322</v>
      </c>
      <c r="J1453" s="76" t="s">
        <v>9</v>
      </c>
      <c r="K1453" s="76" t="s">
        <v>126</v>
      </c>
      <c r="L1453" s="95" t="s">
        <v>1360</v>
      </c>
      <c r="M1453" s="76"/>
    </row>
    <row r="1454">
      <c r="A1454" s="83">
        <v>45765.0</v>
      </c>
      <c r="B1454" s="95" t="s">
        <v>1361</v>
      </c>
      <c r="C1454" s="76" t="s">
        <v>2</v>
      </c>
      <c r="D1454" s="31" t="s">
        <v>123</v>
      </c>
      <c r="E1454" s="31" t="s">
        <v>124</v>
      </c>
      <c r="F1454" s="76" t="s">
        <v>9</v>
      </c>
      <c r="G1454" s="76" t="s">
        <v>134</v>
      </c>
      <c r="H1454" s="76">
        <v>8.0</v>
      </c>
      <c r="I1454" s="76" t="s">
        <v>123</v>
      </c>
      <c r="J1454" s="76" t="s">
        <v>9</v>
      </c>
      <c r="K1454" s="76" t="s">
        <v>124</v>
      </c>
      <c r="L1454" s="95" t="s">
        <v>1362</v>
      </c>
      <c r="M1454" s="76"/>
    </row>
    <row r="1455">
      <c r="A1455" s="83">
        <v>45765.0</v>
      </c>
      <c r="B1455" s="95" t="s">
        <v>1361</v>
      </c>
      <c r="C1455" s="76" t="s">
        <v>2</v>
      </c>
      <c r="D1455" s="31" t="s">
        <v>123</v>
      </c>
      <c r="E1455" s="31" t="s">
        <v>124</v>
      </c>
      <c r="F1455" s="76" t="s">
        <v>9</v>
      </c>
      <c r="G1455" s="76" t="s">
        <v>134</v>
      </c>
      <c r="H1455" s="76">
        <v>8.0</v>
      </c>
      <c r="I1455" s="76" t="s">
        <v>123</v>
      </c>
      <c r="J1455" s="76" t="s">
        <v>9</v>
      </c>
      <c r="K1455" s="76" t="s">
        <v>124</v>
      </c>
      <c r="L1455" s="95" t="s">
        <v>1363</v>
      </c>
      <c r="M1455" s="76"/>
    </row>
    <row r="1456">
      <c r="A1456" s="83">
        <v>45765.0</v>
      </c>
      <c r="B1456" s="95" t="s">
        <v>1361</v>
      </c>
      <c r="C1456" s="76" t="s">
        <v>2</v>
      </c>
      <c r="D1456" s="31" t="s">
        <v>123</v>
      </c>
      <c r="E1456" s="31" t="s">
        <v>124</v>
      </c>
      <c r="F1456" s="76" t="s">
        <v>9</v>
      </c>
      <c r="G1456" s="76" t="s">
        <v>134</v>
      </c>
      <c r="H1456" s="76">
        <v>8.0</v>
      </c>
      <c r="I1456" s="76" t="s">
        <v>123</v>
      </c>
      <c r="J1456" s="76" t="s">
        <v>9</v>
      </c>
      <c r="K1456" s="76" t="s">
        <v>124</v>
      </c>
      <c r="L1456" s="95" t="s">
        <v>1364</v>
      </c>
      <c r="M1456" s="76"/>
    </row>
    <row r="1457">
      <c r="A1457" s="83">
        <v>45765.0</v>
      </c>
      <c r="B1457" s="95" t="s">
        <v>1361</v>
      </c>
      <c r="C1457" s="76" t="s">
        <v>2</v>
      </c>
      <c r="D1457" s="31" t="s">
        <v>123</v>
      </c>
      <c r="E1457" s="31" t="s">
        <v>124</v>
      </c>
      <c r="F1457" s="76" t="s">
        <v>9</v>
      </c>
      <c r="G1457" s="76" t="s">
        <v>134</v>
      </c>
      <c r="H1457" s="76">
        <v>8.0</v>
      </c>
      <c r="I1457" s="76" t="s">
        <v>123</v>
      </c>
      <c r="J1457" s="76" t="s">
        <v>9</v>
      </c>
      <c r="K1457" s="76" t="s">
        <v>124</v>
      </c>
      <c r="L1457" s="95" t="s">
        <v>1365</v>
      </c>
      <c r="M1457" s="76"/>
    </row>
    <row r="1458">
      <c r="A1458" s="83">
        <v>45765.0</v>
      </c>
      <c r="B1458" s="95" t="s">
        <v>1361</v>
      </c>
      <c r="C1458" s="76" t="s">
        <v>2</v>
      </c>
      <c r="D1458" s="31" t="s">
        <v>123</v>
      </c>
      <c r="E1458" s="31" t="s">
        <v>124</v>
      </c>
      <c r="F1458" s="76" t="s">
        <v>9</v>
      </c>
      <c r="G1458" s="76" t="s">
        <v>134</v>
      </c>
      <c r="H1458" s="76">
        <v>8.0</v>
      </c>
      <c r="I1458" s="76" t="s">
        <v>123</v>
      </c>
      <c r="J1458" s="76" t="s">
        <v>9</v>
      </c>
      <c r="K1458" s="76" t="s">
        <v>124</v>
      </c>
      <c r="L1458" s="95" t="s">
        <v>1366</v>
      </c>
      <c r="M1458" s="76"/>
    </row>
    <row r="1459">
      <c r="A1459" s="83">
        <v>45765.0</v>
      </c>
      <c r="B1459" s="95" t="s">
        <v>1361</v>
      </c>
      <c r="C1459" s="76" t="s">
        <v>2</v>
      </c>
      <c r="D1459" s="31" t="s">
        <v>123</v>
      </c>
      <c r="E1459" s="31" t="s">
        <v>124</v>
      </c>
      <c r="F1459" s="76" t="s">
        <v>9</v>
      </c>
      <c r="G1459" s="76" t="s">
        <v>134</v>
      </c>
      <c r="H1459" s="76">
        <v>8.0</v>
      </c>
      <c r="I1459" s="76" t="s">
        <v>123</v>
      </c>
      <c r="J1459" s="76" t="s">
        <v>9</v>
      </c>
      <c r="K1459" s="76" t="s">
        <v>124</v>
      </c>
      <c r="L1459" s="95" t="s">
        <v>1367</v>
      </c>
      <c r="M1459" s="76"/>
    </row>
    <row r="1460">
      <c r="A1460" s="83">
        <v>45765.0</v>
      </c>
      <c r="B1460" s="95" t="s">
        <v>1361</v>
      </c>
      <c r="C1460" s="76" t="s">
        <v>2</v>
      </c>
      <c r="D1460" s="31" t="s">
        <v>123</v>
      </c>
      <c r="E1460" s="31" t="s">
        <v>124</v>
      </c>
      <c r="F1460" s="76" t="s">
        <v>9</v>
      </c>
      <c r="G1460" s="76" t="s">
        <v>134</v>
      </c>
      <c r="H1460" s="76">
        <v>8.0</v>
      </c>
      <c r="I1460" s="76" t="s">
        <v>123</v>
      </c>
      <c r="J1460" s="76" t="s">
        <v>9</v>
      </c>
      <c r="K1460" s="76" t="s">
        <v>124</v>
      </c>
      <c r="L1460" s="95" t="s">
        <v>1368</v>
      </c>
      <c r="M1460" s="76"/>
    </row>
    <row r="1461">
      <c r="A1461" s="83">
        <v>45765.0</v>
      </c>
      <c r="B1461" s="95" t="s">
        <v>1361</v>
      </c>
      <c r="C1461" s="76" t="s">
        <v>2</v>
      </c>
      <c r="D1461" s="31" t="s">
        <v>123</v>
      </c>
      <c r="E1461" s="31" t="s">
        <v>124</v>
      </c>
      <c r="F1461" s="76" t="s">
        <v>9</v>
      </c>
      <c r="G1461" s="76" t="s">
        <v>134</v>
      </c>
      <c r="H1461" s="76">
        <v>8.0</v>
      </c>
      <c r="I1461" s="76" t="s">
        <v>123</v>
      </c>
      <c r="J1461" s="76" t="s">
        <v>9</v>
      </c>
      <c r="K1461" s="76" t="s">
        <v>124</v>
      </c>
      <c r="L1461" s="95" t="s">
        <v>1369</v>
      </c>
      <c r="M1461" s="76"/>
    </row>
    <row r="1462">
      <c r="A1462" s="83">
        <v>45765.0</v>
      </c>
      <c r="B1462" s="95" t="s">
        <v>1361</v>
      </c>
      <c r="C1462" s="76" t="s">
        <v>2</v>
      </c>
      <c r="D1462" s="31" t="s">
        <v>123</v>
      </c>
      <c r="E1462" s="31" t="s">
        <v>124</v>
      </c>
      <c r="F1462" s="76" t="s">
        <v>9</v>
      </c>
      <c r="G1462" s="76" t="s">
        <v>134</v>
      </c>
      <c r="H1462" s="76">
        <v>8.0</v>
      </c>
      <c r="I1462" s="76" t="s">
        <v>123</v>
      </c>
      <c r="J1462" s="76" t="s">
        <v>9</v>
      </c>
      <c r="K1462" s="76" t="s">
        <v>124</v>
      </c>
      <c r="L1462" s="95" t="s">
        <v>1370</v>
      </c>
      <c r="M1462" s="76"/>
    </row>
    <row r="1463">
      <c r="A1463" s="83">
        <v>45765.0</v>
      </c>
      <c r="B1463" s="95" t="s">
        <v>1361</v>
      </c>
      <c r="C1463" s="76" t="s">
        <v>2</v>
      </c>
      <c r="D1463" s="31" t="s">
        <v>123</v>
      </c>
      <c r="E1463" s="31" t="s">
        <v>124</v>
      </c>
      <c r="F1463" s="76" t="s">
        <v>9</v>
      </c>
      <c r="G1463" s="76" t="s">
        <v>134</v>
      </c>
      <c r="H1463" s="76">
        <v>8.0</v>
      </c>
      <c r="I1463" s="76" t="s">
        <v>123</v>
      </c>
      <c r="J1463" s="76" t="s">
        <v>9</v>
      </c>
      <c r="K1463" s="76" t="s">
        <v>124</v>
      </c>
      <c r="L1463" s="95" t="s">
        <v>1371</v>
      </c>
      <c r="M1463" s="76"/>
    </row>
    <row r="1464">
      <c r="A1464" s="83">
        <v>45765.0</v>
      </c>
      <c r="B1464" s="95" t="s">
        <v>1361</v>
      </c>
      <c r="C1464" s="76" t="s">
        <v>2</v>
      </c>
      <c r="D1464" s="31" t="s">
        <v>123</v>
      </c>
      <c r="E1464" s="31" t="s">
        <v>124</v>
      </c>
      <c r="F1464" s="76" t="s">
        <v>9</v>
      </c>
      <c r="G1464" s="76" t="s">
        <v>134</v>
      </c>
      <c r="H1464" s="76">
        <v>8.0</v>
      </c>
      <c r="I1464" s="76" t="s">
        <v>123</v>
      </c>
      <c r="J1464" s="76" t="s">
        <v>9</v>
      </c>
      <c r="K1464" s="76" t="s">
        <v>124</v>
      </c>
      <c r="L1464" s="95" t="s">
        <v>1372</v>
      </c>
      <c r="M1464" s="76"/>
    </row>
    <row r="1465">
      <c r="A1465" s="83">
        <v>45765.0</v>
      </c>
      <c r="B1465" s="95" t="s">
        <v>1361</v>
      </c>
      <c r="C1465" s="76" t="s">
        <v>2</v>
      </c>
      <c r="D1465" s="31" t="s">
        <v>123</v>
      </c>
      <c r="E1465" s="31" t="s">
        <v>124</v>
      </c>
      <c r="F1465" s="76" t="s">
        <v>9</v>
      </c>
      <c r="G1465" s="76" t="s">
        <v>134</v>
      </c>
      <c r="H1465" s="76">
        <v>8.0</v>
      </c>
      <c r="I1465" s="76" t="s">
        <v>123</v>
      </c>
      <c r="J1465" s="76" t="s">
        <v>9</v>
      </c>
      <c r="K1465" s="76" t="s">
        <v>124</v>
      </c>
      <c r="L1465" s="95" t="s">
        <v>1373</v>
      </c>
      <c r="M1465" s="76"/>
    </row>
    <row r="1466">
      <c r="A1466" s="83">
        <v>45765.0</v>
      </c>
      <c r="B1466" s="95" t="s">
        <v>1361</v>
      </c>
      <c r="C1466" s="76" t="s">
        <v>2</v>
      </c>
      <c r="D1466" s="31" t="s">
        <v>123</v>
      </c>
      <c r="E1466" s="31" t="s">
        <v>124</v>
      </c>
      <c r="F1466" s="76" t="s">
        <v>9</v>
      </c>
      <c r="G1466" s="76" t="s">
        <v>134</v>
      </c>
      <c r="H1466" s="76">
        <v>8.0</v>
      </c>
      <c r="I1466" s="76" t="s">
        <v>123</v>
      </c>
      <c r="J1466" s="76" t="s">
        <v>9</v>
      </c>
      <c r="K1466" s="76" t="s">
        <v>124</v>
      </c>
      <c r="L1466" s="95" t="s">
        <v>1374</v>
      </c>
      <c r="M1466" s="76"/>
    </row>
    <row r="1467">
      <c r="A1467" s="83">
        <v>45765.0</v>
      </c>
      <c r="B1467" s="95" t="s">
        <v>1375</v>
      </c>
      <c r="C1467" s="76" t="s">
        <v>2</v>
      </c>
      <c r="D1467" s="31" t="s">
        <v>123</v>
      </c>
      <c r="E1467" s="31" t="s">
        <v>124</v>
      </c>
      <c r="F1467" s="76" t="s">
        <v>9</v>
      </c>
      <c r="G1467" s="76" t="s">
        <v>134</v>
      </c>
      <c r="H1467" s="76">
        <v>8.0</v>
      </c>
      <c r="I1467" s="76" t="s">
        <v>123</v>
      </c>
      <c r="J1467" s="76" t="s">
        <v>9</v>
      </c>
      <c r="K1467" s="76" t="s">
        <v>124</v>
      </c>
      <c r="L1467" s="95" t="s">
        <v>1376</v>
      </c>
      <c r="M1467" s="76"/>
    </row>
    <row r="1468" hidden="1">
      <c r="A1468" s="83">
        <v>45765.0</v>
      </c>
      <c r="B1468" s="95" t="s">
        <v>1375</v>
      </c>
      <c r="C1468" s="76" t="s">
        <v>2</v>
      </c>
      <c r="D1468" s="31" t="s">
        <v>123</v>
      </c>
      <c r="E1468" s="31" t="s">
        <v>124</v>
      </c>
      <c r="F1468" s="76" t="s">
        <v>82</v>
      </c>
      <c r="G1468" s="76" t="s">
        <v>134</v>
      </c>
      <c r="H1468" s="76">
        <v>8.0</v>
      </c>
      <c r="I1468" s="76" t="s">
        <v>123</v>
      </c>
      <c r="J1468" s="76" t="s">
        <v>82</v>
      </c>
      <c r="K1468" s="76" t="s">
        <v>124</v>
      </c>
      <c r="L1468" s="95" t="s">
        <v>1377</v>
      </c>
      <c r="M1468" s="76"/>
    </row>
    <row r="1469" hidden="1">
      <c r="A1469" s="83">
        <v>45765.0</v>
      </c>
      <c r="B1469" s="95" t="s">
        <v>1375</v>
      </c>
      <c r="C1469" s="76" t="s">
        <v>2</v>
      </c>
      <c r="D1469" s="31" t="s">
        <v>123</v>
      </c>
      <c r="E1469" s="31" t="s">
        <v>124</v>
      </c>
      <c r="F1469" s="76" t="s">
        <v>82</v>
      </c>
      <c r="G1469" s="76" t="s">
        <v>134</v>
      </c>
      <c r="H1469" s="76">
        <v>8.0</v>
      </c>
      <c r="I1469" s="76" t="s">
        <v>123</v>
      </c>
      <c r="J1469" s="76" t="s">
        <v>82</v>
      </c>
      <c r="K1469" s="76" t="s">
        <v>124</v>
      </c>
      <c r="L1469" s="95" t="s">
        <v>1378</v>
      </c>
      <c r="M1469" s="76"/>
    </row>
    <row r="1470" hidden="1">
      <c r="A1470" s="83">
        <v>45765.0</v>
      </c>
      <c r="B1470" s="95" t="s">
        <v>1375</v>
      </c>
      <c r="C1470" s="76" t="s">
        <v>2</v>
      </c>
      <c r="D1470" s="31" t="s">
        <v>123</v>
      </c>
      <c r="E1470" s="31" t="s">
        <v>124</v>
      </c>
      <c r="F1470" s="76" t="s">
        <v>82</v>
      </c>
      <c r="G1470" s="76" t="s">
        <v>134</v>
      </c>
      <c r="H1470" s="76">
        <v>8.0</v>
      </c>
      <c r="I1470" s="76" t="s">
        <v>123</v>
      </c>
      <c r="J1470" s="76" t="s">
        <v>82</v>
      </c>
      <c r="K1470" s="76" t="s">
        <v>124</v>
      </c>
      <c r="L1470" s="95" t="s">
        <v>1379</v>
      </c>
      <c r="M1470" s="76"/>
    </row>
    <row r="1471" hidden="1">
      <c r="A1471" s="83">
        <v>45765.0</v>
      </c>
      <c r="B1471" s="95" t="s">
        <v>1375</v>
      </c>
      <c r="C1471" s="76" t="s">
        <v>2</v>
      </c>
      <c r="D1471" s="31" t="s">
        <v>123</v>
      </c>
      <c r="E1471" s="31" t="s">
        <v>124</v>
      </c>
      <c r="F1471" s="76" t="s">
        <v>82</v>
      </c>
      <c r="G1471" s="76" t="s">
        <v>134</v>
      </c>
      <c r="H1471" s="76">
        <v>8.0</v>
      </c>
      <c r="I1471" s="76" t="s">
        <v>123</v>
      </c>
      <c r="J1471" s="76" t="s">
        <v>82</v>
      </c>
      <c r="K1471" s="76" t="s">
        <v>124</v>
      </c>
      <c r="L1471" s="95" t="s">
        <v>1380</v>
      </c>
      <c r="M1471" s="76"/>
    </row>
    <row r="1472" hidden="1">
      <c r="A1472" s="83">
        <v>45765.0</v>
      </c>
      <c r="B1472" s="95" t="s">
        <v>1375</v>
      </c>
      <c r="C1472" s="76" t="s">
        <v>2</v>
      </c>
      <c r="D1472" s="31" t="s">
        <v>123</v>
      </c>
      <c r="E1472" s="31" t="s">
        <v>124</v>
      </c>
      <c r="F1472" s="76" t="s">
        <v>82</v>
      </c>
      <c r="G1472" s="76" t="s">
        <v>134</v>
      </c>
      <c r="H1472" s="76">
        <v>8.0</v>
      </c>
      <c r="I1472" s="76" t="s">
        <v>123</v>
      </c>
      <c r="J1472" s="76" t="s">
        <v>82</v>
      </c>
      <c r="K1472" s="76" t="s">
        <v>124</v>
      </c>
      <c r="L1472" s="95" t="s">
        <v>1381</v>
      </c>
      <c r="M1472" s="76"/>
    </row>
    <row r="1473" hidden="1">
      <c r="A1473" s="83">
        <v>45765.0</v>
      </c>
      <c r="B1473" s="95" t="s">
        <v>1375</v>
      </c>
      <c r="C1473" s="76" t="s">
        <v>2</v>
      </c>
      <c r="D1473" s="31" t="s">
        <v>123</v>
      </c>
      <c r="E1473" s="31" t="s">
        <v>124</v>
      </c>
      <c r="F1473" s="76" t="s">
        <v>82</v>
      </c>
      <c r="G1473" s="76" t="s">
        <v>134</v>
      </c>
      <c r="H1473" s="76">
        <v>8.0</v>
      </c>
      <c r="I1473" s="76" t="s">
        <v>123</v>
      </c>
      <c r="J1473" s="76" t="s">
        <v>82</v>
      </c>
      <c r="K1473" s="76" t="s">
        <v>124</v>
      </c>
      <c r="L1473" s="95" t="s">
        <v>1382</v>
      </c>
      <c r="M1473" s="76"/>
    </row>
    <row r="1474" hidden="1">
      <c r="A1474" s="83">
        <v>45765.0</v>
      </c>
      <c r="B1474" s="95" t="s">
        <v>1375</v>
      </c>
      <c r="C1474" s="76" t="s">
        <v>2</v>
      </c>
      <c r="D1474" s="31" t="s">
        <v>123</v>
      </c>
      <c r="E1474" s="31" t="s">
        <v>124</v>
      </c>
      <c r="F1474" s="76" t="s">
        <v>82</v>
      </c>
      <c r="G1474" s="76" t="s">
        <v>134</v>
      </c>
      <c r="H1474" s="76">
        <v>8.0</v>
      </c>
      <c r="I1474" s="76" t="s">
        <v>123</v>
      </c>
      <c r="J1474" s="76" t="s">
        <v>82</v>
      </c>
      <c r="K1474" s="76" t="s">
        <v>124</v>
      </c>
      <c r="L1474" s="95" t="s">
        <v>1383</v>
      </c>
      <c r="M1474" s="76"/>
    </row>
    <row r="1475" hidden="1">
      <c r="A1475" s="83">
        <v>45765.0</v>
      </c>
      <c r="B1475" s="95" t="s">
        <v>1375</v>
      </c>
      <c r="C1475" s="76" t="s">
        <v>2</v>
      </c>
      <c r="D1475" s="31" t="s">
        <v>123</v>
      </c>
      <c r="E1475" s="31" t="s">
        <v>124</v>
      </c>
      <c r="F1475" s="76" t="s">
        <v>82</v>
      </c>
      <c r="G1475" s="76" t="s">
        <v>134</v>
      </c>
      <c r="H1475" s="76">
        <v>8.0</v>
      </c>
      <c r="I1475" s="76" t="s">
        <v>123</v>
      </c>
      <c r="J1475" s="76" t="s">
        <v>82</v>
      </c>
      <c r="K1475" s="76" t="s">
        <v>124</v>
      </c>
      <c r="L1475" s="95" t="s">
        <v>1384</v>
      </c>
      <c r="M1475" s="76"/>
    </row>
    <row r="1476" hidden="1">
      <c r="A1476" s="83">
        <v>45765.0</v>
      </c>
      <c r="B1476" s="95" t="s">
        <v>1375</v>
      </c>
      <c r="C1476" s="76" t="s">
        <v>2</v>
      </c>
      <c r="D1476" s="31" t="s">
        <v>123</v>
      </c>
      <c r="E1476" s="31" t="s">
        <v>124</v>
      </c>
      <c r="F1476" s="76" t="s">
        <v>82</v>
      </c>
      <c r="G1476" s="76" t="s">
        <v>134</v>
      </c>
      <c r="H1476" s="76">
        <v>8.0</v>
      </c>
      <c r="I1476" s="76" t="s">
        <v>123</v>
      </c>
      <c r="J1476" s="76" t="s">
        <v>82</v>
      </c>
      <c r="K1476" s="76" t="s">
        <v>124</v>
      </c>
      <c r="L1476" s="95" t="s">
        <v>1385</v>
      </c>
      <c r="M1476" s="76"/>
    </row>
    <row r="1477" hidden="1">
      <c r="A1477" s="83">
        <v>45765.0</v>
      </c>
      <c r="B1477" s="95" t="s">
        <v>1375</v>
      </c>
      <c r="C1477" s="76" t="s">
        <v>2</v>
      </c>
      <c r="D1477" s="31" t="s">
        <v>123</v>
      </c>
      <c r="E1477" s="31" t="s">
        <v>124</v>
      </c>
      <c r="F1477" s="76" t="s">
        <v>82</v>
      </c>
      <c r="G1477" s="76" t="s">
        <v>134</v>
      </c>
      <c r="H1477" s="76">
        <v>8.0</v>
      </c>
      <c r="I1477" s="76" t="s">
        <v>123</v>
      </c>
      <c r="J1477" s="76" t="s">
        <v>82</v>
      </c>
      <c r="K1477" s="76" t="s">
        <v>124</v>
      </c>
      <c r="L1477" s="95" t="s">
        <v>1386</v>
      </c>
      <c r="M1477" s="76"/>
    </row>
    <row r="1478" hidden="1">
      <c r="A1478" s="83">
        <v>45765.0</v>
      </c>
      <c r="B1478" s="95" t="s">
        <v>1375</v>
      </c>
      <c r="C1478" s="76" t="s">
        <v>2</v>
      </c>
      <c r="D1478" s="31" t="s">
        <v>123</v>
      </c>
      <c r="E1478" s="31" t="s">
        <v>124</v>
      </c>
      <c r="F1478" s="76" t="s">
        <v>82</v>
      </c>
      <c r="G1478" s="76" t="s">
        <v>134</v>
      </c>
      <c r="H1478" s="76">
        <v>8.0</v>
      </c>
      <c r="I1478" s="76" t="s">
        <v>123</v>
      </c>
      <c r="J1478" s="76" t="s">
        <v>82</v>
      </c>
      <c r="K1478" s="76" t="s">
        <v>124</v>
      </c>
      <c r="L1478" s="95" t="s">
        <v>1387</v>
      </c>
      <c r="M1478" s="76"/>
    </row>
    <row r="1479" hidden="1">
      <c r="A1479" s="83">
        <v>45765.0</v>
      </c>
      <c r="B1479" s="95" t="s">
        <v>1375</v>
      </c>
      <c r="C1479" s="76" t="s">
        <v>2</v>
      </c>
      <c r="D1479" s="31" t="s">
        <v>123</v>
      </c>
      <c r="E1479" s="31" t="s">
        <v>124</v>
      </c>
      <c r="F1479" s="76" t="s">
        <v>82</v>
      </c>
      <c r="G1479" s="76" t="s">
        <v>134</v>
      </c>
      <c r="H1479" s="76">
        <v>8.0</v>
      </c>
      <c r="I1479" s="76" t="s">
        <v>123</v>
      </c>
      <c r="J1479" s="76" t="s">
        <v>82</v>
      </c>
      <c r="K1479" s="76" t="s">
        <v>124</v>
      </c>
      <c r="L1479" s="95" t="s">
        <v>1388</v>
      </c>
      <c r="M1479" s="76"/>
    </row>
    <row r="1480" hidden="1">
      <c r="A1480" s="83">
        <v>45765.0</v>
      </c>
      <c r="B1480" s="95" t="s">
        <v>1375</v>
      </c>
      <c r="C1480" s="76" t="s">
        <v>2</v>
      </c>
      <c r="D1480" s="31" t="s">
        <v>123</v>
      </c>
      <c r="E1480" s="31" t="s">
        <v>124</v>
      </c>
      <c r="F1480" s="76" t="s">
        <v>82</v>
      </c>
      <c r="G1480" s="76" t="s">
        <v>134</v>
      </c>
      <c r="H1480" s="76">
        <v>8.0</v>
      </c>
      <c r="I1480" s="76" t="s">
        <v>123</v>
      </c>
      <c r="J1480" s="76" t="s">
        <v>82</v>
      </c>
      <c r="K1480" s="76" t="s">
        <v>124</v>
      </c>
      <c r="L1480" s="95" t="s">
        <v>1389</v>
      </c>
      <c r="M1480" s="76"/>
    </row>
    <row r="1481" hidden="1">
      <c r="A1481" s="83">
        <v>45765.0</v>
      </c>
      <c r="B1481" s="95" t="s">
        <v>1390</v>
      </c>
      <c r="C1481" s="76" t="s">
        <v>2</v>
      </c>
      <c r="D1481" s="31" t="s">
        <v>123</v>
      </c>
      <c r="E1481" s="31" t="s">
        <v>124</v>
      </c>
      <c r="F1481" s="76" t="s">
        <v>82</v>
      </c>
      <c r="G1481" s="76" t="s">
        <v>134</v>
      </c>
      <c r="H1481" s="76">
        <v>8.0</v>
      </c>
      <c r="I1481" s="76" t="s">
        <v>123</v>
      </c>
      <c r="J1481" s="76" t="s">
        <v>82</v>
      </c>
      <c r="K1481" s="76" t="s">
        <v>124</v>
      </c>
      <c r="L1481" s="95" t="s">
        <v>1391</v>
      </c>
      <c r="M1481" s="76"/>
    </row>
    <row r="1482" hidden="1">
      <c r="A1482" s="83">
        <v>45765.0</v>
      </c>
      <c r="B1482" s="95" t="s">
        <v>930</v>
      </c>
      <c r="C1482" s="76" t="s">
        <v>2</v>
      </c>
      <c r="D1482" s="31" t="s">
        <v>123</v>
      </c>
      <c r="E1482" s="31" t="s">
        <v>125</v>
      </c>
      <c r="F1482" s="76" t="s">
        <v>82</v>
      </c>
      <c r="G1482" s="76" t="s">
        <v>134</v>
      </c>
      <c r="H1482" s="76">
        <v>8.0</v>
      </c>
      <c r="I1482" s="76" t="s">
        <v>123</v>
      </c>
      <c r="J1482" s="76" t="s">
        <v>82</v>
      </c>
      <c r="K1482" s="76" t="s">
        <v>125</v>
      </c>
      <c r="L1482" s="95" t="s">
        <v>1392</v>
      </c>
      <c r="M1482" s="76"/>
    </row>
    <row r="1483" hidden="1">
      <c r="A1483" s="83">
        <v>45765.0</v>
      </c>
      <c r="B1483" s="95" t="s">
        <v>930</v>
      </c>
      <c r="C1483" s="76" t="s">
        <v>2</v>
      </c>
      <c r="D1483" s="31" t="s">
        <v>123</v>
      </c>
      <c r="E1483" s="31" t="s">
        <v>125</v>
      </c>
      <c r="F1483" s="76" t="s">
        <v>82</v>
      </c>
      <c r="G1483" s="76" t="s">
        <v>134</v>
      </c>
      <c r="H1483" s="76">
        <v>8.0</v>
      </c>
      <c r="I1483" s="76" t="s">
        <v>123</v>
      </c>
      <c r="J1483" s="76" t="s">
        <v>82</v>
      </c>
      <c r="K1483" s="76" t="s">
        <v>125</v>
      </c>
      <c r="L1483" s="95" t="s">
        <v>1393</v>
      </c>
      <c r="M1483" s="76"/>
    </row>
    <row r="1484" hidden="1">
      <c r="A1484" s="83">
        <v>45765.0</v>
      </c>
      <c r="B1484" s="95" t="s">
        <v>930</v>
      </c>
      <c r="C1484" s="76" t="s">
        <v>2</v>
      </c>
      <c r="D1484" s="31" t="s">
        <v>123</v>
      </c>
      <c r="E1484" s="31" t="s">
        <v>125</v>
      </c>
      <c r="F1484" s="76" t="s">
        <v>82</v>
      </c>
      <c r="G1484" s="76" t="s">
        <v>134</v>
      </c>
      <c r="H1484" s="76">
        <v>8.0</v>
      </c>
      <c r="I1484" s="76" t="s">
        <v>123</v>
      </c>
      <c r="J1484" s="76" t="s">
        <v>82</v>
      </c>
      <c r="K1484" s="76" t="s">
        <v>125</v>
      </c>
      <c r="L1484" s="95" t="s">
        <v>1394</v>
      </c>
      <c r="M1484" s="76"/>
    </row>
    <row r="1485" hidden="1">
      <c r="A1485" s="83">
        <v>45765.0</v>
      </c>
      <c r="B1485" s="95" t="s">
        <v>930</v>
      </c>
      <c r="C1485" s="76" t="s">
        <v>2</v>
      </c>
      <c r="D1485" s="31" t="s">
        <v>123</v>
      </c>
      <c r="E1485" s="31" t="s">
        <v>125</v>
      </c>
      <c r="F1485" s="76" t="s">
        <v>82</v>
      </c>
      <c r="G1485" s="76" t="s">
        <v>134</v>
      </c>
      <c r="H1485" s="76">
        <v>8.0</v>
      </c>
      <c r="I1485" s="76" t="s">
        <v>123</v>
      </c>
      <c r="J1485" s="76" t="s">
        <v>82</v>
      </c>
      <c r="K1485" s="76" t="s">
        <v>125</v>
      </c>
      <c r="L1485" s="95" t="s">
        <v>1395</v>
      </c>
      <c r="M1485" s="76"/>
    </row>
    <row r="1486" hidden="1">
      <c r="A1486" s="83">
        <v>45765.0</v>
      </c>
      <c r="B1486" s="95" t="s">
        <v>930</v>
      </c>
      <c r="C1486" s="76" t="s">
        <v>2</v>
      </c>
      <c r="D1486" s="31" t="s">
        <v>123</v>
      </c>
      <c r="E1486" s="31" t="s">
        <v>125</v>
      </c>
      <c r="F1486" s="76" t="s">
        <v>82</v>
      </c>
      <c r="G1486" s="76" t="s">
        <v>134</v>
      </c>
      <c r="H1486" s="76">
        <v>8.0</v>
      </c>
      <c r="I1486" s="76" t="s">
        <v>123</v>
      </c>
      <c r="J1486" s="76" t="s">
        <v>82</v>
      </c>
      <c r="K1486" s="76" t="s">
        <v>125</v>
      </c>
      <c r="L1486" s="95" t="s">
        <v>1396</v>
      </c>
      <c r="M1486" s="76"/>
    </row>
    <row r="1487" hidden="1">
      <c r="A1487" s="83">
        <v>45765.0</v>
      </c>
      <c r="B1487" s="95" t="s">
        <v>930</v>
      </c>
      <c r="C1487" s="76" t="s">
        <v>2</v>
      </c>
      <c r="D1487" s="31" t="s">
        <v>123</v>
      </c>
      <c r="E1487" s="31" t="s">
        <v>125</v>
      </c>
      <c r="F1487" s="76" t="s">
        <v>82</v>
      </c>
      <c r="G1487" s="76" t="s">
        <v>134</v>
      </c>
      <c r="H1487" s="76">
        <v>8.0</v>
      </c>
      <c r="I1487" s="76" t="s">
        <v>123</v>
      </c>
      <c r="J1487" s="76" t="s">
        <v>82</v>
      </c>
      <c r="K1487" s="76" t="s">
        <v>125</v>
      </c>
      <c r="L1487" s="95" t="s">
        <v>1397</v>
      </c>
      <c r="M1487" s="76"/>
    </row>
    <row r="1488" hidden="1">
      <c r="A1488" s="83">
        <v>45765.0</v>
      </c>
      <c r="B1488" s="95" t="s">
        <v>930</v>
      </c>
      <c r="C1488" s="76" t="s">
        <v>2</v>
      </c>
      <c r="D1488" s="31" t="s">
        <v>123</v>
      </c>
      <c r="E1488" s="31" t="s">
        <v>125</v>
      </c>
      <c r="F1488" s="76" t="s">
        <v>82</v>
      </c>
      <c r="G1488" s="76" t="s">
        <v>134</v>
      </c>
      <c r="H1488" s="76">
        <v>8.0</v>
      </c>
      <c r="I1488" s="76" t="s">
        <v>123</v>
      </c>
      <c r="J1488" s="76" t="s">
        <v>82</v>
      </c>
      <c r="K1488" s="76" t="s">
        <v>125</v>
      </c>
      <c r="L1488" s="95" t="s">
        <v>1398</v>
      </c>
      <c r="M1488" s="76"/>
    </row>
    <row r="1489" hidden="1">
      <c r="A1489" s="83">
        <v>45765.0</v>
      </c>
      <c r="B1489" s="95" t="s">
        <v>930</v>
      </c>
      <c r="C1489" s="76" t="s">
        <v>2</v>
      </c>
      <c r="D1489" s="31" t="s">
        <v>123</v>
      </c>
      <c r="E1489" s="31" t="s">
        <v>125</v>
      </c>
      <c r="F1489" s="76" t="s">
        <v>82</v>
      </c>
      <c r="G1489" s="76" t="s">
        <v>134</v>
      </c>
      <c r="H1489" s="76">
        <v>8.0</v>
      </c>
      <c r="I1489" s="76" t="s">
        <v>123</v>
      </c>
      <c r="J1489" s="76" t="s">
        <v>82</v>
      </c>
      <c r="K1489" s="76" t="s">
        <v>125</v>
      </c>
      <c r="L1489" s="95" t="s">
        <v>1399</v>
      </c>
      <c r="M1489" s="76"/>
    </row>
    <row r="1490" hidden="1">
      <c r="A1490" s="83">
        <v>45765.0</v>
      </c>
      <c r="B1490" s="95" t="s">
        <v>930</v>
      </c>
      <c r="C1490" s="76" t="s">
        <v>2</v>
      </c>
      <c r="D1490" s="31" t="s">
        <v>123</v>
      </c>
      <c r="E1490" s="31" t="s">
        <v>125</v>
      </c>
      <c r="F1490" s="76" t="s">
        <v>82</v>
      </c>
      <c r="G1490" s="76" t="s">
        <v>134</v>
      </c>
      <c r="H1490" s="76">
        <v>8.0</v>
      </c>
      <c r="I1490" s="76" t="s">
        <v>123</v>
      </c>
      <c r="J1490" s="76" t="s">
        <v>82</v>
      </c>
      <c r="K1490" s="76" t="s">
        <v>125</v>
      </c>
      <c r="L1490" s="95" t="s">
        <v>1400</v>
      </c>
      <c r="M1490" s="76"/>
    </row>
    <row r="1491" hidden="1">
      <c r="A1491" s="83">
        <v>45765.0</v>
      </c>
      <c r="B1491" s="95" t="s">
        <v>930</v>
      </c>
      <c r="C1491" s="76" t="s">
        <v>2</v>
      </c>
      <c r="D1491" s="31" t="s">
        <v>123</v>
      </c>
      <c r="E1491" s="31" t="s">
        <v>125</v>
      </c>
      <c r="F1491" s="76" t="s">
        <v>82</v>
      </c>
      <c r="G1491" s="76" t="s">
        <v>134</v>
      </c>
      <c r="H1491" s="76">
        <v>8.0</v>
      </c>
      <c r="I1491" s="76" t="s">
        <v>123</v>
      </c>
      <c r="J1491" s="76" t="s">
        <v>82</v>
      </c>
      <c r="K1491" s="76" t="s">
        <v>125</v>
      </c>
      <c r="L1491" s="95" t="s">
        <v>1401</v>
      </c>
      <c r="M1491" s="76"/>
    </row>
    <row r="1492" hidden="1">
      <c r="A1492" s="83">
        <v>45765.0</v>
      </c>
      <c r="B1492" s="95" t="s">
        <v>930</v>
      </c>
      <c r="C1492" s="76" t="s">
        <v>2</v>
      </c>
      <c r="D1492" s="31" t="s">
        <v>123</v>
      </c>
      <c r="E1492" s="31" t="s">
        <v>125</v>
      </c>
      <c r="F1492" s="76" t="s">
        <v>82</v>
      </c>
      <c r="G1492" s="76" t="s">
        <v>134</v>
      </c>
      <c r="H1492" s="76">
        <v>8.0</v>
      </c>
      <c r="I1492" s="76" t="s">
        <v>123</v>
      </c>
      <c r="J1492" s="76" t="s">
        <v>82</v>
      </c>
      <c r="K1492" s="76" t="s">
        <v>125</v>
      </c>
      <c r="L1492" s="95" t="s">
        <v>1402</v>
      </c>
      <c r="M1492" s="76"/>
    </row>
    <row r="1493" hidden="1">
      <c r="A1493" s="83">
        <v>45765.0</v>
      </c>
      <c r="B1493" s="95" t="s">
        <v>930</v>
      </c>
      <c r="C1493" s="76" t="s">
        <v>2</v>
      </c>
      <c r="D1493" s="31" t="s">
        <v>123</v>
      </c>
      <c r="E1493" s="31" t="s">
        <v>125</v>
      </c>
      <c r="F1493" s="76" t="s">
        <v>82</v>
      </c>
      <c r="G1493" s="76" t="s">
        <v>134</v>
      </c>
      <c r="H1493" s="76">
        <v>8.0</v>
      </c>
      <c r="I1493" s="76" t="s">
        <v>123</v>
      </c>
      <c r="J1493" s="76" t="s">
        <v>82</v>
      </c>
      <c r="K1493" s="76" t="s">
        <v>125</v>
      </c>
      <c r="L1493" s="95" t="s">
        <v>1403</v>
      </c>
      <c r="M1493" s="76"/>
    </row>
    <row r="1494" hidden="1">
      <c r="A1494" s="83">
        <v>45765.0</v>
      </c>
      <c r="B1494" s="95" t="s">
        <v>930</v>
      </c>
      <c r="C1494" s="76" t="s">
        <v>2</v>
      </c>
      <c r="D1494" s="31" t="s">
        <v>123</v>
      </c>
      <c r="E1494" s="31" t="s">
        <v>125</v>
      </c>
      <c r="F1494" s="76" t="s">
        <v>82</v>
      </c>
      <c r="G1494" s="76" t="s">
        <v>134</v>
      </c>
      <c r="H1494" s="76">
        <v>8.0</v>
      </c>
      <c r="I1494" s="76" t="s">
        <v>123</v>
      </c>
      <c r="J1494" s="76" t="s">
        <v>82</v>
      </c>
      <c r="K1494" s="76" t="s">
        <v>125</v>
      </c>
      <c r="L1494" s="95" t="s">
        <v>1404</v>
      </c>
      <c r="M1494" s="76"/>
    </row>
    <row r="1495" hidden="1">
      <c r="A1495" s="83">
        <v>45765.0</v>
      </c>
      <c r="B1495" s="95" t="s">
        <v>930</v>
      </c>
      <c r="C1495" s="76" t="s">
        <v>2</v>
      </c>
      <c r="D1495" s="31" t="s">
        <v>123</v>
      </c>
      <c r="E1495" s="31" t="s">
        <v>125</v>
      </c>
      <c r="F1495" s="76" t="s">
        <v>82</v>
      </c>
      <c r="G1495" s="76" t="s">
        <v>134</v>
      </c>
      <c r="H1495" s="76">
        <v>8.0</v>
      </c>
      <c r="I1495" s="76" t="s">
        <v>123</v>
      </c>
      <c r="J1495" s="76" t="s">
        <v>82</v>
      </c>
      <c r="K1495" s="76" t="s">
        <v>125</v>
      </c>
      <c r="L1495" s="95" t="s">
        <v>1405</v>
      </c>
      <c r="M1495" s="76"/>
    </row>
    <row r="1496" hidden="1">
      <c r="A1496" s="83">
        <v>45765.0</v>
      </c>
      <c r="B1496" s="95" t="s">
        <v>930</v>
      </c>
      <c r="C1496" s="76" t="s">
        <v>2</v>
      </c>
      <c r="D1496" s="31" t="s">
        <v>123</v>
      </c>
      <c r="E1496" s="31" t="s">
        <v>125</v>
      </c>
      <c r="F1496" s="76" t="s">
        <v>82</v>
      </c>
      <c r="G1496" s="76" t="s">
        <v>134</v>
      </c>
      <c r="H1496" s="76">
        <v>8.0</v>
      </c>
      <c r="I1496" s="76" t="s">
        <v>123</v>
      </c>
      <c r="J1496" s="76" t="s">
        <v>82</v>
      </c>
      <c r="K1496" s="76" t="s">
        <v>125</v>
      </c>
      <c r="L1496" s="95" t="s">
        <v>1406</v>
      </c>
      <c r="M1496" s="76"/>
    </row>
    <row r="1497" hidden="1">
      <c r="A1497" s="83">
        <v>45765.0</v>
      </c>
      <c r="B1497" s="95" t="s">
        <v>930</v>
      </c>
      <c r="C1497" s="76" t="s">
        <v>2</v>
      </c>
      <c r="D1497" s="31" t="s">
        <v>123</v>
      </c>
      <c r="E1497" s="31" t="s">
        <v>125</v>
      </c>
      <c r="F1497" s="76" t="s">
        <v>82</v>
      </c>
      <c r="G1497" s="76" t="s">
        <v>134</v>
      </c>
      <c r="H1497" s="76">
        <v>8.0</v>
      </c>
      <c r="I1497" s="76" t="s">
        <v>123</v>
      </c>
      <c r="J1497" s="76" t="s">
        <v>82</v>
      </c>
      <c r="K1497" s="76" t="s">
        <v>125</v>
      </c>
      <c r="L1497" s="95" t="s">
        <v>1407</v>
      </c>
      <c r="M1497" s="76"/>
    </row>
    <row r="1498" hidden="1">
      <c r="A1498" s="83">
        <v>45765.0</v>
      </c>
      <c r="B1498" s="95" t="s">
        <v>930</v>
      </c>
      <c r="C1498" s="76" t="s">
        <v>2</v>
      </c>
      <c r="D1498" s="31" t="s">
        <v>123</v>
      </c>
      <c r="E1498" s="31" t="s">
        <v>125</v>
      </c>
      <c r="F1498" s="76" t="s">
        <v>82</v>
      </c>
      <c r="G1498" s="76" t="s">
        <v>134</v>
      </c>
      <c r="H1498" s="76">
        <v>8.0</v>
      </c>
      <c r="I1498" s="76" t="s">
        <v>123</v>
      </c>
      <c r="J1498" s="76" t="s">
        <v>82</v>
      </c>
      <c r="K1498" s="76" t="s">
        <v>125</v>
      </c>
      <c r="L1498" s="95" t="s">
        <v>1408</v>
      </c>
      <c r="M1498" s="76"/>
    </row>
    <row r="1499" hidden="1">
      <c r="A1499" s="83">
        <v>45765.0</v>
      </c>
      <c r="B1499" s="95" t="s">
        <v>930</v>
      </c>
      <c r="C1499" s="76" t="s">
        <v>2</v>
      </c>
      <c r="D1499" s="31" t="s">
        <v>123</v>
      </c>
      <c r="E1499" s="31" t="s">
        <v>125</v>
      </c>
      <c r="F1499" s="76" t="s">
        <v>82</v>
      </c>
      <c r="G1499" s="76" t="s">
        <v>134</v>
      </c>
      <c r="H1499" s="76">
        <v>8.0</v>
      </c>
      <c r="I1499" s="76" t="s">
        <v>123</v>
      </c>
      <c r="J1499" s="76" t="s">
        <v>82</v>
      </c>
      <c r="K1499" s="76" t="s">
        <v>125</v>
      </c>
      <c r="L1499" s="95" t="s">
        <v>1409</v>
      </c>
      <c r="M1499" s="76"/>
    </row>
    <row r="1500" hidden="1">
      <c r="A1500" s="83">
        <v>45765.0</v>
      </c>
      <c r="B1500" s="95" t="s">
        <v>930</v>
      </c>
      <c r="C1500" s="76" t="s">
        <v>2</v>
      </c>
      <c r="D1500" s="31" t="s">
        <v>123</v>
      </c>
      <c r="E1500" s="31" t="s">
        <v>125</v>
      </c>
      <c r="F1500" s="76" t="s">
        <v>82</v>
      </c>
      <c r="G1500" s="76" t="s">
        <v>134</v>
      </c>
      <c r="H1500" s="76">
        <v>8.0</v>
      </c>
      <c r="I1500" s="76" t="s">
        <v>123</v>
      </c>
      <c r="J1500" s="76" t="s">
        <v>82</v>
      </c>
      <c r="K1500" s="76" t="s">
        <v>125</v>
      </c>
      <c r="L1500" s="95" t="s">
        <v>1410</v>
      </c>
      <c r="M1500" s="76"/>
    </row>
    <row r="1501" hidden="1">
      <c r="A1501" s="83">
        <v>45765.0</v>
      </c>
      <c r="B1501" s="95" t="s">
        <v>930</v>
      </c>
      <c r="C1501" s="76" t="s">
        <v>2</v>
      </c>
      <c r="D1501" s="31" t="s">
        <v>123</v>
      </c>
      <c r="E1501" s="31" t="s">
        <v>125</v>
      </c>
      <c r="F1501" s="76" t="s">
        <v>82</v>
      </c>
      <c r="G1501" s="76" t="s">
        <v>134</v>
      </c>
      <c r="H1501" s="76">
        <v>8.0</v>
      </c>
      <c r="I1501" s="76" t="s">
        <v>123</v>
      </c>
      <c r="J1501" s="76" t="s">
        <v>82</v>
      </c>
      <c r="K1501" s="76" t="s">
        <v>125</v>
      </c>
      <c r="L1501" s="95" t="s">
        <v>1411</v>
      </c>
      <c r="M1501" s="76"/>
    </row>
    <row r="1502" hidden="1">
      <c r="A1502" s="83">
        <v>45765.0</v>
      </c>
      <c r="B1502" s="95" t="s">
        <v>930</v>
      </c>
      <c r="C1502" s="76" t="s">
        <v>2</v>
      </c>
      <c r="D1502" s="31" t="s">
        <v>123</v>
      </c>
      <c r="E1502" s="31" t="s">
        <v>125</v>
      </c>
      <c r="F1502" s="76" t="s">
        <v>82</v>
      </c>
      <c r="G1502" s="76" t="s">
        <v>134</v>
      </c>
      <c r="H1502" s="76">
        <v>8.0</v>
      </c>
      <c r="I1502" s="76" t="s">
        <v>123</v>
      </c>
      <c r="J1502" s="76" t="s">
        <v>82</v>
      </c>
      <c r="K1502" s="76" t="s">
        <v>125</v>
      </c>
      <c r="L1502" s="95" t="s">
        <v>1412</v>
      </c>
      <c r="M1502" s="76"/>
    </row>
    <row r="1503" hidden="1">
      <c r="A1503" s="83">
        <v>45765.0</v>
      </c>
      <c r="B1503" s="95" t="s">
        <v>930</v>
      </c>
      <c r="C1503" s="76" t="s">
        <v>2</v>
      </c>
      <c r="D1503" s="31" t="s">
        <v>123</v>
      </c>
      <c r="E1503" s="31" t="s">
        <v>125</v>
      </c>
      <c r="F1503" s="76" t="s">
        <v>82</v>
      </c>
      <c r="G1503" s="76" t="s">
        <v>134</v>
      </c>
      <c r="H1503" s="76">
        <v>8.0</v>
      </c>
      <c r="I1503" s="76" t="s">
        <v>123</v>
      </c>
      <c r="J1503" s="76" t="s">
        <v>82</v>
      </c>
      <c r="K1503" s="76" t="s">
        <v>125</v>
      </c>
      <c r="L1503" s="95" t="s">
        <v>1413</v>
      </c>
      <c r="M1503" s="76"/>
    </row>
    <row r="1504">
      <c r="A1504" s="83">
        <v>45765.0</v>
      </c>
      <c r="B1504" s="95" t="s">
        <v>930</v>
      </c>
      <c r="C1504" s="76" t="s">
        <v>2</v>
      </c>
      <c r="D1504" s="31" t="s">
        <v>123</v>
      </c>
      <c r="E1504" s="31" t="s">
        <v>125</v>
      </c>
      <c r="F1504" s="76" t="s">
        <v>9</v>
      </c>
      <c r="G1504" s="76" t="s">
        <v>134</v>
      </c>
      <c r="H1504" s="76">
        <v>8.0</v>
      </c>
      <c r="I1504" s="76" t="s">
        <v>123</v>
      </c>
      <c r="J1504" s="76" t="s">
        <v>9</v>
      </c>
      <c r="K1504" s="76" t="s">
        <v>125</v>
      </c>
      <c r="L1504" s="95" t="s">
        <v>1414</v>
      </c>
      <c r="M1504" s="76"/>
    </row>
    <row r="1505">
      <c r="A1505" s="83">
        <v>45765.0</v>
      </c>
      <c r="B1505" s="95" t="s">
        <v>930</v>
      </c>
      <c r="C1505" s="76" t="s">
        <v>2</v>
      </c>
      <c r="D1505" s="31" t="s">
        <v>123</v>
      </c>
      <c r="E1505" s="31" t="s">
        <v>125</v>
      </c>
      <c r="F1505" s="76" t="s">
        <v>9</v>
      </c>
      <c r="G1505" s="76" t="s">
        <v>134</v>
      </c>
      <c r="H1505" s="76">
        <v>8.0</v>
      </c>
      <c r="I1505" s="76" t="s">
        <v>123</v>
      </c>
      <c r="J1505" s="76" t="s">
        <v>9</v>
      </c>
      <c r="K1505" s="76" t="s">
        <v>125</v>
      </c>
      <c r="L1505" s="95" t="s">
        <v>1415</v>
      </c>
      <c r="M1505" s="76"/>
    </row>
    <row r="1506">
      <c r="A1506" s="83">
        <v>45765.0</v>
      </c>
      <c r="B1506" s="95" t="s">
        <v>930</v>
      </c>
      <c r="C1506" s="76" t="s">
        <v>2</v>
      </c>
      <c r="D1506" s="31" t="s">
        <v>123</v>
      </c>
      <c r="E1506" s="31" t="s">
        <v>125</v>
      </c>
      <c r="F1506" s="76" t="s">
        <v>9</v>
      </c>
      <c r="G1506" s="76" t="s">
        <v>134</v>
      </c>
      <c r="H1506" s="76">
        <v>8.0</v>
      </c>
      <c r="I1506" s="76" t="s">
        <v>123</v>
      </c>
      <c r="J1506" s="76" t="s">
        <v>9</v>
      </c>
      <c r="K1506" s="76" t="s">
        <v>125</v>
      </c>
      <c r="L1506" s="95" t="s">
        <v>1416</v>
      </c>
      <c r="M1506" s="76"/>
    </row>
    <row r="1507">
      <c r="A1507" s="83">
        <v>45765.0</v>
      </c>
      <c r="B1507" s="95" t="s">
        <v>930</v>
      </c>
      <c r="C1507" s="76" t="s">
        <v>2</v>
      </c>
      <c r="D1507" s="31" t="s">
        <v>123</v>
      </c>
      <c r="E1507" s="31" t="s">
        <v>125</v>
      </c>
      <c r="F1507" s="76" t="s">
        <v>9</v>
      </c>
      <c r="G1507" s="76" t="s">
        <v>134</v>
      </c>
      <c r="H1507" s="76">
        <v>8.0</v>
      </c>
      <c r="I1507" s="76" t="s">
        <v>123</v>
      </c>
      <c r="J1507" s="76" t="s">
        <v>9</v>
      </c>
      <c r="K1507" s="76" t="s">
        <v>125</v>
      </c>
      <c r="L1507" s="95" t="s">
        <v>1417</v>
      </c>
      <c r="M1507" s="76"/>
    </row>
    <row r="1508">
      <c r="A1508" s="83">
        <v>45765.0</v>
      </c>
      <c r="B1508" s="95" t="s">
        <v>930</v>
      </c>
      <c r="C1508" s="76" t="s">
        <v>2</v>
      </c>
      <c r="D1508" s="31" t="s">
        <v>123</v>
      </c>
      <c r="E1508" s="31" t="s">
        <v>125</v>
      </c>
      <c r="F1508" s="76" t="s">
        <v>9</v>
      </c>
      <c r="G1508" s="76" t="s">
        <v>134</v>
      </c>
      <c r="H1508" s="76">
        <v>8.0</v>
      </c>
      <c r="I1508" s="76" t="s">
        <v>123</v>
      </c>
      <c r="J1508" s="76" t="s">
        <v>9</v>
      </c>
      <c r="K1508" s="76" t="s">
        <v>125</v>
      </c>
      <c r="L1508" s="95" t="s">
        <v>1418</v>
      </c>
      <c r="M1508" s="76"/>
    </row>
    <row r="1509">
      <c r="A1509" s="83">
        <v>45765.0</v>
      </c>
      <c r="B1509" s="95" t="s">
        <v>930</v>
      </c>
      <c r="C1509" s="76" t="s">
        <v>2</v>
      </c>
      <c r="D1509" s="31" t="s">
        <v>123</v>
      </c>
      <c r="E1509" s="31" t="s">
        <v>125</v>
      </c>
      <c r="F1509" s="76" t="s">
        <v>9</v>
      </c>
      <c r="G1509" s="76" t="s">
        <v>134</v>
      </c>
      <c r="H1509" s="76">
        <v>8.0</v>
      </c>
      <c r="I1509" s="76" t="s">
        <v>123</v>
      </c>
      <c r="J1509" s="76" t="s">
        <v>9</v>
      </c>
      <c r="K1509" s="76" t="s">
        <v>125</v>
      </c>
      <c r="L1509" s="95" t="s">
        <v>1419</v>
      </c>
      <c r="M1509" s="76"/>
    </row>
    <row r="1510">
      <c r="A1510" s="83">
        <v>45765.0</v>
      </c>
      <c r="B1510" s="95" t="s">
        <v>930</v>
      </c>
      <c r="C1510" s="76" t="s">
        <v>2</v>
      </c>
      <c r="D1510" s="31" t="s">
        <v>123</v>
      </c>
      <c r="E1510" s="31" t="s">
        <v>125</v>
      </c>
      <c r="F1510" s="76" t="s">
        <v>9</v>
      </c>
      <c r="G1510" s="76" t="s">
        <v>134</v>
      </c>
      <c r="H1510" s="76">
        <v>8.0</v>
      </c>
      <c r="I1510" s="76" t="s">
        <v>123</v>
      </c>
      <c r="J1510" s="76" t="s">
        <v>9</v>
      </c>
      <c r="K1510" s="76" t="s">
        <v>125</v>
      </c>
      <c r="L1510" s="95" t="s">
        <v>1420</v>
      </c>
      <c r="M1510" s="76"/>
    </row>
    <row r="1511">
      <c r="A1511" s="83">
        <v>45765.0</v>
      </c>
      <c r="B1511" s="95" t="s">
        <v>930</v>
      </c>
      <c r="C1511" s="76" t="s">
        <v>2</v>
      </c>
      <c r="D1511" s="31" t="s">
        <v>123</v>
      </c>
      <c r="E1511" s="31" t="s">
        <v>125</v>
      </c>
      <c r="F1511" s="76" t="s">
        <v>9</v>
      </c>
      <c r="G1511" s="76" t="s">
        <v>134</v>
      </c>
      <c r="H1511" s="76">
        <v>8.0</v>
      </c>
      <c r="I1511" s="76" t="s">
        <v>123</v>
      </c>
      <c r="J1511" s="76" t="s">
        <v>9</v>
      </c>
      <c r="K1511" s="76" t="s">
        <v>125</v>
      </c>
      <c r="L1511" s="95" t="s">
        <v>1421</v>
      </c>
      <c r="M1511" s="76"/>
    </row>
    <row r="1512">
      <c r="A1512" s="83">
        <v>45765.0</v>
      </c>
      <c r="B1512" s="95" t="s">
        <v>930</v>
      </c>
      <c r="C1512" s="76" t="s">
        <v>2</v>
      </c>
      <c r="D1512" s="31" t="s">
        <v>123</v>
      </c>
      <c r="E1512" s="31" t="s">
        <v>125</v>
      </c>
      <c r="F1512" s="76" t="s">
        <v>9</v>
      </c>
      <c r="G1512" s="76" t="s">
        <v>134</v>
      </c>
      <c r="H1512" s="76">
        <v>8.0</v>
      </c>
      <c r="I1512" s="76" t="s">
        <v>123</v>
      </c>
      <c r="J1512" s="76" t="s">
        <v>9</v>
      </c>
      <c r="K1512" s="76" t="s">
        <v>125</v>
      </c>
      <c r="L1512" s="95" t="s">
        <v>1422</v>
      </c>
      <c r="M1512" s="76"/>
    </row>
    <row r="1513">
      <c r="A1513" s="83">
        <v>45765.0</v>
      </c>
      <c r="B1513" s="95" t="s">
        <v>930</v>
      </c>
      <c r="C1513" s="76" t="s">
        <v>2</v>
      </c>
      <c r="D1513" s="31" t="s">
        <v>123</v>
      </c>
      <c r="E1513" s="31" t="s">
        <v>125</v>
      </c>
      <c r="F1513" s="76" t="s">
        <v>9</v>
      </c>
      <c r="G1513" s="76" t="s">
        <v>134</v>
      </c>
      <c r="H1513" s="76">
        <v>8.0</v>
      </c>
      <c r="I1513" s="76" t="s">
        <v>123</v>
      </c>
      <c r="J1513" s="76" t="s">
        <v>9</v>
      </c>
      <c r="K1513" s="76" t="s">
        <v>125</v>
      </c>
      <c r="L1513" s="95" t="s">
        <v>1423</v>
      </c>
      <c r="M1513" s="76"/>
    </row>
    <row r="1514">
      <c r="A1514" s="83">
        <v>45765.0</v>
      </c>
      <c r="B1514" s="95" t="s">
        <v>930</v>
      </c>
      <c r="C1514" s="76" t="s">
        <v>2</v>
      </c>
      <c r="D1514" s="31" t="s">
        <v>123</v>
      </c>
      <c r="E1514" s="31" t="s">
        <v>125</v>
      </c>
      <c r="F1514" s="76" t="s">
        <v>9</v>
      </c>
      <c r="G1514" s="76" t="s">
        <v>134</v>
      </c>
      <c r="H1514" s="76">
        <v>8.0</v>
      </c>
      <c r="I1514" s="76" t="s">
        <v>123</v>
      </c>
      <c r="J1514" s="76" t="s">
        <v>9</v>
      </c>
      <c r="K1514" s="76" t="s">
        <v>125</v>
      </c>
      <c r="L1514" s="95" t="s">
        <v>1424</v>
      </c>
      <c r="M1514" s="76"/>
    </row>
    <row r="1515">
      <c r="A1515" s="83">
        <v>45765.0</v>
      </c>
      <c r="B1515" s="95" t="s">
        <v>930</v>
      </c>
      <c r="C1515" s="76" t="s">
        <v>2</v>
      </c>
      <c r="D1515" s="31" t="s">
        <v>123</v>
      </c>
      <c r="E1515" s="31" t="s">
        <v>125</v>
      </c>
      <c r="F1515" s="76" t="s">
        <v>9</v>
      </c>
      <c r="G1515" s="76" t="s">
        <v>134</v>
      </c>
      <c r="H1515" s="76">
        <v>8.0</v>
      </c>
      <c r="I1515" s="76" t="s">
        <v>123</v>
      </c>
      <c r="J1515" s="76" t="s">
        <v>9</v>
      </c>
      <c r="K1515" s="76" t="s">
        <v>125</v>
      </c>
      <c r="L1515" s="95" t="s">
        <v>1425</v>
      </c>
      <c r="M1515" s="76"/>
    </row>
    <row r="1516">
      <c r="A1516" s="83">
        <v>45765.0</v>
      </c>
      <c r="B1516" s="95" t="s">
        <v>930</v>
      </c>
      <c r="C1516" s="76" t="s">
        <v>2</v>
      </c>
      <c r="D1516" s="31" t="s">
        <v>123</v>
      </c>
      <c r="E1516" s="31" t="s">
        <v>125</v>
      </c>
      <c r="F1516" s="76" t="s">
        <v>9</v>
      </c>
      <c r="G1516" s="76" t="s">
        <v>134</v>
      </c>
      <c r="H1516" s="76">
        <v>8.0</v>
      </c>
      <c r="I1516" s="76" t="s">
        <v>123</v>
      </c>
      <c r="J1516" s="76" t="s">
        <v>9</v>
      </c>
      <c r="K1516" s="76" t="s">
        <v>125</v>
      </c>
      <c r="L1516" s="95" t="s">
        <v>1426</v>
      </c>
      <c r="M1516" s="76"/>
    </row>
    <row r="1517">
      <c r="A1517" s="83">
        <v>45765.0</v>
      </c>
      <c r="B1517" s="95" t="s">
        <v>930</v>
      </c>
      <c r="C1517" s="76" t="s">
        <v>2</v>
      </c>
      <c r="D1517" s="31" t="s">
        <v>123</v>
      </c>
      <c r="E1517" s="31" t="s">
        <v>125</v>
      </c>
      <c r="F1517" s="76" t="s">
        <v>9</v>
      </c>
      <c r="G1517" s="76" t="s">
        <v>134</v>
      </c>
      <c r="H1517" s="76">
        <v>8.0</v>
      </c>
      <c r="I1517" s="76" t="s">
        <v>123</v>
      </c>
      <c r="J1517" s="76" t="s">
        <v>9</v>
      </c>
      <c r="K1517" s="76" t="s">
        <v>125</v>
      </c>
      <c r="L1517" s="95" t="s">
        <v>1427</v>
      </c>
      <c r="M1517" s="76"/>
    </row>
    <row r="1518">
      <c r="A1518" s="83">
        <v>45765.0</v>
      </c>
      <c r="B1518" s="95" t="s">
        <v>930</v>
      </c>
      <c r="C1518" s="76" t="s">
        <v>2</v>
      </c>
      <c r="D1518" s="31" t="s">
        <v>123</v>
      </c>
      <c r="E1518" s="31" t="s">
        <v>125</v>
      </c>
      <c r="F1518" s="76" t="s">
        <v>9</v>
      </c>
      <c r="G1518" s="76" t="s">
        <v>134</v>
      </c>
      <c r="H1518" s="76">
        <v>8.0</v>
      </c>
      <c r="I1518" s="76" t="s">
        <v>123</v>
      </c>
      <c r="J1518" s="76" t="s">
        <v>9</v>
      </c>
      <c r="K1518" s="76" t="s">
        <v>125</v>
      </c>
      <c r="L1518" s="95" t="s">
        <v>1428</v>
      </c>
      <c r="M1518" s="76"/>
    </row>
    <row r="1519">
      <c r="A1519" s="83">
        <v>45765.0</v>
      </c>
      <c r="B1519" s="95" t="s">
        <v>930</v>
      </c>
      <c r="C1519" s="76" t="s">
        <v>2</v>
      </c>
      <c r="D1519" s="31" t="s">
        <v>123</v>
      </c>
      <c r="E1519" s="31" t="s">
        <v>125</v>
      </c>
      <c r="F1519" s="76" t="s">
        <v>9</v>
      </c>
      <c r="G1519" s="76" t="s">
        <v>134</v>
      </c>
      <c r="H1519" s="76">
        <v>8.0</v>
      </c>
      <c r="I1519" s="76" t="s">
        <v>123</v>
      </c>
      <c r="J1519" s="76" t="s">
        <v>9</v>
      </c>
      <c r="K1519" s="76" t="s">
        <v>125</v>
      </c>
      <c r="L1519" s="95" t="s">
        <v>1429</v>
      </c>
      <c r="M1519" s="76"/>
    </row>
    <row r="1520">
      <c r="A1520" s="83">
        <v>45765.0</v>
      </c>
      <c r="B1520" s="95" t="s">
        <v>930</v>
      </c>
      <c r="C1520" s="76" t="s">
        <v>2</v>
      </c>
      <c r="D1520" s="31" t="s">
        <v>123</v>
      </c>
      <c r="E1520" s="31" t="s">
        <v>125</v>
      </c>
      <c r="F1520" s="76" t="s">
        <v>9</v>
      </c>
      <c r="G1520" s="76" t="s">
        <v>134</v>
      </c>
      <c r="H1520" s="76">
        <v>8.0</v>
      </c>
      <c r="I1520" s="76" t="s">
        <v>123</v>
      </c>
      <c r="J1520" s="76" t="s">
        <v>9</v>
      </c>
      <c r="K1520" s="76" t="s">
        <v>125</v>
      </c>
      <c r="L1520" s="95" t="s">
        <v>1430</v>
      </c>
      <c r="M1520" s="76"/>
    </row>
    <row r="1521">
      <c r="A1521" s="83">
        <v>45765.0</v>
      </c>
      <c r="B1521" s="95" t="s">
        <v>930</v>
      </c>
      <c r="C1521" s="76" t="s">
        <v>2</v>
      </c>
      <c r="D1521" s="31" t="s">
        <v>123</v>
      </c>
      <c r="E1521" s="31" t="s">
        <v>125</v>
      </c>
      <c r="F1521" s="76" t="s">
        <v>9</v>
      </c>
      <c r="G1521" s="76" t="s">
        <v>134</v>
      </c>
      <c r="H1521" s="76">
        <v>8.0</v>
      </c>
      <c r="I1521" s="76" t="s">
        <v>123</v>
      </c>
      <c r="J1521" s="76" t="s">
        <v>9</v>
      </c>
      <c r="K1521" s="76" t="s">
        <v>125</v>
      </c>
      <c r="L1521" s="95" t="s">
        <v>1431</v>
      </c>
      <c r="M1521" s="76"/>
    </row>
    <row r="1522">
      <c r="A1522" s="83">
        <v>45765.0</v>
      </c>
      <c r="B1522" s="95" t="s">
        <v>930</v>
      </c>
      <c r="C1522" s="76" t="s">
        <v>2</v>
      </c>
      <c r="D1522" s="31" t="s">
        <v>123</v>
      </c>
      <c r="E1522" s="31" t="s">
        <v>125</v>
      </c>
      <c r="F1522" s="76" t="s">
        <v>9</v>
      </c>
      <c r="G1522" s="76" t="s">
        <v>134</v>
      </c>
      <c r="H1522" s="76">
        <v>8.0</v>
      </c>
      <c r="I1522" s="76" t="s">
        <v>123</v>
      </c>
      <c r="J1522" s="76" t="s">
        <v>9</v>
      </c>
      <c r="K1522" s="76" t="s">
        <v>125</v>
      </c>
      <c r="L1522" s="95" t="s">
        <v>1432</v>
      </c>
      <c r="M1522" s="76"/>
    </row>
    <row r="1523">
      <c r="A1523" s="83">
        <v>45765.0</v>
      </c>
      <c r="B1523" s="95" t="s">
        <v>930</v>
      </c>
      <c r="C1523" s="76" t="s">
        <v>2</v>
      </c>
      <c r="D1523" s="31" t="s">
        <v>123</v>
      </c>
      <c r="E1523" s="31" t="s">
        <v>125</v>
      </c>
      <c r="F1523" s="76" t="s">
        <v>9</v>
      </c>
      <c r="G1523" s="76" t="s">
        <v>134</v>
      </c>
      <c r="H1523" s="76">
        <v>8.0</v>
      </c>
      <c r="I1523" s="76" t="s">
        <v>123</v>
      </c>
      <c r="J1523" s="76" t="s">
        <v>9</v>
      </c>
      <c r="K1523" s="76" t="s">
        <v>125</v>
      </c>
      <c r="L1523" s="95" t="s">
        <v>1433</v>
      </c>
      <c r="M1523" s="76"/>
    </row>
    <row r="1524">
      <c r="A1524" s="83">
        <v>45765.0</v>
      </c>
      <c r="B1524" s="95" t="s">
        <v>930</v>
      </c>
      <c r="C1524" s="76" t="s">
        <v>2</v>
      </c>
      <c r="D1524" s="31" t="s">
        <v>123</v>
      </c>
      <c r="E1524" s="31" t="s">
        <v>125</v>
      </c>
      <c r="F1524" s="76" t="s">
        <v>9</v>
      </c>
      <c r="G1524" s="76" t="s">
        <v>134</v>
      </c>
      <c r="H1524" s="76">
        <v>8.0</v>
      </c>
      <c r="I1524" s="76" t="s">
        <v>123</v>
      </c>
      <c r="J1524" s="76" t="s">
        <v>9</v>
      </c>
      <c r="K1524" s="76" t="s">
        <v>125</v>
      </c>
      <c r="L1524" s="95" t="s">
        <v>1434</v>
      </c>
      <c r="M1524" s="76"/>
    </row>
    <row r="1525">
      <c r="A1525" s="83">
        <v>45765.0</v>
      </c>
      <c r="B1525" s="95" t="s">
        <v>930</v>
      </c>
      <c r="C1525" s="76" t="s">
        <v>2</v>
      </c>
      <c r="D1525" s="31" t="s">
        <v>123</v>
      </c>
      <c r="E1525" s="31" t="s">
        <v>125</v>
      </c>
      <c r="F1525" s="76" t="s">
        <v>9</v>
      </c>
      <c r="G1525" s="76" t="s">
        <v>134</v>
      </c>
      <c r="H1525" s="76">
        <v>8.0</v>
      </c>
      <c r="I1525" s="76" t="s">
        <v>123</v>
      </c>
      <c r="J1525" s="76" t="s">
        <v>9</v>
      </c>
      <c r="K1525" s="76" t="s">
        <v>125</v>
      </c>
      <c r="L1525" s="95" t="s">
        <v>1435</v>
      </c>
      <c r="M1525" s="76"/>
    </row>
    <row r="1526">
      <c r="A1526" s="83">
        <v>45765.0</v>
      </c>
      <c r="B1526" s="95" t="s">
        <v>930</v>
      </c>
      <c r="C1526" s="76" t="s">
        <v>2</v>
      </c>
      <c r="D1526" s="31" t="s">
        <v>123</v>
      </c>
      <c r="E1526" s="31" t="s">
        <v>125</v>
      </c>
      <c r="F1526" s="76" t="s">
        <v>9</v>
      </c>
      <c r="G1526" s="76" t="s">
        <v>134</v>
      </c>
      <c r="H1526" s="76">
        <v>8.0</v>
      </c>
      <c r="I1526" s="76" t="s">
        <v>123</v>
      </c>
      <c r="J1526" s="76" t="s">
        <v>9</v>
      </c>
      <c r="K1526" s="76" t="s">
        <v>125</v>
      </c>
      <c r="L1526" s="95" t="s">
        <v>1436</v>
      </c>
      <c r="M1526" s="76"/>
    </row>
    <row r="1527">
      <c r="A1527" s="83">
        <v>45765.0</v>
      </c>
      <c r="B1527" s="95" t="s">
        <v>1437</v>
      </c>
      <c r="C1527" s="76" t="s">
        <v>2</v>
      </c>
      <c r="D1527" s="31" t="s">
        <v>123</v>
      </c>
      <c r="E1527" s="31" t="s">
        <v>125</v>
      </c>
      <c r="F1527" s="76" t="s">
        <v>9</v>
      </c>
      <c r="G1527" s="76" t="s">
        <v>134</v>
      </c>
      <c r="H1527" s="76">
        <v>8.0</v>
      </c>
      <c r="I1527" s="76" t="s">
        <v>123</v>
      </c>
      <c r="J1527" s="76" t="s">
        <v>9</v>
      </c>
      <c r="K1527" s="76" t="s">
        <v>125</v>
      </c>
      <c r="L1527" s="95" t="s">
        <v>1438</v>
      </c>
      <c r="M1527" s="76"/>
    </row>
    <row r="1528">
      <c r="A1528" s="83">
        <v>45765.0</v>
      </c>
      <c r="B1528" s="95" t="s">
        <v>1437</v>
      </c>
      <c r="C1528" s="76" t="s">
        <v>2</v>
      </c>
      <c r="D1528" s="31" t="s">
        <v>123</v>
      </c>
      <c r="E1528" s="31" t="s">
        <v>125</v>
      </c>
      <c r="F1528" s="76" t="s">
        <v>9</v>
      </c>
      <c r="G1528" s="76" t="s">
        <v>134</v>
      </c>
      <c r="H1528" s="76">
        <v>8.0</v>
      </c>
      <c r="I1528" s="76" t="s">
        <v>123</v>
      </c>
      <c r="J1528" s="76" t="s">
        <v>9</v>
      </c>
      <c r="K1528" s="76" t="s">
        <v>125</v>
      </c>
      <c r="L1528" s="95" t="s">
        <v>1439</v>
      </c>
      <c r="M1528" s="76"/>
    </row>
    <row r="1529">
      <c r="A1529" s="83">
        <v>45765.0</v>
      </c>
      <c r="B1529" s="95" t="s">
        <v>1437</v>
      </c>
      <c r="C1529" s="76" t="s">
        <v>2</v>
      </c>
      <c r="D1529" s="31" t="s">
        <v>123</v>
      </c>
      <c r="E1529" s="31" t="s">
        <v>125</v>
      </c>
      <c r="F1529" s="76" t="s">
        <v>9</v>
      </c>
      <c r="G1529" s="76" t="s">
        <v>134</v>
      </c>
      <c r="H1529" s="76">
        <v>8.0</v>
      </c>
      <c r="I1529" s="76" t="s">
        <v>123</v>
      </c>
      <c r="J1529" s="76" t="s">
        <v>9</v>
      </c>
      <c r="K1529" s="76" t="s">
        <v>125</v>
      </c>
      <c r="L1529" s="95" t="s">
        <v>1440</v>
      </c>
      <c r="M1529" s="76"/>
    </row>
    <row r="1530">
      <c r="A1530" s="83">
        <v>45765.0</v>
      </c>
      <c r="B1530" s="95" t="s">
        <v>302</v>
      </c>
      <c r="C1530" s="76" t="s">
        <v>2</v>
      </c>
      <c r="D1530" s="31" t="s">
        <v>172</v>
      </c>
      <c r="E1530" s="31" t="s">
        <v>126</v>
      </c>
      <c r="F1530" s="76" t="s">
        <v>9</v>
      </c>
      <c r="G1530" s="76" t="s">
        <v>134</v>
      </c>
      <c r="H1530" s="76">
        <v>8.0</v>
      </c>
      <c r="I1530" s="76" t="s">
        <v>172</v>
      </c>
      <c r="J1530" s="76" t="s">
        <v>9</v>
      </c>
      <c r="K1530" s="76" t="s">
        <v>126</v>
      </c>
      <c r="L1530" s="95" t="s">
        <v>1441</v>
      </c>
      <c r="M1530" s="76"/>
    </row>
    <row r="1531" hidden="1">
      <c r="A1531" s="83">
        <v>45765.0</v>
      </c>
      <c r="B1531" s="95" t="s">
        <v>302</v>
      </c>
      <c r="C1531" s="76" t="s">
        <v>2</v>
      </c>
      <c r="D1531" s="31" t="s">
        <v>172</v>
      </c>
      <c r="E1531" s="31" t="s">
        <v>126</v>
      </c>
      <c r="F1531" s="76" t="s">
        <v>82</v>
      </c>
      <c r="G1531" s="76" t="s">
        <v>134</v>
      </c>
      <c r="H1531" s="76">
        <v>8.0</v>
      </c>
      <c r="I1531" s="76" t="s">
        <v>172</v>
      </c>
      <c r="J1531" s="76" t="s">
        <v>82</v>
      </c>
      <c r="K1531" s="76" t="s">
        <v>126</v>
      </c>
      <c r="L1531" s="95" t="s">
        <v>1442</v>
      </c>
      <c r="M1531" s="76"/>
    </row>
    <row r="1532">
      <c r="A1532" s="83">
        <v>45765.0</v>
      </c>
      <c r="B1532" s="95" t="s">
        <v>302</v>
      </c>
      <c r="C1532" s="76" t="s">
        <v>2</v>
      </c>
      <c r="D1532" s="31" t="s">
        <v>163</v>
      </c>
      <c r="E1532" s="31" t="s">
        <v>126</v>
      </c>
      <c r="F1532" s="76" t="s">
        <v>9</v>
      </c>
      <c r="G1532" s="76" t="s">
        <v>134</v>
      </c>
      <c r="H1532" s="76">
        <v>8.0</v>
      </c>
      <c r="I1532" s="76" t="s">
        <v>163</v>
      </c>
      <c r="J1532" s="76" t="s">
        <v>9</v>
      </c>
      <c r="K1532" s="76" t="s">
        <v>126</v>
      </c>
      <c r="L1532" s="95" t="s">
        <v>1443</v>
      </c>
      <c r="M1532" s="76"/>
    </row>
    <row r="1533" hidden="1">
      <c r="A1533" s="83">
        <v>45765.0</v>
      </c>
      <c r="B1533" s="95" t="s">
        <v>302</v>
      </c>
      <c r="C1533" s="76" t="s">
        <v>2</v>
      </c>
      <c r="D1533" s="31" t="s">
        <v>163</v>
      </c>
      <c r="E1533" s="31" t="s">
        <v>126</v>
      </c>
      <c r="F1533" s="76" t="s">
        <v>82</v>
      </c>
      <c r="G1533" s="76" t="s">
        <v>134</v>
      </c>
      <c r="H1533" s="76">
        <v>8.0</v>
      </c>
      <c r="I1533" s="76" t="s">
        <v>163</v>
      </c>
      <c r="J1533" s="76" t="s">
        <v>82</v>
      </c>
      <c r="K1533" s="76" t="s">
        <v>126</v>
      </c>
      <c r="L1533" s="95" t="s">
        <v>1444</v>
      </c>
      <c r="M1533" s="76"/>
    </row>
    <row r="1534">
      <c r="A1534" s="83">
        <v>45765.0</v>
      </c>
      <c r="B1534" s="95" t="s">
        <v>619</v>
      </c>
      <c r="C1534" s="76" t="s">
        <v>2</v>
      </c>
      <c r="D1534" s="31" t="s">
        <v>498</v>
      </c>
      <c r="E1534" s="31" t="s">
        <v>126</v>
      </c>
      <c r="F1534" s="76" t="s">
        <v>9</v>
      </c>
      <c r="G1534" s="76" t="s">
        <v>134</v>
      </c>
      <c r="H1534" s="76">
        <v>8.0</v>
      </c>
      <c r="I1534" s="76" t="s">
        <v>498</v>
      </c>
      <c r="J1534" s="76" t="s">
        <v>9</v>
      </c>
      <c r="K1534" s="76" t="s">
        <v>126</v>
      </c>
      <c r="L1534" s="95" t="s">
        <v>1445</v>
      </c>
      <c r="M1534" s="76"/>
    </row>
    <row r="1535" hidden="1">
      <c r="A1535" s="83">
        <v>45765.0</v>
      </c>
      <c r="B1535" s="95" t="s">
        <v>619</v>
      </c>
      <c r="C1535" s="76" t="s">
        <v>2</v>
      </c>
      <c r="D1535" s="31" t="s">
        <v>498</v>
      </c>
      <c r="E1535" s="31" t="s">
        <v>126</v>
      </c>
      <c r="F1535" s="76" t="s">
        <v>82</v>
      </c>
      <c r="G1535" s="76" t="s">
        <v>134</v>
      </c>
      <c r="H1535" s="76">
        <v>8.0</v>
      </c>
      <c r="I1535" s="76" t="s">
        <v>498</v>
      </c>
      <c r="J1535" s="76" t="s">
        <v>82</v>
      </c>
      <c r="K1535" s="76" t="s">
        <v>126</v>
      </c>
      <c r="L1535" s="95" t="s">
        <v>1446</v>
      </c>
      <c r="M1535" s="76"/>
    </row>
    <row r="1536" hidden="1">
      <c r="A1536" s="83">
        <v>45765.0</v>
      </c>
      <c r="B1536" s="95" t="s">
        <v>619</v>
      </c>
      <c r="C1536" s="76" t="s">
        <v>2</v>
      </c>
      <c r="D1536" s="31" t="s">
        <v>1234</v>
      </c>
      <c r="E1536" s="31" t="s">
        <v>126</v>
      </c>
      <c r="F1536" s="76" t="s">
        <v>82</v>
      </c>
      <c r="G1536" s="76" t="s">
        <v>134</v>
      </c>
      <c r="H1536" s="76">
        <v>8.0</v>
      </c>
      <c r="I1536" s="76" t="s">
        <v>1234</v>
      </c>
      <c r="J1536" s="76" t="s">
        <v>82</v>
      </c>
      <c r="K1536" s="76" t="s">
        <v>126</v>
      </c>
      <c r="L1536" s="95" t="s">
        <v>1447</v>
      </c>
      <c r="M1536" s="76"/>
    </row>
    <row r="1537">
      <c r="A1537" s="83">
        <v>45765.0</v>
      </c>
      <c r="B1537" s="95" t="s">
        <v>619</v>
      </c>
      <c r="C1537" s="76" t="s">
        <v>2</v>
      </c>
      <c r="D1537" s="31" t="s">
        <v>1234</v>
      </c>
      <c r="E1537" s="31" t="s">
        <v>126</v>
      </c>
      <c r="F1537" s="76" t="s">
        <v>9</v>
      </c>
      <c r="G1537" s="76" t="s">
        <v>134</v>
      </c>
      <c r="H1537" s="76">
        <v>8.0</v>
      </c>
      <c r="I1537" s="76" t="s">
        <v>1234</v>
      </c>
      <c r="J1537" s="76" t="s">
        <v>9</v>
      </c>
      <c r="K1537" s="76" t="s">
        <v>126</v>
      </c>
      <c r="L1537" s="95" t="s">
        <v>1448</v>
      </c>
      <c r="M1537" s="76"/>
    </row>
    <row r="1538" hidden="1">
      <c r="A1538" s="83">
        <v>45765.0</v>
      </c>
      <c r="B1538" s="95" t="s">
        <v>314</v>
      </c>
      <c r="C1538" s="76" t="s">
        <v>2</v>
      </c>
      <c r="D1538" s="31" t="s">
        <v>175</v>
      </c>
      <c r="E1538" s="31" t="s">
        <v>126</v>
      </c>
      <c r="F1538" s="76" t="s">
        <v>82</v>
      </c>
      <c r="G1538" s="76" t="s">
        <v>134</v>
      </c>
      <c r="H1538" s="76">
        <v>8.0</v>
      </c>
      <c r="I1538" s="76" t="s">
        <v>175</v>
      </c>
      <c r="J1538" s="76" t="s">
        <v>82</v>
      </c>
      <c r="K1538" s="76" t="s">
        <v>126</v>
      </c>
      <c r="L1538" s="95" t="s">
        <v>1449</v>
      </c>
      <c r="M1538" s="76"/>
    </row>
    <row r="1539">
      <c r="A1539" s="83">
        <v>45765.0</v>
      </c>
      <c r="B1539" s="95" t="s">
        <v>314</v>
      </c>
      <c r="C1539" s="76" t="s">
        <v>2</v>
      </c>
      <c r="D1539" s="31" t="s">
        <v>638</v>
      </c>
      <c r="E1539" s="31" t="s">
        <v>126</v>
      </c>
      <c r="F1539" s="76" t="s">
        <v>9</v>
      </c>
      <c r="G1539" s="76" t="s">
        <v>134</v>
      </c>
      <c r="H1539" s="76">
        <v>8.0</v>
      </c>
      <c r="I1539" s="76" t="s">
        <v>638</v>
      </c>
      <c r="J1539" s="76" t="s">
        <v>9</v>
      </c>
      <c r="K1539" s="76" t="s">
        <v>126</v>
      </c>
      <c r="L1539" s="95" t="s">
        <v>1450</v>
      </c>
      <c r="M1539" s="76"/>
    </row>
    <row r="1540">
      <c r="A1540" s="83">
        <v>45765.0</v>
      </c>
      <c r="B1540" s="95" t="s">
        <v>314</v>
      </c>
      <c r="C1540" s="76" t="s">
        <v>2</v>
      </c>
      <c r="D1540" s="31" t="s">
        <v>175</v>
      </c>
      <c r="E1540" s="31" t="s">
        <v>126</v>
      </c>
      <c r="F1540" s="76" t="s">
        <v>9</v>
      </c>
      <c r="G1540" s="76" t="s">
        <v>134</v>
      </c>
      <c r="H1540" s="76">
        <v>8.0</v>
      </c>
      <c r="I1540" s="76" t="s">
        <v>175</v>
      </c>
      <c r="J1540" s="76" t="s">
        <v>9</v>
      </c>
      <c r="K1540" s="76" t="s">
        <v>126</v>
      </c>
      <c r="L1540" s="95" t="s">
        <v>1451</v>
      </c>
      <c r="M1540" s="76"/>
    </row>
    <row r="1541" hidden="1">
      <c r="A1541" s="83">
        <v>45765.0</v>
      </c>
      <c r="B1541" s="95" t="s">
        <v>314</v>
      </c>
      <c r="C1541" s="76" t="s">
        <v>2</v>
      </c>
      <c r="D1541" s="31" t="s">
        <v>638</v>
      </c>
      <c r="E1541" s="31" t="s">
        <v>126</v>
      </c>
      <c r="F1541" s="76" t="s">
        <v>82</v>
      </c>
      <c r="G1541" s="76" t="s">
        <v>134</v>
      </c>
      <c r="H1541" s="76">
        <v>8.0</v>
      </c>
      <c r="I1541" s="76" t="s">
        <v>638</v>
      </c>
      <c r="J1541" s="76" t="s">
        <v>82</v>
      </c>
      <c r="K1541" s="76" t="s">
        <v>126</v>
      </c>
      <c r="L1541" s="95" t="s">
        <v>1452</v>
      </c>
      <c r="M1541" s="76"/>
    </row>
    <row r="1542" hidden="1">
      <c r="A1542" s="83">
        <v>45765.0</v>
      </c>
      <c r="B1542" s="95" t="s">
        <v>321</v>
      </c>
      <c r="C1542" s="76" t="s">
        <v>2</v>
      </c>
      <c r="D1542" s="31" t="s">
        <v>1046</v>
      </c>
      <c r="E1542" s="31" t="s">
        <v>126</v>
      </c>
      <c r="F1542" s="76" t="s">
        <v>82</v>
      </c>
      <c r="G1542" s="76" t="s">
        <v>134</v>
      </c>
      <c r="H1542" s="76">
        <v>8.0</v>
      </c>
      <c r="I1542" s="76" t="s">
        <v>1046</v>
      </c>
      <c r="J1542" s="76" t="s">
        <v>82</v>
      </c>
      <c r="K1542" s="76" t="s">
        <v>126</v>
      </c>
      <c r="L1542" s="95" t="s">
        <v>1453</v>
      </c>
      <c r="M1542" s="76"/>
    </row>
    <row r="1543">
      <c r="A1543" s="83">
        <v>45765.0</v>
      </c>
      <c r="B1543" s="95" t="s">
        <v>321</v>
      </c>
      <c r="C1543" s="76" t="s">
        <v>2</v>
      </c>
      <c r="D1543" s="31" t="s">
        <v>1046</v>
      </c>
      <c r="E1543" s="31" t="s">
        <v>126</v>
      </c>
      <c r="F1543" s="76" t="s">
        <v>9</v>
      </c>
      <c r="G1543" s="76" t="s">
        <v>134</v>
      </c>
      <c r="H1543" s="76">
        <v>8.0</v>
      </c>
      <c r="I1543" s="76" t="s">
        <v>1046</v>
      </c>
      <c r="J1543" s="76" t="s">
        <v>9</v>
      </c>
      <c r="K1543" s="76" t="s">
        <v>126</v>
      </c>
      <c r="L1543" s="95" t="s">
        <v>1454</v>
      </c>
      <c r="M1543" s="76"/>
    </row>
    <row r="1544">
      <c r="A1544" s="83">
        <v>45765.0</v>
      </c>
      <c r="B1544" s="95" t="s">
        <v>321</v>
      </c>
      <c r="C1544" s="76" t="s">
        <v>2</v>
      </c>
      <c r="D1544" s="31" t="s">
        <v>485</v>
      </c>
      <c r="E1544" s="31" t="s">
        <v>126</v>
      </c>
      <c r="F1544" s="76" t="s">
        <v>9</v>
      </c>
      <c r="G1544" s="76" t="s">
        <v>134</v>
      </c>
      <c r="H1544" s="76">
        <v>8.0</v>
      </c>
      <c r="I1544" s="76" t="s">
        <v>485</v>
      </c>
      <c r="J1544" s="76" t="s">
        <v>9</v>
      </c>
      <c r="K1544" s="76" t="s">
        <v>126</v>
      </c>
      <c r="L1544" s="95" t="s">
        <v>1455</v>
      </c>
      <c r="M1544" s="76"/>
    </row>
    <row r="1545" hidden="1">
      <c r="A1545" s="83">
        <v>45765.0</v>
      </c>
      <c r="B1545" s="95" t="s">
        <v>321</v>
      </c>
      <c r="C1545" s="76" t="s">
        <v>2</v>
      </c>
      <c r="D1545" s="31" t="s">
        <v>485</v>
      </c>
      <c r="E1545" s="31" t="s">
        <v>126</v>
      </c>
      <c r="F1545" s="76" t="s">
        <v>82</v>
      </c>
      <c r="G1545" s="76" t="s">
        <v>134</v>
      </c>
      <c r="H1545" s="76">
        <v>8.0</v>
      </c>
      <c r="I1545" s="76" t="s">
        <v>485</v>
      </c>
      <c r="J1545" s="76" t="s">
        <v>82</v>
      </c>
      <c r="K1545" s="76" t="s">
        <v>126</v>
      </c>
      <c r="L1545" s="95" t="s">
        <v>1456</v>
      </c>
      <c r="M1545" s="76"/>
    </row>
    <row r="1546" hidden="1">
      <c r="A1546" s="83">
        <v>45765.0</v>
      </c>
      <c r="B1546" s="95" t="s">
        <v>628</v>
      </c>
      <c r="C1546" s="76" t="s">
        <v>2</v>
      </c>
      <c r="D1546" s="31" t="s">
        <v>641</v>
      </c>
      <c r="E1546" s="31" t="s">
        <v>126</v>
      </c>
      <c r="F1546" s="76" t="s">
        <v>82</v>
      </c>
      <c r="G1546" s="76" t="s">
        <v>134</v>
      </c>
      <c r="H1546" s="76">
        <v>8.0</v>
      </c>
      <c r="I1546" s="76" t="s">
        <v>641</v>
      </c>
      <c r="J1546" s="76" t="s">
        <v>82</v>
      </c>
      <c r="K1546" s="76" t="s">
        <v>126</v>
      </c>
      <c r="L1546" s="95" t="s">
        <v>1457</v>
      </c>
      <c r="M1546" s="76"/>
    </row>
    <row r="1547">
      <c r="A1547" s="83">
        <v>45765.0</v>
      </c>
      <c r="B1547" s="95" t="s">
        <v>628</v>
      </c>
      <c r="C1547" s="76" t="s">
        <v>2</v>
      </c>
      <c r="D1547" s="31" t="s">
        <v>641</v>
      </c>
      <c r="E1547" s="31" t="s">
        <v>126</v>
      </c>
      <c r="F1547" s="76" t="s">
        <v>9</v>
      </c>
      <c r="G1547" s="76" t="s">
        <v>134</v>
      </c>
      <c r="H1547" s="76">
        <v>8.0</v>
      </c>
      <c r="I1547" s="76" t="s">
        <v>641</v>
      </c>
      <c r="J1547" s="76" t="s">
        <v>9</v>
      </c>
      <c r="K1547" s="76" t="s">
        <v>126</v>
      </c>
      <c r="L1547" s="95" t="s">
        <v>1458</v>
      </c>
      <c r="M1547" s="76"/>
    </row>
    <row r="1548">
      <c r="A1548" s="83">
        <v>45765.0</v>
      </c>
      <c r="B1548" s="95" t="s">
        <v>628</v>
      </c>
      <c r="C1548" s="76" t="s">
        <v>2</v>
      </c>
      <c r="D1548" s="31" t="s">
        <v>793</v>
      </c>
      <c r="E1548" s="31" t="s">
        <v>126</v>
      </c>
      <c r="F1548" s="76" t="s">
        <v>9</v>
      </c>
      <c r="G1548" s="76" t="s">
        <v>134</v>
      </c>
      <c r="H1548" s="76">
        <v>8.0</v>
      </c>
      <c r="I1548" s="76" t="s">
        <v>793</v>
      </c>
      <c r="J1548" s="76" t="s">
        <v>9</v>
      </c>
      <c r="K1548" s="76" t="s">
        <v>126</v>
      </c>
      <c r="L1548" s="95" t="s">
        <v>1459</v>
      </c>
      <c r="M1548" s="76"/>
    </row>
    <row r="1549" hidden="1">
      <c r="A1549" s="83">
        <v>45765.0</v>
      </c>
      <c r="B1549" s="95" t="s">
        <v>628</v>
      </c>
      <c r="C1549" s="76" t="s">
        <v>2</v>
      </c>
      <c r="D1549" s="31" t="s">
        <v>793</v>
      </c>
      <c r="E1549" s="31" t="s">
        <v>126</v>
      </c>
      <c r="F1549" s="76" t="s">
        <v>82</v>
      </c>
      <c r="G1549" s="76" t="s">
        <v>134</v>
      </c>
      <c r="H1549" s="76">
        <v>8.0</v>
      </c>
      <c r="I1549" s="76" t="s">
        <v>793</v>
      </c>
      <c r="J1549" s="76" t="s">
        <v>82</v>
      </c>
      <c r="K1549" s="76" t="s">
        <v>126</v>
      </c>
      <c r="L1549" s="95" t="s">
        <v>1460</v>
      </c>
      <c r="M1549" s="76"/>
    </row>
    <row r="1550">
      <c r="A1550" s="83">
        <v>45765.0</v>
      </c>
      <c r="B1550" s="95" t="s">
        <v>135</v>
      </c>
      <c r="C1550" s="76" t="s">
        <v>2</v>
      </c>
      <c r="D1550" s="31" t="s">
        <v>297</v>
      </c>
      <c r="E1550" s="31" t="s">
        <v>126</v>
      </c>
      <c r="F1550" s="76" t="s">
        <v>9</v>
      </c>
      <c r="G1550" s="76" t="s">
        <v>134</v>
      </c>
      <c r="H1550" s="76">
        <v>8.0</v>
      </c>
      <c r="I1550" s="76" t="s">
        <v>297</v>
      </c>
      <c r="J1550" s="76" t="s">
        <v>9</v>
      </c>
      <c r="K1550" s="76" t="s">
        <v>126</v>
      </c>
      <c r="L1550" s="95" t="s">
        <v>1461</v>
      </c>
      <c r="M1550" s="76"/>
    </row>
    <row r="1551" hidden="1">
      <c r="A1551" s="83">
        <v>45765.0</v>
      </c>
      <c r="B1551" s="95" t="s">
        <v>135</v>
      </c>
      <c r="C1551" s="76" t="s">
        <v>2</v>
      </c>
      <c r="D1551" s="31" t="s">
        <v>297</v>
      </c>
      <c r="E1551" s="31" t="s">
        <v>126</v>
      </c>
      <c r="F1551" s="76" t="s">
        <v>82</v>
      </c>
      <c r="G1551" s="76" t="s">
        <v>134</v>
      </c>
      <c r="H1551" s="76">
        <v>8.0</v>
      </c>
      <c r="I1551" s="76" t="s">
        <v>297</v>
      </c>
      <c r="J1551" s="76" t="s">
        <v>82</v>
      </c>
      <c r="K1551" s="76" t="s">
        <v>126</v>
      </c>
      <c r="L1551" s="95" t="s">
        <v>1462</v>
      </c>
      <c r="M1551" s="76"/>
    </row>
    <row r="1552">
      <c r="A1552" s="83">
        <v>45765.0</v>
      </c>
      <c r="B1552" s="95" t="s">
        <v>633</v>
      </c>
      <c r="C1552" s="76" t="s">
        <v>2</v>
      </c>
      <c r="D1552" s="31" t="s">
        <v>303</v>
      </c>
      <c r="E1552" s="31" t="s">
        <v>126</v>
      </c>
      <c r="F1552" s="76" t="s">
        <v>9</v>
      </c>
      <c r="G1552" s="76" t="s">
        <v>134</v>
      </c>
      <c r="H1552" s="76">
        <v>8.0</v>
      </c>
      <c r="I1552" s="76" t="s">
        <v>303</v>
      </c>
      <c r="J1552" s="76" t="s">
        <v>9</v>
      </c>
      <c r="K1552" s="76" t="s">
        <v>126</v>
      </c>
      <c r="L1552" s="95" t="s">
        <v>1463</v>
      </c>
      <c r="M1552" s="76"/>
    </row>
    <row r="1553" hidden="1">
      <c r="A1553" s="83">
        <v>45765.0</v>
      </c>
      <c r="B1553" s="95" t="s">
        <v>633</v>
      </c>
      <c r="C1553" s="76" t="s">
        <v>2</v>
      </c>
      <c r="D1553" s="31" t="s">
        <v>303</v>
      </c>
      <c r="E1553" s="31" t="s">
        <v>126</v>
      </c>
      <c r="F1553" s="76" t="s">
        <v>82</v>
      </c>
      <c r="G1553" s="76" t="s">
        <v>134</v>
      </c>
      <c r="H1553" s="76">
        <v>8.0</v>
      </c>
      <c r="I1553" s="76" t="s">
        <v>303</v>
      </c>
      <c r="J1553" s="76" t="s">
        <v>82</v>
      </c>
      <c r="K1553" s="76" t="s">
        <v>126</v>
      </c>
      <c r="L1553" s="95" t="s">
        <v>1464</v>
      </c>
      <c r="M1553" s="76"/>
    </row>
    <row r="1554">
      <c r="A1554" s="83">
        <v>45765.0</v>
      </c>
      <c r="B1554" s="95" t="s">
        <v>974</v>
      </c>
      <c r="C1554" s="76" t="s">
        <v>2</v>
      </c>
      <c r="D1554" s="31" t="s">
        <v>322</v>
      </c>
      <c r="E1554" s="31" t="s">
        <v>126</v>
      </c>
      <c r="F1554" s="76" t="s">
        <v>9</v>
      </c>
      <c r="G1554" s="76" t="s">
        <v>134</v>
      </c>
      <c r="H1554" s="76">
        <v>8.0</v>
      </c>
      <c r="I1554" s="76" t="s">
        <v>322</v>
      </c>
      <c r="J1554" s="76" t="s">
        <v>9</v>
      </c>
      <c r="K1554" s="76" t="s">
        <v>126</v>
      </c>
      <c r="L1554" s="95" t="s">
        <v>1465</v>
      </c>
      <c r="M1554" s="76"/>
    </row>
    <row r="1555" hidden="1">
      <c r="A1555" s="83">
        <v>45765.0</v>
      </c>
      <c r="B1555" s="95" t="s">
        <v>974</v>
      </c>
      <c r="C1555" s="76" t="s">
        <v>2</v>
      </c>
      <c r="D1555" s="31" t="s">
        <v>322</v>
      </c>
      <c r="E1555" s="31" t="s">
        <v>126</v>
      </c>
      <c r="F1555" s="76" t="s">
        <v>82</v>
      </c>
      <c r="G1555" s="76" t="s">
        <v>134</v>
      </c>
      <c r="H1555" s="76">
        <v>8.0</v>
      </c>
      <c r="I1555" s="76" t="s">
        <v>322</v>
      </c>
      <c r="J1555" s="76" t="s">
        <v>82</v>
      </c>
      <c r="K1555" s="76" t="s">
        <v>126</v>
      </c>
      <c r="L1555" s="95" t="s">
        <v>1466</v>
      </c>
      <c r="M1555" s="76"/>
    </row>
    <row r="1556">
      <c r="A1556" s="83">
        <v>45765.0</v>
      </c>
      <c r="B1556" s="95" t="s">
        <v>139</v>
      </c>
      <c r="C1556" s="76" t="s">
        <v>2</v>
      </c>
      <c r="D1556" s="31" t="s">
        <v>523</v>
      </c>
      <c r="E1556" s="31" t="s">
        <v>126</v>
      </c>
      <c r="F1556" s="76" t="s">
        <v>9</v>
      </c>
      <c r="G1556" s="76" t="s">
        <v>134</v>
      </c>
      <c r="H1556" s="76">
        <v>8.0</v>
      </c>
      <c r="I1556" s="76" t="s">
        <v>523</v>
      </c>
      <c r="J1556" s="76" t="s">
        <v>9</v>
      </c>
      <c r="K1556" s="76" t="s">
        <v>126</v>
      </c>
      <c r="L1556" s="95" t="s">
        <v>1467</v>
      </c>
      <c r="M1556" s="76"/>
    </row>
    <row r="1557" hidden="1">
      <c r="A1557" s="83">
        <v>45765.0</v>
      </c>
      <c r="B1557" s="95" t="s">
        <v>139</v>
      </c>
      <c r="C1557" s="76" t="s">
        <v>2</v>
      </c>
      <c r="D1557" s="31" t="s">
        <v>523</v>
      </c>
      <c r="E1557" s="31" t="s">
        <v>126</v>
      </c>
      <c r="F1557" s="76" t="s">
        <v>82</v>
      </c>
      <c r="G1557" s="76" t="s">
        <v>134</v>
      </c>
      <c r="H1557" s="76">
        <v>8.0</v>
      </c>
      <c r="I1557" s="76" t="s">
        <v>523</v>
      </c>
      <c r="J1557" s="76" t="s">
        <v>82</v>
      </c>
      <c r="K1557" s="76" t="s">
        <v>126</v>
      </c>
      <c r="L1557" s="95" t="s">
        <v>1468</v>
      </c>
      <c r="M1557" s="76"/>
    </row>
    <row r="1558">
      <c r="A1558" s="83">
        <v>45765.0</v>
      </c>
      <c r="B1558" s="95" t="s">
        <v>671</v>
      </c>
      <c r="C1558" s="76" t="s">
        <v>2</v>
      </c>
      <c r="D1558" s="31" t="s">
        <v>123</v>
      </c>
      <c r="E1558" s="31" t="s">
        <v>124</v>
      </c>
      <c r="F1558" s="76" t="s">
        <v>9</v>
      </c>
      <c r="G1558" s="76" t="s">
        <v>134</v>
      </c>
      <c r="H1558" s="76">
        <v>8.0</v>
      </c>
      <c r="I1558" s="76" t="s">
        <v>123</v>
      </c>
      <c r="J1558" s="76" t="s">
        <v>9</v>
      </c>
      <c r="K1558" s="76" t="s">
        <v>124</v>
      </c>
      <c r="L1558" s="95" t="s">
        <v>1469</v>
      </c>
      <c r="M1558" s="76"/>
    </row>
    <row r="1559">
      <c r="A1559" s="83">
        <v>45765.0</v>
      </c>
      <c r="B1559" s="95" t="s">
        <v>671</v>
      </c>
      <c r="C1559" s="76" t="s">
        <v>2</v>
      </c>
      <c r="D1559" s="31" t="s">
        <v>123</v>
      </c>
      <c r="E1559" s="31" t="s">
        <v>125</v>
      </c>
      <c r="F1559" s="76" t="s">
        <v>9</v>
      </c>
      <c r="G1559" s="76" t="s">
        <v>134</v>
      </c>
      <c r="H1559" s="76">
        <v>8.0</v>
      </c>
      <c r="I1559" s="76" t="s">
        <v>123</v>
      </c>
      <c r="J1559" s="76" t="s">
        <v>9</v>
      </c>
      <c r="K1559" s="76" t="s">
        <v>125</v>
      </c>
      <c r="L1559" s="95" t="s">
        <v>1470</v>
      </c>
      <c r="M1559" s="76"/>
    </row>
    <row r="1560">
      <c r="A1560" s="83">
        <v>45765.0</v>
      </c>
      <c r="B1560" s="95" t="s">
        <v>362</v>
      </c>
      <c r="C1560" s="76" t="s">
        <v>2</v>
      </c>
      <c r="D1560" s="31" t="s">
        <v>498</v>
      </c>
      <c r="E1560" s="31" t="s">
        <v>126</v>
      </c>
      <c r="F1560" s="76" t="s">
        <v>9</v>
      </c>
      <c r="G1560" s="76" t="s">
        <v>134</v>
      </c>
      <c r="H1560" s="76">
        <v>4.0</v>
      </c>
      <c r="I1560" s="76" t="s">
        <v>498</v>
      </c>
      <c r="J1560" s="76" t="s">
        <v>9</v>
      </c>
      <c r="K1560" s="76" t="s">
        <v>126</v>
      </c>
      <c r="L1560" s="95" t="s">
        <v>1471</v>
      </c>
      <c r="M1560" s="76"/>
    </row>
    <row r="1561">
      <c r="A1561" s="83">
        <v>45765.0</v>
      </c>
      <c r="B1561" s="95" t="s">
        <v>142</v>
      </c>
      <c r="C1561" s="76" t="s">
        <v>2</v>
      </c>
      <c r="D1561" s="31" t="s">
        <v>172</v>
      </c>
      <c r="E1561" s="31" t="s">
        <v>40</v>
      </c>
      <c r="F1561" s="76" t="s">
        <v>9</v>
      </c>
      <c r="G1561" s="76" t="s">
        <v>134</v>
      </c>
      <c r="H1561" s="76">
        <v>8.0</v>
      </c>
      <c r="I1561" s="76" t="s">
        <v>172</v>
      </c>
      <c r="J1561" s="76" t="s">
        <v>9</v>
      </c>
      <c r="K1561" s="76" t="s">
        <v>40</v>
      </c>
      <c r="L1561" s="95" t="s">
        <v>1472</v>
      </c>
      <c r="M1561" s="76"/>
    </row>
    <row r="1562">
      <c r="A1562" s="83">
        <v>45765.0</v>
      </c>
      <c r="B1562" s="95" t="s">
        <v>142</v>
      </c>
      <c r="C1562" s="76" t="s">
        <v>2</v>
      </c>
      <c r="D1562" s="31" t="s">
        <v>1234</v>
      </c>
      <c r="E1562" s="31" t="s">
        <v>40</v>
      </c>
      <c r="F1562" s="76" t="s">
        <v>9</v>
      </c>
      <c r="G1562" s="76" t="s">
        <v>134</v>
      </c>
      <c r="H1562" s="76">
        <v>8.0</v>
      </c>
      <c r="I1562" s="76" t="s">
        <v>1234</v>
      </c>
      <c r="J1562" s="76" t="s">
        <v>9</v>
      </c>
      <c r="K1562" s="76" t="s">
        <v>40</v>
      </c>
      <c r="L1562" s="95" t="s">
        <v>1473</v>
      </c>
      <c r="M1562" s="76"/>
    </row>
    <row r="1563">
      <c r="A1563" s="83">
        <v>45765.0</v>
      </c>
      <c r="B1563" s="95" t="s">
        <v>142</v>
      </c>
      <c r="C1563" s="76" t="s">
        <v>2</v>
      </c>
      <c r="D1563" s="31" t="s">
        <v>163</v>
      </c>
      <c r="E1563" s="31" t="s">
        <v>40</v>
      </c>
      <c r="F1563" s="76" t="s">
        <v>9</v>
      </c>
      <c r="G1563" s="76" t="s">
        <v>134</v>
      </c>
      <c r="H1563" s="76">
        <v>8.0</v>
      </c>
      <c r="I1563" s="76" t="s">
        <v>163</v>
      </c>
      <c r="J1563" s="76" t="s">
        <v>9</v>
      </c>
      <c r="K1563" s="76" t="s">
        <v>40</v>
      </c>
      <c r="L1563" s="95" t="s">
        <v>1474</v>
      </c>
      <c r="M1563" s="76"/>
    </row>
    <row r="1564">
      <c r="A1564" s="83">
        <v>45765.0</v>
      </c>
      <c r="B1564" s="95" t="s">
        <v>142</v>
      </c>
      <c r="C1564" s="76" t="s">
        <v>2</v>
      </c>
      <c r="D1564" s="31" t="s">
        <v>498</v>
      </c>
      <c r="E1564" s="31" t="s">
        <v>40</v>
      </c>
      <c r="F1564" s="76" t="s">
        <v>9</v>
      </c>
      <c r="G1564" s="76" t="s">
        <v>134</v>
      </c>
      <c r="H1564" s="76">
        <v>8.0</v>
      </c>
      <c r="I1564" s="76" t="s">
        <v>498</v>
      </c>
      <c r="J1564" s="76" t="s">
        <v>9</v>
      </c>
      <c r="K1564" s="76" t="s">
        <v>40</v>
      </c>
      <c r="L1564" s="95" t="s">
        <v>1475</v>
      </c>
      <c r="M1564" s="76"/>
    </row>
    <row r="1565" hidden="1">
      <c r="A1565" s="83">
        <v>45765.0</v>
      </c>
      <c r="B1565" s="95" t="s">
        <v>142</v>
      </c>
      <c r="C1565" s="76" t="s">
        <v>2</v>
      </c>
      <c r="D1565" s="31" t="s">
        <v>172</v>
      </c>
      <c r="E1565" s="31" t="s">
        <v>40</v>
      </c>
      <c r="F1565" s="76" t="s">
        <v>82</v>
      </c>
      <c r="G1565" s="76" t="s">
        <v>134</v>
      </c>
      <c r="H1565" s="76">
        <v>8.0</v>
      </c>
      <c r="I1565" s="76" t="s">
        <v>172</v>
      </c>
      <c r="J1565" s="76" t="s">
        <v>82</v>
      </c>
      <c r="K1565" s="76" t="s">
        <v>40</v>
      </c>
      <c r="L1565" s="95" t="s">
        <v>1476</v>
      </c>
      <c r="M1565" s="76"/>
    </row>
    <row r="1566" hidden="1">
      <c r="A1566" s="83">
        <v>45765.0</v>
      </c>
      <c r="B1566" s="95" t="s">
        <v>142</v>
      </c>
      <c r="C1566" s="76" t="s">
        <v>2</v>
      </c>
      <c r="D1566" s="31" t="s">
        <v>1234</v>
      </c>
      <c r="E1566" s="31" t="s">
        <v>40</v>
      </c>
      <c r="F1566" s="76" t="s">
        <v>82</v>
      </c>
      <c r="G1566" s="76" t="s">
        <v>134</v>
      </c>
      <c r="H1566" s="76">
        <v>8.0</v>
      </c>
      <c r="I1566" s="76" t="s">
        <v>1234</v>
      </c>
      <c r="J1566" s="76" t="s">
        <v>82</v>
      </c>
      <c r="K1566" s="76" t="s">
        <v>40</v>
      </c>
      <c r="L1566" s="95" t="s">
        <v>1477</v>
      </c>
      <c r="M1566" s="76"/>
    </row>
    <row r="1567" hidden="1">
      <c r="A1567" s="83">
        <v>45765.0</v>
      </c>
      <c r="B1567" s="95" t="s">
        <v>142</v>
      </c>
      <c r="C1567" s="76" t="s">
        <v>2</v>
      </c>
      <c r="D1567" s="31" t="s">
        <v>163</v>
      </c>
      <c r="E1567" s="31" t="s">
        <v>40</v>
      </c>
      <c r="F1567" s="76" t="s">
        <v>82</v>
      </c>
      <c r="G1567" s="76" t="s">
        <v>134</v>
      </c>
      <c r="H1567" s="76">
        <v>8.0</v>
      </c>
      <c r="I1567" s="76" t="s">
        <v>163</v>
      </c>
      <c r="J1567" s="76" t="s">
        <v>82</v>
      </c>
      <c r="K1567" s="76" t="s">
        <v>40</v>
      </c>
      <c r="L1567" s="95" t="s">
        <v>1478</v>
      </c>
      <c r="M1567" s="76"/>
    </row>
    <row r="1568" hidden="1">
      <c r="A1568" s="83">
        <v>45765.0</v>
      </c>
      <c r="B1568" s="95" t="s">
        <v>142</v>
      </c>
      <c r="C1568" s="76" t="s">
        <v>2</v>
      </c>
      <c r="D1568" s="31" t="s">
        <v>498</v>
      </c>
      <c r="E1568" s="31" t="s">
        <v>40</v>
      </c>
      <c r="F1568" s="76" t="s">
        <v>82</v>
      </c>
      <c r="G1568" s="76" t="s">
        <v>134</v>
      </c>
      <c r="H1568" s="76">
        <v>8.0</v>
      </c>
      <c r="I1568" s="76" t="s">
        <v>498</v>
      </c>
      <c r="J1568" s="76" t="s">
        <v>82</v>
      </c>
      <c r="K1568" s="76" t="s">
        <v>40</v>
      </c>
      <c r="L1568" s="95" t="s">
        <v>1479</v>
      </c>
      <c r="M1568" s="76"/>
    </row>
    <row r="1569">
      <c r="A1569" s="83">
        <v>45765.0</v>
      </c>
      <c r="B1569" s="95" t="s">
        <v>683</v>
      </c>
      <c r="C1569" s="76" t="s">
        <v>2</v>
      </c>
      <c r="D1569" s="31" t="s">
        <v>123</v>
      </c>
      <c r="E1569" s="31" t="s">
        <v>124</v>
      </c>
      <c r="F1569" s="76" t="s">
        <v>9</v>
      </c>
      <c r="G1569" s="76" t="s">
        <v>134</v>
      </c>
      <c r="H1569" s="76">
        <v>4.0</v>
      </c>
      <c r="I1569" s="76" t="s">
        <v>123</v>
      </c>
      <c r="J1569" s="76" t="s">
        <v>9</v>
      </c>
      <c r="K1569" s="76" t="s">
        <v>124</v>
      </c>
      <c r="L1569" s="95" t="s">
        <v>1480</v>
      </c>
      <c r="M1569" s="76"/>
    </row>
    <row r="1570">
      <c r="A1570" s="83">
        <v>45765.0</v>
      </c>
      <c r="B1570" s="95" t="s">
        <v>370</v>
      </c>
      <c r="C1570" s="76" t="s">
        <v>2</v>
      </c>
      <c r="D1570" s="31" t="s">
        <v>123</v>
      </c>
      <c r="E1570" s="31" t="s">
        <v>124</v>
      </c>
      <c r="F1570" s="76" t="s">
        <v>9</v>
      </c>
      <c r="G1570" s="76" t="s">
        <v>134</v>
      </c>
      <c r="H1570" s="76">
        <v>4.0</v>
      </c>
      <c r="I1570" s="76" t="s">
        <v>123</v>
      </c>
      <c r="J1570" s="76" t="s">
        <v>9</v>
      </c>
      <c r="K1570" s="76" t="s">
        <v>124</v>
      </c>
      <c r="L1570" s="95" t="s">
        <v>1481</v>
      </c>
      <c r="M1570" s="76"/>
    </row>
    <row r="1571">
      <c r="A1571" s="83">
        <v>45765.0</v>
      </c>
      <c r="B1571" s="95" t="s">
        <v>370</v>
      </c>
      <c r="C1571" s="76" t="s">
        <v>2</v>
      </c>
      <c r="D1571" s="31" t="s">
        <v>123</v>
      </c>
      <c r="E1571" s="31" t="s">
        <v>124</v>
      </c>
      <c r="F1571" s="76" t="s">
        <v>9</v>
      </c>
      <c r="G1571" s="76" t="s">
        <v>134</v>
      </c>
      <c r="H1571" s="76">
        <v>4.0</v>
      </c>
      <c r="I1571" s="76" t="s">
        <v>123</v>
      </c>
      <c r="J1571" s="76" t="s">
        <v>9</v>
      </c>
      <c r="K1571" s="76" t="s">
        <v>124</v>
      </c>
      <c r="L1571" s="95" t="s">
        <v>1482</v>
      </c>
      <c r="M1571" s="76"/>
    </row>
    <row r="1572" hidden="1">
      <c r="A1572" s="83">
        <v>45765.0</v>
      </c>
      <c r="B1572" s="95" t="s">
        <v>370</v>
      </c>
      <c r="C1572" s="76" t="s">
        <v>2</v>
      </c>
      <c r="D1572" s="31" t="s">
        <v>123</v>
      </c>
      <c r="E1572" s="31" t="s">
        <v>124</v>
      </c>
      <c r="F1572" s="76" t="s">
        <v>82</v>
      </c>
      <c r="G1572" s="76" t="s">
        <v>134</v>
      </c>
      <c r="H1572" s="76">
        <v>6.0</v>
      </c>
      <c r="I1572" s="76" t="s">
        <v>123</v>
      </c>
      <c r="J1572" s="76" t="s">
        <v>82</v>
      </c>
      <c r="K1572" s="76" t="s">
        <v>124</v>
      </c>
      <c r="L1572" s="95" t="s">
        <v>1483</v>
      </c>
      <c r="M1572" s="76"/>
    </row>
    <row r="1573" hidden="1">
      <c r="A1573" s="83">
        <v>45765.0</v>
      </c>
      <c r="B1573" s="95" t="s">
        <v>372</v>
      </c>
      <c r="C1573" s="76" t="s">
        <v>2</v>
      </c>
      <c r="D1573" s="31" t="s">
        <v>123</v>
      </c>
      <c r="E1573" s="31" t="s">
        <v>124</v>
      </c>
      <c r="F1573" s="76" t="s">
        <v>82</v>
      </c>
      <c r="G1573" s="76" t="s">
        <v>134</v>
      </c>
      <c r="H1573" s="76">
        <v>4.0</v>
      </c>
      <c r="I1573" s="76" t="s">
        <v>123</v>
      </c>
      <c r="J1573" s="76" t="s">
        <v>82</v>
      </c>
      <c r="K1573" s="76" t="s">
        <v>124</v>
      </c>
      <c r="L1573" s="95" t="s">
        <v>1484</v>
      </c>
      <c r="M1573" s="76"/>
    </row>
    <row r="1574" hidden="1">
      <c r="A1574" s="83">
        <v>45765.0</v>
      </c>
      <c r="B1574" s="95" t="s">
        <v>372</v>
      </c>
      <c r="C1574" s="76" t="s">
        <v>2</v>
      </c>
      <c r="D1574" s="31" t="s">
        <v>123</v>
      </c>
      <c r="E1574" s="31" t="s">
        <v>124</v>
      </c>
      <c r="F1574" s="76" t="s">
        <v>82</v>
      </c>
      <c r="G1574" s="76" t="s">
        <v>134</v>
      </c>
      <c r="H1574" s="76">
        <v>4.0</v>
      </c>
      <c r="I1574" s="76" t="s">
        <v>123</v>
      </c>
      <c r="J1574" s="76" t="s">
        <v>82</v>
      </c>
      <c r="K1574" s="76" t="s">
        <v>124</v>
      </c>
      <c r="L1574" s="95" t="s">
        <v>1485</v>
      </c>
      <c r="M1574" s="76"/>
    </row>
    <row r="1575">
      <c r="A1575" s="83">
        <v>45765.0</v>
      </c>
      <c r="B1575" s="95" t="s">
        <v>372</v>
      </c>
      <c r="C1575" s="76" t="s">
        <v>2</v>
      </c>
      <c r="D1575" s="31" t="s">
        <v>123</v>
      </c>
      <c r="E1575" s="31" t="s">
        <v>124</v>
      </c>
      <c r="F1575" s="76" t="s">
        <v>9</v>
      </c>
      <c r="G1575" s="76" t="s">
        <v>134</v>
      </c>
      <c r="H1575" s="76">
        <v>4.0</v>
      </c>
      <c r="I1575" s="76" t="s">
        <v>123</v>
      </c>
      <c r="J1575" s="76" t="s">
        <v>9</v>
      </c>
      <c r="K1575" s="76" t="s">
        <v>124</v>
      </c>
      <c r="L1575" s="95" t="s">
        <v>1486</v>
      </c>
      <c r="M1575" s="76"/>
    </row>
    <row r="1576">
      <c r="A1576" s="83">
        <v>45765.0</v>
      </c>
      <c r="B1576" s="95" t="s">
        <v>372</v>
      </c>
      <c r="C1576" s="76" t="s">
        <v>2</v>
      </c>
      <c r="D1576" s="31" t="s">
        <v>123</v>
      </c>
      <c r="E1576" s="31" t="s">
        <v>124</v>
      </c>
      <c r="F1576" s="76" t="s">
        <v>9</v>
      </c>
      <c r="G1576" s="76" t="s">
        <v>134</v>
      </c>
      <c r="H1576" s="76">
        <v>4.0</v>
      </c>
      <c r="I1576" s="76" t="s">
        <v>123</v>
      </c>
      <c r="J1576" s="76" t="s">
        <v>9</v>
      </c>
      <c r="K1576" s="76" t="s">
        <v>124</v>
      </c>
      <c r="L1576" s="95" t="s">
        <v>1487</v>
      </c>
      <c r="M1576" s="76"/>
    </row>
    <row r="1577">
      <c r="A1577" s="83">
        <v>45765.0</v>
      </c>
      <c r="B1577" s="95" t="s">
        <v>372</v>
      </c>
      <c r="C1577" s="76" t="s">
        <v>2</v>
      </c>
      <c r="D1577" s="31" t="s">
        <v>1046</v>
      </c>
      <c r="E1577" s="31" t="s">
        <v>40</v>
      </c>
      <c r="F1577" s="76" t="s">
        <v>9</v>
      </c>
      <c r="G1577" s="76" t="s">
        <v>134</v>
      </c>
      <c r="H1577" s="76">
        <v>8.0</v>
      </c>
      <c r="I1577" s="76" t="s">
        <v>1046</v>
      </c>
      <c r="J1577" s="76" t="s">
        <v>9</v>
      </c>
      <c r="K1577" s="76" t="s">
        <v>40</v>
      </c>
      <c r="L1577" s="95" t="s">
        <v>1488</v>
      </c>
      <c r="M1577" s="76"/>
    </row>
    <row r="1578">
      <c r="A1578" s="83">
        <v>45765.0</v>
      </c>
      <c r="B1578" s="95" t="s">
        <v>372</v>
      </c>
      <c r="C1578" s="76" t="s">
        <v>2</v>
      </c>
      <c r="D1578" s="31" t="s">
        <v>175</v>
      </c>
      <c r="E1578" s="31" t="s">
        <v>40</v>
      </c>
      <c r="F1578" s="76" t="s">
        <v>9</v>
      </c>
      <c r="G1578" s="76" t="s">
        <v>134</v>
      </c>
      <c r="H1578" s="76">
        <v>8.0</v>
      </c>
      <c r="I1578" s="76" t="s">
        <v>175</v>
      </c>
      <c r="J1578" s="76" t="s">
        <v>9</v>
      </c>
      <c r="K1578" s="76" t="s">
        <v>40</v>
      </c>
      <c r="L1578" s="95" t="s">
        <v>1489</v>
      </c>
      <c r="M1578" s="76"/>
    </row>
    <row r="1579">
      <c r="A1579" s="83">
        <v>45765.0</v>
      </c>
      <c r="B1579" s="95" t="s">
        <v>372</v>
      </c>
      <c r="C1579" s="76" t="s">
        <v>2</v>
      </c>
      <c r="D1579" s="31" t="s">
        <v>485</v>
      </c>
      <c r="E1579" s="31" t="s">
        <v>40</v>
      </c>
      <c r="F1579" s="76" t="s">
        <v>9</v>
      </c>
      <c r="G1579" s="76" t="s">
        <v>134</v>
      </c>
      <c r="H1579" s="76">
        <v>8.0</v>
      </c>
      <c r="I1579" s="76" t="s">
        <v>485</v>
      </c>
      <c r="J1579" s="76" t="s">
        <v>9</v>
      </c>
      <c r="K1579" s="76" t="s">
        <v>40</v>
      </c>
      <c r="L1579" s="95" t="s">
        <v>1490</v>
      </c>
      <c r="M1579" s="76"/>
    </row>
    <row r="1580">
      <c r="A1580" s="83">
        <v>45765.0</v>
      </c>
      <c r="B1580" s="95" t="s">
        <v>372</v>
      </c>
      <c r="C1580" s="76" t="s">
        <v>2</v>
      </c>
      <c r="D1580" s="31" t="s">
        <v>638</v>
      </c>
      <c r="E1580" s="31" t="s">
        <v>40</v>
      </c>
      <c r="F1580" s="76" t="s">
        <v>9</v>
      </c>
      <c r="G1580" s="76" t="s">
        <v>134</v>
      </c>
      <c r="H1580" s="76">
        <v>8.0</v>
      </c>
      <c r="I1580" s="76" t="s">
        <v>638</v>
      </c>
      <c r="J1580" s="76" t="s">
        <v>9</v>
      </c>
      <c r="K1580" s="76" t="s">
        <v>40</v>
      </c>
      <c r="L1580" s="95" t="s">
        <v>1491</v>
      </c>
      <c r="M1580" s="76"/>
    </row>
    <row r="1581">
      <c r="A1581" s="83">
        <v>45765.0</v>
      </c>
      <c r="B1581" s="95" t="s">
        <v>372</v>
      </c>
      <c r="C1581" s="76" t="s">
        <v>2</v>
      </c>
      <c r="D1581" s="31" t="s">
        <v>641</v>
      </c>
      <c r="E1581" s="31" t="s">
        <v>40</v>
      </c>
      <c r="F1581" s="76" t="s">
        <v>9</v>
      </c>
      <c r="G1581" s="76" t="s">
        <v>134</v>
      </c>
      <c r="H1581" s="76">
        <v>8.0</v>
      </c>
      <c r="I1581" s="76" t="s">
        <v>641</v>
      </c>
      <c r="J1581" s="76" t="s">
        <v>9</v>
      </c>
      <c r="K1581" s="76" t="s">
        <v>40</v>
      </c>
      <c r="L1581" s="95" t="s">
        <v>1492</v>
      </c>
      <c r="M1581" s="76"/>
    </row>
    <row r="1582">
      <c r="A1582" s="83">
        <v>45765.0</v>
      </c>
      <c r="B1582" s="95" t="s">
        <v>372</v>
      </c>
      <c r="C1582" s="76" t="s">
        <v>2</v>
      </c>
      <c r="D1582" s="31" t="s">
        <v>793</v>
      </c>
      <c r="E1582" s="31" t="s">
        <v>40</v>
      </c>
      <c r="F1582" s="76" t="s">
        <v>9</v>
      </c>
      <c r="G1582" s="76" t="s">
        <v>134</v>
      </c>
      <c r="H1582" s="76">
        <v>8.0</v>
      </c>
      <c r="I1582" s="76" t="s">
        <v>793</v>
      </c>
      <c r="J1582" s="76" t="s">
        <v>9</v>
      </c>
      <c r="K1582" s="76" t="s">
        <v>40</v>
      </c>
      <c r="L1582" s="95" t="s">
        <v>1493</v>
      </c>
      <c r="M1582" s="76"/>
    </row>
    <row r="1583" hidden="1">
      <c r="A1583" s="83">
        <v>45765.0</v>
      </c>
      <c r="B1583" s="95" t="s">
        <v>372</v>
      </c>
      <c r="C1583" s="76" t="s">
        <v>2</v>
      </c>
      <c r="D1583" s="31" t="s">
        <v>1046</v>
      </c>
      <c r="E1583" s="31" t="s">
        <v>40</v>
      </c>
      <c r="F1583" s="76" t="s">
        <v>82</v>
      </c>
      <c r="G1583" s="76" t="s">
        <v>134</v>
      </c>
      <c r="H1583" s="76">
        <v>8.0</v>
      </c>
      <c r="I1583" s="76" t="s">
        <v>1046</v>
      </c>
      <c r="J1583" s="76" t="s">
        <v>82</v>
      </c>
      <c r="K1583" s="76" t="s">
        <v>40</v>
      </c>
      <c r="L1583" s="95" t="s">
        <v>1494</v>
      </c>
      <c r="M1583" s="76"/>
    </row>
    <row r="1584" hidden="1">
      <c r="A1584" s="83">
        <v>45765.0</v>
      </c>
      <c r="B1584" s="95" t="s">
        <v>372</v>
      </c>
      <c r="C1584" s="76" t="s">
        <v>2</v>
      </c>
      <c r="D1584" s="31" t="s">
        <v>175</v>
      </c>
      <c r="E1584" s="31" t="s">
        <v>40</v>
      </c>
      <c r="F1584" s="76" t="s">
        <v>82</v>
      </c>
      <c r="G1584" s="76" t="s">
        <v>134</v>
      </c>
      <c r="H1584" s="76">
        <v>8.0</v>
      </c>
      <c r="I1584" s="76" t="s">
        <v>175</v>
      </c>
      <c r="J1584" s="76" t="s">
        <v>82</v>
      </c>
      <c r="K1584" s="76" t="s">
        <v>40</v>
      </c>
      <c r="L1584" s="95" t="s">
        <v>1495</v>
      </c>
      <c r="M1584" s="76"/>
    </row>
    <row r="1585" hidden="1">
      <c r="A1585" s="83">
        <v>45765.0</v>
      </c>
      <c r="B1585" s="95" t="s">
        <v>372</v>
      </c>
      <c r="C1585" s="76" t="s">
        <v>2</v>
      </c>
      <c r="D1585" s="31" t="s">
        <v>485</v>
      </c>
      <c r="E1585" s="31" t="s">
        <v>40</v>
      </c>
      <c r="F1585" s="76" t="s">
        <v>82</v>
      </c>
      <c r="G1585" s="76" t="s">
        <v>134</v>
      </c>
      <c r="H1585" s="76">
        <v>8.0</v>
      </c>
      <c r="I1585" s="76" t="s">
        <v>485</v>
      </c>
      <c r="J1585" s="76" t="s">
        <v>82</v>
      </c>
      <c r="K1585" s="76" t="s">
        <v>40</v>
      </c>
      <c r="L1585" s="95" t="s">
        <v>1496</v>
      </c>
      <c r="M1585" s="76"/>
    </row>
    <row r="1586" hidden="1">
      <c r="A1586" s="83">
        <v>45765.0</v>
      </c>
      <c r="B1586" s="95" t="s">
        <v>372</v>
      </c>
      <c r="C1586" s="76" t="s">
        <v>2</v>
      </c>
      <c r="D1586" s="31" t="s">
        <v>638</v>
      </c>
      <c r="E1586" s="31" t="s">
        <v>40</v>
      </c>
      <c r="F1586" s="76" t="s">
        <v>82</v>
      </c>
      <c r="G1586" s="76" t="s">
        <v>134</v>
      </c>
      <c r="H1586" s="76">
        <v>8.0</v>
      </c>
      <c r="I1586" s="76" t="s">
        <v>638</v>
      </c>
      <c r="J1586" s="76" t="s">
        <v>82</v>
      </c>
      <c r="K1586" s="76" t="s">
        <v>40</v>
      </c>
      <c r="L1586" s="95" t="s">
        <v>1497</v>
      </c>
      <c r="M1586" s="76"/>
    </row>
    <row r="1587" hidden="1">
      <c r="A1587" s="83">
        <v>45765.0</v>
      </c>
      <c r="B1587" s="95" t="s">
        <v>1498</v>
      </c>
      <c r="C1587" s="76" t="s">
        <v>2</v>
      </c>
      <c r="D1587" s="31" t="s">
        <v>641</v>
      </c>
      <c r="E1587" s="31" t="s">
        <v>40</v>
      </c>
      <c r="F1587" s="76" t="s">
        <v>82</v>
      </c>
      <c r="G1587" s="76" t="s">
        <v>134</v>
      </c>
      <c r="H1587" s="76">
        <v>8.0</v>
      </c>
      <c r="I1587" s="76" t="s">
        <v>641</v>
      </c>
      <c r="J1587" s="76" t="s">
        <v>82</v>
      </c>
      <c r="K1587" s="76" t="s">
        <v>40</v>
      </c>
      <c r="L1587" s="95" t="s">
        <v>1499</v>
      </c>
      <c r="M1587" s="76"/>
    </row>
    <row r="1588" hidden="1">
      <c r="A1588" s="83">
        <v>45765.0</v>
      </c>
      <c r="B1588" s="95" t="s">
        <v>1498</v>
      </c>
      <c r="C1588" s="76" t="s">
        <v>2</v>
      </c>
      <c r="D1588" s="31" t="s">
        <v>793</v>
      </c>
      <c r="E1588" s="31" t="s">
        <v>40</v>
      </c>
      <c r="F1588" s="76" t="s">
        <v>82</v>
      </c>
      <c r="G1588" s="76" t="s">
        <v>134</v>
      </c>
      <c r="H1588" s="76">
        <v>8.0</v>
      </c>
      <c r="I1588" s="76" t="s">
        <v>793</v>
      </c>
      <c r="J1588" s="76" t="s">
        <v>82</v>
      </c>
      <c r="K1588" s="76" t="s">
        <v>40</v>
      </c>
      <c r="L1588" s="95" t="s">
        <v>1500</v>
      </c>
      <c r="M1588" s="76"/>
    </row>
    <row r="1589">
      <c r="A1589" s="83">
        <v>45765.0</v>
      </c>
      <c r="B1589" s="95" t="s">
        <v>1498</v>
      </c>
      <c r="C1589" s="76" t="s">
        <v>2</v>
      </c>
      <c r="D1589" s="31" t="s">
        <v>123</v>
      </c>
      <c r="E1589" s="31" t="s">
        <v>125</v>
      </c>
      <c r="F1589" s="76" t="s">
        <v>9</v>
      </c>
      <c r="G1589" s="76" t="s">
        <v>134</v>
      </c>
      <c r="H1589" s="76">
        <v>4.0</v>
      </c>
      <c r="I1589" s="76" t="s">
        <v>123</v>
      </c>
      <c r="J1589" s="76" t="s">
        <v>9</v>
      </c>
      <c r="K1589" s="76" t="s">
        <v>125</v>
      </c>
      <c r="L1589" s="95" t="s">
        <v>1501</v>
      </c>
      <c r="M1589" s="76"/>
    </row>
    <row r="1590">
      <c r="A1590" s="83">
        <v>45765.0</v>
      </c>
      <c r="B1590" s="95" t="s">
        <v>1498</v>
      </c>
      <c r="C1590" s="76" t="s">
        <v>2</v>
      </c>
      <c r="D1590" s="31" t="s">
        <v>123</v>
      </c>
      <c r="E1590" s="31" t="s">
        <v>125</v>
      </c>
      <c r="F1590" s="76" t="s">
        <v>9</v>
      </c>
      <c r="G1590" s="76" t="s">
        <v>134</v>
      </c>
      <c r="H1590" s="76">
        <v>4.0</v>
      </c>
      <c r="I1590" s="76" t="s">
        <v>123</v>
      </c>
      <c r="J1590" s="76" t="s">
        <v>9</v>
      </c>
      <c r="K1590" s="76" t="s">
        <v>125</v>
      </c>
      <c r="L1590" s="95" t="s">
        <v>1502</v>
      </c>
      <c r="M1590" s="76"/>
    </row>
    <row r="1591" hidden="1">
      <c r="A1591" s="83">
        <v>45765.0</v>
      </c>
      <c r="B1591" s="95" t="s">
        <v>1498</v>
      </c>
      <c r="C1591" s="76" t="s">
        <v>2</v>
      </c>
      <c r="D1591" s="31" t="s">
        <v>123</v>
      </c>
      <c r="E1591" s="31" t="s">
        <v>125</v>
      </c>
      <c r="F1591" s="76" t="s">
        <v>82</v>
      </c>
      <c r="G1591" s="76" t="s">
        <v>134</v>
      </c>
      <c r="H1591" s="76">
        <v>6.0</v>
      </c>
      <c r="I1591" s="76" t="s">
        <v>123</v>
      </c>
      <c r="J1591" s="76" t="s">
        <v>82</v>
      </c>
      <c r="K1591" s="76" t="s">
        <v>125</v>
      </c>
      <c r="L1591" s="95" t="s">
        <v>1503</v>
      </c>
      <c r="M1591" s="76"/>
    </row>
    <row r="1592" hidden="1">
      <c r="A1592" s="83">
        <v>45765.0</v>
      </c>
      <c r="B1592" s="95" t="s">
        <v>1498</v>
      </c>
      <c r="C1592" s="76" t="s">
        <v>2</v>
      </c>
      <c r="D1592" s="31" t="s">
        <v>123</v>
      </c>
      <c r="E1592" s="31" t="s">
        <v>125</v>
      </c>
      <c r="F1592" s="76" t="s">
        <v>82</v>
      </c>
      <c r="G1592" s="76" t="s">
        <v>134</v>
      </c>
      <c r="H1592" s="76">
        <v>4.0</v>
      </c>
      <c r="I1592" s="76" t="s">
        <v>123</v>
      </c>
      <c r="J1592" s="76" t="s">
        <v>82</v>
      </c>
      <c r="K1592" s="76" t="s">
        <v>125</v>
      </c>
      <c r="L1592" s="95" t="s">
        <v>1504</v>
      </c>
      <c r="M1592" s="76"/>
    </row>
    <row r="1593" hidden="1">
      <c r="A1593" s="83">
        <v>45765.0</v>
      </c>
      <c r="B1593" s="95" t="s">
        <v>1498</v>
      </c>
      <c r="C1593" s="76" t="s">
        <v>2</v>
      </c>
      <c r="D1593" s="31" t="s">
        <v>123</v>
      </c>
      <c r="E1593" s="31" t="s">
        <v>125</v>
      </c>
      <c r="F1593" s="76" t="s">
        <v>82</v>
      </c>
      <c r="G1593" s="76" t="s">
        <v>134</v>
      </c>
      <c r="H1593" s="76">
        <v>4.0</v>
      </c>
      <c r="I1593" s="76" t="s">
        <v>123</v>
      </c>
      <c r="J1593" s="76" t="s">
        <v>82</v>
      </c>
      <c r="K1593" s="76" t="s">
        <v>125</v>
      </c>
      <c r="L1593" s="95" t="s">
        <v>1505</v>
      </c>
      <c r="M1593" s="76"/>
    </row>
    <row r="1594">
      <c r="A1594" s="83">
        <v>45765.0</v>
      </c>
      <c r="B1594" s="95" t="s">
        <v>1498</v>
      </c>
      <c r="C1594" s="76" t="s">
        <v>2</v>
      </c>
      <c r="D1594" s="31" t="s">
        <v>123</v>
      </c>
      <c r="E1594" s="31" t="s">
        <v>125</v>
      </c>
      <c r="F1594" s="76" t="s">
        <v>9</v>
      </c>
      <c r="G1594" s="76" t="s">
        <v>134</v>
      </c>
      <c r="H1594" s="76">
        <v>4.0</v>
      </c>
      <c r="I1594" s="76" t="s">
        <v>123</v>
      </c>
      <c r="J1594" s="76" t="s">
        <v>9</v>
      </c>
      <c r="K1594" s="76" t="s">
        <v>125</v>
      </c>
      <c r="L1594" s="95" t="s">
        <v>1506</v>
      </c>
      <c r="M1594" s="76"/>
    </row>
    <row r="1595">
      <c r="A1595" s="83">
        <v>45765.0</v>
      </c>
      <c r="B1595" s="95" t="s">
        <v>375</v>
      </c>
      <c r="C1595" s="76" t="s">
        <v>2</v>
      </c>
      <c r="D1595" s="31" t="s">
        <v>1234</v>
      </c>
      <c r="E1595" s="31" t="s">
        <v>126</v>
      </c>
      <c r="F1595" s="76" t="s">
        <v>9</v>
      </c>
      <c r="G1595" s="76" t="s">
        <v>134</v>
      </c>
      <c r="H1595" s="76">
        <v>4.0</v>
      </c>
      <c r="I1595" s="76" t="s">
        <v>1234</v>
      </c>
      <c r="J1595" s="76" t="s">
        <v>9</v>
      </c>
      <c r="K1595" s="76" t="s">
        <v>126</v>
      </c>
      <c r="L1595" s="95" t="s">
        <v>1507</v>
      </c>
      <c r="M1595" s="76"/>
    </row>
    <row r="1596">
      <c r="A1596" s="83">
        <v>45765.0</v>
      </c>
      <c r="B1596" s="95" t="s">
        <v>378</v>
      </c>
      <c r="C1596" s="76" t="s">
        <v>2</v>
      </c>
      <c r="D1596" s="31" t="s">
        <v>297</v>
      </c>
      <c r="E1596" s="31" t="s">
        <v>40</v>
      </c>
      <c r="F1596" s="76" t="s">
        <v>9</v>
      </c>
      <c r="G1596" s="76" t="s">
        <v>134</v>
      </c>
      <c r="H1596" s="76">
        <v>8.0</v>
      </c>
      <c r="I1596" s="76" t="s">
        <v>297</v>
      </c>
      <c r="J1596" s="76" t="s">
        <v>9</v>
      </c>
      <c r="K1596" s="76" t="s">
        <v>40</v>
      </c>
      <c r="L1596" s="95" t="s">
        <v>1508</v>
      </c>
      <c r="M1596" s="76"/>
    </row>
    <row r="1597">
      <c r="A1597" s="83">
        <v>45765.0</v>
      </c>
      <c r="B1597" s="95" t="s">
        <v>378</v>
      </c>
      <c r="C1597" s="76" t="s">
        <v>2</v>
      </c>
      <c r="D1597" s="31" t="s">
        <v>303</v>
      </c>
      <c r="E1597" s="31" t="s">
        <v>40</v>
      </c>
      <c r="F1597" s="76" t="s">
        <v>9</v>
      </c>
      <c r="G1597" s="76" t="s">
        <v>134</v>
      </c>
      <c r="H1597" s="76">
        <v>8.0</v>
      </c>
      <c r="I1597" s="76" t="s">
        <v>303</v>
      </c>
      <c r="J1597" s="76" t="s">
        <v>9</v>
      </c>
      <c r="K1597" s="76" t="s">
        <v>40</v>
      </c>
      <c r="L1597" s="95" t="s">
        <v>1509</v>
      </c>
      <c r="M1597" s="76"/>
    </row>
    <row r="1598" hidden="1">
      <c r="A1598" s="83">
        <v>45765.0</v>
      </c>
      <c r="B1598" s="95" t="s">
        <v>378</v>
      </c>
      <c r="C1598" s="76" t="s">
        <v>2</v>
      </c>
      <c r="D1598" s="31" t="s">
        <v>297</v>
      </c>
      <c r="E1598" s="31" t="s">
        <v>40</v>
      </c>
      <c r="F1598" s="76" t="s">
        <v>82</v>
      </c>
      <c r="G1598" s="76" t="s">
        <v>134</v>
      </c>
      <c r="H1598" s="76">
        <v>8.0</v>
      </c>
      <c r="I1598" s="76" t="s">
        <v>297</v>
      </c>
      <c r="J1598" s="76" t="s">
        <v>82</v>
      </c>
      <c r="K1598" s="76" t="s">
        <v>40</v>
      </c>
      <c r="L1598" s="95" t="s">
        <v>1510</v>
      </c>
      <c r="M1598" s="76"/>
    </row>
    <row r="1599" hidden="1">
      <c r="A1599" s="83">
        <v>45765.0</v>
      </c>
      <c r="B1599" s="95" t="s">
        <v>378</v>
      </c>
      <c r="C1599" s="76" t="s">
        <v>2</v>
      </c>
      <c r="D1599" s="31" t="s">
        <v>303</v>
      </c>
      <c r="E1599" s="31" t="s">
        <v>40</v>
      </c>
      <c r="F1599" s="76" t="s">
        <v>82</v>
      </c>
      <c r="G1599" s="76" t="s">
        <v>134</v>
      </c>
      <c r="H1599" s="76">
        <v>8.0</v>
      </c>
      <c r="I1599" s="76" t="s">
        <v>303</v>
      </c>
      <c r="J1599" s="76" t="s">
        <v>82</v>
      </c>
      <c r="K1599" s="76" t="s">
        <v>40</v>
      </c>
      <c r="L1599" s="95" t="s">
        <v>1511</v>
      </c>
      <c r="M1599" s="76"/>
    </row>
    <row r="1600">
      <c r="A1600" s="83">
        <v>45765.0</v>
      </c>
      <c r="B1600" s="95" t="s">
        <v>380</v>
      </c>
      <c r="C1600" s="76" t="s">
        <v>2</v>
      </c>
      <c r="D1600" s="31" t="s">
        <v>123</v>
      </c>
      <c r="E1600" s="31" t="s">
        <v>124</v>
      </c>
      <c r="F1600" s="76" t="s">
        <v>9</v>
      </c>
      <c r="G1600" s="76" t="s">
        <v>134</v>
      </c>
      <c r="H1600" s="76">
        <v>4.0</v>
      </c>
      <c r="I1600" s="76" t="s">
        <v>123</v>
      </c>
      <c r="J1600" s="76" t="s">
        <v>9</v>
      </c>
      <c r="K1600" s="76" t="s">
        <v>124</v>
      </c>
      <c r="L1600" s="95" t="s">
        <v>1512</v>
      </c>
      <c r="M1600" s="76"/>
    </row>
    <row r="1601">
      <c r="A1601" s="83">
        <v>45765.0</v>
      </c>
      <c r="B1601" s="95" t="s">
        <v>380</v>
      </c>
      <c r="C1601" s="76" t="s">
        <v>2</v>
      </c>
      <c r="D1601" s="31" t="s">
        <v>123</v>
      </c>
      <c r="E1601" s="31" t="s">
        <v>124</v>
      </c>
      <c r="F1601" s="76" t="s">
        <v>9</v>
      </c>
      <c r="G1601" s="76" t="s">
        <v>134</v>
      </c>
      <c r="H1601" s="76">
        <v>4.0</v>
      </c>
      <c r="I1601" s="76" t="s">
        <v>123</v>
      </c>
      <c r="J1601" s="76" t="s">
        <v>9</v>
      </c>
      <c r="K1601" s="76" t="s">
        <v>124</v>
      </c>
      <c r="L1601" s="95" t="s">
        <v>1513</v>
      </c>
      <c r="M1601" s="76"/>
    </row>
    <row r="1602">
      <c r="A1602" s="83">
        <v>45765.0</v>
      </c>
      <c r="B1602" s="95" t="s">
        <v>380</v>
      </c>
      <c r="C1602" s="76" t="s">
        <v>2</v>
      </c>
      <c r="D1602" s="31" t="s">
        <v>123</v>
      </c>
      <c r="E1602" s="31" t="s">
        <v>124</v>
      </c>
      <c r="F1602" s="76" t="s">
        <v>9</v>
      </c>
      <c r="G1602" s="76" t="s">
        <v>134</v>
      </c>
      <c r="H1602" s="76">
        <v>4.0</v>
      </c>
      <c r="I1602" s="76" t="s">
        <v>123</v>
      </c>
      <c r="J1602" s="76" t="s">
        <v>9</v>
      </c>
      <c r="K1602" s="76" t="s">
        <v>124</v>
      </c>
      <c r="L1602" s="95" t="s">
        <v>1514</v>
      </c>
      <c r="M1602" s="76"/>
    </row>
    <row r="1603">
      <c r="A1603" s="83">
        <v>45765.0</v>
      </c>
      <c r="B1603" s="95" t="s">
        <v>380</v>
      </c>
      <c r="C1603" s="76" t="s">
        <v>2</v>
      </c>
      <c r="D1603" s="31" t="s">
        <v>123</v>
      </c>
      <c r="E1603" s="31" t="s">
        <v>124</v>
      </c>
      <c r="F1603" s="76" t="s">
        <v>9</v>
      </c>
      <c r="G1603" s="76" t="s">
        <v>134</v>
      </c>
      <c r="H1603" s="76">
        <v>4.0</v>
      </c>
      <c r="I1603" s="76" t="s">
        <v>123</v>
      </c>
      <c r="J1603" s="76" t="s">
        <v>9</v>
      </c>
      <c r="K1603" s="76" t="s">
        <v>124</v>
      </c>
      <c r="L1603" s="95" t="s">
        <v>1515</v>
      </c>
      <c r="M1603" s="76"/>
    </row>
    <row r="1604">
      <c r="A1604" s="83">
        <v>45765.0</v>
      </c>
      <c r="B1604" s="95" t="s">
        <v>1071</v>
      </c>
      <c r="C1604" s="76" t="s">
        <v>2</v>
      </c>
      <c r="D1604" s="31" t="s">
        <v>123</v>
      </c>
      <c r="E1604" s="31" t="s">
        <v>125</v>
      </c>
      <c r="F1604" s="76" t="s">
        <v>9</v>
      </c>
      <c r="G1604" s="76" t="s">
        <v>134</v>
      </c>
      <c r="H1604" s="76">
        <v>4.0</v>
      </c>
      <c r="I1604" s="76" t="s">
        <v>123</v>
      </c>
      <c r="J1604" s="76" t="s">
        <v>9</v>
      </c>
      <c r="K1604" s="76" t="s">
        <v>125</v>
      </c>
      <c r="L1604" s="95" t="s">
        <v>1516</v>
      </c>
      <c r="M1604" s="76"/>
    </row>
    <row r="1605">
      <c r="A1605" s="83">
        <v>45765.0</v>
      </c>
      <c r="B1605" s="95" t="s">
        <v>1071</v>
      </c>
      <c r="C1605" s="76" t="s">
        <v>2</v>
      </c>
      <c r="D1605" s="31" t="s">
        <v>123</v>
      </c>
      <c r="E1605" s="31" t="s">
        <v>125</v>
      </c>
      <c r="F1605" s="76" t="s">
        <v>9</v>
      </c>
      <c r="G1605" s="76" t="s">
        <v>134</v>
      </c>
      <c r="H1605" s="76">
        <v>4.0</v>
      </c>
      <c r="I1605" s="76" t="s">
        <v>123</v>
      </c>
      <c r="J1605" s="76" t="s">
        <v>9</v>
      </c>
      <c r="K1605" s="76" t="s">
        <v>125</v>
      </c>
      <c r="L1605" s="95" t="s">
        <v>1517</v>
      </c>
      <c r="M1605" s="76"/>
    </row>
    <row r="1606" hidden="1">
      <c r="A1606" s="83">
        <v>45765.0</v>
      </c>
      <c r="B1606" s="95" t="s">
        <v>384</v>
      </c>
      <c r="C1606" s="76" t="s">
        <v>2</v>
      </c>
      <c r="D1606" s="31" t="s">
        <v>172</v>
      </c>
      <c r="E1606" s="31" t="s">
        <v>126</v>
      </c>
      <c r="F1606" s="76" t="s">
        <v>82</v>
      </c>
      <c r="G1606" s="76" t="s">
        <v>134</v>
      </c>
      <c r="H1606" s="76">
        <v>4.0</v>
      </c>
      <c r="I1606" s="76" t="s">
        <v>172</v>
      </c>
      <c r="J1606" s="76" t="s">
        <v>82</v>
      </c>
      <c r="K1606" s="76" t="s">
        <v>126</v>
      </c>
      <c r="L1606" s="95" t="s">
        <v>1518</v>
      </c>
      <c r="M1606" s="76"/>
    </row>
    <row r="1607">
      <c r="A1607" s="83">
        <v>45765.0</v>
      </c>
      <c r="B1607" s="95" t="s">
        <v>384</v>
      </c>
      <c r="C1607" s="76" t="s">
        <v>2</v>
      </c>
      <c r="D1607" s="31" t="s">
        <v>172</v>
      </c>
      <c r="E1607" s="31" t="s">
        <v>126</v>
      </c>
      <c r="F1607" s="76" t="s">
        <v>9</v>
      </c>
      <c r="G1607" s="76" t="s">
        <v>134</v>
      </c>
      <c r="H1607" s="76">
        <v>4.0</v>
      </c>
      <c r="I1607" s="76" t="s">
        <v>172</v>
      </c>
      <c r="J1607" s="76" t="s">
        <v>9</v>
      </c>
      <c r="K1607" s="76" t="s">
        <v>126</v>
      </c>
      <c r="L1607" s="95" t="s">
        <v>1519</v>
      </c>
      <c r="M1607" s="76"/>
    </row>
    <row r="1608">
      <c r="A1608" s="83">
        <v>45765.0</v>
      </c>
      <c r="B1608" s="95" t="s">
        <v>689</v>
      </c>
      <c r="C1608" s="76" t="s">
        <v>2</v>
      </c>
      <c r="D1608" s="31" t="s">
        <v>163</v>
      </c>
      <c r="E1608" s="31" t="s">
        <v>126</v>
      </c>
      <c r="F1608" s="76" t="s">
        <v>9</v>
      </c>
      <c r="G1608" s="76" t="s">
        <v>134</v>
      </c>
      <c r="H1608" s="76">
        <v>4.0</v>
      </c>
      <c r="I1608" s="76" t="s">
        <v>163</v>
      </c>
      <c r="J1608" s="76" t="s">
        <v>9</v>
      </c>
      <c r="K1608" s="76" t="s">
        <v>126</v>
      </c>
      <c r="L1608" s="95" t="s">
        <v>1520</v>
      </c>
      <c r="M1608" s="76"/>
    </row>
    <row r="1609" hidden="1">
      <c r="A1609" s="83">
        <v>45765.0</v>
      </c>
      <c r="B1609" s="95" t="s">
        <v>386</v>
      </c>
      <c r="C1609" s="76" t="s">
        <v>2</v>
      </c>
      <c r="D1609" s="31" t="s">
        <v>175</v>
      </c>
      <c r="E1609" s="31" t="s">
        <v>126</v>
      </c>
      <c r="F1609" s="76" t="s">
        <v>82</v>
      </c>
      <c r="G1609" s="76" t="s">
        <v>134</v>
      </c>
      <c r="H1609" s="76">
        <v>6.0</v>
      </c>
      <c r="I1609" s="76" t="s">
        <v>175</v>
      </c>
      <c r="J1609" s="76" t="s">
        <v>82</v>
      </c>
      <c r="K1609" s="76" t="s">
        <v>126</v>
      </c>
      <c r="L1609" s="95" t="s">
        <v>1521</v>
      </c>
      <c r="M1609" s="76"/>
    </row>
    <row r="1610">
      <c r="A1610" s="83">
        <v>45765.0</v>
      </c>
      <c r="B1610" s="95" t="s">
        <v>386</v>
      </c>
      <c r="C1610" s="76" t="s">
        <v>2</v>
      </c>
      <c r="D1610" s="31" t="s">
        <v>175</v>
      </c>
      <c r="E1610" s="31" t="s">
        <v>126</v>
      </c>
      <c r="F1610" s="76" t="s">
        <v>9</v>
      </c>
      <c r="G1610" s="76" t="s">
        <v>134</v>
      </c>
      <c r="H1610" s="76">
        <v>4.0</v>
      </c>
      <c r="I1610" s="76" t="s">
        <v>175</v>
      </c>
      <c r="J1610" s="76" t="s">
        <v>9</v>
      </c>
      <c r="K1610" s="76" t="s">
        <v>126</v>
      </c>
      <c r="L1610" s="95" t="s">
        <v>1522</v>
      </c>
      <c r="M1610" s="76"/>
    </row>
    <row r="1611" hidden="1">
      <c r="A1611" s="83">
        <v>45765.0</v>
      </c>
      <c r="B1611" s="95" t="s">
        <v>386</v>
      </c>
      <c r="C1611" s="76" t="s">
        <v>2</v>
      </c>
      <c r="D1611" s="31" t="s">
        <v>322</v>
      </c>
      <c r="E1611" s="31" t="s">
        <v>40</v>
      </c>
      <c r="F1611" s="76" t="s">
        <v>82</v>
      </c>
      <c r="G1611" s="76" t="s">
        <v>134</v>
      </c>
      <c r="H1611" s="76">
        <v>8.0</v>
      </c>
      <c r="I1611" s="76" t="s">
        <v>322</v>
      </c>
      <c r="J1611" s="76" t="s">
        <v>82</v>
      </c>
      <c r="K1611" s="76" t="s">
        <v>40</v>
      </c>
      <c r="L1611" s="95" t="s">
        <v>1523</v>
      </c>
      <c r="M1611" s="76"/>
    </row>
    <row r="1612">
      <c r="A1612" s="83">
        <v>45765.0</v>
      </c>
      <c r="B1612" s="95" t="s">
        <v>1524</v>
      </c>
      <c r="C1612" s="76" t="s">
        <v>2</v>
      </c>
      <c r="D1612" s="31" t="s">
        <v>123</v>
      </c>
      <c r="E1612" s="31" t="s">
        <v>124</v>
      </c>
      <c r="F1612" s="76" t="s">
        <v>9</v>
      </c>
      <c r="G1612" s="76" t="s">
        <v>134</v>
      </c>
      <c r="H1612" s="76">
        <v>4.0</v>
      </c>
      <c r="I1612" s="76" t="s">
        <v>123</v>
      </c>
      <c r="J1612" s="76" t="s">
        <v>9</v>
      </c>
      <c r="K1612" s="76" t="s">
        <v>124</v>
      </c>
      <c r="L1612" s="95" t="s">
        <v>1525</v>
      </c>
      <c r="M1612" s="76"/>
    </row>
    <row r="1613">
      <c r="A1613" s="83">
        <v>45765.0</v>
      </c>
      <c r="B1613" s="95" t="s">
        <v>693</v>
      </c>
      <c r="C1613" s="76" t="s">
        <v>2</v>
      </c>
      <c r="D1613" s="31" t="s">
        <v>123</v>
      </c>
      <c r="E1613" s="31" t="s">
        <v>125</v>
      </c>
      <c r="F1613" s="76" t="s">
        <v>9</v>
      </c>
      <c r="G1613" s="76" t="s">
        <v>134</v>
      </c>
      <c r="H1613" s="76">
        <v>4.0</v>
      </c>
      <c r="I1613" s="76" t="s">
        <v>123</v>
      </c>
      <c r="J1613" s="76" t="s">
        <v>9</v>
      </c>
      <c r="K1613" s="76" t="s">
        <v>125</v>
      </c>
      <c r="L1613" s="95" t="s">
        <v>1526</v>
      </c>
      <c r="M1613" s="76"/>
    </row>
    <row r="1614">
      <c r="A1614" s="83">
        <v>45765.0</v>
      </c>
      <c r="B1614" s="95" t="s">
        <v>693</v>
      </c>
      <c r="C1614" s="76" t="s">
        <v>2</v>
      </c>
      <c r="D1614" s="31" t="s">
        <v>123</v>
      </c>
      <c r="E1614" s="31" t="s">
        <v>125</v>
      </c>
      <c r="F1614" s="76" t="s">
        <v>9</v>
      </c>
      <c r="G1614" s="76" t="s">
        <v>134</v>
      </c>
      <c r="H1614" s="76">
        <v>4.0</v>
      </c>
      <c r="I1614" s="76" t="s">
        <v>123</v>
      </c>
      <c r="J1614" s="76" t="s">
        <v>9</v>
      </c>
      <c r="K1614" s="76" t="s">
        <v>125</v>
      </c>
      <c r="L1614" s="95" t="s">
        <v>1527</v>
      </c>
      <c r="M1614" s="76"/>
    </row>
    <row r="1615">
      <c r="A1615" s="83">
        <v>45765.0</v>
      </c>
      <c r="B1615" s="95" t="s">
        <v>693</v>
      </c>
      <c r="C1615" s="76" t="s">
        <v>2</v>
      </c>
      <c r="D1615" s="31" t="s">
        <v>123</v>
      </c>
      <c r="E1615" s="31" t="s">
        <v>125</v>
      </c>
      <c r="F1615" s="76" t="s">
        <v>9</v>
      </c>
      <c r="G1615" s="76" t="s">
        <v>134</v>
      </c>
      <c r="H1615" s="76">
        <v>4.0</v>
      </c>
      <c r="I1615" s="76" t="s">
        <v>123</v>
      </c>
      <c r="J1615" s="76" t="s">
        <v>9</v>
      </c>
      <c r="K1615" s="76" t="s">
        <v>125</v>
      </c>
      <c r="L1615" s="95" t="s">
        <v>1528</v>
      </c>
      <c r="M1615" s="76"/>
    </row>
    <row r="1616">
      <c r="A1616" s="83">
        <v>45765.0</v>
      </c>
      <c r="B1616" s="95" t="s">
        <v>693</v>
      </c>
      <c r="C1616" s="76" t="s">
        <v>2</v>
      </c>
      <c r="D1616" s="31" t="s">
        <v>123</v>
      </c>
      <c r="E1616" s="31" t="s">
        <v>125</v>
      </c>
      <c r="F1616" s="76" t="s">
        <v>9</v>
      </c>
      <c r="G1616" s="76" t="s">
        <v>134</v>
      </c>
      <c r="H1616" s="76">
        <v>4.0</v>
      </c>
      <c r="I1616" s="76" t="s">
        <v>123</v>
      </c>
      <c r="J1616" s="76" t="s">
        <v>9</v>
      </c>
      <c r="K1616" s="76" t="s">
        <v>125</v>
      </c>
      <c r="L1616" s="95" t="s">
        <v>1529</v>
      </c>
      <c r="M1616" s="76"/>
    </row>
    <row r="1617">
      <c r="A1617" s="83">
        <v>45765.0</v>
      </c>
      <c r="B1617" s="95" t="s">
        <v>693</v>
      </c>
      <c r="C1617" s="76" t="s">
        <v>2</v>
      </c>
      <c r="D1617" s="31" t="s">
        <v>123</v>
      </c>
      <c r="E1617" s="31" t="s">
        <v>125</v>
      </c>
      <c r="F1617" s="76" t="s">
        <v>9</v>
      </c>
      <c r="G1617" s="76" t="s">
        <v>134</v>
      </c>
      <c r="H1617" s="76">
        <v>4.0</v>
      </c>
      <c r="I1617" s="76" t="s">
        <v>123</v>
      </c>
      <c r="J1617" s="76" t="s">
        <v>9</v>
      </c>
      <c r="K1617" s="76" t="s">
        <v>125</v>
      </c>
      <c r="L1617" s="95" t="s">
        <v>1530</v>
      </c>
      <c r="M1617" s="76"/>
    </row>
    <row r="1618">
      <c r="A1618" s="83">
        <v>45765.0</v>
      </c>
      <c r="B1618" s="95" t="s">
        <v>693</v>
      </c>
      <c r="C1618" s="76" t="s">
        <v>2</v>
      </c>
      <c r="D1618" s="31" t="s">
        <v>123</v>
      </c>
      <c r="E1618" s="31" t="s">
        <v>124</v>
      </c>
      <c r="F1618" s="76" t="s">
        <v>9</v>
      </c>
      <c r="G1618" s="76" t="s">
        <v>134</v>
      </c>
      <c r="H1618" s="76">
        <v>4.0</v>
      </c>
      <c r="I1618" s="76" t="s">
        <v>123</v>
      </c>
      <c r="J1618" s="76" t="s">
        <v>9</v>
      </c>
      <c r="K1618" s="76" t="s">
        <v>124</v>
      </c>
      <c r="L1618" s="95" t="s">
        <v>1531</v>
      </c>
      <c r="M1618" s="76"/>
    </row>
    <row r="1619">
      <c r="A1619" s="83">
        <v>45765.0</v>
      </c>
      <c r="B1619" s="95" t="s">
        <v>695</v>
      </c>
      <c r="C1619" s="76" t="s">
        <v>2</v>
      </c>
      <c r="D1619" s="31" t="s">
        <v>123</v>
      </c>
      <c r="E1619" s="31" t="s">
        <v>124</v>
      </c>
      <c r="F1619" s="76" t="s">
        <v>9</v>
      </c>
      <c r="G1619" s="76" t="s">
        <v>134</v>
      </c>
      <c r="H1619" s="76">
        <v>4.0</v>
      </c>
      <c r="I1619" s="76" t="s">
        <v>123</v>
      </c>
      <c r="J1619" s="76" t="s">
        <v>9</v>
      </c>
      <c r="K1619" s="76" t="s">
        <v>124</v>
      </c>
      <c r="L1619" s="95" t="s">
        <v>1532</v>
      </c>
      <c r="M1619" s="76"/>
    </row>
    <row r="1620">
      <c r="A1620" s="83">
        <v>45765.0</v>
      </c>
      <c r="B1620" s="95" t="s">
        <v>695</v>
      </c>
      <c r="C1620" s="76" t="s">
        <v>2</v>
      </c>
      <c r="D1620" s="31" t="s">
        <v>123</v>
      </c>
      <c r="E1620" s="31" t="s">
        <v>124</v>
      </c>
      <c r="F1620" s="76" t="s">
        <v>9</v>
      </c>
      <c r="G1620" s="76" t="s">
        <v>134</v>
      </c>
      <c r="H1620" s="76">
        <v>4.0</v>
      </c>
      <c r="I1620" s="76" t="s">
        <v>123</v>
      </c>
      <c r="J1620" s="76" t="s">
        <v>9</v>
      </c>
      <c r="K1620" s="76" t="s">
        <v>124</v>
      </c>
      <c r="L1620" s="95" t="s">
        <v>1533</v>
      </c>
      <c r="M1620" s="76"/>
    </row>
    <row r="1621" hidden="1">
      <c r="A1621" s="83">
        <v>45765.0</v>
      </c>
      <c r="B1621" s="95" t="s">
        <v>389</v>
      </c>
      <c r="C1621" s="76" t="s">
        <v>2</v>
      </c>
      <c r="D1621" s="31" t="s">
        <v>123</v>
      </c>
      <c r="E1621" s="31" t="s">
        <v>124</v>
      </c>
      <c r="F1621" s="76" t="s">
        <v>82</v>
      </c>
      <c r="G1621" s="76" t="s">
        <v>134</v>
      </c>
      <c r="H1621" s="76">
        <v>4.0</v>
      </c>
      <c r="I1621" s="76" t="s">
        <v>123</v>
      </c>
      <c r="J1621" s="76" t="s">
        <v>82</v>
      </c>
      <c r="K1621" s="76" t="s">
        <v>124</v>
      </c>
      <c r="L1621" s="95" t="s">
        <v>1534</v>
      </c>
      <c r="M1621" s="76"/>
    </row>
    <row r="1622" hidden="1">
      <c r="A1622" s="83">
        <v>45765.0</v>
      </c>
      <c r="B1622" s="95" t="s">
        <v>389</v>
      </c>
      <c r="C1622" s="76" t="s">
        <v>2</v>
      </c>
      <c r="D1622" s="31" t="s">
        <v>123</v>
      </c>
      <c r="E1622" s="31" t="s">
        <v>124</v>
      </c>
      <c r="F1622" s="76" t="s">
        <v>82</v>
      </c>
      <c r="G1622" s="76" t="s">
        <v>134</v>
      </c>
      <c r="H1622" s="76">
        <v>4.0</v>
      </c>
      <c r="I1622" s="76" t="s">
        <v>123</v>
      </c>
      <c r="J1622" s="76" t="s">
        <v>82</v>
      </c>
      <c r="K1622" s="76" t="s">
        <v>124</v>
      </c>
      <c r="L1622" s="95" t="s">
        <v>1535</v>
      </c>
      <c r="M1622" s="76"/>
    </row>
    <row r="1623">
      <c r="A1623" s="83">
        <v>45765.0</v>
      </c>
      <c r="B1623" s="95" t="s">
        <v>391</v>
      </c>
      <c r="C1623" s="76" t="s">
        <v>2</v>
      </c>
      <c r="D1623" s="31" t="s">
        <v>641</v>
      </c>
      <c r="E1623" s="31" t="s">
        <v>126</v>
      </c>
      <c r="F1623" s="76" t="s">
        <v>9</v>
      </c>
      <c r="G1623" s="76" t="s">
        <v>134</v>
      </c>
      <c r="H1623" s="76">
        <v>4.0</v>
      </c>
      <c r="I1623" s="76" t="s">
        <v>641</v>
      </c>
      <c r="J1623" s="76" t="s">
        <v>9</v>
      </c>
      <c r="K1623" s="76" t="s">
        <v>126</v>
      </c>
      <c r="L1623" s="95" t="s">
        <v>1536</v>
      </c>
      <c r="M1623" s="76"/>
    </row>
    <row r="1624" hidden="1">
      <c r="A1624" s="83">
        <v>45765.0</v>
      </c>
      <c r="B1624" s="95" t="s">
        <v>391</v>
      </c>
      <c r="C1624" s="76" t="s">
        <v>2</v>
      </c>
      <c r="D1624" s="31" t="s">
        <v>498</v>
      </c>
      <c r="E1624" s="31" t="s">
        <v>126</v>
      </c>
      <c r="F1624" s="76" t="s">
        <v>82</v>
      </c>
      <c r="G1624" s="76" t="s">
        <v>134</v>
      </c>
      <c r="H1624" s="76">
        <v>4.0</v>
      </c>
      <c r="I1624" s="76" t="s">
        <v>498</v>
      </c>
      <c r="J1624" s="76" t="s">
        <v>82</v>
      </c>
      <c r="K1624" s="76" t="s">
        <v>126</v>
      </c>
      <c r="L1624" s="95" t="s">
        <v>1537</v>
      </c>
      <c r="M1624" s="76"/>
    </row>
    <row r="1625">
      <c r="A1625" s="83">
        <v>45765.0</v>
      </c>
      <c r="B1625" s="95" t="s">
        <v>391</v>
      </c>
      <c r="C1625" s="76" t="s">
        <v>2</v>
      </c>
      <c r="D1625" s="31" t="s">
        <v>297</v>
      </c>
      <c r="E1625" s="31" t="s">
        <v>126</v>
      </c>
      <c r="F1625" s="76" t="s">
        <v>9</v>
      </c>
      <c r="G1625" s="76" t="s">
        <v>134</v>
      </c>
      <c r="H1625" s="76">
        <v>4.0</v>
      </c>
      <c r="I1625" s="76" t="s">
        <v>297</v>
      </c>
      <c r="J1625" s="76" t="s">
        <v>9</v>
      </c>
      <c r="K1625" s="76" t="s">
        <v>126</v>
      </c>
      <c r="L1625" s="95" t="s">
        <v>1538</v>
      </c>
      <c r="M1625" s="76"/>
    </row>
    <row r="1626">
      <c r="A1626" s="83">
        <v>45765.0</v>
      </c>
      <c r="B1626" s="95" t="s">
        <v>399</v>
      </c>
      <c r="C1626" s="76" t="s">
        <v>2</v>
      </c>
      <c r="D1626" s="31" t="s">
        <v>793</v>
      </c>
      <c r="E1626" s="31" t="s">
        <v>126</v>
      </c>
      <c r="F1626" s="76" t="s">
        <v>9</v>
      </c>
      <c r="G1626" s="76" t="s">
        <v>134</v>
      </c>
      <c r="H1626" s="76">
        <v>4.0</v>
      </c>
      <c r="I1626" s="76" t="s">
        <v>793</v>
      </c>
      <c r="J1626" s="76" t="s">
        <v>9</v>
      </c>
      <c r="K1626" s="76" t="s">
        <v>126</v>
      </c>
      <c r="L1626" s="95" t="s">
        <v>1539</v>
      </c>
      <c r="M1626" s="76"/>
    </row>
    <row r="1627">
      <c r="A1627" s="83">
        <v>45765.0</v>
      </c>
      <c r="B1627" s="95" t="s">
        <v>1123</v>
      </c>
      <c r="C1627" s="76" t="s">
        <v>2</v>
      </c>
      <c r="D1627" s="31" t="s">
        <v>322</v>
      </c>
      <c r="E1627" s="31" t="s">
        <v>126</v>
      </c>
      <c r="F1627" s="76" t="s">
        <v>9</v>
      </c>
      <c r="G1627" s="76" t="s">
        <v>134</v>
      </c>
      <c r="H1627" s="76">
        <v>4.0</v>
      </c>
      <c r="I1627" s="76" t="s">
        <v>322</v>
      </c>
      <c r="J1627" s="76" t="s">
        <v>9</v>
      </c>
      <c r="K1627" s="76" t="s">
        <v>126</v>
      </c>
      <c r="L1627" s="95" t="s">
        <v>1540</v>
      </c>
      <c r="M1627" s="76"/>
    </row>
    <row r="1628">
      <c r="A1628" s="83">
        <v>45765.0</v>
      </c>
      <c r="B1628" s="95" t="s">
        <v>405</v>
      </c>
      <c r="C1628" s="76" t="s">
        <v>2</v>
      </c>
      <c r="D1628" s="31" t="s">
        <v>485</v>
      </c>
      <c r="E1628" s="31" t="s">
        <v>126</v>
      </c>
      <c r="F1628" s="76" t="s">
        <v>9</v>
      </c>
      <c r="G1628" s="76" t="s">
        <v>134</v>
      </c>
      <c r="H1628" s="76">
        <v>4.0</v>
      </c>
      <c r="I1628" s="76" t="s">
        <v>485</v>
      </c>
      <c r="J1628" s="76" t="s">
        <v>9</v>
      </c>
      <c r="K1628" s="76" t="s">
        <v>126</v>
      </c>
      <c r="L1628" s="95" t="s">
        <v>1541</v>
      </c>
      <c r="M1628" s="76"/>
    </row>
    <row r="1629">
      <c r="A1629" s="83">
        <v>45765.0</v>
      </c>
      <c r="B1629" s="95" t="s">
        <v>405</v>
      </c>
      <c r="C1629" s="76" t="s">
        <v>2</v>
      </c>
      <c r="D1629" s="31" t="s">
        <v>1046</v>
      </c>
      <c r="E1629" s="31" t="s">
        <v>126</v>
      </c>
      <c r="F1629" s="76" t="s">
        <v>9</v>
      </c>
      <c r="G1629" s="76" t="s">
        <v>134</v>
      </c>
      <c r="H1629" s="76">
        <v>4.0</v>
      </c>
      <c r="I1629" s="76" t="s">
        <v>1046</v>
      </c>
      <c r="J1629" s="76" t="s">
        <v>9</v>
      </c>
      <c r="K1629" s="76" t="s">
        <v>126</v>
      </c>
      <c r="L1629" s="95" t="s">
        <v>1542</v>
      </c>
      <c r="M1629" s="76"/>
    </row>
    <row r="1630">
      <c r="A1630" s="83">
        <v>45765.0</v>
      </c>
      <c r="B1630" s="95" t="s">
        <v>410</v>
      </c>
      <c r="C1630" s="76" t="s">
        <v>2</v>
      </c>
      <c r="D1630" s="31" t="s">
        <v>123</v>
      </c>
      <c r="E1630" s="31" t="s">
        <v>124</v>
      </c>
      <c r="F1630" s="76" t="s">
        <v>9</v>
      </c>
      <c r="G1630" s="76" t="s">
        <v>134</v>
      </c>
      <c r="H1630" s="76">
        <v>4.0</v>
      </c>
      <c r="I1630" s="76" t="s">
        <v>123</v>
      </c>
      <c r="J1630" s="76" t="s">
        <v>9</v>
      </c>
      <c r="K1630" s="76" t="s">
        <v>124</v>
      </c>
      <c r="L1630" s="95" t="s">
        <v>1543</v>
      </c>
      <c r="M1630" s="76"/>
    </row>
    <row r="1631">
      <c r="A1631" s="83">
        <v>45765.0</v>
      </c>
      <c r="B1631" s="95" t="s">
        <v>1136</v>
      </c>
      <c r="C1631" s="76" t="s">
        <v>2</v>
      </c>
      <c r="D1631" s="31" t="s">
        <v>123</v>
      </c>
      <c r="E1631" s="31" t="s">
        <v>124</v>
      </c>
      <c r="F1631" s="76" t="s">
        <v>9</v>
      </c>
      <c r="G1631" s="76" t="s">
        <v>134</v>
      </c>
      <c r="H1631" s="76">
        <v>4.0</v>
      </c>
      <c r="I1631" s="76" t="s">
        <v>123</v>
      </c>
      <c r="J1631" s="76" t="s">
        <v>9</v>
      </c>
      <c r="K1631" s="76" t="s">
        <v>124</v>
      </c>
      <c r="L1631" s="95" t="s">
        <v>1544</v>
      </c>
      <c r="M1631" s="76"/>
    </row>
    <row r="1632">
      <c r="A1632" s="83">
        <v>45765.0</v>
      </c>
      <c r="B1632" s="95" t="s">
        <v>1136</v>
      </c>
      <c r="C1632" s="76" t="s">
        <v>2</v>
      </c>
      <c r="D1632" s="31" t="s">
        <v>123</v>
      </c>
      <c r="E1632" s="31" t="s">
        <v>124</v>
      </c>
      <c r="F1632" s="76" t="s">
        <v>9</v>
      </c>
      <c r="G1632" s="76" t="s">
        <v>134</v>
      </c>
      <c r="H1632" s="76">
        <v>4.0</v>
      </c>
      <c r="I1632" s="76" t="s">
        <v>123</v>
      </c>
      <c r="J1632" s="76" t="s">
        <v>9</v>
      </c>
      <c r="K1632" s="76" t="s">
        <v>124</v>
      </c>
      <c r="L1632" s="95" t="s">
        <v>1545</v>
      </c>
      <c r="M1632" s="76"/>
    </row>
    <row r="1633" hidden="1">
      <c r="A1633" s="83">
        <v>45765.0</v>
      </c>
      <c r="B1633" s="95" t="s">
        <v>1136</v>
      </c>
      <c r="C1633" s="76" t="s">
        <v>2</v>
      </c>
      <c r="D1633" s="31" t="s">
        <v>123</v>
      </c>
      <c r="E1633" s="31" t="s">
        <v>124</v>
      </c>
      <c r="F1633" s="76" t="s">
        <v>82</v>
      </c>
      <c r="G1633" s="76" t="s">
        <v>134</v>
      </c>
      <c r="H1633" s="76">
        <v>4.0</v>
      </c>
      <c r="I1633" s="76" t="s">
        <v>123</v>
      </c>
      <c r="J1633" s="76" t="s">
        <v>82</v>
      </c>
      <c r="K1633" s="76" t="s">
        <v>124</v>
      </c>
      <c r="L1633" s="95" t="s">
        <v>1546</v>
      </c>
      <c r="M1633" s="76"/>
    </row>
    <row r="1634" hidden="1">
      <c r="A1634" s="83">
        <v>45765.0</v>
      </c>
      <c r="B1634" s="95" t="s">
        <v>1136</v>
      </c>
      <c r="C1634" s="76" t="s">
        <v>2</v>
      </c>
      <c r="D1634" s="31" t="s">
        <v>123</v>
      </c>
      <c r="E1634" s="31" t="s">
        <v>124</v>
      </c>
      <c r="F1634" s="76" t="s">
        <v>82</v>
      </c>
      <c r="G1634" s="76" t="s">
        <v>134</v>
      </c>
      <c r="H1634" s="76">
        <v>4.0</v>
      </c>
      <c r="I1634" s="76" t="s">
        <v>123</v>
      </c>
      <c r="J1634" s="76" t="s">
        <v>82</v>
      </c>
      <c r="K1634" s="76" t="s">
        <v>124</v>
      </c>
      <c r="L1634" s="95" t="s">
        <v>1547</v>
      </c>
      <c r="M1634" s="76"/>
    </row>
    <row r="1635" hidden="1">
      <c r="A1635" s="83">
        <v>45765.0</v>
      </c>
      <c r="B1635" s="95" t="s">
        <v>1139</v>
      </c>
      <c r="C1635" s="76" t="s">
        <v>2</v>
      </c>
      <c r="D1635" s="31" t="s">
        <v>641</v>
      </c>
      <c r="E1635" s="31" t="s">
        <v>126</v>
      </c>
      <c r="F1635" s="76" t="s">
        <v>82</v>
      </c>
      <c r="G1635" s="76" t="s">
        <v>134</v>
      </c>
      <c r="H1635" s="76">
        <v>4.0</v>
      </c>
      <c r="I1635" s="76" t="s">
        <v>641</v>
      </c>
      <c r="J1635" s="76" t="s">
        <v>82</v>
      </c>
      <c r="K1635" s="76" t="s">
        <v>126</v>
      </c>
      <c r="L1635" s="95" t="s">
        <v>1548</v>
      </c>
      <c r="M1635" s="76"/>
    </row>
    <row r="1636">
      <c r="A1636" s="83">
        <v>45765.0</v>
      </c>
      <c r="B1636" s="95" t="s">
        <v>700</v>
      </c>
      <c r="C1636" s="76" t="s">
        <v>2</v>
      </c>
      <c r="D1636" s="31" t="s">
        <v>123</v>
      </c>
      <c r="E1636" s="31" t="s">
        <v>124</v>
      </c>
      <c r="F1636" s="76" t="s">
        <v>9</v>
      </c>
      <c r="G1636" s="76" t="s">
        <v>134</v>
      </c>
      <c r="H1636" s="76">
        <v>4.0</v>
      </c>
      <c r="I1636" s="76" t="s">
        <v>123</v>
      </c>
      <c r="J1636" s="76" t="s">
        <v>9</v>
      </c>
      <c r="K1636" s="76" t="s">
        <v>124</v>
      </c>
      <c r="L1636" s="95" t="s">
        <v>1549</v>
      </c>
      <c r="M1636" s="76"/>
    </row>
    <row r="1637" hidden="1">
      <c r="A1637" s="83">
        <v>45765.0</v>
      </c>
      <c r="B1637" s="95" t="s">
        <v>700</v>
      </c>
      <c r="C1637" s="76" t="s">
        <v>2</v>
      </c>
      <c r="D1637" s="31" t="s">
        <v>1234</v>
      </c>
      <c r="E1637" s="31" t="s">
        <v>126</v>
      </c>
      <c r="F1637" s="76" t="s">
        <v>82</v>
      </c>
      <c r="G1637" s="76" t="s">
        <v>134</v>
      </c>
      <c r="H1637" s="76">
        <v>4.0</v>
      </c>
      <c r="I1637" s="76" t="s">
        <v>1234</v>
      </c>
      <c r="J1637" s="76" t="s">
        <v>82</v>
      </c>
      <c r="K1637" s="76" t="s">
        <v>126</v>
      </c>
      <c r="L1637" s="95" t="s">
        <v>1550</v>
      </c>
      <c r="M1637" s="76"/>
    </row>
    <row r="1638">
      <c r="A1638" s="83">
        <v>45765.0</v>
      </c>
      <c r="B1638" s="95" t="s">
        <v>700</v>
      </c>
      <c r="C1638" s="76" t="s">
        <v>2</v>
      </c>
      <c r="D1638" s="31" t="s">
        <v>1234</v>
      </c>
      <c r="E1638" s="31" t="s">
        <v>126</v>
      </c>
      <c r="F1638" s="76" t="s">
        <v>9</v>
      </c>
      <c r="G1638" s="76" t="s">
        <v>134</v>
      </c>
      <c r="H1638" s="76">
        <v>4.0</v>
      </c>
      <c r="I1638" s="76" t="s">
        <v>1234</v>
      </c>
      <c r="J1638" s="76" t="s">
        <v>9</v>
      </c>
      <c r="K1638" s="76" t="s">
        <v>126</v>
      </c>
      <c r="L1638" s="95" t="s">
        <v>1551</v>
      </c>
      <c r="M1638" s="76"/>
    </row>
    <row r="1639">
      <c r="A1639" s="83">
        <v>45765.0</v>
      </c>
      <c r="B1639" s="95" t="s">
        <v>1552</v>
      </c>
      <c r="C1639" s="76" t="s">
        <v>2</v>
      </c>
      <c r="D1639" s="31" t="s">
        <v>123</v>
      </c>
      <c r="E1639" s="31" t="s">
        <v>125</v>
      </c>
      <c r="F1639" s="76" t="s">
        <v>9</v>
      </c>
      <c r="G1639" s="76" t="s">
        <v>134</v>
      </c>
      <c r="H1639" s="76">
        <v>4.0</v>
      </c>
      <c r="I1639" s="76" t="s">
        <v>123</v>
      </c>
      <c r="J1639" s="76" t="s">
        <v>9</v>
      </c>
      <c r="K1639" s="76" t="s">
        <v>125</v>
      </c>
      <c r="L1639" s="95" t="s">
        <v>1553</v>
      </c>
      <c r="M1639" s="76"/>
    </row>
    <row r="1640">
      <c r="A1640" s="83">
        <v>45765.0</v>
      </c>
      <c r="B1640" s="95" t="s">
        <v>1552</v>
      </c>
      <c r="C1640" s="76" t="s">
        <v>2</v>
      </c>
      <c r="D1640" s="31" t="s">
        <v>123</v>
      </c>
      <c r="E1640" s="31" t="s">
        <v>125</v>
      </c>
      <c r="F1640" s="76" t="s">
        <v>9</v>
      </c>
      <c r="G1640" s="76" t="s">
        <v>134</v>
      </c>
      <c r="H1640" s="76">
        <v>4.0</v>
      </c>
      <c r="I1640" s="76" t="s">
        <v>123</v>
      </c>
      <c r="J1640" s="76" t="s">
        <v>9</v>
      </c>
      <c r="K1640" s="76" t="s">
        <v>125</v>
      </c>
      <c r="L1640" s="95" t="s">
        <v>1554</v>
      </c>
      <c r="M1640" s="76"/>
    </row>
    <row r="1641" hidden="1">
      <c r="A1641" s="83">
        <v>45765.0</v>
      </c>
      <c r="B1641" s="95" t="s">
        <v>1552</v>
      </c>
      <c r="C1641" s="76" t="s">
        <v>2</v>
      </c>
      <c r="D1641" s="31" t="s">
        <v>123</v>
      </c>
      <c r="E1641" s="31" t="s">
        <v>125</v>
      </c>
      <c r="F1641" s="76" t="s">
        <v>82</v>
      </c>
      <c r="G1641" s="76" t="s">
        <v>134</v>
      </c>
      <c r="H1641" s="76">
        <v>4.0</v>
      </c>
      <c r="I1641" s="76" t="s">
        <v>123</v>
      </c>
      <c r="J1641" s="76" t="s">
        <v>82</v>
      </c>
      <c r="K1641" s="76" t="s">
        <v>125</v>
      </c>
      <c r="L1641" s="95" t="s">
        <v>1555</v>
      </c>
      <c r="M1641" s="76"/>
    </row>
    <row r="1642">
      <c r="A1642" s="83">
        <v>45765.0</v>
      </c>
      <c r="B1642" s="95" t="s">
        <v>1552</v>
      </c>
      <c r="C1642" s="76" t="s">
        <v>2</v>
      </c>
      <c r="D1642" s="31" t="s">
        <v>123</v>
      </c>
      <c r="E1642" s="31" t="s">
        <v>125</v>
      </c>
      <c r="F1642" s="76" t="s">
        <v>9</v>
      </c>
      <c r="G1642" s="76" t="s">
        <v>134</v>
      </c>
      <c r="H1642" s="76">
        <v>4.0</v>
      </c>
      <c r="I1642" s="76" t="s">
        <v>123</v>
      </c>
      <c r="J1642" s="76" t="s">
        <v>9</v>
      </c>
      <c r="K1642" s="76" t="s">
        <v>125</v>
      </c>
      <c r="L1642" s="95" t="s">
        <v>1556</v>
      </c>
      <c r="M1642" s="76"/>
    </row>
    <row r="1643">
      <c r="A1643" s="83">
        <v>45765.0</v>
      </c>
      <c r="B1643" s="95" t="s">
        <v>1552</v>
      </c>
      <c r="C1643" s="76" t="s">
        <v>2</v>
      </c>
      <c r="D1643" s="31" t="s">
        <v>123</v>
      </c>
      <c r="E1643" s="31" t="s">
        <v>125</v>
      </c>
      <c r="F1643" s="76" t="s">
        <v>9</v>
      </c>
      <c r="G1643" s="76" t="s">
        <v>134</v>
      </c>
      <c r="H1643" s="76">
        <v>4.0</v>
      </c>
      <c r="I1643" s="76" t="s">
        <v>123</v>
      </c>
      <c r="J1643" s="76" t="s">
        <v>9</v>
      </c>
      <c r="K1643" s="76" t="s">
        <v>125</v>
      </c>
      <c r="L1643" s="95" t="s">
        <v>1557</v>
      </c>
      <c r="M1643" s="76"/>
    </row>
    <row r="1644" hidden="1">
      <c r="A1644" s="83">
        <v>45765.0</v>
      </c>
      <c r="B1644" s="95" t="s">
        <v>1552</v>
      </c>
      <c r="C1644" s="76" t="s">
        <v>2</v>
      </c>
      <c r="D1644" s="31" t="s">
        <v>123</v>
      </c>
      <c r="E1644" s="31" t="s">
        <v>125</v>
      </c>
      <c r="F1644" s="76" t="s">
        <v>82</v>
      </c>
      <c r="G1644" s="76" t="s">
        <v>134</v>
      </c>
      <c r="H1644" s="76">
        <v>4.0</v>
      </c>
      <c r="I1644" s="76" t="s">
        <v>123</v>
      </c>
      <c r="J1644" s="76" t="s">
        <v>82</v>
      </c>
      <c r="K1644" s="76" t="s">
        <v>125</v>
      </c>
      <c r="L1644" s="95" t="s">
        <v>1558</v>
      </c>
      <c r="M1644" s="76"/>
    </row>
    <row r="1645">
      <c r="A1645" s="83">
        <v>45765.0</v>
      </c>
      <c r="B1645" s="95" t="s">
        <v>1552</v>
      </c>
      <c r="C1645" s="76" t="s">
        <v>2</v>
      </c>
      <c r="D1645" s="31" t="s">
        <v>123</v>
      </c>
      <c r="E1645" s="31" t="s">
        <v>125</v>
      </c>
      <c r="F1645" s="76" t="s">
        <v>9</v>
      </c>
      <c r="G1645" s="76" t="s">
        <v>134</v>
      </c>
      <c r="H1645" s="76">
        <v>4.0</v>
      </c>
      <c r="I1645" s="76" t="s">
        <v>123</v>
      </c>
      <c r="J1645" s="76" t="s">
        <v>9</v>
      </c>
      <c r="K1645" s="76" t="s">
        <v>125</v>
      </c>
      <c r="L1645" s="95" t="s">
        <v>1559</v>
      </c>
      <c r="M1645" s="76"/>
    </row>
    <row r="1646">
      <c r="A1646" s="83">
        <v>45765.0</v>
      </c>
      <c r="B1646" s="95" t="s">
        <v>1552</v>
      </c>
      <c r="C1646" s="76" t="s">
        <v>2</v>
      </c>
      <c r="D1646" s="31" t="s">
        <v>123</v>
      </c>
      <c r="E1646" s="31" t="s">
        <v>125</v>
      </c>
      <c r="F1646" s="76" t="s">
        <v>9</v>
      </c>
      <c r="G1646" s="76" t="s">
        <v>134</v>
      </c>
      <c r="H1646" s="76">
        <v>4.0</v>
      </c>
      <c r="I1646" s="76" t="s">
        <v>123</v>
      </c>
      <c r="J1646" s="76" t="s">
        <v>9</v>
      </c>
      <c r="K1646" s="76" t="s">
        <v>125</v>
      </c>
      <c r="L1646" s="95" t="s">
        <v>1560</v>
      </c>
      <c r="M1646" s="76"/>
    </row>
    <row r="1647">
      <c r="A1647" s="83">
        <v>45765.0</v>
      </c>
      <c r="B1647" s="95" t="s">
        <v>1561</v>
      </c>
      <c r="C1647" s="76" t="s">
        <v>2</v>
      </c>
      <c r="D1647" s="31" t="s">
        <v>303</v>
      </c>
      <c r="E1647" s="31" t="s">
        <v>126</v>
      </c>
      <c r="F1647" s="76" t="s">
        <v>9</v>
      </c>
      <c r="G1647" s="76" t="s">
        <v>134</v>
      </c>
      <c r="H1647" s="76">
        <v>4.0</v>
      </c>
      <c r="I1647" s="76" t="s">
        <v>303</v>
      </c>
      <c r="J1647" s="76" t="s">
        <v>9</v>
      </c>
      <c r="K1647" s="76" t="s">
        <v>126</v>
      </c>
      <c r="L1647" s="95" t="s">
        <v>1562</v>
      </c>
      <c r="M1647" s="76"/>
    </row>
    <row r="1648" hidden="1">
      <c r="A1648" s="83">
        <v>45765.0</v>
      </c>
      <c r="B1648" s="95" t="s">
        <v>1561</v>
      </c>
      <c r="C1648" s="76" t="s">
        <v>2</v>
      </c>
      <c r="D1648" s="31" t="s">
        <v>303</v>
      </c>
      <c r="E1648" s="31" t="s">
        <v>126</v>
      </c>
      <c r="F1648" s="76" t="s">
        <v>82</v>
      </c>
      <c r="G1648" s="76" t="s">
        <v>134</v>
      </c>
      <c r="H1648" s="76">
        <v>4.0</v>
      </c>
      <c r="I1648" s="76" t="s">
        <v>303</v>
      </c>
      <c r="J1648" s="76" t="s">
        <v>82</v>
      </c>
      <c r="K1648" s="76" t="s">
        <v>126</v>
      </c>
      <c r="L1648" s="95" t="s">
        <v>1563</v>
      </c>
      <c r="M1648" s="76"/>
    </row>
    <row r="1649">
      <c r="A1649" s="83">
        <v>45765.0</v>
      </c>
      <c r="B1649" s="95" t="s">
        <v>1147</v>
      </c>
      <c r="C1649" s="76" t="s">
        <v>2</v>
      </c>
      <c r="D1649" s="31" t="s">
        <v>123</v>
      </c>
      <c r="E1649" s="31" t="s">
        <v>124</v>
      </c>
      <c r="F1649" s="76" t="s">
        <v>9</v>
      </c>
      <c r="G1649" s="76" t="s">
        <v>134</v>
      </c>
      <c r="H1649" s="76">
        <v>6.0</v>
      </c>
      <c r="I1649" s="76" t="s">
        <v>123</v>
      </c>
      <c r="J1649" s="76" t="s">
        <v>9</v>
      </c>
      <c r="K1649" s="76" t="s">
        <v>124</v>
      </c>
      <c r="L1649" s="95" t="s">
        <v>1564</v>
      </c>
      <c r="M1649" s="76"/>
    </row>
    <row r="1650">
      <c r="A1650" s="83">
        <v>45765.0</v>
      </c>
      <c r="B1650" s="95" t="s">
        <v>1147</v>
      </c>
      <c r="C1650" s="76" t="s">
        <v>2</v>
      </c>
      <c r="D1650" s="31" t="s">
        <v>123</v>
      </c>
      <c r="E1650" s="31" t="s">
        <v>124</v>
      </c>
      <c r="F1650" s="76" t="s">
        <v>9</v>
      </c>
      <c r="G1650" s="76" t="s">
        <v>134</v>
      </c>
      <c r="H1650" s="76">
        <v>6.0</v>
      </c>
      <c r="I1650" s="76" t="s">
        <v>123</v>
      </c>
      <c r="J1650" s="76" t="s">
        <v>9</v>
      </c>
      <c r="K1650" s="76" t="s">
        <v>124</v>
      </c>
      <c r="L1650" s="95" t="s">
        <v>1565</v>
      </c>
      <c r="M1650" s="76"/>
    </row>
    <row r="1651" hidden="1">
      <c r="A1651" s="83">
        <v>45765.0</v>
      </c>
      <c r="B1651" s="95" t="s">
        <v>1147</v>
      </c>
      <c r="C1651" s="76" t="s">
        <v>2</v>
      </c>
      <c r="D1651" s="31" t="s">
        <v>123</v>
      </c>
      <c r="E1651" s="31" t="s">
        <v>124</v>
      </c>
      <c r="F1651" s="76" t="s">
        <v>82</v>
      </c>
      <c r="G1651" s="76" t="s">
        <v>134</v>
      </c>
      <c r="H1651" s="76">
        <v>4.0</v>
      </c>
      <c r="I1651" s="76" t="s">
        <v>123</v>
      </c>
      <c r="J1651" s="76" t="s">
        <v>82</v>
      </c>
      <c r="K1651" s="76" t="s">
        <v>124</v>
      </c>
      <c r="L1651" s="95" t="s">
        <v>1566</v>
      </c>
      <c r="M1651" s="76"/>
    </row>
    <row r="1652" hidden="1">
      <c r="A1652" s="83">
        <v>45765.0</v>
      </c>
      <c r="B1652" s="95" t="s">
        <v>1147</v>
      </c>
      <c r="C1652" s="76" t="s">
        <v>2</v>
      </c>
      <c r="D1652" s="31" t="s">
        <v>123</v>
      </c>
      <c r="E1652" s="31" t="s">
        <v>124</v>
      </c>
      <c r="F1652" s="76" t="s">
        <v>82</v>
      </c>
      <c r="G1652" s="76" t="s">
        <v>134</v>
      </c>
      <c r="H1652" s="76">
        <v>4.0</v>
      </c>
      <c r="I1652" s="76" t="s">
        <v>123</v>
      </c>
      <c r="J1652" s="76" t="s">
        <v>82</v>
      </c>
      <c r="K1652" s="76" t="s">
        <v>124</v>
      </c>
      <c r="L1652" s="95" t="s">
        <v>1567</v>
      </c>
      <c r="M1652" s="76"/>
    </row>
    <row r="1653" hidden="1">
      <c r="A1653" s="83">
        <v>45765.0</v>
      </c>
      <c r="B1653" s="95" t="s">
        <v>1147</v>
      </c>
      <c r="C1653" s="76" t="s">
        <v>2</v>
      </c>
      <c r="D1653" s="31" t="s">
        <v>322</v>
      </c>
      <c r="E1653" s="31" t="s">
        <v>126</v>
      </c>
      <c r="F1653" s="76" t="s">
        <v>82</v>
      </c>
      <c r="G1653" s="76" t="s">
        <v>134</v>
      </c>
      <c r="H1653" s="76">
        <v>4.0</v>
      </c>
      <c r="I1653" s="76" t="s">
        <v>322</v>
      </c>
      <c r="J1653" s="76" t="s">
        <v>82</v>
      </c>
      <c r="K1653" s="76" t="s">
        <v>126</v>
      </c>
      <c r="L1653" s="95" t="s">
        <v>1568</v>
      </c>
      <c r="M1653" s="76"/>
    </row>
    <row r="1654" hidden="1">
      <c r="A1654" s="83">
        <v>45765.0</v>
      </c>
      <c r="B1654" s="95" t="s">
        <v>1147</v>
      </c>
      <c r="C1654" s="76" t="s">
        <v>2</v>
      </c>
      <c r="D1654" s="31" t="s">
        <v>123</v>
      </c>
      <c r="E1654" s="31" t="s">
        <v>124</v>
      </c>
      <c r="F1654" s="76" t="s">
        <v>82</v>
      </c>
      <c r="G1654" s="76" t="s">
        <v>134</v>
      </c>
      <c r="H1654" s="76">
        <v>6.0</v>
      </c>
      <c r="I1654" s="76" t="s">
        <v>123</v>
      </c>
      <c r="J1654" s="76" t="s">
        <v>82</v>
      </c>
      <c r="K1654" s="76" t="s">
        <v>124</v>
      </c>
      <c r="L1654" s="95" t="s">
        <v>1569</v>
      </c>
      <c r="M1654" s="76"/>
    </row>
    <row r="1655">
      <c r="A1655" s="83">
        <v>45765.0</v>
      </c>
      <c r="B1655" s="95" t="s">
        <v>705</v>
      </c>
      <c r="C1655" s="76" t="s">
        <v>2</v>
      </c>
      <c r="D1655" s="31" t="s">
        <v>175</v>
      </c>
      <c r="E1655" s="31" t="s">
        <v>126</v>
      </c>
      <c r="F1655" s="76" t="s">
        <v>9</v>
      </c>
      <c r="G1655" s="76" t="s">
        <v>134</v>
      </c>
      <c r="H1655" s="76">
        <v>4.0</v>
      </c>
      <c r="I1655" s="76" t="s">
        <v>175</v>
      </c>
      <c r="J1655" s="76" t="s">
        <v>9</v>
      </c>
      <c r="K1655" s="76" t="s">
        <v>126</v>
      </c>
      <c r="L1655" s="95" t="s">
        <v>1570</v>
      </c>
      <c r="M1655" s="76"/>
    </row>
    <row r="1656" hidden="1">
      <c r="A1656" s="83">
        <v>45765.0</v>
      </c>
      <c r="B1656" s="95" t="s">
        <v>724</v>
      </c>
      <c r="C1656" s="76" t="s">
        <v>2</v>
      </c>
      <c r="D1656" s="31" t="s">
        <v>1046</v>
      </c>
      <c r="E1656" s="31" t="s">
        <v>126</v>
      </c>
      <c r="F1656" s="76" t="s">
        <v>82</v>
      </c>
      <c r="G1656" s="76" t="s">
        <v>134</v>
      </c>
      <c r="H1656" s="76">
        <v>6.0</v>
      </c>
      <c r="I1656" s="76" t="s">
        <v>1046</v>
      </c>
      <c r="J1656" s="76" t="s">
        <v>82</v>
      </c>
      <c r="K1656" s="76" t="s">
        <v>126</v>
      </c>
      <c r="L1656" s="95" t="s">
        <v>1571</v>
      </c>
      <c r="M1656" s="76"/>
    </row>
    <row r="1657">
      <c r="A1657" s="83">
        <v>45765.0</v>
      </c>
      <c r="B1657" s="95" t="s">
        <v>729</v>
      </c>
      <c r="C1657" s="76" t="s">
        <v>2</v>
      </c>
      <c r="D1657" s="31" t="s">
        <v>163</v>
      </c>
      <c r="E1657" s="31" t="s">
        <v>126</v>
      </c>
      <c r="F1657" s="76" t="s">
        <v>9</v>
      </c>
      <c r="G1657" s="76" t="s">
        <v>134</v>
      </c>
      <c r="H1657" s="76">
        <v>4.0</v>
      </c>
      <c r="I1657" s="76" t="s">
        <v>163</v>
      </c>
      <c r="J1657" s="76" t="s">
        <v>9</v>
      </c>
      <c r="K1657" s="76" t="s">
        <v>126</v>
      </c>
      <c r="L1657" s="95" t="s">
        <v>1572</v>
      </c>
      <c r="M1657" s="76"/>
    </row>
    <row r="1658" hidden="1">
      <c r="A1658" s="83">
        <v>45765.0</v>
      </c>
      <c r="B1658" s="95" t="s">
        <v>1157</v>
      </c>
      <c r="C1658" s="76" t="s">
        <v>2</v>
      </c>
      <c r="D1658" s="31" t="s">
        <v>297</v>
      </c>
      <c r="E1658" s="31" t="s">
        <v>126</v>
      </c>
      <c r="F1658" s="76" t="s">
        <v>82</v>
      </c>
      <c r="G1658" s="76" t="s">
        <v>134</v>
      </c>
      <c r="H1658" s="76">
        <v>4.0</v>
      </c>
      <c r="I1658" s="76" t="s">
        <v>297</v>
      </c>
      <c r="J1658" s="76" t="s">
        <v>82</v>
      </c>
      <c r="K1658" s="76" t="s">
        <v>126</v>
      </c>
      <c r="L1658" s="95" t="s">
        <v>1573</v>
      </c>
      <c r="M1658" s="76"/>
    </row>
    <row r="1659">
      <c r="A1659" s="83">
        <v>45765.0</v>
      </c>
      <c r="B1659" s="95" t="s">
        <v>1157</v>
      </c>
      <c r="C1659" s="76" t="s">
        <v>2</v>
      </c>
      <c r="D1659" s="31" t="s">
        <v>297</v>
      </c>
      <c r="E1659" s="31" t="s">
        <v>126</v>
      </c>
      <c r="F1659" s="76" t="s">
        <v>9</v>
      </c>
      <c r="G1659" s="76" t="s">
        <v>134</v>
      </c>
      <c r="H1659" s="76">
        <v>4.0</v>
      </c>
      <c r="I1659" s="76" t="s">
        <v>297</v>
      </c>
      <c r="J1659" s="76" t="s">
        <v>9</v>
      </c>
      <c r="K1659" s="76" t="s">
        <v>126</v>
      </c>
      <c r="L1659" s="95" t="s">
        <v>1574</v>
      </c>
      <c r="M1659" s="76"/>
    </row>
    <row r="1660">
      <c r="A1660" s="83">
        <v>45765.0</v>
      </c>
      <c r="B1660" s="95" t="s">
        <v>1157</v>
      </c>
      <c r="C1660" s="76" t="s">
        <v>2</v>
      </c>
      <c r="D1660" s="31" t="s">
        <v>498</v>
      </c>
      <c r="E1660" s="31" t="s">
        <v>126</v>
      </c>
      <c r="F1660" s="76" t="s">
        <v>9</v>
      </c>
      <c r="G1660" s="76" t="s">
        <v>134</v>
      </c>
      <c r="H1660" s="76">
        <v>3.0</v>
      </c>
      <c r="I1660" s="76" t="s">
        <v>498</v>
      </c>
      <c r="J1660" s="76" t="s">
        <v>9</v>
      </c>
      <c r="K1660" s="76" t="s">
        <v>126</v>
      </c>
      <c r="L1660" s="95" t="s">
        <v>1575</v>
      </c>
      <c r="M1660" s="76"/>
    </row>
    <row r="1661">
      <c r="A1661" s="83">
        <v>45765.0</v>
      </c>
      <c r="B1661" s="95" t="s">
        <v>1576</v>
      </c>
      <c r="C1661" s="76" t="s">
        <v>2</v>
      </c>
      <c r="D1661" s="31" t="s">
        <v>172</v>
      </c>
      <c r="E1661" s="31" t="s">
        <v>126</v>
      </c>
      <c r="F1661" s="76" t="s">
        <v>9</v>
      </c>
      <c r="G1661" s="76" t="s">
        <v>134</v>
      </c>
      <c r="H1661" s="76">
        <v>6.0</v>
      </c>
      <c r="I1661" s="76" t="s">
        <v>172</v>
      </c>
      <c r="J1661" s="76" t="s">
        <v>9</v>
      </c>
      <c r="K1661" s="76" t="s">
        <v>126</v>
      </c>
      <c r="L1661" s="95" t="s">
        <v>1577</v>
      </c>
      <c r="M1661" s="76"/>
    </row>
    <row r="1662">
      <c r="A1662" s="83">
        <v>45765.0</v>
      </c>
      <c r="B1662" s="95" t="s">
        <v>1578</v>
      </c>
      <c r="C1662" s="76" t="s">
        <v>2</v>
      </c>
      <c r="D1662" s="31" t="s">
        <v>498</v>
      </c>
      <c r="E1662" s="31" t="s">
        <v>40</v>
      </c>
      <c r="F1662" s="76" t="s">
        <v>9</v>
      </c>
      <c r="G1662" s="76" t="s">
        <v>134</v>
      </c>
      <c r="H1662" s="76">
        <v>4.0</v>
      </c>
      <c r="I1662" s="76" t="s">
        <v>498</v>
      </c>
      <c r="J1662" s="76" t="s">
        <v>9</v>
      </c>
      <c r="K1662" s="76" t="s">
        <v>40</v>
      </c>
      <c r="L1662" s="95" t="s">
        <v>1579</v>
      </c>
      <c r="M1662" s="76"/>
    </row>
    <row r="1663">
      <c r="A1663" s="83">
        <v>45765.0</v>
      </c>
      <c r="B1663" s="95" t="s">
        <v>1580</v>
      </c>
      <c r="C1663" s="76" t="s">
        <v>2</v>
      </c>
      <c r="D1663" s="31" t="s">
        <v>523</v>
      </c>
      <c r="E1663" s="31" t="s">
        <v>126</v>
      </c>
      <c r="F1663" s="76" t="s">
        <v>9</v>
      </c>
      <c r="G1663" s="76" t="s">
        <v>134</v>
      </c>
      <c r="H1663" s="76">
        <v>6.0</v>
      </c>
      <c r="I1663" s="76" t="s">
        <v>523</v>
      </c>
      <c r="J1663" s="76" t="s">
        <v>9</v>
      </c>
      <c r="K1663" s="76" t="s">
        <v>126</v>
      </c>
      <c r="L1663" s="95" t="s">
        <v>1581</v>
      </c>
      <c r="M1663" s="76"/>
    </row>
    <row r="1664">
      <c r="A1664" s="100"/>
      <c r="I1664" s="91"/>
      <c r="J1664" s="91"/>
      <c r="K1664" s="91"/>
      <c r="L1664" s="85"/>
    </row>
    <row r="1665">
      <c r="A1665" s="83">
        <v>45768.0</v>
      </c>
      <c r="B1665" s="95" t="s">
        <v>1582</v>
      </c>
      <c r="C1665" s="76" t="s">
        <v>78</v>
      </c>
      <c r="D1665" s="31" t="s">
        <v>123</v>
      </c>
      <c r="E1665" s="31" t="s">
        <v>124</v>
      </c>
      <c r="F1665" s="76" t="s">
        <v>945</v>
      </c>
      <c r="H1665" s="76">
        <v>24.0</v>
      </c>
      <c r="I1665" s="91" t="str">
        <f t="shared" ref="I1665:I1666" si="17">TRIM(D1665)</f>
        <v>매장</v>
      </c>
      <c r="J1665" s="91" t="str">
        <f t="shared" ref="J1665:J1666" si="18">TRIM(F1665)</f>
        <v>멕시칸식 샐러드 보울</v>
      </c>
      <c r="K1665" s="91" t="str">
        <f t="shared" ref="K1665:K1666" si="19">TRIM(E1665)</f>
        <v>매장주문</v>
      </c>
      <c r="L1665" s="95" t="s">
        <v>1583</v>
      </c>
    </row>
    <row r="1666">
      <c r="A1666" s="83">
        <v>45768.0</v>
      </c>
      <c r="B1666" s="95" t="s">
        <v>1584</v>
      </c>
      <c r="C1666" s="76" t="s">
        <v>78</v>
      </c>
      <c r="D1666" s="31" t="s">
        <v>123</v>
      </c>
      <c r="E1666" s="31" t="s">
        <v>125</v>
      </c>
      <c r="F1666" s="76" t="s">
        <v>945</v>
      </c>
      <c r="H1666" s="76">
        <v>24.0</v>
      </c>
      <c r="I1666" s="91" t="str">
        <f t="shared" si="17"/>
        <v>매장</v>
      </c>
      <c r="J1666" s="91" t="str">
        <f t="shared" si="18"/>
        <v>멕시칸식 샐러드 보울</v>
      </c>
      <c r="K1666" s="91" t="str">
        <f t="shared" si="19"/>
        <v>매장준비완료</v>
      </c>
      <c r="L1666" s="95" t="s">
        <v>1585</v>
      </c>
    </row>
    <row r="1667">
      <c r="A1667" s="83">
        <v>45768.0</v>
      </c>
      <c r="B1667" s="95" t="s">
        <v>1217</v>
      </c>
      <c r="C1667" s="76" t="s">
        <v>78</v>
      </c>
      <c r="D1667" s="31" t="s">
        <v>169</v>
      </c>
      <c r="E1667" s="31" t="s">
        <v>126</v>
      </c>
      <c r="F1667" s="76" t="s">
        <v>945</v>
      </c>
      <c r="G1667" s="76" t="s">
        <v>134</v>
      </c>
      <c r="H1667" s="76">
        <v>6.0</v>
      </c>
      <c r="I1667" s="76" t="s">
        <v>169</v>
      </c>
      <c r="J1667" s="76" t="s">
        <v>945</v>
      </c>
      <c r="K1667" s="76" t="s">
        <v>126</v>
      </c>
      <c r="L1667" s="95" t="s">
        <v>1586</v>
      </c>
      <c r="M1667" s="76"/>
    </row>
    <row r="1668">
      <c r="A1668" s="83">
        <v>45768.0</v>
      </c>
      <c r="B1668" s="95" t="s">
        <v>1217</v>
      </c>
      <c r="C1668" s="76" t="s">
        <v>78</v>
      </c>
      <c r="D1668" s="31" t="s">
        <v>172</v>
      </c>
      <c r="E1668" s="31" t="s">
        <v>126</v>
      </c>
      <c r="F1668" s="76" t="s">
        <v>945</v>
      </c>
      <c r="G1668" s="76" t="s">
        <v>134</v>
      </c>
      <c r="H1668" s="76">
        <v>6.0</v>
      </c>
      <c r="I1668" s="76" t="s">
        <v>172</v>
      </c>
      <c r="J1668" s="76" t="s">
        <v>945</v>
      </c>
      <c r="K1668" s="76" t="s">
        <v>126</v>
      </c>
      <c r="L1668" s="95" t="s">
        <v>1586</v>
      </c>
      <c r="M1668" s="76"/>
    </row>
    <row r="1669">
      <c r="A1669" s="83">
        <v>45768.0</v>
      </c>
      <c r="B1669" s="95" t="s">
        <v>1217</v>
      </c>
      <c r="C1669" s="76" t="s">
        <v>78</v>
      </c>
      <c r="D1669" s="31" t="s">
        <v>175</v>
      </c>
      <c r="E1669" s="31" t="s">
        <v>126</v>
      </c>
      <c r="F1669" s="76" t="s">
        <v>945</v>
      </c>
      <c r="G1669" s="76" t="s">
        <v>134</v>
      </c>
      <c r="H1669" s="76">
        <v>6.0</v>
      </c>
      <c r="I1669" s="76" t="s">
        <v>163</v>
      </c>
      <c r="J1669" s="76" t="s">
        <v>945</v>
      </c>
      <c r="K1669" s="76" t="s">
        <v>126</v>
      </c>
      <c r="L1669" s="95" t="s">
        <v>1586</v>
      </c>
      <c r="M1669" s="76"/>
    </row>
    <row r="1670">
      <c r="A1670" s="83">
        <v>45768.0</v>
      </c>
      <c r="B1670" s="95" t="s">
        <v>1217</v>
      </c>
      <c r="C1670" s="76" t="s">
        <v>78</v>
      </c>
      <c r="D1670" s="31" t="s">
        <v>163</v>
      </c>
      <c r="E1670" s="31" t="s">
        <v>126</v>
      </c>
      <c r="F1670" s="76" t="s">
        <v>945</v>
      </c>
      <c r="G1670" s="76" t="s">
        <v>134</v>
      </c>
      <c r="H1670" s="76">
        <v>6.0</v>
      </c>
      <c r="I1670" s="76" t="s">
        <v>175</v>
      </c>
      <c r="J1670" s="76" t="s">
        <v>945</v>
      </c>
      <c r="K1670" s="76" t="s">
        <v>126</v>
      </c>
      <c r="L1670" s="95" t="s">
        <v>1586</v>
      </c>
      <c r="M1670" s="76"/>
    </row>
    <row r="1671">
      <c r="A1671" s="83">
        <v>45768.0</v>
      </c>
      <c r="B1671" s="95" t="s">
        <v>1587</v>
      </c>
      <c r="C1671" s="76" t="s">
        <v>78</v>
      </c>
      <c r="D1671" s="31" t="s">
        <v>123</v>
      </c>
      <c r="E1671" s="31" t="s">
        <v>124</v>
      </c>
      <c r="F1671" s="76" t="s">
        <v>945</v>
      </c>
      <c r="H1671" s="76">
        <v>5.0</v>
      </c>
      <c r="I1671" s="91" t="str">
        <f t="shared" ref="I1671:I1673" si="20">TRIM(D1671)</f>
        <v>매장</v>
      </c>
      <c r="J1671" s="91" t="str">
        <f t="shared" ref="J1671:J1686" si="21">TRIM(F1671)</f>
        <v>멕시칸식 샐러드 보울</v>
      </c>
      <c r="K1671" s="91" t="str">
        <f t="shared" ref="K1671:K1676" si="22">TRIM(E1671)</f>
        <v>매장주문</v>
      </c>
      <c r="L1671" s="95" t="s">
        <v>1588</v>
      </c>
    </row>
    <row r="1672">
      <c r="A1672" s="83">
        <v>45768.0</v>
      </c>
      <c r="B1672" s="95" t="s">
        <v>546</v>
      </c>
      <c r="C1672" s="76" t="s">
        <v>78</v>
      </c>
      <c r="D1672" s="31" t="s">
        <v>123</v>
      </c>
      <c r="E1672" s="31" t="s">
        <v>124</v>
      </c>
      <c r="F1672" s="76" t="s">
        <v>945</v>
      </c>
      <c r="H1672" s="76">
        <v>5.0</v>
      </c>
      <c r="I1672" s="91" t="str">
        <f t="shared" si="20"/>
        <v>매장</v>
      </c>
      <c r="J1672" s="91" t="str">
        <f t="shared" si="21"/>
        <v>멕시칸식 샐러드 보울</v>
      </c>
      <c r="K1672" s="91" t="str">
        <f t="shared" si="22"/>
        <v>매장주문</v>
      </c>
      <c r="L1672" s="95" t="s">
        <v>1589</v>
      </c>
    </row>
    <row r="1673">
      <c r="A1673" s="83">
        <v>45768.0</v>
      </c>
      <c r="B1673" s="95" t="s">
        <v>552</v>
      </c>
      <c r="C1673" s="76" t="s">
        <v>78</v>
      </c>
      <c r="D1673" s="31" t="s">
        <v>123</v>
      </c>
      <c r="E1673" s="31" t="s">
        <v>124</v>
      </c>
      <c r="F1673" s="76" t="s">
        <v>945</v>
      </c>
      <c r="H1673" s="76">
        <v>5.0</v>
      </c>
      <c r="I1673" s="91" t="str">
        <f t="shared" si="20"/>
        <v>매장</v>
      </c>
      <c r="J1673" s="91" t="str">
        <f t="shared" si="21"/>
        <v>멕시칸식 샐러드 보울</v>
      </c>
      <c r="K1673" s="91" t="str">
        <f t="shared" si="22"/>
        <v>매장주문</v>
      </c>
      <c r="L1673" s="95" t="s">
        <v>1590</v>
      </c>
    </row>
    <row r="1674">
      <c r="A1674" s="83">
        <v>45768.0</v>
      </c>
      <c r="B1674" s="95" t="s">
        <v>562</v>
      </c>
      <c r="C1674" s="76" t="s">
        <v>78</v>
      </c>
      <c r="D1674" s="31" t="s">
        <v>172</v>
      </c>
      <c r="E1674" s="31" t="s">
        <v>40</v>
      </c>
      <c r="F1674" s="76" t="s">
        <v>945</v>
      </c>
      <c r="H1674" s="76">
        <v>3.0</v>
      </c>
      <c r="I1674" s="76" t="s">
        <v>172</v>
      </c>
      <c r="J1674" s="91" t="str">
        <f t="shared" si="21"/>
        <v>멕시칸식 샐러드 보울</v>
      </c>
      <c r="K1674" s="91" t="str">
        <f t="shared" si="22"/>
        <v>폐기</v>
      </c>
      <c r="L1674" s="95" t="s">
        <v>1591</v>
      </c>
    </row>
    <row r="1675">
      <c r="A1675" s="83">
        <v>45768.0</v>
      </c>
      <c r="B1675" s="95" t="s">
        <v>205</v>
      </c>
      <c r="C1675" s="76" t="s">
        <v>78</v>
      </c>
      <c r="D1675" s="31" t="s">
        <v>123</v>
      </c>
      <c r="E1675" s="31" t="s">
        <v>124</v>
      </c>
      <c r="F1675" s="76" t="s">
        <v>945</v>
      </c>
      <c r="H1675" s="76">
        <v>5.0</v>
      </c>
      <c r="I1675" s="91" t="str">
        <f t="shared" ref="I1675:I1676" si="23">TRIM(D1675)</f>
        <v>매장</v>
      </c>
      <c r="J1675" s="91" t="str">
        <f t="shared" si="21"/>
        <v>멕시칸식 샐러드 보울</v>
      </c>
      <c r="K1675" s="91" t="str">
        <f t="shared" si="22"/>
        <v>매장주문</v>
      </c>
      <c r="L1675" s="95" t="s">
        <v>1592</v>
      </c>
    </row>
    <row r="1676">
      <c r="A1676" s="83">
        <v>45768.0</v>
      </c>
      <c r="B1676" s="95" t="s">
        <v>205</v>
      </c>
      <c r="C1676" s="76" t="s">
        <v>78</v>
      </c>
      <c r="D1676" s="31" t="s">
        <v>123</v>
      </c>
      <c r="E1676" s="31" t="s">
        <v>125</v>
      </c>
      <c r="F1676" s="76" t="s">
        <v>945</v>
      </c>
      <c r="H1676" s="76">
        <v>5.0</v>
      </c>
      <c r="I1676" s="91" t="str">
        <f t="shared" si="23"/>
        <v>매장</v>
      </c>
      <c r="J1676" s="91" t="str">
        <f t="shared" si="21"/>
        <v>멕시칸식 샐러드 보울</v>
      </c>
      <c r="K1676" s="91" t="str">
        <f t="shared" si="22"/>
        <v>매장준비완료</v>
      </c>
      <c r="L1676" s="95" t="s">
        <v>1593</v>
      </c>
    </row>
    <row r="1677">
      <c r="A1677" s="83">
        <v>45768.0</v>
      </c>
      <c r="B1677" s="95" t="s">
        <v>1594</v>
      </c>
      <c r="C1677" s="76" t="s">
        <v>78</v>
      </c>
      <c r="D1677" s="31" t="s">
        <v>172</v>
      </c>
      <c r="E1677" s="31" t="s">
        <v>126</v>
      </c>
      <c r="F1677" s="76" t="s">
        <v>945</v>
      </c>
      <c r="H1677" s="76">
        <v>5.0</v>
      </c>
      <c r="I1677" s="76" t="s">
        <v>172</v>
      </c>
      <c r="J1677" s="91" t="str">
        <f t="shared" si="21"/>
        <v>멕시칸식 샐러드 보울</v>
      </c>
      <c r="K1677" s="76" t="s">
        <v>126</v>
      </c>
      <c r="L1677" s="95" t="s">
        <v>1595</v>
      </c>
    </row>
    <row r="1678">
      <c r="A1678" s="83">
        <v>45768.0</v>
      </c>
      <c r="B1678" s="95" t="s">
        <v>214</v>
      </c>
      <c r="C1678" s="76" t="s">
        <v>78</v>
      </c>
      <c r="D1678" s="31" t="s">
        <v>169</v>
      </c>
      <c r="E1678" s="31" t="s">
        <v>40</v>
      </c>
      <c r="F1678" s="76" t="s">
        <v>945</v>
      </c>
      <c r="H1678" s="76">
        <v>4.0</v>
      </c>
      <c r="I1678" s="76" t="s">
        <v>169</v>
      </c>
      <c r="J1678" s="91" t="str">
        <f t="shared" si="21"/>
        <v>멕시칸식 샐러드 보울</v>
      </c>
      <c r="K1678" s="91" t="str">
        <f t="shared" ref="K1678:K1686" si="24">TRIM(E1678)</f>
        <v>폐기</v>
      </c>
      <c r="L1678" s="95" t="s">
        <v>1596</v>
      </c>
    </row>
    <row r="1679">
      <c r="A1679" s="83">
        <v>45768.0</v>
      </c>
      <c r="B1679" s="95" t="s">
        <v>1597</v>
      </c>
      <c r="C1679" s="76" t="s">
        <v>78</v>
      </c>
      <c r="D1679" s="31" t="s">
        <v>123</v>
      </c>
      <c r="E1679" s="31" t="s">
        <v>125</v>
      </c>
      <c r="F1679" s="76" t="s">
        <v>945</v>
      </c>
      <c r="H1679" s="76">
        <v>5.0</v>
      </c>
      <c r="I1679" s="91" t="str">
        <f>TRIM(D1679)</f>
        <v>매장</v>
      </c>
      <c r="J1679" s="91" t="str">
        <f t="shared" si="21"/>
        <v>멕시칸식 샐러드 보울</v>
      </c>
      <c r="K1679" s="91" t="str">
        <f t="shared" si="24"/>
        <v>매장준비완료</v>
      </c>
      <c r="L1679" s="95" t="s">
        <v>1598</v>
      </c>
    </row>
    <row r="1680">
      <c r="A1680" s="83">
        <v>45768.0</v>
      </c>
      <c r="B1680" s="95" t="s">
        <v>1599</v>
      </c>
      <c r="C1680" s="76" t="s">
        <v>78</v>
      </c>
      <c r="D1680" s="31" t="s">
        <v>169</v>
      </c>
      <c r="E1680" s="31" t="s">
        <v>126</v>
      </c>
      <c r="F1680" s="76" t="s">
        <v>945</v>
      </c>
      <c r="H1680" s="76">
        <v>5.0</v>
      </c>
      <c r="I1680" s="76" t="s">
        <v>169</v>
      </c>
      <c r="J1680" s="91" t="str">
        <f t="shared" si="21"/>
        <v>멕시칸식 샐러드 보울</v>
      </c>
      <c r="K1680" s="91" t="str">
        <f t="shared" si="24"/>
        <v>픽업완료</v>
      </c>
      <c r="L1680" s="95" t="s">
        <v>1600</v>
      </c>
    </row>
    <row r="1681">
      <c r="A1681" s="83">
        <v>45768.0</v>
      </c>
      <c r="B1681" s="95" t="s">
        <v>229</v>
      </c>
      <c r="C1681" s="76" t="s">
        <v>78</v>
      </c>
      <c r="D1681" s="31" t="s">
        <v>163</v>
      </c>
      <c r="E1681" s="31" t="s">
        <v>40</v>
      </c>
      <c r="F1681" s="76" t="s">
        <v>945</v>
      </c>
      <c r="H1681" s="76">
        <v>5.0</v>
      </c>
      <c r="I1681" s="76" t="s">
        <v>163</v>
      </c>
      <c r="J1681" s="91" t="str">
        <f t="shared" si="21"/>
        <v>멕시칸식 샐러드 보울</v>
      </c>
      <c r="K1681" s="91" t="str">
        <f t="shared" si="24"/>
        <v>폐기</v>
      </c>
      <c r="L1681" s="95" t="s">
        <v>1601</v>
      </c>
    </row>
    <row r="1682">
      <c r="A1682" s="83">
        <v>45768.0</v>
      </c>
      <c r="B1682" s="95" t="s">
        <v>229</v>
      </c>
      <c r="C1682" s="76" t="s">
        <v>78</v>
      </c>
      <c r="D1682" s="31" t="s">
        <v>172</v>
      </c>
      <c r="E1682" s="31" t="s">
        <v>40</v>
      </c>
      <c r="F1682" s="76" t="s">
        <v>945</v>
      </c>
      <c r="H1682" s="76">
        <v>5.0</v>
      </c>
      <c r="I1682" s="76" t="s">
        <v>172</v>
      </c>
      <c r="J1682" s="91" t="str">
        <f t="shared" si="21"/>
        <v>멕시칸식 샐러드 보울</v>
      </c>
      <c r="K1682" s="91" t="str">
        <f t="shared" si="24"/>
        <v>폐기</v>
      </c>
      <c r="L1682" s="95" t="s">
        <v>1602</v>
      </c>
    </row>
    <row r="1683">
      <c r="A1683" s="83">
        <v>45768.0</v>
      </c>
      <c r="B1683" s="95" t="s">
        <v>236</v>
      </c>
      <c r="C1683" s="76" t="s">
        <v>78</v>
      </c>
      <c r="D1683" s="31" t="s">
        <v>123</v>
      </c>
      <c r="E1683" s="31" t="s">
        <v>125</v>
      </c>
      <c r="F1683" s="76" t="s">
        <v>945</v>
      </c>
      <c r="H1683" s="76">
        <v>10.0</v>
      </c>
      <c r="I1683" s="91" t="str">
        <f>TRIM(D1683)</f>
        <v>매장</v>
      </c>
      <c r="J1683" s="91" t="str">
        <f t="shared" si="21"/>
        <v>멕시칸식 샐러드 보울</v>
      </c>
      <c r="K1683" s="91" t="str">
        <f t="shared" si="24"/>
        <v>매장준비완료</v>
      </c>
      <c r="L1683" s="95" t="s">
        <v>1603</v>
      </c>
    </row>
    <row r="1684">
      <c r="A1684" s="83">
        <v>45768.0</v>
      </c>
      <c r="B1684" s="95" t="s">
        <v>1604</v>
      </c>
      <c r="C1684" s="76" t="s">
        <v>78</v>
      </c>
      <c r="D1684" s="31" t="s">
        <v>163</v>
      </c>
      <c r="E1684" s="31" t="s">
        <v>126</v>
      </c>
      <c r="F1684" s="76" t="s">
        <v>945</v>
      </c>
      <c r="H1684" s="76">
        <v>5.0</v>
      </c>
      <c r="I1684" s="76" t="s">
        <v>169</v>
      </c>
      <c r="J1684" s="91" t="str">
        <f t="shared" si="21"/>
        <v>멕시칸식 샐러드 보울</v>
      </c>
      <c r="K1684" s="91" t="str">
        <f t="shared" si="24"/>
        <v>픽업완료</v>
      </c>
      <c r="L1684" s="95" t="s">
        <v>1605</v>
      </c>
    </row>
    <row r="1685">
      <c r="A1685" s="83">
        <v>45768.0</v>
      </c>
      <c r="B1685" s="95" t="s">
        <v>1604</v>
      </c>
      <c r="C1685" s="76" t="s">
        <v>78</v>
      </c>
      <c r="D1685" s="31" t="s">
        <v>169</v>
      </c>
      <c r="E1685" s="31" t="s">
        <v>126</v>
      </c>
      <c r="F1685" s="76" t="s">
        <v>945</v>
      </c>
      <c r="H1685" s="76">
        <v>5.0</v>
      </c>
      <c r="I1685" s="76" t="s">
        <v>169</v>
      </c>
      <c r="J1685" s="91" t="str">
        <f t="shared" si="21"/>
        <v>멕시칸식 샐러드 보울</v>
      </c>
      <c r="K1685" s="91" t="str">
        <f t="shared" si="24"/>
        <v>픽업완료</v>
      </c>
      <c r="L1685" s="95" t="s">
        <v>1605</v>
      </c>
    </row>
    <row r="1686">
      <c r="A1686" s="83">
        <v>45768.0</v>
      </c>
      <c r="B1686" s="95" t="s">
        <v>1606</v>
      </c>
      <c r="C1686" s="76" t="s">
        <v>78</v>
      </c>
      <c r="D1686" s="31" t="s">
        <v>172</v>
      </c>
      <c r="E1686" s="31" t="s">
        <v>40</v>
      </c>
      <c r="F1686" s="76" t="s">
        <v>945</v>
      </c>
      <c r="H1686" s="76">
        <v>1.0</v>
      </c>
      <c r="I1686" s="76" t="s">
        <v>172</v>
      </c>
      <c r="J1686" s="91" t="str">
        <f t="shared" si="21"/>
        <v>멕시칸식 샐러드 보울</v>
      </c>
      <c r="K1686" s="91" t="str">
        <f t="shared" si="24"/>
        <v>폐기</v>
      </c>
      <c r="L1686" s="95" t="s">
        <v>1607</v>
      </c>
    </row>
    <row r="1687">
      <c r="A1687" s="83"/>
      <c r="B1687" s="76"/>
      <c r="C1687" s="76"/>
      <c r="D1687" s="31"/>
      <c r="E1687" s="31"/>
      <c r="F1687" s="76"/>
      <c r="H1687" s="76">
        <v>45769.0</v>
      </c>
      <c r="I1687" s="95" t="s">
        <v>1608</v>
      </c>
      <c r="J1687" s="97" t="s">
        <v>2</v>
      </c>
      <c r="K1687" s="97" t="s">
        <v>123</v>
      </c>
      <c r="L1687" s="76" t="s">
        <v>124</v>
      </c>
      <c r="M1687" s="76" t="s">
        <v>9</v>
      </c>
      <c r="N1687" s="76" t="s">
        <v>134</v>
      </c>
      <c r="O1687" s="96">
        <v>8.0</v>
      </c>
      <c r="P1687" s="76" t="s">
        <v>123</v>
      </c>
      <c r="Q1687" s="76" t="s">
        <v>9</v>
      </c>
      <c r="R1687" s="76" t="s">
        <v>124</v>
      </c>
      <c r="S1687" s="95" t="s">
        <v>1609</v>
      </c>
    </row>
    <row r="1688">
      <c r="A1688" s="83"/>
      <c r="B1688" s="76"/>
      <c r="C1688" s="76"/>
      <c r="D1688" s="31"/>
      <c r="E1688" s="31"/>
      <c r="F1688" s="76"/>
      <c r="H1688" s="76">
        <v>45769.0</v>
      </c>
      <c r="I1688" s="95" t="s">
        <v>1608</v>
      </c>
      <c r="J1688" s="97" t="s">
        <v>2</v>
      </c>
      <c r="K1688" s="97" t="s">
        <v>123</v>
      </c>
      <c r="L1688" s="76" t="s">
        <v>124</v>
      </c>
      <c r="M1688" s="76" t="s">
        <v>82</v>
      </c>
      <c r="N1688" s="76" t="s">
        <v>134</v>
      </c>
      <c r="O1688" s="96">
        <v>6.0</v>
      </c>
      <c r="P1688" s="76" t="s">
        <v>123</v>
      </c>
      <c r="Q1688" s="76" t="s">
        <v>82</v>
      </c>
      <c r="R1688" s="76" t="s">
        <v>124</v>
      </c>
      <c r="S1688" s="95" t="s">
        <v>1610</v>
      </c>
    </row>
    <row r="1689">
      <c r="A1689" s="83"/>
      <c r="B1689" s="76"/>
      <c r="C1689" s="76"/>
      <c r="D1689" s="31"/>
      <c r="E1689" s="31"/>
      <c r="F1689" s="76"/>
      <c r="H1689" s="76">
        <v>45769.0</v>
      </c>
      <c r="I1689" s="95" t="s">
        <v>1611</v>
      </c>
      <c r="J1689" s="97" t="s">
        <v>2</v>
      </c>
      <c r="K1689" s="97" t="s">
        <v>123</v>
      </c>
      <c r="L1689" s="76" t="s">
        <v>124</v>
      </c>
      <c r="M1689" s="76" t="s">
        <v>9</v>
      </c>
      <c r="N1689" s="76" t="s">
        <v>134</v>
      </c>
      <c r="O1689" s="96">
        <v>5.0</v>
      </c>
      <c r="P1689" s="76" t="s">
        <v>123</v>
      </c>
      <c r="Q1689" s="76" t="s">
        <v>9</v>
      </c>
      <c r="R1689" s="76" t="s">
        <v>124</v>
      </c>
      <c r="S1689" s="95" t="s">
        <v>1612</v>
      </c>
    </row>
    <row r="1690">
      <c r="A1690" s="83"/>
      <c r="B1690" s="76"/>
      <c r="C1690" s="76"/>
      <c r="D1690" s="31"/>
      <c r="E1690" s="31"/>
      <c r="F1690" s="76"/>
      <c r="H1690" s="76">
        <v>45769.0</v>
      </c>
      <c r="I1690" s="95" t="s">
        <v>1611</v>
      </c>
      <c r="J1690" s="97" t="s">
        <v>2</v>
      </c>
      <c r="K1690" s="97" t="s">
        <v>123</v>
      </c>
      <c r="L1690" s="76" t="s">
        <v>124</v>
      </c>
      <c r="M1690" s="76" t="s">
        <v>9</v>
      </c>
      <c r="N1690" s="76" t="s">
        <v>134</v>
      </c>
      <c r="O1690" s="96">
        <v>5.0</v>
      </c>
      <c r="P1690" s="76" t="s">
        <v>123</v>
      </c>
      <c r="Q1690" s="76" t="s">
        <v>9</v>
      </c>
      <c r="R1690" s="76" t="s">
        <v>124</v>
      </c>
      <c r="S1690" s="95" t="s">
        <v>1613</v>
      </c>
    </row>
    <row r="1691">
      <c r="A1691" s="83"/>
      <c r="B1691" s="76"/>
      <c r="C1691" s="76"/>
      <c r="D1691" s="31"/>
      <c r="E1691" s="31"/>
      <c r="F1691" s="76"/>
      <c r="H1691" s="76">
        <v>45769.0</v>
      </c>
      <c r="I1691" s="95" t="s">
        <v>1611</v>
      </c>
      <c r="J1691" s="97" t="s">
        <v>2</v>
      </c>
      <c r="K1691" s="97" t="s">
        <v>123</v>
      </c>
      <c r="L1691" s="76" t="s">
        <v>124</v>
      </c>
      <c r="M1691" s="76" t="s">
        <v>9</v>
      </c>
      <c r="N1691" s="76" t="s">
        <v>134</v>
      </c>
      <c r="O1691" s="96">
        <v>5.0</v>
      </c>
      <c r="P1691" s="76" t="s">
        <v>123</v>
      </c>
      <c r="Q1691" s="76" t="s">
        <v>9</v>
      </c>
      <c r="R1691" s="76" t="s">
        <v>124</v>
      </c>
      <c r="S1691" s="95" t="s">
        <v>1614</v>
      </c>
    </row>
    <row r="1692">
      <c r="A1692" s="83"/>
      <c r="B1692" s="76"/>
      <c r="C1692" s="76"/>
      <c r="D1692" s="31"/>
      <c r="E1692" s="31"/>
      <c r="F1692" s="76"/>
      <c r="H1692" s="76">
        <v>45769.0</v>
      </c>
      <c r="I1692" s="95" t="s">
        <v>1611</v>
      </c>
      <c r="J1692" s="97" t="s">
        <v>2</v>
      </c>
      <c r="K1692" s="97" t="s">
        <v>123</v>
      </c>
      <c r="L1692" s="76" t="s">
        <v>124</v>
      </c>
      <c r="M1692" s="76" t="s">
        <v>9</v>
      </c>
      <c r="N1692" s="76" t="s">
        <v>134</v>
      </c>
      <c r="O1692" s="96">
        <v>5.0</v>
      </c>
      <c r="P1692" s="76" t="s">
        <v>123</v>
      </c>
      <c r="Q1692" s="76" t="s">
        <v>9</v>
      </c>
      <c r="R1692" s="76" t="s">
        <v>124</v>
      </c>
      <c r="S1692" s="95" t="s">
        <v>1615</v>
      </c>
    </row>
    <row r="1693">
      <c r="A1693" s="83"/>
      <c r="B1693" s="76"/>
      <c r="C1693" s="76"/>
      <c r="D1693" s="31"/>
      <c r="E1693" s="31"/>
      <c r="F1693" s="76"/>
      <c r="H1693" s="76">
        <v>45769.0</v>
      </c>
      <c r="I1693" s="95" t="s">
        <v>1611</v>
      </c>
      <c r="J1693" s="97" t="s">
        <v>2</v>
      </c>
      <c r="K1693" s="97" t="s">
        <v>123</v>
      </c>
      <c r="L1693" s="76" t="s">
        <v>124</v>
      </c>
      <c r="M1693" s="76" t="s">
        <v>9</v>
      </c>
      <c r="N1693" s="76" t="s">
        <v>134</v>
      </c>
      <c r="O1693" s="96">
        <v>5.0</v>
      </c>
      <c r="P1693" s="76" t="s">
        <v>123</v>
      </c>
      <c r="Q1693" s="76" t="s">
        <v>9</v>
      </c>
      <c r="R1693" s="76" t="s">
        <v>124</v>
      </c>
      <c r="S1693" s="95" t="s">
        <v>1616</v>
      </c>
    </row>
    <row r="1694">
      <c r="A1694" s="83"/>
      <c r="B1694" s="76"/>
      <c r="C1694" s="76"/>
      <c r="D1694" s="31"/>
      <c r="E1694" s="31"/>
      <c r="F1694" s="76"/>
      <c r="H1694" s="76">
        <v>45769.0</v>
      </c>
      <c r="I1694" s="95" t="s">
        <v>1611</v>
      </c>
      <c r="J1694" s="97" t="s">
        <v>2</v>
      </c>
      <c r="K1694" s="97" t="s">
        <v>123</v>
      </c>
      <c r="L1694" s="76" t="s">
        <v>124</v>
      </c>
      <c r="M1694" s="76" t="s">
        <v>9</v>
      </c>
      <c r="N1694" s="76" t="s">
        <v>134</v>
      </c>
      <c r="O1694" s="96">
        <v>5.0</v>
      </c>
      <c r="P1694" s="76" t="s">
        <v>123</v>
      </c>
      <c r="Q1694" s="76" t="s">
        <v>9</v>
      </c>
      <c r="R1694" s="76" t="s">
        <v>124</v>
      </c>
      <c r="S1694" s="95" t="s">
        <v>1617</v>
      </c>
    </row>
    <row r="1695">
      <c r="A1695" s="83"/>
      <c r="B1695" s="76"/>
      <c r="C1695" s="76"/>
      <c r="D1695" s="31"/>
      <c r="E1695" s="31"/>
      <c r="F1695" s="76"/>
      <c r="H1695" s="76">
        <v>45769.0</v>
      </c>
      <c r="I1695" s="95" t="s">
        <v>1611</v>
      </c>
      <c r="J1695" s="97" t="s">
        <v>2</v>
      </c>
      <c r="K1695" s="97" t="s">
        <v>123</v>
      </c>
      <c r="L1695" s="76" t="s">
        <v>124</v>
      </c>
      <c r="M1695" s="76" t="s">
        <v>9</v>
      </c>
      <c r="N1695" s="76" t="s">
        <v>134</v>
      </c>
      <c r="O1695" s="96">
        <v>5.0</v>
      </c>
      <c r="P1695" s="76" t="s">
        <v>123</v>
      </c>
      <c r="Q1695" s="76" t="s">
        <v>9</v>
      </c>
      <c r="R1695" s="76" t="s">
        <v>124</v>
      </c>
      <c r="S1695" s="95" t="s">
        <v>1618</v>
      </c>
    </row>
    <row r="1696">
      <c r="A1696" s="83"/>
      <c r="B1696" s="76"/>
      <c r="C1696" s="76"/>
      <c r="D1696" s="31"/>
      <c r="E1696" s="31"/>
      <c r="F1696" s="76"/>
      <c r="H1696" s="76">
        <v>45769.0</v>
      </c>
      <c r="I1696" s="95" t="s">
        <v>300</v>
      </c>
      <c r="J1696" s="97" t="s">
        <v>2</v>
      </c>
      <c r="K1696" s="97" t="s">
        <v>175</v>
      </c>
      <c r="L1696" s="76" t="s">
        <v>126</v>
      </c>
      <c r="M1696" s="76" t="s">
        <v>9</v>
      </c>
      <c r="N1696" s="76" t="s">
        <v>134</v>
      </c>
      <c r="O1696" s="96">
        <v>5.0</v>
      </c>
      <c r="P1696" s="76" t="s">
        <v>175</v>
      </c>
      <c r="Q1696" s="76" t="s">
        <v>9</v>
      </c>
      <c r="R1696" s="76" t="s">
        <v>126</v>
      </c>
      <c r="S1696" s="95" t="s">
        <v>1619</v>
      </c>
    </row>
    <row r="1697">
      <c r="A1697" s="83"/>
      <c r="B1697" s="76"/>
      <c r="C1697" s="76"/>
      <c r="D1697" s="31"/>
      <c r="E1697" s="31"/>
      <c r="F1697" s="76"/>
      <c r="H1697" s="76">
        <v>45769.0</v>
      </c>
      <c r="I1697" s="95" t="s">
        <v>314</v>
      </c>
      <c r="J1697" s="97" t="s">
        <v>2</v>
      </c>
      <c r="K1697" s="97" t="s">
        <v>169</v>
      </c>
      <c r="L1697" s="76" t="s">
        <v>126</v>
      </c>
      <c r="M1697" s="76" t="s">
        <v>9</v>
      </c>
      <c r="N1697" s="76" t="s">
        <v>134</v>
      </c>
      <c r="O1697" s="96">
        <v>5.0</v>
      </c>
      <c r="P1697" s="76" t="s">
        <v>169</v>
      </c>
      <c r="Q1697" s="76" t="s">
        <v>9</v>
      </c>
      <c r="R1697" s="76" t="s">
        <v>126</v>
      </c>
      <c r="S1697" s="95" t="s">
        <v>1620</v>
      </c>
    </row>
    <row r="1698">
      <c r="A1698" s="83"/>
      <c r="B1698" s="76"/>
      <c r="C1698" s="76"/>
      <c r="D1698" s="31"/>
      <c r="E1698" s="31"/>
      <c r="F1698" s="76"/>
      <c r="H1698" s="76">
        <v>45769.0</v>
      </c>
      <c r="I1698" s="95" t="s">
        <v>135</v>
      </c>
      <c r="J1698" s="97" t="s">
        <v>2</v>
      </c>
      <c r="K1698" s="97" t="s">
        <v>1621</v>
      </c>
      <c r="L1698" s="76" t="s">
        <v>126</v>
      </c>
      <c r="M1698" s="76" t="s">
        <v>9</v>
      </c>
      <c r="N1698" s="76" t="s">
        <v>134</v>
      </c>
      <c r="O1698" s="96">
        <v>5.0</v>
      </c>
      <c r="P1698" s="76" t="s">
        <v>1621</v>
      </c>
      <c r="Q1698" s="76" t="s">
        <v>9</v>
      </c>
      <c r="R1698" s="76" t="s">
        <v>126</v>
      </c>
      <c r="S1698" s="95" t="s">
        <v>1622</v>
      </c>
    </row>
    <row r="1699">
      <c r="A1699" s="83"/>
      <c r="B1699" s="76"/>
      <c r="C1699" s="76"/>
      <c r="D1699" s="31"/>
      <c r="E1699" s="31"/>
      <c r="F1699" s="76"/>
      <c r="H1699" s="76">
        <v>45769.0</v>
      </c>
      <c r="I1699" s="95" t="s">
        <v>135</v>
      </c>
      <c r="J1699" s="97" t="s">
        <v>2</v>
      </c>
      <c r="K1699" s="97" t="s">
        <v>127</v>
      </c>
      <c r="L1699" s="76" t="s">
        <v>57</v>
      </c>
      <c r="M1699" s="76" t="s">
        <v>134</v>
      </c>
      <c r="N1699" s="76" t="s">
        <v>132</v>
      </c>
      <c r="O1699" s="96">
        <v>20.0</v>
      </c>
      <c r="P1699" s="76" t="s">
        <v>123</v>
      </c>
      <c r="Q1699" s="76" t="s">
        <v>134</v>
      </c>
      <c r="R1699" s="76" t="s">
        <v>57</v>
      </c>
      <c r="S1699" s="95" t="s">
        <v>1623</v>
      </c>
    </row>
    <row r="1700">
      <c r="A1700" s="83"/>
      <c r="B1700" s="76"/>
      <c r="C1700" s="76"/>
      <c r="D1700" s="31"/>
      <c r="E1700" s="31"/>
      <c r="F1700" s="76"/>
      <c r="H1700" s="76">
        <v>45769.0</v>
      </c>
      <c r="I1700" s="95" t="s">
        <v>974</v>
      </c>
      <c r="J1700" s="97" t="s">
        <v>2</v>
      </c>
      <c r="K1700" s="97" t="s">
        <v>172</v>
      </c>
      <c r="L1700" s="76" t="s">
        <v>126</v>
      </c>
      <c r="M1700" s="76" t="s">
        <v>9</v>
      </c>
      <c r="N1700" s="76" t="s">
        <v>134</v>
      </c>
      <c r="O1700" s="96">
        <v>5.0</v>
      </c>
      <c r="P1700" s="76" t="s">
        <v>172</v>
      </c>
      <c r="Q1700" s="76" t="s">
        <v>9</v>
      </c>
      <c r="R1700" s="76" t="s">
        <v>126</v>
      </c>
      <c r="S1700" s="95" t="s">
        <v>1624</v>
      </c>
    </row>
    <row r="1701">
      <c r="A1701" s="83"/>
      <c r="B1701" s="76"/>
      <c r="C1701" s="76"/>
      <c r="D1701" s="31"/>
      <c r="E1701" s="31"/>
      <c r="F1701" s="76"/>
      <c r="H1701" s="76">
        <v>45769.0</v>
      </c>
      <c r="I1701" s="95" t="s">
        <v>136</v>
      </c>
      <c r="J1701" s="97" t="s">
        <v>2</v>
      </c>
      <c r="K1701" s="97" t="s">
        <v>1625</v>
      </c>
      <c r="L1701" s="76" t="s">
        <v>126</v>
      </c>
      <c r="M1701" s="76" t="s">
        <v>9</v>
      </c>
      <c r="N1701" s="76" t="s">
        <v>134</v>
      </c>
      <c r="O1701" s="96">
        <v>5.0</v>
      </c>
      <c r="P1701" s="76" t="s">
        <v>1625</v>
      </c>
      <c r="Q1701" s="76" t="s">
        <v>9</v>
      </c>
      <c r="R1701" s="76" t="s">
        <v>126</v>
      </c>
      <c r="S1701" s="95" t="s">
        <v>1626</v>
      </c>
    </row>
    <row r="1702">
      <c r="A1702" s="83"/>
      <c r="B1702" s="76"/>
      <c r="C1702" s="76"/>
      <c r="D1702" s="31"/>
      <c r="E1702" s="31"/>
      <c r="F1702" s="76"/>
      <c r="H1702" s="76">
        <v>45769.0</v>
      </c>
      <c r="I1702" s="95" t="s">
        <v>637</v>
      </c>
      <c r="J1702" s="97" t="s">
        <v>2</v>
      </c>
      <c r="K1702" s="97" t="s">
        <v>1627</v>
      </c>
      <c r="L1702" s="76" t="s">
        <v>126</v>
      </c>
      <c r="M1702" s="76" t="s">
        <v>9</v>
      </c>
      <c r="N1702" s="76" t="s">
        <v>134</v>
      </c>
      <c r="O1702" s="96">
        <v>5.0</v>
      </c>
      <c r="P1702" s="76" t="s">
        <v>1627</v>
      </c>
      <c r="Q1702" s="76" t="s">
        <v>9</v>
      </c>
      <c r="R1702" s="76" t="s">
        <v>126</v>
      </c>
      <c r="S1702" s="95" t="s">
        <v>1628</v>
      </c>
    </row>
    <row r="1703">
      <c r="A1703" s="83"/>
      <c r="B1703" s="76"/>
      <c r="C1703" s="76"/>
      <c r="D1703" s="31"/>
      <c r="E1703" s="31"/>
      <c r="F1703" s="76"/>
      <c r="H1703" s="76">
        <v>45769.0</v>
      </c>
      <c r="I1703" s="95" t="s">
        <v>325</v>
      </c>
      <c r="J1703" s="97" t="s">
        <v>2</v>
      </c>
      <c r="K1703" s="97" t="s">
        <v>163</v>
      </c>
      <c r="L1703" s="76" t="s">
        <v>126</v>
      </c>
      <c r="M1703" s="76" t="s">
        <v>9</v>
      </c>
      <c r="N1703" s="76" t="s">
        <v>134</v>
      </c>
      <c r="O1703" s="96">
        <v>5.0</v>
      </c>
      <c r="P1703" s="76" t="s">
        <v>163</v>
      </c>
      <c r="Q1703" s="76" t="s">
        <v>9</v>
      </c>
      <c r="R1703" s="76" t="s">
        <v>126</v>
      </c>
      <c r="S1703" s="95" t="s">
        <v>1629</v>
      </c>
    </row>
    <row r="1704">
      <c r="A1704" s="83"/>
      <c r="B1704" s="76"/>
      <c r="C1704" s="76"/>
      <c r="D1704" s="31"/>
      <c r="E1704" s="31"/>
      <c r="F1704" s="76"/>
      <c r="H1704" s="76">
        <v>45769.0</v>
      </c>
      <c r="I1704" s="95" t="s">
        <v>651</v>
      </c>
      <c r="J1704" s="97" t="s">
        <v>2</v>
      </c>
      <c r="K1704" s="97" t="s">
        <v>127</v>
      </c>
      <c r="L1704" s="76" t="s">
        <v>57</v>
      </c>
      <c r="M1704" s="76" t="s">
        <v>134</v>
      </c>
      <c r="N1704" s="76" t="s">
        <v>131</v>
      </c>
      <c r="O1704" s="96">
        <v>50.0</v>
      </c>
      <c r="P1704" s="76" t="s">
        <v>123</v>
      </c>
      <c r="Q1704" s="76" t="s">
        <v>134</v>
      </c>
      <c r="R1704" s="76" t="s">
        <v>57</v>
      </c>
      <c r="S1704" s="95" t="s">
        <v>1630</v>
      </c>
    </row>
    <row r="1705">
      <c r="A1705" s="83"/>
      <c r="B1705" s="76"/>
      <c r="C1705" s="76"/>
      <c r="D1705" s="31"/>
      <c r="E1705" s="31"/>
      <c r="F1705" s="76"/>
      <c r="H1705" s="76">
        <v>45769.0</v>
      </c>
      <c r="I1705" s="95" t="s">
        <v>651</v>
      </c>
      <c r="J1705" s="97" t="s">
        <v>2</v>
      </c>
      <c r="K1705" s="97" t="s">
        <v>127</v>
      </c>
      <c r="L1705" s="76" t="s">
        <v>57</v>
      </c>
      <c r="M1705" s="76" t="s">
        <v>134</v>
      </c>
      <c r="N1705" s="76" t="s">
        <v>129</v>
      </c>
      <c r="O1705" s="96">
        <v>50.0</v>
      </c>
      <c r="P1705" s="76" t="s">
        <v>123</v>
      </c>
      <c r="Q1705" s="76" t="s">
        <v>134</v>
      </c>
      <c r="R1705" s="76" t="s">
        <v>57</v>
      </c>
      <c r="S1705" s="95" t="s">
        <v>1631</v>
      </c>
    </row>
    <row r="1706">
      <c r="A1706" s="83"/>
      <c r="B1706" s="76"/>
      <c r="C1706" s="76"/>
      <c r="D1706" s="31"/>
      <c r="E1706" s="31"/>
      <c r="F1706" s="76"/>
      <c r="H1706" s="76">
        <v>45769.0</v>
      </c>
      <c r="I1706" s="95" t="s">
        <v>1632</v>
      </c>
      <c r="J1706" s="97" t="s">
        <v>2</v>
      </c>
      <c r="K1706" s="97" t="s">
        <v>123</v>
      </c>
      <c r="L1706" s="76" t="s">
        <v>124</v>
      </c>
      <c r="M1706" s="76" t="s">
        <v>9</v>
      </c>
      <c r="N1706" s="76" t="s">
        <v>134</v>
      </c>
      <c r="O1706" s="96">
        <v>5.0</v>
      </c>
      <c r="P1706" s="76" t="s">
        <v>123</v>
      </c>
      <c r="Q1706" s="76" t="s">
        <v>9</v>
      </c>
      <c r="R1706" s="76" t="s">
        <v>124</v>
      </c>
      <c r="S1706" s="95" t="s">
        <v>1633</v>
      </c>
    </row>
    <row r="1707">
      <c r="A1707" s="83"/>
      <c r="B1707" s="76"/>
      <c r="C1707" s="76"/>
      <c r="D1707" s="31"/>
      <c r="E1707" s="31"/>
      <c r="F1707" s="76"/>
      <c r="H1707" s="76">
        <v>45769.0</v>
      </c>
      <c r="I1707" s="95" t="s">
        <v>1632</v>
      </c>
      <c r="J1707" s="97" t="s">
        <v>2</v>
      </c>
      <c r="K1707" s="97" t="s">
        <v>123</v>
      </c>
      <c r="L1707" s="76" t="s">
        <v>125</v>
      </c>
      <c r="M1707" s="76" t="s">
        <v>9</v>
      </c>
      <c r="N1707" s="76" t="s">
        <v>134</v>
      </c>
      <c r="O1707" s="96">
        <v>5.0</v>
      </c>
      <c r="P1707" s="76" t="s">
        <v>123</v>
      </c>
      <c r="Q1707" s="76" t="s">
        <v>9</v>
      </c>
      <c r="R1707" s="76" t="s">
        <v>125</v>
      </c>
      <c r="S1707" s="95" t="s">
        <v>1634</v>
      </c>
    </row>
    <row r="1708">
      <c r="A1708" s="83"/>
      <c r="B1708" s="76"/>
      <c r="C1708" s="76"/>
      <c r="D1708" s="31"/>
      <c r="E1708" s="31"/>
      <c r="F1708" s="76"/>
      <c r="H1708" s="76">
        <v>45769.0</v>
      </c>
      <c r="I1708" s="95" t="s">
        <v>366</v>
      </c>
      <c r="J1708" s="97" t="s">
        <v>2</v>
      </c>
      <c r="K1708" s="97" t="s">
        <v>123</v>
      </c>
      <c r="L1708" s="76" t="s">
        <v>124</v>
      </c>
      <c r="M1708" s="76" t="s">
        <v>9</v>
      </c>
      <c r="N1708" s="76" t="s">
        <v>134</v>
      </c>
      <c r="O1708" s="96">
        <v>5.0</v>
      </c>
      <c r="P1708" s="76" t="s">
        <v>123</v>
      </c>
      <c r="Q1708" s="76" t="s">
        <v>9</v>
      </c>
      <c r="R1708" s="76" t="s">
        <v>124</v>
      </c>
      <c r="S1708" s="95" t="s">
        <v>1635</v>
      </c>
    </row>
    <row r="1709">
      <c r="A1709" s="83"/>
      <c r="B1709" s="76"/>
      <c r="C1709" s="76"/>
      <c r="D1709" s="31"/>
      <c r="E1709" s="31"/>
      <c r="F1709" s="76"/>
      <c r="H1709" s="76">
        <v>45769.0</v>
      </c>
      <c r="I1709" s="95" t="s">
        <v>366</v>
      </c>
      <c r="J1709" s="97" t="s">
        <v>2</v>
      </c>
      <c r="K1709" s="97" t="s">
        <v>175</v>
      </c>
      <c r="L1709" s="76" t="s">
        <v>40</v>
      </c>
      <c r="M1709" s="76" t="s">
        <v>9</v>
      </c>
      <c r="N1709" s="76" t="s">
        <v>134</v>
      </c>
      <c r="O1709" s="96">
        <v>5.0</v>
      </c>
      <c r="P1709" s="76" t="s">
        <v>175</v>
      </c>
      <c r="Q1709" s="76" t="s">
        <v>9</v>
      </c>
      <c r="R1709" s="76" t="s">
        <v>40</v>
      </c>
      <c r="S1709" s="95" t="s">
        <v>1636</v>
      </c>
    </row>
    <row r="1710">
      <c r="A1710" s="83"/>
      <c r="B1710" s="76"/>
      <c r="C1710" s="76"/>
      <c r="D1710" s="31"/>
      <c r="E1710" s="31"/>
      <c r="F1710" s="76"/>
      <c r="H1710" s="76">
        <v>45769.0</v>
      </c>
      <c r="I1710" s="95" t="s">
        <v>1637</v>
      </c>
      <c r="J1710" s="97" t="s">
        <v>2</v>
      </c>
      <c r="K1710" s="97" t="s">
        <v>175</v>
      </c>
      <c r="L1710" s="76" t="s">
        <v>126</v>
      </c>
      <c r="M1710" s="76" t="s">
        <v>9</v>
      </c>
      <c r="N1710" s="76" t="s">
        <v>134</v>
      </c>
      <c r="O1710" s="96">
        <v>5.0</v>
      </c>
      <c r="P1710" s="76" t="s">
        <v>175</v>
      </c>
      <c r="Q1710" s="76" t="s">
        <v>9</v>
      </c>
      <c r="R1710" s="76" t="s">
        <v>126</v>
      </c>
      <c r="S1710" s="95" t="s">
        <v>1638</v>
      </c>
    </row>
    <row r="1711">
      <c r="A1711" s="83"/>
      <c r="B1711" s="76"/>
      <c r="C1711" s="76"/>
      <c r="D1711" s="31"/>
      <c r="E1711" s="31"/>
      <c r="F1711" s="76"/>
      <c r="H1711" s="76">
        <v>45769.0</v>
      </c>
      <c r="I1711" s="95" t="s">
        <v>142</v>
      </c>
      <c r="J1711" s="97" t="s">
        <v>2</v>
      </c>
      <c r="K1711" s="97" t="s">
        <v>123</v>
      </c>
      <c r="L1711" s="76" t="s">
        <v>125</v>
      </c>
      <c r="M1711" s="76" t="s">
        <v>9</v>
      </c>
      <c r="N1711" s="76" t="s">
        <v>134</v>
      </c>
      <c r="O1711" s="96">
        <v>5.0</v>
      </c>
      <c r="P1711" s="76" t="s">
        <v>123</v>
      </c>
      <c r="Q1711" s="76" t="s">
        <v>9</v>
      </c>
      <c r="R1711" s="76" t="s">
        <v>125</v>
      </c>
      <c r="S1711" s="95" t="s">
        <v>1639</v>
      </c>
    </row>
    <row r="1712">
      <c r="A1712" s="83"/>
      <c r="B1712" s="76"/>
      <c r="C1712" s="76"/>
      <c r="D1712" s="31"/>
      <c r="E1712" s="31"/>
      <c r="F1712" s="76"/>
      <c r="H1712" s="76">
        <v>45769.0</v>
      </c>
      <c r="I1712" s="95" t="s">
        <v>375</v>
      </c>
      <c r="J1712" s="97" t="s">
        <v>2</v>
      </c>
      <c r="K1712" s="97" t="s">
        <v>123</v>
      </c>
      <c r="L1712" s="76" t="s">
        <v>124</v>
      </c>
      <c r="M1712" s="76" t="s">
        <v>9</v>
      </c>
      <c r="N1712" s="76" t="s">
        <v>134</v>
      </c>
      <c r="O1712" s="96">
        <v>5.0</v>
      </c>
      <c r="P1712" s="76" t="s">
        <v>123</v>
      </c>
      <c r="Q1712" s="76" t="s">
        <v>9</v>
      </c>
      <c r="R1712" s="76" t="s">
        <v>124</v>
      </c>
      <c r="S1712" s="95" t="s">
        <v>1640</v>
      </c>
    </row>
    <row r="1713">
      <c r="A1713" s="83"/>
      <c r="B1713" s="76"/>
      <c r="C1713" s="76"/>
      <c r="D1713" s="31"/>
      <c r="E1713" s="31"/>
      <c r="F1713" s="76"/>
      <c r="H1713" s="76">
        <v>45769.0</v>
      </c>
      <c r="I1713" s="95" t="s">
        <v>375</v>
      </c>
      <c r="J1713" s="97" t="s">
        <v>2</v>
      </c>
      <c r="K1713" s="97" t="s">
        <v>123</v>
      </c>
      <c r="L1713" s="76" t="s">
        <v>125</v>
      </c>
      <c r="M1713" s="76" t="s">
        <v>9</v>
      </c>
      <c r="N1713" s="76" t="s">
        <v>134</v>
      </c>
      <c r="O1713" s="96">
        <v>5.0</v>
      </c>
      <c r="P1713" s="76" t="s">
        <v>123</v>
      </c>
      <c r="Q1713" s="76" t="s">
        <v>9</v>
      </c>
      <c r="R1713" s="76" t="s">
        <v>125</v>
      </c>
      <c r="S1713" s="95" t="s">
        <v>1641</v>
      </c>
    </row>
    <row r="1714">
      <c r="A1714" s="83"/>
      <c r="B1714" s="76"/>
      <c r="C1714" s="76"/>
      <c r="D1714" s="31"/>
      <c r="E1714" s="31"/>
      <c r="F1714" s="76"/>
      <c r="H1714" s="76">
        <v>45769.0</v>
      </c>
      <c r="I1714" s="95" t="s">
        <v>375</v>
      </c>
      <c r="J1714" s="97" t="s">
        <v>2</v>
      </c>
      <c r="K1714" s="97" t="s">
        <v>127</v>
      </c>
      <c r="L1714" s="76" t="s">
        <v>57</v>
      </c>
      <c r="M1714" s="76" t="s">
        <v>134</v>
      </c>
      <c r="N1714" s="76" t="s">
        <v>132</v>
      </c>
      <c r="O1714" s="96">
        <v>100.0</v>
      </c>
      <c r="P1714" s="76" t="s">
        <v>123</v>
      </c>
      <c r="Q1714" s="76" t="s">
        <v>134</v>
      </c>
      <c r="R1714" s="76" t="s">
        <v>57</v>
      </c>
      <c r="S1714" s="95" t="s">
        <v>1642</v>
      </c>
    </row>
    <row r="1715">
      <c r="A1715" s="83"/>
      <c r="B1715" s="76"/>
      <c r="C1715" s="76"/>
      <c r="D1715" s="31"/>
      <c r="E1715" s="31"/>
      <c r="F1715" s="76"/>
      <c r="H1715" s="76">
        <v>45769.0</v>
      </c>
      <c r="I1715" s="95" t="s">
        <v>375</v>
      </c>
      <c r="J1715" s="97" t="s">
        <v>2</v>
      </c>
      <c r="K1715" s="97" t="s">
        <v>127</v>
      </c>
      <c r="L1715" s="76" t="s">
        <v>57</v>
      </c>
      <c r="M1715" s="76" t="s">
        <v>134</v>
      </c>
      <c r="N1715" s="76" t="s">
        <v>131</v>
      </c>
      <c r="O1715" s="96">
        <v>100.0</v>
      </c>
      <c r="P1715" s="76" t="s">
        <v>123</v>
      </c>
      <c r="Q1715" s="76" t="s">
        <v>134</v>
      </c>
      <c r="R1715" s="76" t="s">
        <v>57</v>
      </c>
      <c r="S1715" s="95" t="s">
        <v>1643</v>
      </c>
    </row>
    <row r="1716">
      <c r="A1716" s="83"/>
      <c r="B1716" s="76"/>
      <c r="C1716" s="76"/>
      <c r="D1716" s="31"/>
      <c r="E1716" s="31"/>
      <c r="F1716" s="76"/>
      <c r="H1716" s="76">
        <v>45769.0</v>
      </c>
      <c r="I1716" s="95" t="s">
        <v>375</v>
      </c>
      <c r="J1716" s="97" t="s">
        <v>2</v>
      </c>
      <c r="K1716" s="97" t="s">
        <v>127</v>
      </c>
      <c r="L1716" s="76" t="s">
        <v>57</v>
      </c>
      <c r="M1716" s="76" t="s">
        <v>134</v>
      </c>
      <c r="N1716" s="76" t="s">
        <v>129</v>
      </c>
      <c r="O1716" s="96">
        <v>100.0</v>
      </c>
      <c r="P1716" s="76" t="s">
        <v>123</v>
      </c>
      <c r="Q1716" s="76" t="s">
        <v>134</v>
      </c>
      <c r="R1716" s="76" t="s">
        <v>57</v>
      </c>
      <c r="S1716" s="95" t="s">
        <v>1644</v>
      </c>
    </row>
    <row r="1717">
      <c r="A1717" s="83"/>
      <c r="B1717" s="76"/>
      <c r="C1717" s="76"/>
      <c r="D1717" s="31"/>
      <c r="E1717" s="31"/>
      <c r="F1717" s="76"/>
      <c r="H1717" s="76">
        <v>45769.0</v>
      </c>
      <c r="I1717" s="95" t="s">
        <v>380</v>
      </c>
      <c r="J1717" s="97" t="s">
        <v>2</v>
      </c>
      <c r="K1717" s="97" t="s">
        <v>123</v>
      </c>
      <c r="L1717" s="76" t="s">
        <v>124</v>
      </c>
      <c r="M1717" s="76" t="s">
        <v>9</v>
      </c>
      <c r="N1717" s="76" t="s">
        <v>134</v>
      </c>
      <c r="O1717" s="96">
        <v>5.0</v>
      </c>
      <c r="P1717" s="76" t="s">
        <v>123</v>
      </c>
      <c r="Q1717" s="76" t="s">
        <v>9</v>
      </c>
      <c r="R1717" s="76" t="s">
        <v>124</v>
      </c>
      <c r="S1717" s="95" t="s">
        <v>1645</v>
      </c>
    </row>
    <row r="1718">
      <c r="A1718" s="83"/>
      <c r="B1718" s="76"/>
      <c r="C1718" s="76"/>
      <c r="D1718" s="31"/>
      <c r="E1718" s="31"/>
      <c r="F1718" s="76"/>
      <c r="H1718" s="76">
        <v>45769.0</v>
      </c>
      <c r="I1718" s="95" t="s">
        <v>1071</v>
      </c>
      <c r="J1718" s="97" t="s">
        <v>2</v>
      </c>
      <c r="K1718" s="97" t="s">
        <v>123</v>
      </c>
      <c r="L1718" s="76" t="s">
        <v>124</v>
      </c>
      <c r="M1718" s="76" t="s">
        <v>9</v>
      </c>
      <c r="N1718" s="76" t="s">
        <v>134</v>
      </c>
      <c r="O1718" s="96">
        <v>5.0</v>
      </c>
      <c r="P1718" s="76" t="s">
        <v>123</v>
      </c>
      <c r="Q1718" s="76" t="s">
        <v>9</v>
      </c>
      <c r="R1718" s="76" t="s">
        <v>124</v>
      </c>
      <c r="S1718" s="95" t="s">
        <v>1646</v>
      </c>
    </row>
    <row r="1719">
      <c r="A1719" s="83"/>
      <c r="B1719" s="76"/>
      <c r="C1719" s="76"/>
      <c r="D1719" s="31"/>
      <c r="E1719" s="31"/>
      <c r="F1719" s="76"/>
      <c r="H1719" s="76">
        <v>45769.0</v>
      </c>
      <c r="I1719" s="95" t="s">
        <v>1071</v>
      </c>
      <c r="J1719" s="97" t="s">
        <v>2</v>
      </c>
      <c r="K1719" s="97" t="s">
        <v>169</v>
      </c>
      <c r="L1719" s="76" t="s">
        <v>126</v>
      </c>
      <c r="M1719" s="76" t="s">
        <v>9</v>
      </c>
      <c r="N1719" s="76" t="s">
        <v>134</v>
      </c>
      <c r="O1719" s="96">
        <v>5.0</v>
      </c>
      <c r="P1719" s="76" t="s">
        <v>169</v>
      </c>
      <c r="Q1719" s="76" t="s">
        <v>9</v>
      </c>
      <c r="R1719" s="76" t="s">
        <v>126</v>
      </c>
      <c r="S1719" s="95" t="s">
        <v>1647</v>
      </c>
    </row>
    <row r="1720">
      <c r="A1720" s="83"/>
      <c r="B1720" s="76"/>
      <c r="C1720" s="76"/>
      <c r="D1720" s="31"/>
      <c r="E1720" s="31"/>
      <c r="F1720" s="76"/>
      <c r="H1720" s="76">
        <v>45769.0</v>
      </c>
      <c r="I1720" s="95" t="s">
        <v>1071</v>
      </c>
      <c r="J1720" s="97" t="s">
        <v>2</v>
      </c>
      <c r="K1720" s="97" t="s">
        <v>123</v>
      </c>
      <c r="L1720" s="76" t="s">
        <v>125</v>
      </c>
      <c r="M1720" s="76" t="s">
        <v>9</v>
      </c>
      <c r="N1720" s="76" t="s">
        <v>134</v>
      </c>
      <c r="O1720" s="96">
        <v>5.0</v>
      </c>
      <c r="P1720" s="76" t="s">
        <v>123</v>
      </c>
      <c r="Q1720" s="76" t="s">
        <v>9</v>
      </c>
      <c r="R1720" s="76" t="s">
        <v>125</v>
      </c>
      <c r="S1720" s="95" t="s">
        <v>1648</v>
      </c>
    </row>
    <row r="1721">
      <c r="A1721" s="83"/>
      <c r="B1721" s="76"/>
      <c r="C1721" s="76"/>
      <c r="D1721" s="31"/>
      <c r="E1721" s="31"/>
      <c r="F1721" s="76"/>
      <c r="H1721" s="76">
        <v>45769.0</v>
      </c>
      <c r="I1721" s="95" t="s">
        <v>1071</v>
      </c>
      <c r="J1721" s="97" t="s">
        <v>2</v>
      </c>
      <c r="K1721" s="97" t="s">
        <v>123</v>
      </c>
      <c r="L1721" s="76" t="s">
        <v>125</v>
      </c>
      <c r="M1721" s="76" t="s">
        <v>9</v>
      </c>
      <c r="N1721" s="76" t="s">
        <v>134</v>
      </c>
      <c r="O1721" s="96">
        <v>5.0</v>
      </c>
      <c r="P1721" s="76" t="s">
        <v>123</v>
      </c>
      <c r="Q1721" s="76" t="s">
        <v>9</v>
      </c>
      <c r="R1721" s="76" t="s">
        <v>125</v>
      </c>
      <c r="S1721" s="95" t="s">
        <v>1649</v>
      </c>
    </row>
    <row r="1722">
      <c r="A1722" s="83"/>
      <c r="B1722" s="76"/>
      <c r="C1722" s="76"/>
      <c r="D1722" s="31"/>
      <c r="E1722" s="31"/>
      <c r="F1722" s="76"/>
      <c r="H1722" s="76">
        <v>45769.0</v>
      </c>
      <c r="I1722" s="95" t="s">
        <v>382</v>
      </c>
      <c r="J1722" s="97" t="s">
        <v>2</v>
      </c>
      <c r="K1722" s="97" t="s">
        <v>123</v>
      </c>
      <c r="L1722" s="76" t="s">
        <v>124</v>
      </c>
      <c r="M1722" s="76" t="s">
        <v>9</v>
      </c>
      <c r="N1722" s="76" t="s">
        <v>134</v>
      </c>
      <c r="O1722" s="96">
        <v>5.0</v>
      </c>
      <c r="P1722" s="76" t="s">
        <v>123</v>
      </c>
      <c r="Q1722" s="76" t="s">
        <v>9</v>
      </c>
      <c r="R1722" s="76" t="s">
        <v>124</v>
      </c>
      <c r="S1722" s="95" t="s">
        <v>1650</v>
      </c>
    </row>
    <row r="1723">
      <c r="A1723" s="83"/>
      <c r="B1723" s="76"/>
      <c r="C1723" s="76"/>
      <c r="D1723" s="31"/>
      <c r="E1723" s="31"/>
      <c r="F1723" s="76"/>
      <c r="H1723" s="76">
        <v>45769.0</v>
      </c>
      <c r="I1723" s="95" t="s">
        <v>384</v>
      </c>
      <c r="J1723" s="97" t="s">
        <v>2</v>
      </c>
      <c r="K1723" s="97" t="s">
        <v>123</v>
      </c>
      <c r="L1723" s="76" t="s">
        <v>124</v>
      </c>
      <c r="M1723" s="76" t="s">
        <v>9</v>
      </c>
      <c r="N1723" s="76" t="s">
        <v>134</v>
      </c>
      <c r="O1723" s="96">
        <v>5.0</v>
      </c>
      <c r="P1723" s="76" t="s">
        <v>123</v>
      </c>
      <c r="Q1723" s="76" t="s">
        <v>9</v>
      </c>
      <c r="R1723" s="76" t="s">
        <v>124</v>
      </c>
      <c r="S1723" s="95" t="s">
        <v>1651</v>
      </c>
    </row>
    <row r="1724">
      <c r="A1724" s="83"/>
      <c r="B1724" s="76"/>
      <c r="C1724" s="76"/>
      <c r="D1724" s="31"/>
      <c r="E1724" s="31"/>
      <c r="F1724" s="76"/>
      <c r="H1724" s="76">
        <v>45769.0</v>
      </c>
      <c r="I1724" s="95" t="s">
        <v>689</v>
      </c>
      <c r="J1724" s="97" t="s">
        <v>2</v>
      </c>
      <c r="K1724" s="97" t="s">
        <v>172</v>
      </c>
      <c r="L1724" s="76" t="s">
        <v>126</v>
      </c>
      <c r="M1724" s="76" t="s">
        <v>9</v>
      </c>
      <c r="N1724" s="76" t="s">
        <v>134</v>
      </c>
      <c r="O1724" s="96">
        <v>5.0</v>
      </c>
      <c r="P1724" s="76" t="s">
        <v>172</v>
      </c>
      <c r="Q1724" s="76" t="s">
        <v>9</v>
      </c>
      <c r="R1724" s="76" t="s">
        <v>126</v>
      </c>
      <c r="S1724" s="95" t="s">
        <v>1652</v>
      </c>
    </row>
    <row r="1725">
      <c r="A1725" s="83"/>
      <c r="B1725" s="76"/>
      <c r="C1725" s="76"/>
      <c r="D1725" s="31"/>
      <c r="E1725" s="31"/>
      <c r="F1725" s="76"/>
      <c r="H1725" s="76">
        <v>45769.0</v>
      </c>
      <c r="I1725" s="95" t="s">
        <v>689</v>
      </c>
      <c r="J1725" s="97" t="s">
        <v>2</v>
      </c>
      <c r="K1725" s="97" t="s">
        <v>1625</v>
      </c>
      <c r="L1725" s="76" t="s">
        <v>126</v>
      </c>
      <c r="M1725" s="76" t="s">
        <v>9</v>
      </c>
      <c r="N1725" s="76" t="s">
        <v>134</v>
      </c>
      <c r="O1725" s="96">
        <v>5.0</v>
      </c>
      <c r="P1725" s="76" t="s">
        <v>1625</v>
      </c>
      <c r="Q1725" s="76" t="s">
        <v>9</v>
      </c>
      <c r="R1725" s="76" t="s">
        <v>126</v>
      </c>
      <c r="S1725" s="95" t="s">
        <v>1653</v>
      </c>
    </row>
    <row r="1726">
      <c r="A1726" s="83"/>
      <c r="B1726" s="76"/>
      <c r="C1726" s="76"/>
      <c r="D1726" s="31"/>
      <c r="E1726" s="31"/>
      <c r="F1726" s="76"/>
      <c r="H1726" s="76">
        <v>45769.0</v>
      </c>
      <c r="I1726" s="95" t="s">
        <v>386</v>
      </c>
      <c r="J1726" s="97" t="s">
        <v>2</v>
      </c>
      <c r="K1726" s="97" t="s">
        <v>127</v>
      </c>
      <c r="L1726" s="76" t="s">
        <v>57</v>
      </c>
      <c r="M1726" s="76" t="s">
        <v>134</v>
      </c>
      <c r="N1726" s="76" t="s">
        <v>129</v>
      </c>
      <c r="O1726" s="96">
        <v>100.0</v>
      </c>
      <c r="P1726" s="76" t="s">
        <v>123</v>
      </c>
      <c r="Q1726" s="76" t="s">
        <v>134</v>
      </c>
      <c r="R1726" s="76" t="s">
        <v>57</v>
      </c>
      <c r="S1726" s="95" t="s">
        <v>1654</v>
      </c>
    </row>
    <row r="1727">
      <c r="A1727" s="83"/>
      <c r="B1727" s="76"/>
      <c r="C1727" s="76"/>
      <c r="D1727" s="31"/>
      <c r="E1727" s="31"/>
      <c r="F1727" s="76"/>
      <c r="H1727" s="76">
        <v>45769.0</v>
      </c>
      <c r="I1727" s="95" t="s">
        <v>386</v>
      </c>
      <c r="J1727" s="97" t="s">
        <v>2</v>
      </c>
      <c r="K1727" s="97" t="s">
        <v>127</v>
      </c>
      <c r="L1727" s="76" t="s">
        <v>57</v>
      </c>
      <c r="M1727" s="76" t="s">
        <v>134</v>
      </c>
      <c r="N1727" s="76" t="s">
        <v>131</v>
      </c>
      <c r="O1727" s="96">
        <v>100.0</v>
      </c>
      <c r="P1727" s="76" t="s">
        <v>123</v>
      </c>
      <c r="Q1727" s="76" t="s">
        <v>134</v>
      </c>
      <c r="R1727" s="76" t="s">
        <v>57</v>
      </c>
      <c r="S1727" s="95" t="s">
        <v>1655</v>
      </c>
    </row>
    <row r="1728">
      <c r="A1728" s="83"/>
      <c r="B1728" s="76"/>
      <c r="C1728" s="76"/>
      <c r="D1728" s="31"/>
      <c r="E1728" s="31"/>
      <c r="F1728" s="76"/>
      <c r="H1728" s="76">
        <v>45769.0</v>
      </c>
      <c r="I1728" s="95" t="s">
        <v>386</v>
      </c>
      <c r="J1728" s="97" t="s">
        <v>2</v>
      </c>
      <c r="K1728" s="97" t="s">
        <v>127</v>
      </c>
      <c r="L1728" s="76" t="s">
        <v>57</v>
      </c>
      <c r="M1728" s="76" t="s">
        <v>134</v>
      </c>
      <c r="N1728" s="76" t="s">
        <v>132</v>
      </c>
      <c r="O1728" s="96">
        <v>100.0</v>
      </c>
      <c r="P1728" s="76" t="s">
        <v>123</v>
      </c>
      <c r="Q1728" s="76" t="s">
        <v>134</v>
      </c>
      <c r="R1728" s="76" t="s">
        <v>57</v>
      </c>
      <c r="S1728" s="95" t="s">
        <v>1656</v>
      </c>
    </row>
    <row r="1729">
      <c r="A1729" s="83"/>
      <c r="B1729" s="76"/>
      <c r="C1729" s="76"/>
      <c r="D1729" s="31"/>
      <c r="E1729" s="31"/>
      <c r="F1729" s="76"/>
      <c r="H1729" s="76">
        <v>45769.0</v>
      </c>
      <c r="I1729" s="95" t="s">
        <v>389</v>
      </c>
      <c r="J1729" s="97" t="s">
        <v>2</v>
      </c>
      <c r="K1729" s="97" t="s">
        <v>1627</v>
      </c>
      <c r="L1729" s="76" t="s">
        <v>126</v>
      </c>
      <c r="M1729" s="76" t="s">
        <v>9</v>
      </c>
      <c r="N1729" s="76" t="s">
        <v>134</v>
      </c>
      <c r="O1729" s="96">
        <v>5.0</v>
      </c>
      <c r="P1729" s="76" t="s">
        <v>1627</v>
      </c>
      <c r="Q1729" s="76" t="s">
        <v>9</v>
      </c>
      <c r="R1729" s="76" t="s">
        <v>126</v>
      </c>
      <c r="S1729" s="95" t="s">
        <v>1657</v>
      </c>
    </row>
    <row r="1730">
      <c r="A1730" s="83"/>
      <c r="B1730" s="76"/>
      <c r="C1730" s="76"/>
      <c r="D1730" s="31"/>
      <c r="E1730" s="31"/>
      <c r="F1730" s="76"/>
      <c r="H1730" s="76">
        <v>45769.0</v>
      </c>
      <c r="I1730" s="95" t="s">
        <v>391</v>
      </c>
      <c r="J1730" s="97" t="s">
        <v>2</v>
      </c>
      <c r="K1730" s="97" t="s">
        <v>1621</v>
      </c>
      <c r="L1730" s="76" t="s">
        <v>126</v>
      </c>
      <c r="M1730" s="76" t="s">
        <v>9</v>
      </c>
      <c r="N1730" s="76" t="s">
        <v>134</v>
      </c>
      <c r="O1730" s="96">
        <v>5.0</v>
      </c>
      <c r="P1730" s="76" t="s">
        <v>1621</v>
      </c>
      <c r="Q1730" s="76" t="s">
        <v>9</v>
      </c>
      <c r="R1730" s="76" t="s">
        <v>126</v>
      </c>
      <c r="S1730" s="95" t="s">
        <v>1658</v>
      </c>
    </row>
    <row r="1731">
      <c r="A1731" s="83"/>
      <c r="B1731" s="76"/>
      <c r="C1731" s="76"/>
      <c r="D1731" s="31"/>
      <c r="E1731" s="31"/>
      <c r="F1731" s="76"/>
      <c r="H1731" s="76">
        <v>45769.0</v>
      </c>
      <c r="I1731" s="95" t="s">
        <v>1121</v>
      </c>
      <c r="J1731" s="97" t="s">
        <v>2</v>
      </c>
      <c r="K1731" s="97" t="s">
        <v>163</v>
      </c>
      <c r="L1731" s="76" t="s">
        <v>126</v>
      </c>
      <c r="M1731" s="76" t="s">
        <v>9</v>
      </c>
      <c r="N1731" s="76" t="s">
        <v>134</v>
      </c>
      <c r="O1731" s="96">
        <v>5.0</v>
      </c>
      <c r="P1731" s="76" t="s">
        <v>163</v>
      </c>
      <c r="Q1731" s="76" t="s">
        <v>9</v>
      </c>
      <c r="R1731" s="76" t="s">
        <v>126</v>
      </c>
      <c r="S1731" s="95" t="s">
        <v>1659</v>
      </c>
    </row>
    <row r="1732">
      <c r="A1732" s="83"/>
      <c r="B1732" s="76"/>
      <c r="C1732" s="76"/>
      <c r="D1732" s="31"/>
      <c r="E1732" s="31"/>
      <c r="F1732" s="76"/>
      <c r="H1732" s="76">
        <v>45769.0</v>
      </c>
      <c r="I1732" s="95" t="s">
        <v>1660</v>
      </c>
      <c r="J1732" s="97" t="s">
        <v>2</v>
      </c>
      <c r="K1732" s="97" t="s">
        <v>175</v>
      </c>
      <c r="L1732" s="76" t="s">
        <v>40</v>
      </c>
      <c r="M1732" s="76" t="s">
        <v>9</v>
      </c>
      <c r="N1732" s="76" t="s">
        <v>134</v>
      </c>
      <c r="O1732" s="96">
        <v>5.0</v>
      </c>
      <c r="P1732" s="76" t="s">
        <v>175</v>
      </c>
      <c r="Q1732" s="76" t="s">
        <v>9</v>
      </c>
      <c r="R1732" s="76" t="s">
        <v>40</v>
      </c>
      <c r="S1732" s="95" t="s">
        <v>1661</v>
      </c>
    </row>
    <row r="1733">
      <c r="A1733" s="83"/>
      <c r="B1733" s="76"/>
      <c r="C1733" s="76"/>
      <c r="D1733" s="31"/>
      <c r="E1733" s="31"/>
      <c r="F1733" s="76"/>
      <c r="H1733" s="76">
        <v>45769.0</v>
      </c>
      <c r="I1733" s="95" t="s">
        <v>1662</v>
      </c>
      <c r="J1733" s="97" t="s">
        <v>2</v>
      </c>
      <c r="K1733" s="97" t="s">
        <v>169</v>
      </c>
      <c r="L1733" s="76" t="s">
        <v>40</v>
      </c>
      <c r="M1733" s="76" t="s">
        <v>9</v>
      </c>
      <c r="N1733" s="76" t="s">
        <v>134</v>
      </c>
      <c r="O1733" s="96">
        <v>5.0</v>
      </c>
      <c r="P1733" s="76" t="s">
        <v>169</v>
      </c>
      <c r="Q1733" s="76" t="s">
        <v>9</v>
      </c>
      <c r="R1733" s="76" t="s">
        <v>40</v>
      </c>
      <c r="S1733" s="95" t="s">
        <v>1663</v>
      </c>
    </row>
    <row r="1734">
      <c r="A1734" s="83"/>
      <c r="B1734" s="76"/>
      <c r="C1734" s="76"/>
      <c r="D1734" s="31"/>
      <c r="E1734" s="31"/>
      <c r="F1734" s="76"/>
      <c r="H1734" s="76">
        <v>45769.0</v>
      </c>
      <c r="I1734" s="95" t="s">
        <v>1662</v>
      </c>
      <c r="J1734" s="97" t="s">
        <v>2</v>
      </c>
      <c r="K1734" s="97" t="s">
        <v>163</v>
      </c>
      <c r="L1734" s="76" t="s">
        <v>40</v>
      </c>
      <c r="M1734" s="76" t="s">
        <v>9</v>
      </c>
      <c r="N1734" s="76" t="s">
        <v>134</v>
      </c>
      <c r="O1734" s="96">
        <v>5.0</v>
      </c>
      <c r="P1734" s="76" t="s">
        <v>163</v>
      </c>
      <c r="Q1734" s="76" t="s">
        <v>9</v>
      </c>
      <c r="R1734" s="76" t="s">
        <v>40</v>
      </c>
      <c r="S1734" s="95" t="s">
        <v>1664</v>
      </c>
    </row>
    <row r="1735">
      <c r="A1735" s="83"/>
      <c r="B1735" s="76"/>
      <c r="C1735" s="76"/>
      <c r="D1735" s="31"/>
      <c r="E1735" s="31"/>
      <c r="F1735" s="76"/>
      <c r="H1735" s="76">
        <v>45769.0</v>
      </c>
      <c r="I1735" s="95" t="s">
        <v>1662</v>
      </c>
      <c r="J1735" s="97" t="s">
        <v>2</v>
      </c>
      <c r="K1735" s="97" t="s">
        <v>1627</v>
      </c>
      <c r="L1735" s="76" t="s">
        <v>40</v>
      </c>
      <c r="M1735" s="76" t="s">
        <v>9</v>
      </c>
      <c r="N1735" s="76" t="s">
        <v>134</v>
      </c>
      <c r="O1735" s="96">
        <v>5.0</v>
      </c>
      <c r="P1735" s="76" t="s">
        <v>1627</v>
      </c>
      <c r="Q1735" s="76" t="s">
        <v>9</v>
      </c>
      <c r="R1735" s="76" t="s">
        <v>40</v>
      </c>
      <c r="S1735" s="95" t="s">
        <v>1665</v>
      </c>
    </row>
    <row r="1736">
      <c r="A1736" s="83"/>
      <c r="B1736" s="76"/>
      <c r="C1736" s="76"/>
      <c r="D1736" s="31"/>
      <c r="E1736" s="31"/>
      <c r="F1736" s="76"/>
      <c r="H1736" s="76">
        <v>45769.0</v>
      </c>
      <c r="I1736" s="95" t="s">
        <v>1662</v>
      </c>
      <c r="J1736" s="97" t="s">
        <v>2</v>
      </c>
      <c r="K1736" s="97" t="s">
        <v>1621</v>
      </c>
      <c r="L1736" s="76" t="s">
        <v>40</v>
      </c>
      <c r="M1736" s="76" t="s">
        <v>9</v>
      </c>
      <c r="N1736" s="76" t="s">
        <v>134</v>
      </c>
      <c r="O1736" s="96">
        <v>5.0</v>
      </c>
      <c r="P1736" s="76" t="s">
        <v>1621</v>
      </c>
      <c r="Q1736" s="76" t="s">
        <v>9</v>
      </c>
      <c r="R1736" s="76" t="s">
        <v>40</v>
      </c>
      <c r="S1736" s="95" t="s">
        <v>1666</v>
      </c>
    </row>
    <row r="1737">
      <c r="A1737" s="83"/>
      <c r="B1737" s="76"/>
      <c r="C1737" s="76"/>
      <c r="D1737" s="31"/>
      <c r="E1737" s="31"/>
      <c r="F1737" s="76"/>
      <c r="H1737" s="76">
        <v>45769.0</v>
      </c>
      <c r="I1737" s="95" t="s">
        <v>1662</v>
      </c>
      <c r="J1737" s="97" t="s">
        <v>2</v>
      </c>
      <c r="K1737" s="97" t="s">
        <v>1625</v>
      </c>
      <c r="L1737" s="76" t="s">
        <v>40</v>
      </c>
      <c r="M1737" s="76" t="s">
        <v>9</v>
      </c>
      <c r="N1737" s="76" t="s">
        <v>134</v>
      </c>
      <c r="O1737" s="96">
        <v>5.0</v>
      </c>
      <c r="P1737" s="76" t="s">
        <v>1625</v>
      </c>
      <c r="Q1737" s="76" t="s">
        <v>9</v>
      </c>
      <c r="R1737" s="76" t="s">
        <v>40</v>
      </c>
      <c r="S1737" s="95" t="s">
        <v>1667</v>
      </c>
    </row>
    <row r="1738">
      <c r="A1738" s="83"/>
      <c r="B1738" s="76"/>
      <c r="C1738" s="76"/>
      <c r="D1738" s="31"/>
      <c r="E1738" s="31"/>
      <c r="F1738" s="76"/>
      <c r="H1738" s="76">
        <v>45769.0</v>
      </c>
      <c r="I1738" s="95" t="s">
        <v>1662</v>
      </c>
      <c r="J1738" s="97" t="s">
        <v>2</v>
      </c>
      <c r="K1738" s="97" t="s">
        <v>172</v>
      </c>
      <c r="L1738" s="76" t="s">
        <v>40</v>
      </c>
      <c r="M1738" s="76" t="s">
        <v>9</v>
      </c>
      <c r="N1738" s="76" t="s">
        <v>134</v>
      </c>
      <c r="O1738" s="96">
        <v>5.0</v>
      </c>
      <c r="P1738" s="76" t="s">
        <v>172</v>
      </c>
      <c r="Q1738" s="76" t="s">
        <v>9</v>
      </c>
      <c r="R1738" s="76" t="s">
        <v>40</v>
      </c>
      <c r="S1738" s="95" t="s">
        <v>1668</v>
      </c>
    </row>
    <row r="1739">
      <c r="A1739" s="83"/>
      <c r="D1739" s="31"/>
      <c r="E1739" s="31"/>
    </row>
    <row r="1740">
      <c r="A1740" s="83"/>
      <c r="D1740" s="31"/>
      <c r="E1740" s="31"/>
    </row>
    <row r="1741">
      <c r="A1741" s="83"/>
      <c r="D1741" s="31"/>
      <c r="E1741" s="31"/>
    </row>
    <row r="1742">
      <c r="A1742" s="83"/>
      <c r="D1742" s="31"/>
      <c r="E1742" s="31"/>
    </row>
    <row r="1743">
      <c r="A1743" s="83"/>
      <c r="D1743" s="31"/>
      <c r="E1743" s="31"/>
    </row>
    <row r="1744">
      <c r="A1744" s="83"/>
      <c r="D1744" s="31"/>
      <c r="E1744" s="31"/>
    </row>
    <row r="1745">
      <c r="A1745" s="83"/>
      <c r="D1745" s="31"/>
      <c r="E1745" s="31"/>
    </row>
    <row r="1746">
      <c r="A1746" s="83"/>
      <c r="D1746" s="31"/>
      <c r="E1746" s="31"/>
    </row>
    <row r="1747">
      <c r="A1747" s="83"/>
      <c r="D1747" s="31"/>
      <c r="E1747" s="31"/>
    </row>
    <row r="1748">
      <c r="A1748" s="83"/>
      <c r="D1748" s="31"/>
      <c r="E1748" s="31"/>
    </row>
    <row r="1749">
      <c r="A1749" s="100"/>
      <c r="L1749" s="85"/>
    </row>
    <row r="1750">
      <c r="A1750" s="100"/>
      <c r="L1750" s="85"/>
    </row>
    <row r="1751">
      <c r="A1751" s="100"/>
      <c r="L1751" s="85"/>
    </row>
    <row r="1752">
      <c r="A1752" s="100"/>
      <c r="L1752" s="85"/>
    </row>
    <row r="1753">
      <c r="A1753" s="100"/>
      <c r="I1753" s="91" t="str">
        <f>TRIM(D1753)</f>
        <v/>
      </c>
      <c r="J1753" s="91" t="str">
        <f>TRIM(F1753)</f>
        <v/>
      </c>
      <c r="K1753" s="91" t="str">
        <f>TRIM(E1753)</f>
        <v/>
      </c>
      <c r="L1753" s="85"/>
    </row>
    <row r="1754">
      <c r="A1754" s="100"/>
      <c r="L1754" s="85"/>
    </row>
    <row r="1755">
      <c r="A1755" s="100"/>
      <c r="L1755" s="85"/>
    </row>
    <row r="1756">
      <c r="A1756" s="100"/>
      <c r="L1756" s="85"/>
    </row>
    <row r="1757">
      <c r="A1757" s="100"/>
      <c r="L1757" s="85"/>
    </row>
    <row r="1758">
      <c r="A1758" s="100"/>
      <c r="L1758" s="85"/>
    </row>
    <row r="1759">
      <c r="A1759" s="100"/>
      <c r="L1759" s="85"/>
    </row>
    <row r="1760">
      <c r="A1760" s="100"/>
      <c r="L1760" s="85"/>
    </row>
    <row r="1761">
      <c r="A1761" s="100"/>
      <c r="L1761" s="85"/>
    </row>
    <row r="1762">
      <c r="A1762" s="100"/>
      <c r="L1762" s="85"/>
    </row>
    <row r="1763">
      <c r="A1763" s="100"/>
      <c r="L1763" s="85"/>
    </row>
    <row r="1764">
      <c r="A1764" s="100"/>
      <c r="L1764" s="85"/>
    </row>
    <row r="1765">
      <c r="A1765" s="100"/>
      <c r="L1765" s="85"/>
    </row>
    <row r="1766">
      <c r="A1766" s="100"/>
      <c r="L1766" s="85"/>
    </row>
    <row r="1767">
      <c r="A1767" s="100"/>
      <c r="L1767" s="85"/>
    </row>
    <row r="1768">
      <c r="A1768" s="100"/>
      <c r="L1768" s="85"/>
    </row>
    <row r="1769">
      <c r="A1769" s="100"/>
      <c r="L1769" s="85"/>
    </row>
    <row r="1770">
      <c r="A1770" s="100"/>
      <c r="L1770" s="85"/>
    </row>
    <row r="1771">
      <c r="A1771" s="100"/>
      <c r="L1771" s="85"/>
    </row>
    <row r="1772">
      <c r="A1772" s="100"/>
      <c r="L1772" s="85"/>
    </row>
    <row r="1773">
      <c r="A1773" s="100"/>
      <c r="L1773" s="85"/>
    </row>
    <row r="1774">
      <c r="A1774" s="100"/>
      <c r="L1774" s="85"/>
    </row>
    <row r="1775">
      <c r="A1775" s="100"/>
      <c r="L1775" s="85"/>
    </row>
    <row r="1776">
      <c r="A1776" s="100"/>
      <c r="L1776" s="85"/>
    </row>
    <row r="1777">
      <c r="A1777" s="100"/>
      <c r="L1777" s="85"/>
    </row>
    <row r="1778">
      <c r="A1778" s="100"/>
      <c r="L1778" s="85"/>
    </row>
    <row r="1779">
      <c r="A1779" s="100"/>
      <c r="L1779" s="85"/>
    </row>
    <row r="1780">
      <c r="A1780" s="100"/>
      <c r="L1780" s="85"/>
    </row>
    <row r="1781">
      <c r="A1781" s="100"/>
      <c r="L1781" s="85"/>
    </row>
    <row r="1782">
      <c r="A1782" s="100"/>
      <c r="L1782" s="85"/>
    </row>
    <row r="1783">
      <c r="A1783" s="100"/>
      <c r="L1783" s="85"/>
    </row>
    <row r="1784">
      <c r="A1784" s="100"/>
      <c r="L1784" s="85"/>
    </row>
    <row r="1785">
      <c r="A1785" s="100"/>
      <c r="L1785" s="85"/>
    </row>
    <row r="1786">
      <c r="A1786" s="100"/>
      <c r="L1786" s="85"/>
    </row>
    <row r="1787">
      <c r="A1787" s="100"/>
      <c r="L1787" s="85"/>
    </row>
    <row r="1788">
      <c r="A1788" s="100"/>
      <c r="L1788" s="85"/>
    </row>
    <row r="1789">
      <c r="A1789" s="100"/>
      <c r="L1789" s="85"/>
    </row>
    <row r="1790">
      <c r="A1790" s="100"/>
      <c r="L1790" s="85"/>
    </row>
    <row r="1791">
      <c r="A1791" s="100"/>
      <c r="L1791" s="85"/>
    </row>
    <row r="1792">
      <c r="A1792" s="100"/>
      <c r="L1792" s="85"/>
    </row>
    <row r="1793">
      <c r="A1793" s="100"/>
      <c r="L1793" s="85"/>
    </row>
    <row r="1794">
      <c r="A1794" s="100"/>
      <c r="L1794" s="85"/>
    </row>
    <row r="1795">
      <c r="A1795" s="100"/>
      <c r="L1795" s="85"/>
    </row>
    <row r="1796">
      <c r="A1796" s="100"/>
      <c r="L1796" s="85"/>
    </row>
    <row r="1797">
      <c r="A1797" s="100"/>
      <c r="L1797" s="85"/>
    </row>
    <row r="1798">
      <c r="A1798" s="100"/>
      <c r="L1798" s="85"/>
    </row>
    <row r="1799">
      <c r="A1799" s="100"/>
      <c r="L1799" s="85"/>
    </row>
    <row r="1800">
      <c r="A1800" s="100"/>
      <c r="L1800" s="85"/>
    </row>
    <row r="1801">
      <c r="A1801" s="100"/>
      <c r="L1801" s="85"/>
    </row>
    <row r="1802">
      <c r="A1802" s="100"/>
      <c r="L1802" s="85"/>
    </row>
    <row r="1803">
      <c r="A1803" s="100"/>
      <c r="L1803" s="85"/>
    </row>
    <row r="1804">
      <c r="A1804" s="100"/>
      <c r="L1804" s="85"/>
    </row>
    <row r="1805">
      <c r="A1805" s="100"/>
      <c r="L1805" s="85"/>
    </row>
    <row r="1806">
      <c r="A1806" s="100"/>
      <c r="L1806" s="85"/>
    </row>
    <row r="1807">
      <c r="A1807" s="100"/>
      <c r="L1807" s="85"/>
    </row>
    <row r="1808">
      <c r="A1808" s="100"/>
      <c r="L1808" s="85"/>
    </row>
    <row r="1809">
      <c r="A1809" s="100"/>
      <c r="L1809" s="85"/>
    </row>
    <row r="1810">
      <c r="A1810" s="100"/>
      <c r="L1810" s="85"/>
    </row>
    <row r="1811">
      <c r="A1811" s="100"/>
      <c r="L1811" s="85"/>
    </row>
    <row r="1812">
      <c r="A1812" s="100"/>
      <c r="L1812" s="85"/>
    </row>
    <row r="1813">
      <c r="A1813" s="100"/>
      <c r="L1813" s="85"/>
    </row>
    <row r="1814">
      <c r="A1814" s="100"/>
      <c r="L1814" s="85"/>
    </row>
    <row r="1815">
      <c r="A1815" s="100"/>
      <c r="L1815" s="85"/>
    </row>
    <row r="1816">
      <c r="A1816" s="100"/>
      <c r="L1816" s="85"/>
    </row>
    <row r="1817">
      <c r="A1817" s="100"/>
      <c r="L1817" s="85"/>
    </row>
    <row r="1818">
      <c r="A1818" s="100"/>
      <c r="L1818" s="85"/>
    </row>
    <row r="1819">
      <c r="A1819" s="100"/>
      <c r="L1819" s="85"/>
    </row>
    <row r="1820">
      <c r="A1820" s="100"/>
      <c r="L1820" s="85"/>
    </row>
    <row r="1821">
      <c r="A1821" s="100"/>
      <c r="L1821" s="85"/>
    </row>
    <row r="1822">
      <c r="A1822" s="100"/>
      <c r="L1822" s="85"/>
    </row>
    <row r="1823">
      <c r="A1823" s="100"/>
      <c r="L1823" s="85"/>
    </row>
    <row r="1824">
      <c r="A1824" s="100"/>
      <c r="L1824" s="85"/>
    </row>
    <row r="1825">
      <c r="A1825" s="100"/>
      <c r="L1825" s="85"/>
    </row>
    <row r="1826">
      <c r="A1826" s="100"/>
      <c r="L1826" s="85"/>
    </row>
    <row r="1827">
      <c r="A1827" s="100"/>
      <c r="L1827" s="85"/>
    </row>
    <row r="1828">
      <c r="A1828" s="100"/>
      <c r="L1828" s="85"/>
    </row>
    <row r="1829">
      <c r="A1829" s="100"/>
      <c r="L1829" s="85"/>
    </row>
    <row r="1830">
      <c r="A1830" s="100"/>
      <c r="L1830" s="85"/>
    </row>
    <row r="1831">
      <c r="A1831" s="100"/>
      <c r="L1831" s="85"/>
    </row>
    <row r="1832">
      <c r="A1832" s="100"/>
      <c r="L1832" s="85"/>
    </row>
    <row r="1833">
      <c r="A1833" s="100"/>
      <c r="L1833" s="85"/>
    </row>
    <row r="1834">
      <c r="A1834" s="100"/>
      <c r="L1834" s="85"/>
    </row>
    <row r="1835">
      <c r="A1835" s="100"/>
      <c r="L1835" s="85"/>
    </row>
    <row r="1836">
      <c r="A1836" s="100"/>
      <c r="L1836" s="85"/>
    </row>
    <row r="1837">
      <c r="A1837" s="100"/>
      <c r="L1837" s="85"/>
    </row>
    <row r="1838">
      <c r="A1838" s="100"/>
      <c r="L1838" s="85"/>
    </row>
    <row r="1839">
      <c r="A1839" s="100"/>
      <c r="L1839" s="85"/>
    </row>
    <row r="1840">
      <c r="A1840" s="100"/>
      <c r="L1840" s="85"/>
    </row>
    <row r="1841">
      <c r="A1841" s="100"/>
      <c r="L1841" s="85"/>
    </row>
    <row r="1842">
      <c r="A1842" s="100"/>
      <c r="L1842" s="85"/>
    </row>
    <row r="1843">
      <c r="A1843" s="100"/>
      <c r="L1843" s="85"/>
    </row>
    <row r="1844">
      <c r="A1844" s="100"/>
      <c r="L1844" s="85"/>
    </row>
    <row r="1845">
      <c r="A1845" s="100"/>
      <c r="L1845" s="85"/>
    </row>
    <row r="1846">
      <c r="A1846" s="100"/>
      <c r="L1846" s="85"/>
    </row>
    <row r="1847">
      <c r="A1847" s="100"/>
      <c r="L1847" s="85"/>
    </row>
    <row r="1848">
      <c r="A1848" s="100"/>
      <c r="L1848" s="85"/>
    </row>
    <row r="1849">
      <c r="A1849" s="100"/>
      <c r="L1849" s="85"/>
    </row>
    <row r="1850">
      <c r="A1850" s="100"/>
      <c r="L1850" s="85"/>
    </row>
    <row r="1851">
      <c r="A1851" s="100"/>
      <c r="L1851" s="85"/>
    </row>
    <row r="1852">
      <c r="A1852" s="100"/>
      <c r="L1852" s="85"/>
    </row>
    <row r="1853">
      <c r="A1853" s="100"/>
      <c r="L1853" s="85"/>
    </row>
    <row r="1854">
      <c r="A1854" s="100"/>
      <c r="L1854" s="85"/>
    </row>
    <row r="1855">
      <c r="A1855" s="100"/>
      <c r="L1855" s="85"/>
    </row>
    <row r="1856">
      <c r="A1856" s="100"/>
      <c r="L1856" s="85"/>
    </row>
    <row r="1857">
      <c r="A1857" s="100"/>
      <c r="L1857" s="85"/>
    </row>
    <row r="1858">
      <c r="A1858" s="100"/>
      <c r="L1858" s="85"/>
    </row>
    <row r="1859">
      <c r="A1859" s="100"/>
      <c r="L1859" s="85"/>
    </row>
    <row r="1860">
      <c r="A1860" s="100"/>
      <c r="L1860" s="85"/>
    </row>
    <row r="1861">
      <c r="A1861" s="100"/>
      <c r="L1861" s="85"/>
    </row>
    <row r="1862">
      <c r="A1862" s="100"/>
      <c r="L1862" s="85"/>
    </row>
    <row r="1863">
      <c r="A1863" s="100"/>
      <c r="L1863" s="85"/>
    </row>
    <row r="1864">
      <c r="A1864" s="100"/>
      <c r="L1864" s="85"/>
    </row>
    <row r="1865">
      <c r="A1865" s="100"/>
      <c r="L1865" s="85"/>
    </row>
    <row r="1866">
      <c r="A1866" s="100"/>
      <c r="L1866" s="85"/>
    </row>
    <row r="1867">
      <c r="A1867" s="100"/>
      <c r="L1867" s="85"/>
    </row>
    <row r="1868">
      <c r="A1868" s="100"/>
      <c r="L1868" s="85"/>
    </row>
    <row r="1869">
      <c r="A1869" s="100"/>
      <c r="L1869" s="85"/>
    </row>
    <row r="1870">
      <c r="A1870" s="100"/>
      <c r="L1870" s="85"/>
    </row>
    <row r="1871">
      <c r="A1871" s="100"/>
      <c r="L1871" s="85"/>
    </row>
    <row r="1872">
      <c r="A1872" s="100"/>
      <c r="L1872" s="85"/>
    </row>
    <row r="1873">
      <c r="A1873" s="100"/>
      <c r="L1873" s="85"/>
    </row>
    <row r="1874">
      <c r="A1874" s="100"/>
      <c r="L1874" s="85"/>
    </row>
    <row r="1875">
      <c r="A1875" s="100"/>
      <c r="L1875" s="85"/>
    </row>
    <row r="1876">
      <c r="A1876" s="100"/>
      <c r="L1876" s="85"/>
    </row>
    <row r="1877">
      <c r="A1877" s="100"/>
      <c r="L1877" s="85"/>
    </row>
    <row r="1878">
      <c r="A1878" s="100"/>
      <c r="L1878" s="85"/>
    </row>
    <row r="1879">
      <c r="A1879" s="100"/>
      <c r="L1879" s="85"/>
    </row>
    <row r="1880">
      <c r="A1880" s="100"/>
      <c r="L1880" s="85"/>
    </row>
    <row r="1881">
      <c r="A1881" s="100"/>
      <c r="L1881" s="85"/>
    </row>
    <row r="1882">
      <c r="A1882" s="100"/>
      <c r="L1882" s="85"/>
    </row>
    <row r="1883">
      <c r="A1883" s="100"/>
      <c r="L1883" s="85"/>
    </row>
    <row r="1884">
      <c r="A1884" s="100"/>
      <c r="L1884" s="85"/>
    </row>
    <row r="1885">
      <c r="A1885" s="100"/>
      <c r="L1885" s="85"/>
    </row>
    <row r="1886">
      <c r="A1886" s="100"/>
      <c r="L1886" s="85"/>
    </row>
    <row r="1887">
      <c r="A1887" s="100"/>
      <c r="L1887" s="85"/>
    </row>
    <row r="1888">
      <c r="A1888" s="100"/>
      <c r="L1888" s="85"/>
    </row>
    <row r="1889">
      <c r="A1889" s="100"/>
      <c r="L1889" s="85"/>
    </row>
    <row r="1890">
      <c r="A1890" s="100"/>
      <c r="L1890" s="85"/>
    </row>
    <row r="1891">
      <c r="A1891" s="100"/>
      <c r="L1891" s="85"/>
    </row>
    <row r="1892">
      <c r="A1892" s="100"/>
      <c r="L1892" s="85"/>
    </row>
    <row r="1893">
      <c r="A1893" s="100"/>
      <c r="L1893" s="85"/>
    </row>
    <row r="1894">
      <c r="A1894" s="100"/>
      <c r="L1894" s="85"/>
    </row>
    <row r="1895">
      <c r="A1895" s="100"/>
      <c r="L1895" s="85"/>
    </row>
    <row r="1896">
      <c r="A1896" s="100"/>
      <c r="L1896" s="85"/>
    </row>
    <row r="1897">
      <c r="A1897" s="100"/>
      <c r="L1897" s="85"/>
    </row>
    <row r="1898">
      <c r="A1898" s="100"/>
      <c r="L1898" s="85"/>
    </row>
    <row r="1899">
      <c r="A1899" s="100"/>
      <c r="L1899" s="85"/>
    </row>
    <row r="1900">
      <c r="A1900" s="100"/>
      <c r="L1900" s="85"/>
    </row>
    <row r="1901">
      <c r="A1901" s="100"/>
      <c r="L1901" s="85"/>
    </row>
    <row r="1902">
      <c r="A1902" s="100"/>
      <c r="L1902" s="85"/>
    </row>
    <row r="1903">
      <c r="A1903" s="100"/>
      <c r="L1903" s="85"/>
    </row>
    <row r="1904">
      <c r="A1904" s="100"/>
      <c r="L1904" s="85"/>
    </row>
    <row r="1905">
      <c r="A1905" s="100"/>
      <c r="L1905" s="85"/>
    </row>
    <row r="1906">
      <c r="A1906" s="100"/>
      <c r="L1906" s="85"/>
    </row>
    <row r="1907">
      <c r="A1907" s="100"/>
      <c r="L1907" s="85"/>
    </row>
    <row r="1908">
      <c r="A1908" s="100"/>
      <c r="L1908" s="85"/>
    </row>
    <row r="1909">
      <c r="A1909" s="100"/>
      <c r="L1909" s="85"/>
    </row>
    <row r="1910">
      <c r="A1910" s="100"/>
      <c r="L1910" s="85"/>
    </row>
    <row r="1911">
      <c r="A1911" s="100"/>
      <c r="L1911" s="85"/>
    </row>
    <row r="1912">
      <c r="A1912" s="100"/>
      <c r="L1912" s="85"/>
    </row>
    <row r="1913">
      <c r="A1913" s="100"/>
      <c r="L1913" s="85"/>
    </row>
    <row r="1914">
      <c r="A1914" s="100"/>
      <c r="L1914" s="85"/>
    </row>
    <row r="1915">
      <c r="A1915" s="100"/>
      <c r="L1915" s="85"/>
    </row>
    <row r="1916">
      <c r="A1916" s="100"/>
      <c r="L1916" s="85"/>
    </row>
    <row r="1917">
      <c r="A1917" s="100"/>
      <c r="L1917" s="85"/>
    </row>
    <row r="1918">
      <c r="A1918" s="100"/>
      <c r="L1918" s="85"/>
    </row>
    <row r="1919">
      <c r="A1919" s="100"/>
      <c r="L1919" s="85"/>
    </row>
    <row r="1920">
      <c r="A1920" s="100"/>
      <c r="L1920" s="85"/>
    </row>
    <row r="1921">
      <c r="A1921" s="100"/>
      <c r="L1921" s="85"/>
    </row>
    <row r="1922">
      <c r="A1922" s="100"/>
      <c r="L1922" s="85"/>
    </row>
    <row r="1923">
      <c r="A1923" s="100"/>
      <c r="L1923" s="85"/>
    </row>
    <row r="1924">
      <c r="A1924" s="100"/>
      <c r="L1924" s="85"/>
    </row>
    <row r="1925">
      <c r="A1925" s="100"/>
      <c r="L1925" s="85"/>
    </row>
    <row r="1926">
      <c r="A1926" s="100"/>
      <c r="L1926" s="85"/>
    </row>
    <row r="1927">
      <c r="A1927" s="100"/>
      <c r="L1927" s="85"/>
    </row>
    <row r="1928">
      <c r="A1928" s="100"/>
      <c r="L1928" s="85"/>
    </row>
    <row r="1929">
      <c r="A1929" s="100"/>
      <c r="L1929" s="85"/>
    </row>
    <row r="1930">
      <c r="A1930" s="100"/>
      <c r="L1930" s="85"/>
    </row>
    <row r="1931">
      <c r="A1931" s="100"/>
      <c r="L1931" s="85"/>
    </row>
    <row r="1932">
      <c r="A1932" s="100"/>
      <c r="L1932" s="85"/>
    </row>
    <row r="1933">
      <c r="A1933" s="100"/>
      <c r="L1933" s="85"/>
    </row>
    <row r="1934">
      <c r="A1934" s="100"/>
      <c r="L1934" s="85"/>
    </row>
    <row r="1935">
      <c r="A1935" s="100"/>
      <c r="L1935" s="85"/>
    </row>
    <row r="1936">
      <c r="A1936" s="100"/>
      <c r="L1936" s="85"/>
    </row>
    <row r="1937">
      <c r="A1937" s="100"/>
      <c r="L1937" s="85"/>
    </row>
    <row r="1938">
      <c r="A1938" s="100"/>
      <c r="L1938" s="85"/>
    </row>
    <row r="1939">
      <c r="A1939" s="100"/>
      <c r="L1939" s="85"/>
    </row>
    <row r="1940">
      <c r="A1940" s="100"/>
      <c r="L1940" s="85"/>
    </row>
    <row r="1941">
      <c r="A1941" s="100"/>
      <c r="L1941" s="85"/>
    </row>
    <row r="1942">
      <c r="A1942" s="100"/>
      <c r="L1942" s="85"/>
    </row>
    <row r="1943">
      <c r="A1943" s="100"/>
      <c r="L1943" s="85"/>
    </row>
    <row r="1944">
      <c r="A1944" s="100"/>
      <c r="L1944" s="85"/>
    </row>
    <row r="1945">
      <c r="A1945" s="100"/>
      <c r="L1945" s="85"/>
    </row>
    <row r="1946">
      <c r="A1946" s="100"/>
      <c r="L1946" s="85"/>
    </row>
    <row r="1947">
      <c r="A1947" s="100"/>
      <c r="L1947" s="85"/>
    </row>
    <row r="1948">
      <c r="A1948" s="100"/>
      <c r="L1948" s="85"/>
    </row>
    <row r="1949">
      <c r="A1949" s="100"/>
      <c r="L1949" s="85"/>
    </row>
    <row r="1950">
      <c r="A1950" s="100"/>
      <c r="L1950" s="85"/>
    </row>
    <row r="1951">
      <c r="A1951" s="100"/>
      <c r="L1951" s="85"/>
    </row>
    <row r="1952">
      <c r="A1952" s="100"/>
      <c r="L1952" s="85"/>
    </row>
    <row r="1953">
      <c r="A1953" s="100"/>
      <c r="L1953" s="85"/>
    </row>
    <row r="1954">
      <c r="A1954" s="100"/>
      <c r="L1954" s="85"/>
    </row>
    <row r="1955">
      <c r="A1955" s="100"/>
      <c r="L1955" s="85"/>
    </row>
    <row r="1956">
      <c r="A1956" s="100"/>
      <c r="L1956" s="85"/>
    </row>
    <row r="1957">
      <c r="A1957" s="100"/>
      <c r="L1957" s="85"/>
    </row>
    <row r="1958">
      <c r="A1958" s="100"/>
      <c r="L1958" s="85"/>
    </row>
    <row r="1959">
      <c r="A1959" s="100"/>
      <c r="L1959" s="85"/>
    </row>
    <row r="1960">
      <c r="A1960" s="100"/>
      <c r="L1960" s="85"/>
    </row>
    <row r="1961">
      <c r="A1961" s="100"/>
      <c r="L1961" s="85"/>
    </row>
    <row r="1962">
      <c r="A1962" s="100"/>
      <c r="L1962" s="85"/>
    </row>
    <row r="1963">
      <c r="A1963" s="100"/>
      <c r="L1963" s="85"/>
    </row>
    <row r="1964">
      <c r="A1964" s="100"/>
      <c r="L1964" s="85"/>
    </row>
    <row r="1965">
      <c r="A1965" s="100"/>
      <c r="L1965" s="85"/>
    </row>
    <row r="1966">
      <c r="A1966" s="100"/>
      <c r="L1966" s="85"/>
    </row>
    <row r="1967">
      <c r="A1967" s="100"/>
      <c r="L1967" s="85"/>
    </row>
    <row r="1968">
      <c r="A1968" s="100"/>
      <c r="L1968" s="85"/>
    </row>
    <row r="1969">
      <c r="A1969" s="100"/>
      <c r="L1969" s="85"/>
    </row>
    <row r="1970">
      <c r="A1970" s="100"/>
      <c r="L1970" s="85"/>
    </row>
    <row r="1971">
      <c r="A1971" s="100"/>
      <c r="L1971" s="85"/>
    </row>
    <row r="1972">
      <c r="A1972" s="100"/>
      <c r="L1972" s="85"/>
    </row>
    <row r="1973">
      <c r="A1973" s="100"/>
      <c r="L1973" s="85"/>
    </row>
    <row r="1974">
      <c r="A1974" s="100"/>
      <c r="L1974" s="85"/>
    </row>
    <row r="1975">
      <c r="A1975" s="100"/>
      <c r="L1975" s="85"/>
    </row>
    <row r="1976">
      <c r="A1976" s="100"/>
      <c r="L1976" s="85"/>
    </row>
    <row r="1977">
      <c r="A1977" s="100"/>
      <c r="L1977" s="85"/>
    </row>
    <row r="1978">
      <c r="A1978" s="100"/>
      <c r="L1978" s="85"/>
    </row>
    <row r="1979">
      <c r="A1979" s="100"/>
      <c r="L1979" s="85"/>
    </row>
    <row r="1980">
      <c r="A1980" s="100"/>
      <c r="L1980" s="85"/>
    </row>
    <row r="1981">
      <c r="A1981" s="100"/>
      <c r="L1981" s="85"/>
    </row>
    <row r="1982">
      <c r="A1982" s="100"/>
      <c r="L1982" s="85"/>
    </row>
    <row r="1983">
      <c r="A1983" s="100"/>
      <c r="L1983" s="85"/>
    </row>
    <row r="1984">
      <c r="A1984" s="100"/>
      <c r="L1984" s="85"/>
    </row>
    <row r="1985">
      <c r="A1985" s="100"/>
      <c r="L1985" s="85"/>
    </row>
    <row r="1986">
      <c r="A1986" s="100"/>
      <c r="L1986" s="85"/>
    </row>
    <row r="1987">
      <c r="A1987" s="100"/>
      <c r="L1987" s="85"/>
    </row>
    <row r="1988">
      <c r="A1988" s="100"/>
      <c r="L1988" s="85"/>
    </row>
    <row r="1989">
      <c r="A1989" s="100"/>
      <c r="L1989" s="85"/>
    </row>
    <row r="1990">
      <c r="A1990" s="100"/>
      <c r="L1990" s="85"/>
    </row>
    <row r="1991">
      <c r="A1991" s="100"/>
      <c r="L1991" s="85"/>
    </row>
    <row r="1992">
      <c r="A1992" s="100"/>
      <c r="L1992" s="85"/>
    </row>
    <row r="1993">
      <c r="A1993" s="100"/>
      <c r="L1993" s="85"/>
    </row>
    <row r="1994">
      <c r="A1994" s="100"/>
      <c r="L1994" s="85"/>
    </row>
    <row r="1995">
      <c r="A1995" s="100"/>
      <c r="L1995" s="85"/>
    </row>
    <row r="1996">
      <c r="A1996" s="100"/>
      <c r="L1996" s="85"/>
    </row>
    <row r="1997">
      <c r="A1997" s="100"/>
      <c r="L1997" s="85"/>
    </row>
    <row r="1998">
      <c r="A1998" s="100"/>
      <c r="L1998" s="85"/>
    </row>
    <row r="1999">
      <c r="A1999" s="100"/>
      <c r="L1999" s="85"/>
    </row>
    <row r="2000">
      <c r="A2000" s="100"/>
      <c r="L2000" s="85"/>
    </row>
    <row r="2001">
      <c r="A2001" s="100"/>
      <c r="L2001" s="85"/>
    </row>
    <row r="2002">
      <c r="A2002" s="100"/>
      <c r="L2002" s="85"/>
    </row>
    <row r="2003">
      <c r="A2003" s="100"/>
      <c r="L2003" s="85"/>
    </row>
    <row r="2004">
      <c r="A2004" s="100"/>
      <c r="L2004" s="85"/>
    </row>
    <row r="2005">
      <c r="A2005" s="100"/>
      <c r="L2005" s="85"/>
    </row>
    <row r="2006">
      <c r="A2006" s="100"/>
      <c r="L2006" s="85"/>
    </row>
    <row r="2007">
      <c r="A2007" s="100"/>
      <c r="L2007" s="85"/>
    </row>
    <row r="2008">
      <c r="A2008" s="100"/>
      <c r="L2008" s="85"/>
    </row>
    <row r="2009">
      <c r="A2009" s="100"/>
      <c r="L2009" s="85"/>
    </row>
    <row r="2010">
      <c r="A2010" s="100"/>
      <c r="L2010" s="85"/>
    </row>
    <row r="2011">
      <c r="A2011" s="100"/>
      <c r="L2011" s="85"/>
    </row>
    <row r="2012">
      <c r="A2012" s="100"/>
      <c r="L2012" s="85"/>
    </row>
    <row r="2013">
      <c r="A2013" s="100"/>
      <c r="L2013" s="85"/>
    </row>
    <row r="2014">
      <c r="A2014" s="100"/>
      <c r="L2014" s="85"/>
    </row>
    <row r="2015">
      <c r="A2015" s="100"/>
      <c r="L2015" s="85"/>
    </row>
    <row r="2016">
      <c r="A2016" s="100"/>
      <c r="L2016" s="85"/>
    </row>
    <row r="2017">
      <c r="A2017" s="100"/>
      <c r="L2017" s="85"/>
    </row>
    <row r="2018">
      <c r="A2018" s="100"/>
      <c r="L2018" s="85"/>
    </row>
    <row r="2019">
      <c r="A2019" s="100"/>
      <c r="L2019" s="85"/>
    </row>
    <row r="2020">
      <c r="A2020" s="100"/>
      <c r="L2020" s="85"/>
    </row>
    <row r="2021">
      <c r="A2021" s="100"/>
      <c r="L2021" s="85"/>
    </row>
    <row r="2022">
      <c r="A2022" s="100"/>
      <c r="L2022" s="85"/>
    </row>
    <row r="2023">
      <c r="A2023" s="100"/>
      <c r="L2023" s="85"/>
    </row>
    <row r="2024">
      <c r="A2024" s="100"/>
      <c r="L2024" s="85"/>
    </row>
    <row r="2025">
      <c r="A2025" s="100"/>
      <c r="L2025" s="85"/>
    </row>
    <row r="2026">
      <c r="A2026" s="100"/>
      <c r="L2026" s="85"/>
    </row>
    <row r="2027">
      <c r="A2027" s="100"/>
      <c r="L2027" s="85"/>
    </row>
    <row r="2028">
      <c r="A2028" s="100"/>
      <c r="L2028" s="85"/>
    </row>
    <row r="2029">
      <c r="A2029" s="100"/>
      <c r="L2029" s="85"/>
    </row>
    <row r="2030">
      <c r="A2030" s="100"/>
      <c r="L2030" s="85"/>
    </row>
    <row r="2031">
      <c r="A2031" s="100"/>
      <c r="L2031" s="85"/>
    </row>
    <row r="2032">
      <c r="A2032" s="100"/>
      <c r="L2032" s="85"/>
    </row>
    <row r="2033">
      <c r="A2033" s="100"/>
      <c r="L2033" s="85"/>
    </row>
    <row r="2034">
      <c r="A2034" s="100"/>
      <c r="L2034" s="85"/>
    </row>
    <row r="2035">
      <c r="A2035" s="100"/>
      <c r="L2035" s="85"/>
    </row>
    <row r="2036">
      <c r="A2036" s="100"/>
      <c r="L2036" s="85"/>
    </row>
    <row r="2037">
      <c r="A2037" s="100"/>
      <c r="L2037" s="85"/>
    </row>
    <row r="2038">
      <c r="A2038" s="100"/>
      <c r="L2038" s="85"/>
    </row>
    <row r="2039">
      <c r="A2039" s="100"/>
      <c r="L2039" s="85"/>
    </row>
    <row r="2040">
      <c r="A2040" s="100"/>
      <c r="L2040" s="85"/>
    </row>
    <row r="2041">
      <c r="A2041" s="100"/>
      <c r="L2041" s="85"/>
    </row>
    <row r="2042">
      <c r="A2042" s="100"/>
      <c r="L2042" s="85"/>
    </row>
    <row r="2043">
      <c r="A2043" s="100"/>
      <c r="L2043" s="85"/>
    </row>
    <row r="2044">
      <c r="A2044" s="100"/>
      <c r="L2044" s="85"/>
    </row>
    <row r="2045">
      <c r="A2045" s="100"/>
      <c r="L2045" s="85"/>
    </row>
    <row r="2046">
      <c r="A2046" s="100"/>
      <c r="L2046" s="85"/>
    </row>
    <row r="2047">
      <c r="A2047" s="100"/>
      <c r="L2047" s="85"/>
    </row>
    <row r="2048">
      <c r="A2048" s="100"/>
      <c r="L2048" s="85"/>
    </row>
    <row r="2049">
      <c r="A2049" s="100"/>
      <c r="L2049" s="85"/>
    </row>
    <row r="2050">
      <c r="A2050" s="100"/>
      <c r="L2050" s="85"/>
    </row>
    <row r="2051">
      <c r="A2051" s="100"/>
      <c r="L2051" s="85"/>
    </row>
    <row r="2052">
      <c r="A2052" s="100"/>
      <c r="L2052" s="85"/>
    </row>
    <row r="2053">
      <c r="A2053" s="100"/>
      <c r="L2053" s="85"/>
    </row>
    <row r="2054">
      <c r="A2054" s="100"/>
      <c r="L2054" s="85"/>
    </row>
    <row r="2055">
      <c r="A2055" s="100"/>
      <c r="L2055" s="85"/>
    </row>
    <row r="2056">
      <c r="A2056" s="100"/>
      <c r="L2056" s="85"/>
    </row>
    <row r="2057">
      <c r="A2057" s="100"/>
      <c r="L2057" s="85"/>
    </row>
    <row r="2058">
      <c r="A2058" s="100"/>
      <c r="L2058" s="85"/>
    </row>
    <row r="2059">
      <c r="A2059" s="100"/>
      <c r="L2059" s="85"/>
    </row>
    <row r="2060">
      <c r="A2060" s="100"/>
      <c r="L2060" s="85"/>
    </row>
    <row r="2061">
      <c r="A2061" s="100"/>
      <c r="L2061" s="85"/>
    </row>
    <row r="2062">
      <c r="A2062" s="100"/>
      <c r="L2062" s="85"/>
    </row>
    <row r="2063">
      <c r="A2063" s="100"/>
      <c r="L2063" s="85"/>
    </row>
    <row r="2064">
      <c r="A2064" s="100"/>
      <c r="L2064" s="85"/>
    </row>
    <row r="2065">
      <c r="A2065" s="100"/>
      <c r="L2065" s="85"/>
    </row>
    <row r="2066">
      <c r="A2066" s="100"/>
      <c r="L2066" s="85"/>
    </row>
    <row r="2067">
      <c r="A2067" s="100"/>
      <c r="L2067" s="85"/>
    </row>
    <row r="2068">
      <c r="A2068" s="100"/>
      <c r="L2068" s="85"/>
    </row>
    <row r="2069">
      <c r="A2069" s="100"/>
      <c r="L2069" s="85"/>
    </row>
    <row r="2070">
      <c r="A2070" s="100"/>
      <c r="L2070" s="85"/>
    </row>
    <row r="2071">
      <c r="A2071" s="100"/>
      <c r="L2071" s="85"/>
    </row>
    <row r="2072">
      <c r="A2072" s="100"/>
      <c r="L2072" s="85"/>
    </row>
    <row r="2073">
      <c r="A2073" s="100"/>
      <c r="L2073" s="85"/>
    </row>
    <row r="2074">
      <c r="A2074" s="100"/>
      <c r="L2074" s="85"/>
    </row>
    <row r="2075">
      <c r="A2075" s="100"/>
      <c r="L2075" s="85"/>
    </row>
    <row r="2076">
      <c r="A2076" s="100"/>
      <c r="L2076" s="85"/>
    </row>
    <row r="2077">
      <c r="A2077" s="100"/>
      <c r="L2077" s="85"/>
    </row>
    <row r="2078">
      <c r="A2078" s="100"/>
      <c r="L2078" s="85"/>
    </row>
    <row r="2079">
      <c r="A2079" s="100"/>
      <c r="L2079" s="85"/>
    </row>
    <row r="2080">
      <c r="A2080" s="100"/>
      <c r="L2080" s="85"/>
    </row>
    <row r="2081">
      <c r="A2081" s="100"/>
      <c r="L2081" s="85"/>
    </row>
    <row r="2082">
      <c r="A2082" s="100"/>
      <c r="L2082" s="85"/>
    </row>
    <row r="2083">
      <c r="A2083" s="100"/>
      <c r="L2083" s="85"/>
    </row>
    <row r="2084">
      <c r="A2084" s="100"/>
      <c r="L2084" s="85"/>
    </row>
    <row r="2085">
      <c r="A2085" s="100"/>
      <c r="L2085" s="85"/>
    </row>
    <row r="2086">
      <c r="A2086" s="100"/>
      <c r="L2086" s="85"/>
    </row>
    <row r="2087">
      <c r="A2087" s="100"/>
      <c r="L2087" s="85"/>
    </row>
    <row r="2088">
      <c r="A2088" s="100"/>
      <c r="L2088" s="85"/>
    </row>
    <row r="2089">
      <c r="A2089" s="100"/>
      <c r="L2089" s="85"/>
    </row>
    <row r="2090">
      <c r="A2090" s="100"/>
      <c r="L2090" s="85"/>
    </row>
    <row r="2091">
      <c r="A2091" s="100"/>
      <c r="L2091" s="85"/>
    </row>
    <row r="2092">
      <c r="A2092" s="100"/>
      <c r="L2092" s="85"/>
    </row>
    <row r="2093">
      <c r="A2093" s="100"/>
      <c r="L2093" s="85"/>
    </row>
    <row r="2094">
      <c r="A2094" s="100"/>
      <c r="L2094" s="85"/>
    </row>
    <row r="2095">
      <c r="A2095" s="100"/>
      <c r="L2095" s="85"/>
    </row>
    <row r="2096">
      <c r="A2096" s="100"/>
      <c r="L2096" s="85"/>
    </row>
    <row r="2097">
      <c r="A2097" s="100"/>
      <c r="L2097" s="85"/>
    </row>
    <row r="2098">
      <c r="A2098" s="100"/>
      <c r="L2098" s="85"/>
    </row>
    <row r="2099">
      <c r="A2099" s="100"/>
      <c r="L2099" s="85"/>
    </row>
    <row r="2100">
      <c r="A2100" s="100"/>
      <c r="L2100" s="85"/>
    </row>
    <row r="2101">
      <c r="A2101" s="100"/>
      <c r="L2101" s="85"/>
    </row>
    <row r="2102">
      <c r="A2102" s="100"/>
      <c r="L2102" s="85"/>
    </row>
    <row r="2103">
      <c r="A2103" s="100"/>
      <c r="L2103" s="85"/>
    </row>
    <row r="2104">
      <c r="A2104" s="100"/>
      <c r="L2104" s="85"/>
    </row>
    <row r="2105">
      <c r="A2105" s="100"/>
      <c r="L2105" s="85"/>
    </row>
    <row r="2106">
      <c r="A2106" s="100"/>
      <c r="L2106" s="85"/>
    </row>
    <row r="2107">
      <c r="A2107" s="100"/>
      <c r="L2107" s="85"/>
    </row>
    <row r="2108">
      <c r="A2108" s="100"/>
      <c r="L2108" s="85"/>
    </row>
    <row r="2109">
      <c r="A2109" s="100"/>
      <c r="L2109" s="85"/>
    </row>
    <row r="2110">
      <c r="A2110" s="100"/>
      <c r="L2110" s="85"/>
    </row>
    <row r="2111">
      <c r="A2111" s="100"/>
      <c r="L2111" s="85"/>
    </row>
    <row r="2112">
      <c r="A2112" s="100"/>
      <c r="L2112" s="85"/>
    </row>
    <row r="2113">
      <c r="A2113" s="100"/>
      <c r="L2113" s="85"/>
    </row>
    <row r="2114">
      <c r="A2114" s="100"/>
      <c r="L2114" s="85"/>
    </row>
    <row r="2115">
      <c r="A2115" s="100"/>
      <c r="L2115" s="85"/>
    </row>
    <row r="2116">
      <c r="A2116" s="100"/>
      <c r="L2116" s="85"/>
    </row>
    <row r="2117">
      <c r="A2117" s="100"/>
      <c r="L2117" s="85"/>
    </row>
    <row r="2118">
      <c r="A2118" s="100"/>
      <c r="L2118" s="85"/>
    </row>
    <row r="2119">
      <c r="A2119" s="100"/>
      <c r="L2119" s="85"/>
    </row>
    <row r="2120">
      <c r="A2120" s="100"/>
      <c r="L2120" s="85"/>
    </row>
    <row r="2121">
      <c r="A2121" s="100"/>
      <c r="L2121" s="85"/>
    </row>
    <row r="2122">
      <c r="A2122" s="100"/>
      <c r="L2122" s="85"/>
    </row>
    <row r="2123">
      <c r="A2123" s="100"/>
      <c r="L2123" s="85"/>
    </row>
    <row r="2124">
      <c r="A2124" s="100"/>
      <c r="L2124" s="85"/>
    </row>
    <row r="2125">
      <c r="A2125" s="100"/>
      <c r="L2125" s="85"/>
    </row>
    <row r="2126">
      <c r="A2126" s="100"/>
      <c r="L2126" s="85"/>
    </row>
    <row r="2127">
      <c r="A2127" s="100"/>
      <c r="L2127" s="85"/>
    </row>
    <row r="2128">
      <c r="A2128" s="100"/>
      <c r="L2128" s="85"/>
    </row>
    <row r="2129">
      <c r="A2129" s="100"/>
      <c r="L2129" s="85"/>
    </row>
    <row r="2130">
      <c r="A2130" s="100"/>
      <c r="L2130" s="85"/>
    </row>
    <row r="2131">
      <c r="A2131" s="100"/>
      <c r="L2131" s="85"/>
    </row>
    <row r="2132">
      <c r="A2132" s="100"/>
      <c r="L2132" s="85"/>
    </row>
    <row r="2133">
      <c r="A2133" s="100"/>
      <c r="L2133" s="85"/>
    </row>
    <row r="2134">
      <c r="A2134" s="100"/>
      <c r="L2134" s="85"/>
    </row>
    <row r="2135">
      <c r="A2135" s="100"/>
      <c r="L2135" s="85"/>
    </row>
    <row r="2136">
      <c r="A2136" s="100"/>
      <c r="L2136" s="85"/>
    </row>
    <row r="2137">
      <c r="A2137" s="100"/>
      <c r="L2137" s="85"/>
    </row>
    <row r="2138">
      <c r="A2138" s="100"/>
      <c r="L2138" s="85"/>
    </row>
    <row r="2139">
      <c r="A2139" s="100"/>
      <c r="L2139" s="85"/>
    </row>
    <row r="2140">
      <c r="A2140" s="100"/>
      <c r="L2140" s="85"/>
    </row>
    <row r="2141">
      <c r="A2141" s="100"/>
      <c r="L2141" s="85"/>
    </row>
    <row r="2142">
      <c r="A2142" s="100"/>
      <c r="L2142" s="85"/>
    </row>
    <row r="2143">
      <c r="A2143" s="100"/>
      <c r="L2143" s="85"/>
    </row>
    <row r="2144">
      <c r="A2144" s="100"/>
      <c r="L2144" s="85"/>
    </row>
    <row r="2145">
      <c r="A2145" s="100"/>
      <c r="L2145" s="85"/>
    </row>
    <row r="2146">
      <c r="A2146" s="100"/>
      <c r="L2146" s="85"/>
    </row>
    <row r="2147">
      <c r="A2147" s="100"/>
      <c r="L2147" s="85"/>
    </row>
    <row r="2148">
      <c r="A2148" s="100"/>
      <c r="L2148" s="85"/>
    </row>
    <row r="2149">
      <c r="A2149" s="100"/>
      <c r="L2149" s="85"/>
    </row>
    <row r="2150">
      <c r="A2150" s="100"/>
      <c r="L2150" s="85"/>
    </row>
    <row r="2151">
      <c r="A2151" s="100"/>
      <c r="L2151" s="85"/>
    </row>
    <row r="2152">
      <c r="A2152" s="100"/>
      <c r="L2152" s="85"/>
    </row>
    <row r="2153">
      <c r="A2153" s="100"/>
      <c r="L2153" s="85"/>
    </row>
    <row r="2154">
      <c r="A2154" s="100"/>
      <c r="L2154" s="85"/>
    </row>
    <row r="2155">
      <c r="A2155" s="100"/>
      <c r="L2155" s="85"/>
    </row>
    <row r="2156">
      <c r="A2156" s="100"/>
      <c r="L2156" s="85"/>
    </row>
    <row r="2157">
      <c r="A2157" s="100"/>
      <c r="L2157" s="85"/>
    </row>
    <row r="2158">
      <c r="A2158" s="100"/>
      <c r="L2158" s="85"/>
    </row>
    <row r="2159">
      <c r="A2159" s="100"/>
      <c r="L2159" s="85"/>
    </row>
    <row r="2160">
      <c r="A2160" s="100"/>
      <c r="L2160" s="85"/>
    </row>
    <row r="2161">
      <c r="A2161" s="100"/>
      <c r="L2161" s="85"/>
    </row>
    <row r="2162">
      <c r="A2162" s="100"/>
      <c r="L2162" s="85"/>
    </row>
    <row r="2163">
      <c r="A2163" s="100"/>
      <c r="L2163" s="85"/>
    </row>
    <row r="2164">
      <c r="A2164" s="100"/>
      <c r="L2164" s="85"/>
    </row>
    <row r="2165">
      <c r="A2165" s="100"/>
      <c r="L2165" s="85"/>
    </row>
    <row r="2166">
      <c r="A2166" s="100"/>
      <c r="L2166" s="85"/>
    </row>
    <row r="2167">
      <c r="A2167" s="100"/>
      <c r="L2167" s="85"/>
    </row>
    <row r="2168">
      <c r="A2168" s="100"/>
      <c r="L2168" s="85"/>
    </row>
    <row r="2169">
      <c r="A2169" s="100"/>
      <c r="L2169" s="85"/>
    </row>
    <row r="2170">
      <c r="A2170" s="100"/>
      <c r="L2170" s="85"/>
    </row>
    <row r="2171">
      <c r="A2171" s="100"/>
      <c r="L2171" s="85"/>
    </row>
    <row r="2172">
      <c r="A2172" s="100"/>
      <c r="L2172" s="85"/>
    </row>
    <row r="2173">
      <c r="A2173" s="100"/>
      <c r="L2173" s="85"/>
    </row>
    <row r="2174">
      <c r="A2174" s="100"/>
      <c r="L2174" s="85"/>
    </row>
    <row r="2175">
      <c r="A2175" s="100"/>
      <c r="L2175" s="85"/>
    </row>
    <row r="2176">
      <c r="A2176" s="100"/>
      <c r="L2176" s="85"/>
    </row>
    <row r="2177">
      <c r="A2177" s="100"/>
      <c r="L2177" s="85"/>
    </row>
    <row r="2178">
      <c r="A2178" s="100"/>
      <c r="L2178" s="85"/>
    </row>
    <row r="2179">
      <c r="A2179" s="100"/>
      <c r="L2179" s="85"/>
    </row>
    <row r="2180">
      <c r="A2180" s="100"/>
      <c r="L2180" s="85"/>
    </row>
    <row r="2181">
      <c r="A2181" s="100"/>
      <c r="L2181" s="85"/>
    </row>
    <row r="2182">
      <c r="A2182" s="100"/>
      <c r="L2182" s="85"/>
    </row>
    <row r="2183">
      <c r="A2183" s="100"/>
      <c r="L2183" s="85"/>
    </row>
    <row r="2184">
      <c r="A2184" s="100"/>
      <c r="L2184" s="85"/>
    </row>
    <row r="2185">
      <c r="A2185" s="100"/>
      <c r="L2185" s="85"/>
    </row>
    <row r="2186">
      <c r="A2186" s="100"/>
      <c r="L2186" s="85"/>
    </row>
    <row r="2187">
      <c r="A2187" s="100"/>
      <c r="L2187" s="85"/>
    </row>
    <row r="2188">
      <c r="A2188" s="100"/>
      <c r="L2188" s="85"/>
    </row>
    <row r="2189">
      <c r="A2189" s="100"/>
      <c r="L2189" s="85"/>
    </row>
    <row r="2190">
      <c r="A2190" s="100"/>
      <c r="L2190" s="85"/>
    </row>
    <row r="2191">
      <c r="A2191" s="100"/>
      <c r="L2191" s="85"/>
    </row>
    <row r="2192">
      <c r="A2192" s="100"/>
      <c r="L2192" s="85"/>
    </row>
    <row r="2193">
      <c r="A2193" s="100"/>
      <c r="L2193" s="85"/>
    </row>
    <row r="2194">
      <c r="A2194" s="100"/>
      <c r="L2194" s="85"/>
    </row>
    <row r="2195">
      <c r="A2195" s="100"/>
      <c r="L2195" s="85"/>
    </row>
    <row r="2196">
      <c r="A2196" s="100"/>
      <c r="L2196" s="85"/>
    </row>
    <row r="2197">
      <c r="A2197" s="100"/>
      <c r="L2197" s="85"/>
    </row>
    <row r="2198">
      <c r="A2198" s="100"/>
      <c r="L2198" s="85"/>
    </row>
    <row r="2199">
      <c r="A2199" s="100"/>
      <c r="L2199" s="85"/>
    </row>
    <row r="2200">
      <c r="A2200" s="100"/>
      <c r="L2200" s="85"/>
    </row>
    <row r="2201">
      <c r="A2201" s="100"/>
      <c r="L2201" s="85"/>
    </row>
    <row r="2202">
      <c r="A2202" s="100"/>
      <c r="L2202" s="85"/>
    </row>
    <row r="2203">
      <c r="A2203" s="100"/>
      <c r="L2203" s="85"/>
    </row>
    <row r="2204">
      <c r="A2204" s="100"/>
      <c r="L2204" s="85"/>
    </row>
    <row r="2205">
      <c r="A2205" s="100"/>
      <c r="L2205" s="85"/>
    </row>
    <row r="2206">
      <c r="A2206" s="100"/>
      <c r="L2206" s="85"/>
    </row>
    <row r="2207">
      <c r="A2207" s="100"/>
      <c r="L2207" s="85"/>
    </row>
    <row r="2208">
      <c r="A2208" s="100"/>
      <c r="L2208" s="85"/>
    </row>
    <row r="2209">
      <c r="A2209" s="100"/>
      <c r="L2209" s="85"/>
    </row>
    <row r="2210">
      <c r="A2210" s="100"/>
      <c r="L2210" s="85"/>
    </row>
    <row r="2211">
      <c r="A2211" s="100"/>
      <c r="L2211" s="85"/>
    </row>
    <row r="2212">
      <c r="A2212" s="100"/>
      <c r="L2212" s="85"/>
    </row>
    <row r="2213">
      <c r="A2213" s="100"/>
      <c r="L2213" s="85"/>
    </row>
    <row r="2214">
      <c r="A2214" s="100"/>
      <c r="L2214" s="85"/>
    </row>
    <row r="2215">
      <c r="A2215" s="100"/>
      <c r="L2215" s="85"/>
    </row>
    <row r="2216">
      <c r="A2216" s="100"/>
      <c r="L2216" s="85"/>
    </row>
    <row r="2217">
      <c r="A2217" s="100"/>
      <c r="L2217" s="85"/>
    </row>
    <row r="2218">
      <c r="A2218" s="100"/>
      <c r="L2218" s="85"/>
    </row>
    <row r="2219">
      <c r="A2219" s="100"/>
      <c r="L2219" s="85"/>
    </row>
    <row r="2220">
      <c r="A2220" s="100"/>
      <c r="L2220" s="85"/>
    </row>
    <row r="2221">
      <c r="A2221" s="100"/>
      <c r="L2221" s="85"/>
    </row>
    <row r="2222">
      <c r="A2222" s="100"/>
      <c r="L2222" s="85"/>
    </row>
    <row r="2223">
      <c r="A2223" s="100"/>
      <c r="L2223" s="85"/>
    </row>
    <row r="2224">
      <c r="A2224" s="100"/>
      <c r="L2224" s="85"/>
    </row>
    <row r="2225">
      <c r="A2225" s="100"/>
      <c r="L2225" s="85"/>
    </row>
    <row r="2226">
      <c r="A2226" s="100"/>
      <c r="L2226" s="85"/>
    </row>
    <row r="2227">
      <c r="A2227" s="100"/>
      <c r="L2227" s="85"/>
    </row>
    <row r="2228">
      <c r="A2228" s="100"/>
      <c r="L2228" s="85"/>
    </row>
    <row r="2229">
      <c r="A2229" s="100"/>
      <c r="L2229" s="85"/>
    </row>
    <row r="2230">
      <c r="A2230" s="100"/>
      <c r="L2230" s="85"/>
    </row>
    <row r="2231">
      <c r="A2231" s="100"/>
      <c r="L2231" s="85"/>
    </row>
    <row r="2232">
      <c r="A2232" s="100"/>
      <c r="L2232" s="85"/>
    </row>
    <row r="2233">
      <c r="A2233" s="100"/>
      <c r="L2233" s="85"/>
    </row>
    <row r="2234">
      <c r="A2234" s="100"/>
      <c r="L2234" s="85"/>
    </row>
    <row r="2235">
      <c r="A2235" s="100"/>
      <c r="L2235" s="85"/>
    </row>
    <row r="2236">
      <c r="A2236" s="100"/>
      <c r="L2236" s="85"/>
    </row>
    <row r="2237">
      <c r="A2237" s="100"/>
      <c r="L2237" s="85"/>
    </row>
    <row r="2238">
      <c r="A2238" s="100"/>
      <c r="L2238" s="85"/>
    </row>
    <row r="2239">
      <c r="A2239" s="100"/>
      <c r="L2239" s="85"/>
    </row>
    <row r="2240">
      <c r="A2240" s="100"/>
      <c r="L2240" s="85"/>
    </row>
    <row r="2241">
      <c r="A2241" s="100"/>
      <c r="L2241" s="85"/>
    </row>
    <row r="2242">
      <c r="A2242" s="100"/>
      <c r="L2242" s="85"/>
    </row>
    <row r="2243">
      <c r="A2243" s="100"/>
      <c r="L2243" s="85"/>
    </row>
    <row r="2244">
      <c r="A2244" s="100"/>
      <c r="L2244" s="85"/>
    </row>
    <row r="2245">
      <c r="A2245" s="100"/>
      <c r="L2245" s="85"/>
    </row>
    <row r="2246">
      <c r="A2246" s="100"/>
      <c r="L2246" s="85"/>
    </row>
    <row r="2247">
      <c r="A2247" s="100"/>
      <c r="L2247" s="85"/>
    </row>
    <row r="2248">
      <c r="A2248" s="100"/>
      <c r="L2248" s="85"/>
    </row>
    <row r="2249">
      <c r="A2249" s="100"/>
      <c r="L2249" s="85"/>
    </row>
    <row r="2250">
      <c r="A2250" s="100"/>
      <c r="L2250" s="85"/>
    </row>
    <row r="2251">
      <c r="A2251" s="100"/>
      <c r="L2251" s="85"/>
    </row>
    <row r="2252">
      <c r="A2252" s="100"/>
      <c r="L2252" s="85"/>
    </row>
    <row r="2253">
      <c r="A2253" s="100"/>
      <c r="L2253" s="85"/>
    </row>
    <row r="2254">
      <c r="A2254" s="100"/>
      <c r="L2254" s="85"/>
    </row>
    <row r="2255">
      <c r="A2255" s="83"/>
      <c r="L2255" s="85"/>
    </row>
  </sheetData>
  <autoFilter ref="$A$1:$M$1663">
    <filterColumn colId="5">
      <filters blank="1">
        <filter val="멕시칸식 샐러드 보울"/>
        <filter val="지중해식 샐러드 보울"/>
        <filter val="[두잇 119] 귀한 불족 도시락"/>
        <filter val="아삭참치김밥 + 바삭치킨커틀릿"/>
        <filter val="[두잇 119] 귀한보쌈 도시락"/>
      </filters>
    </filterColumn>
  </autoFilter>
  <dataValidations>
    <dataValidation type="list" allowBlank="1" showErrorMessage="1" sqref="E2:E1663 E1665:E1738">
      <formula1>"매장주문,매장준비완료,픽업요청,픽업완료,위치배정,폐기,푸시,일시정지,NONE"</formula1>
    </dataValidation>
    <dataValidation type="list" allowBlank="1" showErrorMessage="1" sqref="D2:D1663 D1665:D1738">
      <formula1>"매장,라이더1,라이더2,라이더3,개발,NONE,라이더 (rider_id = 20700),라이더 (rider_id = 24379),라이더 (rider_id = 25782),라이더 (rider_id = 23599),라이더 (rider_id = 23600),라이더 (rider_id = 24379),라이더 (rider_id = 23598)"</formula1>
    </dataValidation>
    <dataValidation type="list" allowBlank="1" showErrorMessage="1" sqref="F2:F454">
      <formula1>"아삭참치김밥 + 바삭치킨커틀릿,아이스 아메리카노,NONE"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4.63"/>
    <col customWidth="1" min="3" max="3" width="16.25"/>
    <col customWidth="1" min="4" max="4" width="16.0"/>
    <col customWidth="1" min="5" max="5" width="14.75"/>
    <col customWidth="1" min="6" max="6" width="14.13"/>
  </cols>
  <sheetData>
    <row r="1">
      <c r="A1" s="76" t="s">
        <v>0</v>
      </c>
      <c r="B1" s="101">
        <v>45768.0</v>
      </c>
      <c r="C1" s="76" t="s">
        <v>1</v>
      </c>
      <c r="D1" s="102" t="s">
        <v>78</v>
      </c>
      <c r="E1" s="76" t="s">
        <v>3</v>
      </c>
      <c r="F1" s="76" t="str">
        <f>IFERROR(__xludf.DUMMYFUNCTION("FILTER(allocation!E:E,
allocation!A:A = $B$1,allocation!B:B = $D$1)"),"박태홍")</f>
        <v>박태홍</v>
      </c>
      <c r="G1" s="76" t="s">
        <v>4</v>
      </c>
      <c r="H1" s="76">
        <f>IFERROR(__xludf.DUMMYFUNCTION("FILTER(allocation!C:C,
allocation!A:A = $B$1,allocation!B:B = $D$1)"),2.0)</f>
        <v>2</v>
      </c>
      <c r="I1" s="76" t="s">
        <v>5</v>
      </c>
      <c r="J1" s="103" t="s">
        <v>6</v>
      </c>
      <c r="Z1" s="104"/>
    </row>
    <row r="2">
      <c r="A2" s="97"/>
      <c r="B2" s="105"/>
      <c r="C2" s="97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106" t="s">
        <v>7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8" t="s">
        <v>8</v>
      </c>
      <c r="B4" s="109"/>
      <c r="C4" s="109"/>
      <c r="D4" s="109" t="s">
        <v>9</v>
      </c>
      <c r="E4" s="108" t="s">
        <v>82</v>
      </c>
      <c r="F4" s="109" t="s">
        <v>9</v>
      </c>
      <c r="G4" s="108" t="s">
        <v>82</v>
      </c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>
      <c r="A5" s="76" t="s">
        <v>10</v>
      </c>
      <c r="D5" s="110">
        <f>SUMIFS(manual_action!H:H, 
        manual_action!J:J, $D$4, 
        manual_action!A:A, $B$1, 
        manual_action!C:C, $D$1, 
        manual_action!K:K, "매장주문")
-
SUMIFS(manual_action!H:H, 
        manual_action!J:J, $D$4, 
        manual_action!A:A, $B$1, 
        manual_action!C:C, $D$1, 
        manual_action!K:K, "매장준비완료")</f>
        <v>0</v>
      </c>
      <c r="E5" s="110">
        <f>SUMIFS(manual_action!H:H, 
        manual_action!J:J, $E$4, 
        manual_action!A:A, $B$1, 
        manual_action!C:C, $D$1, 
        manual_action!K:K, "매장주문")
-
SUMIFS(manual_action!H:H, 
        manual_action!J:J, $E$4, 
        manual_action!A:A, $B$1, 
        manual_action!C:C, $D$1, 
        manual_action!K:K, "매장준비완료")</f>
        <v>0</v>
      </c>
    </row>
    <row r="6">
      <c r="A6" s="76" t="s">
        <v>11</v>
      </c>
      <c r="D6" s="111">
        <f>SUMIFS(manual_action!H:H, 
        manual_action!J:J, $D$4, 
        manual_action!A:A, $B$1, 
        manual_action!C:C, $D$1, 
        manual_action!K:K, "매장준비완료")
-
SUMIFS(manual_action!H:H, 
        manual_action!J:J, $D$4, 
        manual_action!A:A, $B$1, 
        manual_action!C:C, $D$1, 
        manual_action!K:K, "픽업완료")</f>
        <v>0</v>
      </c>
      <c r="E6" s="111">
        <f>SUMIFS(manual_action!H:H, 
        manual_action!J:J, $E$4, 
        manual_action!A:A, $B$1, 
        manual_action!C:C, $D$1, 
        manual_action!K:K, "매장준비완료")
-
SUMIFS(manual_action!H:H, 
        manual_action!J:J, $E$4, 
        manual_action!A:A, $B$1, 
        manual_action!C:C, $D$1, 
        manual_action!K:K, "픽업완료")</f>
        <v>0</v>
      </c>
      <c r="F6" s="112" t="s">
        <v>12</v>
      </c>
      <c r="G6" s="113">
        <f>SUMIFS(event_raw!O:O, 
        event_raw!C:C, "주문 접수", 
        event_raw!M:M, $B$1, 
        event_raw!N:N, $D$1)
-
SUMIFS(event_raw!O:O, 
        event_raw!C:C, "배차 완료", 
        event_raw!M:M, $B$1, 
        event_raw!N:N, $D$1)</f>
        <v>0</v>
      </c>
      <c r="L6" s="80"/>
    </row>
    <row r="7">
      <c r="A7" s="114" t="s">
        <v>13</v>
      </c>
      <c r="B7" s="115"/>
      <c r="C7" s="115"/>
      <c r="D7" s="115">
        <f>SUMIFS(manual_action!H:H, 
        manual_action!J:J, $D$4, 
        manual_action!A:A, $B$1, 
        manual_action!C:C, $D$1, 
        manual_action!K:K, "픽업완료")</f>
        <v>0</v>
      </c>
      <c r="E7" s="115">
        <f>SUMIFS(manual_action!H:H, 
        manual_action!J:J, $E$4, 
        manual_action!A:A, $B$1, 
        manual_action!C:C, $D$1, 
        manual_action!K:K, "픽업완료")</f>
        <v>0</v>
      </c>
      <c r="F7" s="116" t="s">
        <v>14</v>
      </c>
      <c r="G7" s="19"/>
      <c r="H7" s="117" t="s">
        <v>15</v>
      </c>
      <c r="I7" s="21"/>
      <c r="J7" s="118" t="s">
        <v>16</v>
      </c>
      <c r="K7" s="119" t="s">
        <v>17</v>
      </c>
      <c r="L7" s="21"/>
    </row>
    <row r="8">
      <c r="A8" s="120" t="s">
        <v>18</v>
      </c>
      <c r="B8" s="121"/>
      <c r="C8" s="121"/>
      <c r="D8" s="121">
        <f t="shared" ref="D8:G8" si="1">SUM(D9:D11)</f>
        <v>0</v>
      </c>
      <c r="E8" s="121">
        <f t="shared" si="1"/>
        <v>0</v>
      </c>
      <c r="F8" s="122">
        <f t="shared" si="1"/>
        <v>0</v>
      </c>
      <c r="G8" s="123">
        <f t="shared" si="1"/>
        <v>0</v>
      </c>
      <c r="H8" s="97" t="s">
        <v>19</v>
      </c>
      <c r="I8" s="124" t="s">
        <v>20</v>
      </c>
      <c r="J8" s="125">
        <f>COUNTIF(J9:J11,TRUE)</f>
        <v>0</v>
      </c>
      <c r="K8" s="126" t="s">
        <v>9</v>
      </c>
      <c r="L8" s="127" t="s">
        <v>82</v>
      </c>
    </row>
    <row r="9">
      <c r="A9" s="80" t="s">
        <v>21</v>
      </c>
      <c r="B9" s="76" t="str">
        <f>IFERROR(__xludf.DUMMYFUNCTION("FILTER(allocation!G:G, allocation!A:A=$B$1, allocation!B:B=$D$1)
"),"박주안")</f>
        <v>박주안</v>
      </c>
      <c r="C9" s="97">
        <f>IFERROR(__xludf.DUMMYFUNCTION("FILTER(allocation!H:H, allocation!A:A=$B$1, allocation!B:B=$D$1)
"),23599.0)</f>
        <v>23599</v>
      </c>
      <c r="D9" s="78">
        <f>SUMIFS(manual_action!H:H, 
        manual_action!I:I, A9, 
        manual_action!J:J, $D$4, 
        manual_action!A:A, $B$1, 
        manual_action!C:C, $D$1, 
        manual_action!K:K, "픽업완료")
-
SUMIFS(event_raw!O:O, 
        event_raw!G:G, C9, 
        event_raw!K:K, $D$4, 
        event_raw!C:C, "배달 완료", 
        event_raw!M:M, $B$1, 
        event_raw!N:N, $D$1)
-
SUMIFS(manual_action!H:H, 
        manual_action!I:I, A9, 
        manual_action!J:J, $D$4, 
        manual_action!A:A, $B$1, 
        manual_action!C:C, $D$1, 
        manual_action!K:K, "폐기")
</f>
        <v>0</v>
      </c>
      <c r="E9" s="78">
        <f>SUMIFS(manual_action!H:H, 
        manual_action!I:I, A9, 
        manual_action!J:J, $E$4, 
        manual_action!A:A, $B$1, 
        manual_action!C:C, $D$1, 
        manual_action!K:K, "픽업완료")
-
SUMIFS(event_raw!O:O, 
        event_raw!G:G, C9, 
        event_raw!K:K, $E$4, 
        event_raw!C:C, "배달 완료", 
        event_raw!M:M, $B$1, 
        event_raw!N:N, $D$1)
-
SUMIFS(manual_action!H:H, 
        manual_action!I:I, A9, 
        manual_action!J:J, $E$4, 
        manual_action!A:A, $B$1, 
        manual_action!C:C, $D$1, 
        manual_action!K:K, "폐기")
</f>
        <v>0</v>
      </c>
      <c r="F9" s="128">
        <f>D9
-
SUMIFS(event_raw!O:O, 
        event_raw!G:G, C9, 
        event_raw!K:K, $D$4, 
        event_raw!C:C, "배차 완료", 
        event_raw!M:M, $B$1, 
        event_raw!N:N, $D$1)
+
SUMIFS(event_raw!O:O, 
        event_raw!G:G, C9, 
        event_raw!K:K, $D$4, 
        event_raw!C:C, "배달 완료", 
        event_raw!M:M, $B$1, 
        event_raw!N:N, $D$1)</f>
        <v>0</v>
      </c>
      <c r="G9" s="129">
        <f>E9
-
SUMIFS(event_raw!O:O, 
        event_raw!G:G, C9, 
        event_raw!K:K, $E$4, 
        event_raw!C:C, "배차 완료", 
        event_raw!M:M, $B$1, 
        event_raw!N:N, $D$1)
+
SUMIFS(event_raw!O:O, 
        event_raw!G:G, C9, 
        event_raw!K:K, $E$4, 
        event_raw!C:C, "배달 완료", 
        event_raw!M:M, $B$1, 
        event_raw!N:N, $D$1)</f>
        <v>0</v>
      </c>
      <c r="H9" s="97" t="s">
        <v>30</v>
      </c>
      <c r="I9" s="124" t="s">
        <v>23</v>
      </c>
      <c r="J9" s="115" t="b">
        <f t="shared" ref="J9:J11" si="2">AND(D9=F9, E9=G9, D9&gt;0, F9&gt;0, E9&gt;0, G9&gt;0)</f>
        <v>0</v>
      </c>
      <c r="K9" s="130">
        <v>8.0</v>
      </c>
      <c r="L9" s="127">
        <v>8.0</v>
      </c>
      <c r="N9" s="76" t="s">
        <v>22</v>
      </c>
      <c r="O9" s="76" t="s">
        <v>23</v>
      </c>
    </row>
    <row r="10">
      <c r="A10" s="80" t="s">
        <v>24</v>
      </c>
      <c r="B10" s="97" t="str">
        <f>IFERROR(__xludf.DUMMYFUNCTION("FILTER(allocation!K:K, allocation!A:A=$B$1, allocation!B:B=$D$1)
"),"정다록")</f>
        <v>정다록</v>
      </c>
      <c r="C10" s="97">
        <f>IFERROR(__xludf.DUMMYFUNCTION("FILTER(allocation!L:L, allocation!A:A=$B$1, allocation!B:B=$D$1)
"),24379.0)</f>
        <v>24379</v>
      </c>
      <c r="D10" s="78">
        <f>SUMIFS(manual_action!H:H, 
        manual_action!I:I, A10, 
        manual_action!J:J, $D$4, 
        manual_action!A:A, $B$1, 
        manual_action!C:C, $D$1, 
        manual_action!K:K, "픽업완료")
-
SUMIFS(event_raw!O:O, 
        event_raw!G:G, C10, 
        event_raw!K:K, $D$4, 
        event_raw!C:C, "배달 완료", 
        event_raw!M:M, $B$1, 
        event_raw!N:N, $D$1)
-
SUMIFS(manual_action!H:H, 
        manual_action!I:I, A10, 
        manual_action!J:J, $D$4, 
        manual_action!A:A, $B$1, 
        manual_action!C:C, $D$1, 
        manual_action!K:K, "폐기")
</f>
        <v>0</v>
      </c>
      <c r="E10" s="78">
        <f>SUMIFS(manual_action!H:H, 
        manual_action!I:I, A10, 
        manual_action!J:J, $E$4, 
        manual_action!A:A, $B$1, 
        manual_action!C:C, $D$1, 
        manual_action!K:K, "픽업완료")
-
SUMIFS(event_raw!O:O, 
        event_raw!G:G, C10, 
        event_raw!K:K, $E$4, 
        event_raw!C:C, "배달 완료", 
        event_raw!M:M, $B$1, 
        event_raw!N:N, $D$1)
-
SUMIFS(manual_action!H:H, 
        manual_action!I:I, A10, 
        manual_action!J:J, $E$4, 
        manual_action!A:A, $B$1, 
        manual_action!C:C, $D$1, 
        manual_action!K:K, "폐기")
</f>
        <v>0</v>
      </c>
      <c r="F10" s="128">
        <f>D10
-
SUMIFS(event_raw!O:O, 
        event_raw!G:G, C10, 
        event_raw!K:K, $D$4, 
        event_raw!C:C, "배차 완료", 
        event_raw!M:M, $B$1, 
        event_raw!N:N, $D$1)
+
SUMIFS(event_raw!O:O, 
        event_raw!G:G, C10, 
        event_raw!K:K, $D$4, 
        event_raw!C:C, "배달 완료", 
        event_raw!M:M, $B$1, 
        event_raw!N:N, $D$1)</f>
        <v>0</v>
      </c>
      <c r="G10" s="129">
        <f>E10
-
SUMIFS(event_raw!O:O, 
        event_raw!G:G, C10, 
        event_raw!K:K, $E$4, 
        event_raw!C:C, "배차 완료", 
        event_raw!M:M, $B$1, 
        event_raw!N:N, $D$1)
+
SUMIFS(event_raw!O:O, 
        event_raw!G:G, C10, 
        event_raw!K:K, $E$4, 
        event_raw!C:C, "배달 완료", 
        event_raw!M:M, $B$1, 
        event_raw!N:N, $D$1)</f>
        <v>0</v>
      </c>
      <c r="H10" s="97" t="s">
        <v>23</v>
      </c>
      <c r="I10" s="124" t="s">
        <v>23</v>
      </c>
      <c r="J10" s="115" t="b">
        <f t="shared" si="2"/>
        <v>0</v>
      </c>
      <c r="K10" s="130">
        <v>8.0</v>
      </c>
      <c r="L10" s="127">
        <v>8.0</v>
      </c>
      <c r="N10" s="76" t="s">
        <v>26</v>
      </c>
      <c r="O10" s="76" t="s">
        <v>27</v>
      </c>
    </row>
    <row r="11">
      <c r="A11" s="80" t="s">
        <v>28</v>
      </c>
      <c r="B11" s="97" t="str">
        <f>IFERROR(__xludf.DUMMYFUNCTION("FILTER(allocation!O:O, allocation!A:A=$B$1, allocation!B:B=$D$1)
"),"안정우")</f>
        <v>안정우</v>
      </c>
      <c r="C11" s="97">
        <f>IFERROR(__xludf.DUMMYFUNCTION("FILTER(allocation!P:P, allocation!A:A=$B$1, allocation!B:B=$D$1)
"),23598.0)</f>
        <v>23598</v>
      </c>
      <c r="D11" s="78">
        <f>SUMIFS(manual_action!H:H, 
        manual_action!I:I, A11, 
        manual_action!J:J, $D$4, 
        manual_action!A:A, $B$1, 
        manual_action!C:C, $D$1, 
        manual_action!K:K, "픽업완료")
-
SUMIFS(event_raw!O:O, 
        event_raw!G:G, C11, 
        event_raw!K:K, $D$4, 
        event_raw!C:C, "배달 완료", 
        event_raw!M:M, $B$1, 
        event_raw!N:N, $D$1)
-
SUMIFS(manual_action!H:H, 
        manual_action!I:I, A11, 
        manual_action!J:J, $D$4, 
        manual_action!A:A, $B$1, 
        manual_action!C:C, $D$1, 
        manual_action!K:K, "폐기")
</f>
        <v>0</v>
      </c>
      <c r="E11" s="78">
        <f>SUMIFS(manual_action!H:H, 
        manual_action!I:I, A11, 
        manual_action!J:J, $E$4, 
        manual_action!A:A, $B$1, 
        manual_action!C:C, $D$1, 
        manual_action!K:K, "픽업완료")
-
SUMIFS(event_raw!O:O, 
        event_raw!G:G, C11, 
        event_raw!K:K, $E$4, 
        event_raw!C:C, "배달 완료", 
        event_raw!M:M, $B$1, 
        event_raw!N:N, $D$1)
-
SUMIFS(manual_action!H:H, 
        manual_action!I:I, A11, 
        manual_action!J:J, $E$4, 
        manual_action!A:A, $B$1, 
        manual_action!C:C, $D$1, 
        manual_action!K:K, "폐기")
</f>
        <v>0</v>
      </c>
      <c r="F11" s="131">
        <f>D11
-
SUMIFS(event_raw!O:O, 
        event_raw!G:G, C11, 
        event_raw!K:K, $D$4, 
        event_raw!C:C, "배차 완료", 
        event_raw!M:M, $B$1, 
        event_raw!N:N, $D$1)
+
SUMIFS(event_raw!O:O, 
        event_raw!G:G, C11, 
        event_raw!K:K, $D$4, 
        event_raw!C:C, "배달 완료", 
        event_raw!M:M, $B$1, 
        event_raw!N:N, $D$1)</f>
        <v>0</v>
      </c>
      <c r="G11" s="132">
        <f>E11
-
SUMIFS(event_raw!O:O, 
        event_raw!G:G, C11, 
        event_raw!K:K, $E$4, 
        event_raw!C:C, "배차 완료", 
        event_raw!M:M, $B$1, 
        event_raw!N:N, $D$1)
+
SUMIFS(event_raw!O:O, 
        event_raw!G:G, C11, 
        event_raw!K:K, $E$4, 
        event_raw!C:C, "배달 완료", 
        event_raw!M:M, $B$1, 
        event_raw!N:N, $D$1)</f>
        <v>0</v>
      </c>
      <c r="H11" s="133" t="s">
        <v>27</v>
      </c>
      <c r="I11" s="134" t="s">
        <v>30</v>
      </c>
      <c r="J11" s="115" t="b">
        <f t="shared" si="2"/>
        <v>0</v>
      </c>
      <c r="K11" s="135">
        <v>8.0</v>
      </c>
      <c r="L11" s="136">
        <v>8.0</v>
      </c>
      <c r="N11" s="76" t="s">
        <v>29</v>
      </c>
      <c r="O11" s="76" t="s">
        <v>30</v>
      </c>
    </row>
    <row r="12">
      <c r="A12" s="137" t="s">
        <v>39</v>
      </c>
      <c r="B12" s="138"/>
      <c r="C12" s="138"/>
      <c r="D12" s="138">
        <f>SUMIFS(event_raw!O:O, 
        event_raw!K:K, $D$4, 
        event_raw!C:C, "배달 완료", 
        event_raw!M:M, $B$1, 
        event_raw!N:N, $D$1)</f>
        <v>0</v>
      </c>
      <c r="E12" s="138">
        <f>SUMIFS(event_raw!O:O, 
        event_raw!K:K, $E$4, 
        event_raw!C:C, "배달 완료", 
        event_raw!M:M, $B$1, 
        event_raw!N:N, $D$1)</f>
        <v>0</v>
      </c>
    </row>
    <row r="13">
      <c r="A13" s="137" t="s">
        <v>40</v>
      </c>
      <c r="B13" s="138"/>
      <c r="C13" s="138"/>
      <c r="D13" s="138">
        <f>SUMIFS(manual_action!H:H, 
        manual_action!J:J, $D$4, 
        manual_action!A:A, $B$1, 
        manual_action!C:C, $D$1, 
        manual_action!K:K, "폐기")</f>
        <v>0</v>
      </c>
      <c r="E13" s="138">
        <f>SUMIFS(manual_action!H:H, 
        manual_action!J:J, $E$4, 
        manual_action!A:A, $B$1, 
        manual_action!C:C, $D$1, 
        manual_action!K:K, "폐기")</f>
        <v>0</v>
      </c>
    </row>
    <row r="14">
      <c r="A14" s="120" t="s">
        <v>41</v>
      </c>
      <c r="B14" s="121"/>
      <c r="C14" s="121"/>
      <c r="D14" s="139" t="b">
        <f t="shared" ref="D14:E14" si="3">AND(D7-D12-D8=D13, D5=0, D6=0)</f>
        <v>1</v>
      </c>
      <c r="E14" s="140" t="b">
        <f t="shared" si="3"/>
        <v>1</v>
      </c>
    </row>
    <row r="15">
      <c r="A15" s="108" t="s">
        <v>42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41" t="s">
        <v>43</v>
      </c>
      <c r="B16" s="142" t="b">
        <f>IF(G6&gt;0, TRUE)</f>
        <v>0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>
      <c r="A17" s="144" t="s">
        <v>44</v>
      </c>
      <c r="B17" s="145" t="b">
        <f>COUNTIF(F9:G11, 0) &gt; 0
</f>
        <v>1</v>
      </c>
      <c r="C17" s="91" t="s">
        <v>9</v>
      </c>
      <c r="D17" s="78">
        <f>MIN((MIN(K9:K11)*3-SUM(F9:F11))/2, MIN(K9:K11))</f>
        <v>8</v>
      </c>
      <c r="E17" s="97" t="s">
        <v>82</v>
      </c>
      <c r="F17" s="78">
        <f>MIN((MIN(L9:L11)*3-SUM(G9:G11))/2, MIN(L9:L11))</f>
        <v>8</v>
      </c>
      <c r="G17" s="76" t="s">
        <v>45</v>
      </c>
    </row>
    <row r="18">
      <c r="A18" s="144" t="s">
        <v>46</v>
      </c>
      <c r="B18" s="145" t="b">
        <f>IF(J8&gt;0, TRUE)</f>
        <v>0</v>
      </c>
    </row>
    <row r="19">
      <c r="A19" s="146" t="s">
        <v>47</v>
      </c>
      <c r="B19" s="147" t="b">
        <f>SUM(N(COUNTIF(F9:F11, 0) &gt; 0), N(COUNTIF(G9:G11, 0) &gt; 0)) &gt;= 2</f>
        <v>1</v>
      </c>
      <c r="C19" s="76" t="s">
        <v>48</v>
      </c>
    </row>
    <row r="20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2">
      <c r="A22" s="148" t="s">
        <v>49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</row>
    <row r="23">
      <c r="A23" s="150" t="s">
        <v>50</v>
      </c>
      <c r="B23" s="150" t="s">
        <v>51</v>
      </c>
      <c r="C23" s="150" t="s">
        <v>52</v>
      </c>
      <c r="D23" s="150" t="s">
        <v>53</v>
      </c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>
      <c r="A24" s="78">
        <f>ORDER_COUNT(B1, D1)</f>
        <v>26</v>
      </c>
      <c r="B24" s="152">
        <f>A24/IF(D1="lunch", SUMIFS(order_raw!E:E, order_raw!C:C, B1), IF(D1="dinner", SUMIFS(order_raw!F:F, order_raw!C:C, B1), ""))</f>
        <v>0.009811320755</v>
      </c>
      <c r="C24" s="152">
        <f>A24*2/SUMIFS(order_raw!J:J, order_raw!C:C,$B$1)</f>
        <v>0.07182320442</v>
      </c>
      <c r="D24" s="152">
        <f>A24*2/SUMIFS(order_raw!D:D, order_raw!C:C,$B$1)</f>
        <v>0.005292082231</v>
      </c>
      <c r="E24" s="97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150" t="s">
        <v>54</v>
      </c>
      <c r="B25" s="150" t="s">
        <v>55</v>
      </c>
      <c r="C25" s="150" t="s">
        <v>56</v>
      </c>
      <c r="D25" s="150" t="s">
        <v>57</v>
      </c>
      <c r="E25" s="150" t="s">
        <v>58</v>
      </c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>
      <c r="A26" s="97">
        <f>OPH_UNIT(B1,D1,H1)</f>
        <v>6.5</v>
      </c>
      <c r="B26" s="76" t="s">
        <v>59</v>
      </c>
      <c r="C26" s="76" t="s">
        <v>59</v>
      </c>
      <c r="D26" s="97" t="s">
        <v>59</v>
      </c>
      <c r="E26" s="76" t="s">
        <v>59</v>
      </c>
    </row>
    <row r="27">
      <c r="A27" s="150" t="s">
        <v>60</v>
      </c>
      <c r="B27" s="150" t="s">
        <v>21</v>
      </c>
      <c r="C27" s="150" t="s">
        <v>24</v>
      </c>
      <c r="D27" s="150" t="s">
        <v>28</v>
      </c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</row>
    <row r="28">
      <c r="A28" s="153">
        <f>AVERAGE(B28:D28)</f>
        <v>17.59666667</v>
      </c>
      <c r="B28" s="153">
        <f>ESTIMATED_DPH(C9,A9,B1,D1)</f>
        <v>15.9</v>
      </c>
      <c r="C28" s="153">
        <f>ESTIMATED_DPH(C10,A10,B1,D1)</f>
        <v>14.71</v>
      </c>
      <c r="D28" s="153">
        <f>ESTIMATED_DPH(C11,A11,B1,D1)</f>
        <v>22.18</v>
      </c>
    </row>
    <row r="29">
      <c r="A29" s="150" t="s">
        <v>61</v>
      </c>
      <c r="B29" s="150" t="s">
        <v>21</v>
      </c>
      <c r="C29" s="150" t="s">
        <v>24</v>
      </c>
      <c r="D29" s="150" t="s">
        <v>28</v>
      </c>
      <c r="E29" s="150" t="s">
        <v>62</v>
      </c>
      <c r="F29" s="150" t="s">
        <v>63</v>
      </c>
      <c r="G29" s="150" t="s">
        <v>64</v>
      </c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</row>
    <row r="30">
      <c r="A30" s="153">
        <f>AVERAGE(B30:D30)</f>
        <v>3.226666667</v>
      </c>
      <c r="B30" s="78">
        <f>AVG_DELIVERY_MINUTES(C9,B1,D1)</f>
        <v>3.46</v>
      </c>
      <c r="C30" s="78">
        <f>AVG_DELIVERY_MINUTES(C10,B1,D1)</f>
        <v>3.74</v>
      </c>
      <c r="D30" s="78">
        <f>AVG_DELIVERY_MINUTES(C11,B1,D1)</f>
        <v>2.48</v>
      </c>
      <c r="E30" s="78">
        <f>MIN_DELIVERY_TIME(B1,D1)</f>
        <v>1.21</v>
      </c>
      <c r="F30" s="78">
        <f>MAX_DELIVERY_TIME(B1,D1)</f>
        <v>6.49</v>
      </c>
      <c r="G30" s="154">
        <f>OVER30_DELIVERY_RATIO(B1,D1)</f>
        <v>0</v>
      </c>
    </row>
    <row r="31">
      <c r="A31" s="150" t="s">
        <v>65</v>
      </c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3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</row>
    <row r="42">
      <c r="H42" s="76" t="s">
        <v>1669</v>
      </c>
      <c r="I42" s="76">
        <v>4.0</v>
      </c>
      <c r="J42" s="76">
        <v>5.0</v>
      </c>
    </row>
    <row r="43">
      <c r="H43" s="76" t="s">
        <v>1670</v>
      </c>
      <c r="I43" s="76">
        <v>0.0</v>
      </c>
      <c r="J43" s="76">
        <v>5.0</v>
      </c>
    </row>
    <row r="44">
      <c r="H44" s="76" t="s">
        <v>22</v>
      </c>
      <c r="I44" s="76">
        <v>0.0</v>
      </c>
      <c r="J44" s="76">
        <v>4.0</v>
      </c>
    </row>
    <row r="45">
      <c r="H45" s="76" t="s">
        <v>26</v>
      </c>
      <c r="I45" s="76">
        <v>0.0</v>
      </c>
      <c r="J45" s="76">
        <v>5.0</v>
      </c>
    </row>
    <row r="120">
      <c r="E120" s="156"/>
      <c r="F120" s="157"/>
      <c r="G120" s="158"/>
      <c r="H120" s="159"/>
      <c r="I120" s="158"/>
      <c r="J120" s="160"/>
    </row>
    <row r="121">
      <c r="E121" s="156"/>
      <c r="F121" s="157"/>
      <c r="G121" s="158"/>
      <c r="H121" s="159"/>
      <c r="I121" s="158"/>
      <c r="J121" s="160"/>
    </row>
    <row r="122">
      <c r="E122" s="156"/>
      <c r="F122" s="157"/>
      <c r="G122" s="158"/>
      <c r="H122" s="158"/>
      <c r="I122" s="158"/>
      <c r="J122" s="160"/>
    </row>
    <row r="123">
      <c r="E123" s="156"/>
      <c r="F123" s="157"/>
      <c r="G123" s="158"/>
      <c r="H123" s="158"/>
      <c r="I123" s="158"/>
      <c r="J123" s="160"/>
    </row>
    <row r="124">
      <c r="E124" s="156"/>
      <c r="F124" s="157"/>
      <c r="G124" s="158"/>
      <c r="H124" s="158"/>
      <c r="I124" s="158"/>
      <c r="J124" s="160"/>
    </row>
    <row r="125">
      <c r="E125" s="156"/>
      <c r="F125" s="157"/>
      <c r="G125" s="158"/>
      <c r="H125" s="158"/>
      <c r="I125" s="158"/>
      <c r="J125" s="160"/>
    </row>
    <row r="126">
      <c r="E126" s="156"/>
      <c r="F126" s="157"/>
      <c r="G126" s="158"/>
      <c r="H126" s="159"/>
      <c r="I126" s="158"/>
      <c r="J126" s="160"/>
    </row>
    <row r="127">
      <c r="E127" s="156"/>
      <c r="F127" s="157"/>
      <c r="G127" s="158"/>
      <c r="H127" s="159"/>
      <c r="I127" s="158"/>
      <c r="J127" s="160"/>
    </row>
    <row r="128">
      <c r="E128" s="156"/>
      <c r="F128" s="157"/>
      <c r="G128" s="158"/>
      <c r="H128" s="159"/>
      <c r="I128" s="158"/>
    </row>
  </sheetData>
  <mergeCells count="3">
    <mergeCell ref="F7:G7"/>
    <mergeCell ref="H7:I7"/>
    <mergeCell ref="K7:L7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6" t="s">
        <v>67</v>
      </c>
      <c r="B1" s="76" t="s">
        <v>68</v>
      </c>
      <c r="C1" s="76" t="s">
        <v>4</v>
      </c>
      <c r="D1" s="76" t="s">
        <v>1671</v>
      </c>
      <c r="E1" s="76" t="s">
        <v>3</v>
      </c>
      <c r="F1" s="76" t="s">
        <v>1672</v>
      </c>
      <c r="G1" s="76" t="s">
        <v>1673</v>
      </c>
      <c r="H1" s="76" t="s">
        <v>1674</v>
      </c>
      <c r="I1" s="76" t="s">
        <v>1675</v>
      </c>
      <c r="J1" s="76" t="s">
        <v>1672</v>
      </c>
      <c r="K1" s="76" t="s">
        <v>1676</v>
      </c>
      <c r="L1" s="76" t="s">
        <v>1677</v>
      </c>
      <c r="M1" s="76" t="s">
        <v>1675</v>
      </c>
      <c r="N1" s="76" t="s">
        <v>1672</v>
      </c>
      <c r="O1" s="76" t="s">
        <v>1678</v>
      </c>
      <c r="P1" s="76" t="s">
        <v>1679</v>
      </c>
      <c r="Q1" s="76" t="s">
        <v>1680</v>
      </c>
      <c r="AA1" s="76" t="s">
        <v>1681</v>
      </c>
      <c r="AB1" s="76" t="s">
        <v>1682</v>
      </c>
      <c r="AD1" s="76" t="s">
        <v>1681</v>
      </c>
      <c r="AE1" s="76" t="s">
        <v>1682</v>
      </c>
      <c r="AG1" s="76" t="s">
        <v>1681</v>
      </c>
      <c r="AH1" s="76" t="s">
        <v>1682</v>
      </c>
      <c r="AJ1" s="76" t="s">
        <v>1681</v>
      </c>
      <c r="AK1" s="76" t="s">
        <v>1682</v>
      </c>
    </row>
    <row r="2">
      <c r="A2" s="161">
        <v>45755.0</v>
      </c>
      <c r="B2" s="76" t="s">
        <v>78</v>
      </c>
      <c r="C2" s="76">
        <v>3.0</v>
      </c>
      <c r="D2" s="76">
        <v>2.0</v>
      </c>
      <c r="E2" s="76" t="s">
        <v>87</v>
      </c>
      <c r="F2" s="76" t="s">
        <v>21</v>
      </c>
      <c r="G2" s="76" t="s">
        <v>1683</v>
      </c>
      <c r="H2" s="76">
        <v>23599.0</v>
      </c>
      <c r="I2" s="76"/>
      <c r="J2" s="76" t="s">
        <v>24</v>
      </c>
      <c r="K2" s="76" t="s">
        <v>1684</v>
      </c>
      <c r="L2" s="76">
        <v>24379.0</v>
      </c>
      <c r="M2" s="76"/>
      <c r="N2" s="76" t="s">
        <v>28</v>
      </c>
      <c r="O2" s="76" t="s">
        <v>1685</v>
      </c>
      <c r="P2" s="76">
        <v>23598.0</v>
      </c>
      <c r="Q2" s="76"/>
    </row>
    <row r="3">
      <c r="A3" s="161">
        <v>45756.0</v>
      </c>
      <c r="B3" s="76" t="s">
        <v>2</v>
      </c>
      <c r="C3" s="76">
        <v>3.0</v>
      </c>
      <c r="D3" s="76">
        <v>2.0</v>
      </c>
      <c r="E3" s="76" t="s">
        <v>87</v>
      </c>
      <c r="F3" s="76" t="s">
        <v>21</v>
      </c>
      <c r="G3" s="76" t="s">
        <v>1683</v>
      </c>
      <c r="H3" s="76">
        <v>23599.0</v>
      </c>
      <c r="J3" s="76" t="s">
        <v>24</v>
      </c>
      <c r="K3" s="76" t="s">
        <v>1686</v>
      </c>
      <c r="L3" s="76">
        <v>23600.0</v>
      </c>
      <c r="M3" s="76"/>
      <c r="N3" s="76" t="s">
        <v>28</v>
      </c>
      <c r="O3" s="76" t="s">
        <v>1685</v>
      </c>
      <c r="P3" s="76">
        <v>23598.0</v>
      </c>
      <c r="Q3" s="76"/>
    </row>
    <row r="4">
      <c r="A4" s="161">
        <v>45756.0</v>
      </c>
      <c r="B4" s="76" t="s">
        <v>78</v>
      </c>
      <c r="C4" s="76">
        <v>3.0</v>
      </c>
      <c r="D4" s="76">
        <v>2.0</v>
      </c>
      <c r="E4" s="76" t="s">
        <v>91</v>
      </c>
      <c r="F4" s="76" t="s">
        <v>21</v>
      </c>
      <c r="G4" s="76" t="s">
        <v>1683</v>
      </c>
      <c r="H4" s="76">
        <v>23599.0</v>
      </c>
      <c r="J4" s="76" t="s">
        <v>24</v>
      </c>
      <c r="K4" s="76" t="s">
        <v>1686</v>
      </c>
      <c r="L4" s="76">
        <v>23600.0</v>
      </c>
      <c r="N4" s="76" t="s">
        <v>28</v>
      </c>
      <c r="O4" s="76" t="s">
        <v>1685</v>
      </c>
      <c r="P4" s="76">
        <v>23598.0</v>
      </c>
    </row>
    <row r="5">
      <c r="A5" s="161">
        <v>45757.0</v>
      </c>
      <c r="B5" s="76" t="s">
        <v>2</v>
      </c>
      <c r="C5" s="76">
        <v>3.0</v>
      </c>
      <c r="D5" s="76">
        <v>2.0</v>
      </c>
      <c r="E5" s="76" t="s">
        <v>87</v>
      </c>
      <c r="F5" s="76" t="s">
        <v>21</v>
      </c>
      <c r="G5" s="76" t="s">
        <v>1683</v>
      </c>
      <c r="H5" s="76">
        <v>23599.0</v>
      </c>
      <c r="J5" s="76" t="s">
        <v>24</v>
      </c>
      <c r="K5" s="76" t="s">
        <v>1684</v>
      </c>
      <c r="L5" s="76">
        <v>24379.0</v>
      </c>
      <c r="N5" s="76" t="s">
        <v>28</v>
      </c>
      <c r="O5" s="76" t="s">
        <v>1685</v>
      </c>
      <c r="P5" s="76">
        <v>23598.0</v>
      </c>
    </row>
    <row r="6">
      <c r="A6" s="161">
        <v>45757.0</v>
      </c>
      <c r="B6" s="76" t="s">
        <v>78</v>
      </c>
      <c r="C6" s="76">
        <v>3.0</v>
      </c>
      <c r="D6" s="76">
        <v>2.0</v>
      </c>
      <c r="E6" s="76" t="s">
        <v>1687</v>
      </c>
      <c r="F6" s="76" t="s">
        <v>21</v>
      </c>
      <c r="G6" s="76" t="s">
        <v>1683</v>
      </c>
      <c r="H6" s="76">
        <v>23599.0</v>
      </c>
      <c r="J6" s="76" t="s">
        <v>24</v>
      </c>
      <c r="K6" s="76" t="s">
        <v>1684</v>
      </c>
      <c r="L6" s="76">
        <v>24379.0</v>
      </c>
      <c r="N6" s="76" t="s">
        <v>28</v>
      </c>
      <c r="O6" s="76" t="s">
        <v>1686</v>
      </c>
      <c r="P6" s="76">
        <v>23600.0</v>
      </c>
    </row>
    <row r="7">
      <c r="A7" s="161">
        <v>45758.0</v>
      </c>
      <c r="B7" s="76" t="s">
        <v>2</v>
      </c>
      <c r="C7" s="76">
        <v>3.0</v>
      </c>
      <c r="D7" s="76">
        <v>2.0</v>
      </c>
      <c r="E7" s="76" t="s">
        <v>88</v>
      </c>
      <c r="F7" s="76" t="s">
        <v>21</v>
      </c>
      <c r="G7" s="76" t="s">
        <v>1683</v>
      </c>
      <c r="H7" s="76">
        <v>23599.0</v>
      </c>
      <c r="J7" s="76" t="s">
        <v>24</v>
      </c>
      <c r="K7" s="76" t="s">
        <v>1686</v>
      </c>
      <c r="L7" s="76">
        <v>23600.0</v>
      </c>
      <c r="N7" s="76" t="s">
        <v>28</v>
      </c>
      <c r="O7" s="76" t="s">
        <v>1684</v>
      </c>
      <c r="P7" s="76">
        <v>24379.0</v>
      </c>
    </row>
    <row r="8">
      <c r="A8" s="161">
        <v>45758.0</v>
      </c>
      <c r="B8" s="76" t="s">
        <v>78</v>
      </c>
      <c r="C8" s="76">
        <v>3.0</v>
      </c>
      <c r="D8" s="76">
        <v>2.0</v>
      </c>
      <c r="E8" s="76" t="s">
        <v>88</v>
      </c>
      <c r="F8" s="76" t="s">
        <v>21</v>
      </c>
      <c r="G8" s="76" t="s">
        <v>1684</v>
      </c>
      <c r="H8" s="76">
        <v>24379.0</v>
      </c>
      <c r="J8" s="76" t="s">
        <v>24</v>
      </c>
      <c r="K8" s="76" t="s">
        <v>1686</v>
      </c>
      <c r="L8" s="76">
        <v>23600.0</v>
      </c>
      <c r="N8" s="76" t="s">
        <v>28</v>
      </c>
      <c r="O8" s="76" t="s">
        <v>1685</v>
      </c>
      <c r="P8" s="76">
        <v>23598.0</v>
      </c>
    </row>
    <row r="9">
      <c r="A9" s="161">
        <v>45759.0</v>
      </c>
      <c r="B9" s="76" t="s">
        <v>2</v>
      </c>
      <c r="C9" s="76">
        <v>3.0</v>
      </c>
      <c r="D9" s="76">
        <v>2.0</v>
      </c>
      <c r="E9" s="76" t="s">
        <v>1688</v>
      </c>
      <c r="F9" s="76" t="s">
        <v>21</v>
      </c>
      <c r="G9" s="76" t="s">
        <v>1686</v>
      </c>
      <c r="H9" s="76">
        <v>23600.0</v>
      </c>
      <c r="J9" s="76" t="s">
        <v>24</v>
      </c>
      <c r="K9" s="76" t="s">
        <v>1685</v>
      </c>
      <c r="L9" s="76">
        <v>23598.0</v>
      </c>
      <c r="N9" s="76" t="s">
        <v>28</v>
      </c>
      <c r="O9" s="76" t="s">
        <v>1683</v>
      </c>
      <c r="P9" s="76">
        <v>23599.0</v>
      </c>
    </row>
    <row r="10">
      <c r="A10" s="161">
        <v>45759.0</v>
      </c>
      <c r="B10" s="76" t="s">
        <v>78</v>
      </c>
      <c r="C10" s="76">
        <v>3.0</v>
      </c>
      <c r="D10" s="76">
        <v>2.0</v>
      </c>
      <c r="E10" s="76" t="s">
        <v>88</v>
      </c>
      <c r="F10" s="76" t="s">
        <v>21</v>
      </c>
      <c r="G10" s="76" t="s">
        <v>1686</v>
      </c>
      <c r="H10" s="76">
        <v>23600.0</v>
      </c>
      <c r="J10" s="76" t="s">
        <v>24</v>
      </c>
      <c r="K10" s="76" t="s">
        <v>1685</v>
      </c>
      <c r="L10" s="76">
        <v>23598.0</v>
      </c>
      <c r="N10" s="76" t="s">
        <v>28</v>
      </c>
      <c r="O10" s="76" t="s">
        <v>1684</v>
      </c>
      <c r="P10" s="76">
        <v>24379.0</v>
      </c>
    </row>
    <row r="11">
      <c r="A11" s="161">
        <v>45760.0</v>
      </c>
      <c r="B11" s="76" t="s">
        <v>2</v>
      </c>
      <c r="C11" s="76">
        <v>3.0</v>
      </c>
      <c r="D11" s="76">
        <v>2.0</v>
      </c>
      <c r="E11" s="76" t="s">
        <v>87</v>
      </c>
      <c r="F11" s="76" t="s">
        <v>21</v>
      </c>
      <c r="G11" s="76" t="s">
        <v>1686</v>
      </c>
      <c r="H11" s="76">
        <v>23600.0</v>
      </c>
      <c r="J11" s="76" t="s">
        <v>24</v>
      </c>
      <c r="K11" s="76" t="s">
        <v>1685</v>
      </c>
      <c r="L11" s="76">
        <v>23598.0</v>
      </c>
      <c r="N11" s="76" t="s">
        <v>28</v>
      </c>
      <c r="O11" s="76" t="s">
        <v>1684</v>
      </c>
      <c r="P11" s="76">
        <v>24379.0</v>
      </c>
    </row>
    <row r="12">
      <c r="A12" s="161">
        <v>45760.0</v>
      </c>
      <c r="B12" s="76" t="s">
        <v>78</v>
      </c>
      <c r="C12" s="76">
        <v>3.0</v>
      </c>
      <c r="D12" s="76">
        <v>2.0</v>
      </c>
      <c r="E12" s="76" t="s">
        <v>87</v>
      </c>
      <c r="F12" s="76" t="s">
        <v>21</v>
      </c>
      <c r="G12" s="76" t="s">
        <v>1686</v>
      </c>
      <c r="H12" s="76">
        <v>23600.0</v>
      </c>
      <c r="J12" s="76" t="s">
        <v>24</v>
      </c>
      <c r="K12" s="76" t="s">
        <v>1685</v>
      </c>
      <c r="L12" s="76">
        <v>23598.0</v>
      </c>
      <c r="N12" s="76" t="s">
        <v>28</v>
      </c>
      <c r="O12" s="76" t="s">
        <v>1684</v>
      </c>
      <c r="P12" s="76">
        <v>24379.0</v>
      </c>
    </row>
    <row r="13">
      <c r="A13" s="161">
        <v>45761.0</v>
      </c>
      <c r="B13" s="76" t="s">
        <v>2</v>
      </c>
      <c r="C13" s="76">
        <v>3.0</v>
      </c>
      <c r="D13" s="76">
        <v>2.0</v>
      </c>
      <c r="E13" s="76" t="s">
        <v>1688</v>
      </c>
      <c r="F13" s="76" t="s">
        <v>21</v>
      </c>
      <c r="G13" s="76" t="s">
        <v>1683</v>
      </c>
      <c r="H13" s="76">
        <v>23599.0</v>
      </c>
      <c r="J13" s="76" t="s">
        <v>24</v>
      </c>
      <c r="K13" s="76" t="s">
        <v>1685</v>
      </c>
      <c r="L13" s="76">
        <v>23598.0</v>
      </c>
      <c r="N13" s="76" t="s">
        <v>28</v>
      </c>
      <c r="O13" s="76" t="s">
        <v>1684</v>
      </c>
      <c r="P13" s="76">
        <v>24379.0</v>
      </c>
    </row>
    <row r="14">
      <c r="A14" s="162">
        <v>45761.0</v>
      </c>
      <c r="B14" s="92" t="s">
        <v>78</v>
      </c>
      <c r="C14" s="163">
        <v>7.0</v>
      </c>
      <c r="D14" s="164">
        <v>3.0</v>
      </c>
      <c r="E14" s="1" t="s">
        <v>87</v>
      </c>
      <c r="F14" s="1" t="s">
        <v>21</v>
      </c>
      <c r="G14" s="1" t="s">
        <v>1686</v>
      </c>
      <c r="H14" s="4">
        <v>23600.0</v>
      </c>
      <c r="I14" s="1"/>
      <c r="J14" s="1" t="s">
        <v>24</v>
      </c>
      <c r="K14" s="1" t="s">
        <v>1683</v>
      </c>
      <c r="L14" s="4">
        <v>23599.0</v>
      </c>
      <c r="M14" s="1"/>
      <c r="N14" s="92" t="s">
        <v>28</v>
      </c>
      <c r="O14" s="1" t="s">
        <v>1685</v>
      </c>
      <c r="P14" s="4">
        <v>23598.0</v>
      </c>
      <c r="Q14" s="31" t="s">
        <v>31</v>
      </c>
      <c r="R14" s="1" t="s">
        <v>1684</v>
      </c>
      <c r="S14" s="76">
        <v>24379.0</v>
      </c>
      <c r="T14" s="31" t="s">
        <v>33</v>
      </c>
      <c r="U14" s="1" t="s">
        <v>1689</v>
      </c>
      <c r="V14" s="4">
        <v>25739.0</v>
      </c>
      <c r="W14" s="31" t="s">
        <v>34</v>
      </c>
      <c r="X14" s="1" t="s">
        <v>1690</v>
      </c>
      <c r="Y14" s="4">
        <v>25220.0</v>
      </c>
      <c r="Z14" s="3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161">
        <v>45762.0</v>
      </c>
      <c r="B15" s="76" t="s">
        <v>2</v>
      </c>
      <c r="C15" s="76">
        <v>8.0</v>
      </c>
      <c r="D15" s="76">
        <v>2.0</v>
      </c>
      <c r="E15" s="76" t="s">
        <v>87</v>
      </c>
      <c r="F15" s="31" t="s">
        <v>21</v>
      </c>
      <c r="G15" s="76" t="s">
        <v>1686</v>
      </c>
      <c r="H15" s="76">
        <v>23600.0</v>
      </c>
      <c r="J15" s="31" t="s">
        <v>24</v>
      </c>
      <c r="K15" s="76" t="s">
        <v>1683</v>
      </c>
      <c r="L15" s="76">
        <v>23599.0</v>
      </c>
      <c r="N15" s="76" t="s">
        <v>28</v>
      </c>
      <c r="O15" s="76" t="s">
        <v>1685</v>
      </c>
      <c r="P15" s="76">
        <v>23598.0</v>
      </c>
      <c r="Q15" s="31" t="s">
        <v>31</v>
      </c>
      <c r="R15" s="76" t="s">
        <v>1684</v>
      </c>
      <c r="S15" s="76">
        <v>24379.0</v>
      </c>
      <c r="T15" s="76" t="s">
        <v>33</v>
      </c>
      <c r="U15" s="76" t="s">
        <v>1691</v>
      </c>
      <c r="V15" s="76">
        <v>25657.0</v>
      </c>
      <c r="W15" s="76" t="s">
        <v>34</v>
      </c>
      <c r="X15" s="76" t="s">
        <v>1692</v>
      </c>
      <c r="Y15" s="76">
        <v>24616.0</v>
      </c>
      <c r="Z15" s="76" t="s">
        <v>35</v>
      </c>
      <c r="AA15" s="76" t="s">
        <v>1693</v>
      </c>
      <c r="AB15" s="76">
        <v>24776.0</v>
      </c>
      <c r="AC15" s="76" t="s">
        <v>36</v>
      </c>
      <c r="AD15" s="76" t="s">
        <v>1694</v>
      </c>
      <c r="AE15" s="76">
        <v>20700.0</v>
      </c>
      <c r="AF15" s="76" t="s">
        <v>37</v>
      </c>
      <c r="AG15" s="76" t="s">
        <v>1695</v>
      </c>
      <c r="AH15" s="76">
        <v>25782.0</v>
      </c>
      <c r="AI15" s="76" t="s">
        <v>38</v>
      </c>
    </row>
    <row r="16">
      <c r="A16" s="161">
        <v>45762.0</v>
      </c>
      <c r="B16" s="76" t="s">
        <v>78</v>
      </c>
      <c r="C16" s="76">
        <v>11.0</v>
      </c>
      <c r="D16" s="76">
        <v>2.0</v>
      </c>
      <c r="E16" s="76" t="s">
        <v>87</v>
      </c>
      <c r="F16" s="31" t="s">
        <v>21</v>
      </c>
      <c r="G16" s="76" t="s">
        <v>1684</v>
      </c>
      <c r="H16" s="76">
        <v>24379.0</v>
      </c>
      <c r="J16" s="31" t="s">
        <v>24</v>
      </c>
      <c r="K16" s="76" t="s">
        <v>1685</v>
      </c>
      <c r="L16" s="76">
        <v>23598.0</v>
      </c>
      <c r="N16" s="76" t="s">
        <v>28</v>
      </c>
      <c r="O16" s="76" t="s">
        <v>1683</v>
      </c>
      <c r="P16" s="76">
        <v>23599.0</v>
      </c>
      <c r="Q16" s="31" t="s">
        <v>31</v>
      </c>
      <c r="R16" s="76" t="s">
        <v>1686</v>
      </c>
      <c r="S16" s="76">
        <v>23600.0</v>
      </c>
      <c r="T16" s="76" t="s">
        <v>33</v>
      </c>
      <c r="U16" s="76" t="s">
        <v>1696</v>
      </c>
      <c r="V16" s="76">
        <v>26230.0</v>
      </c>
      <c r="W16" s="31" t="s">
        <v>34</v>
      </c>
      <c r="X16" s="76" t="s">
        <v>1692</v>
      </c>
      <c r="Y16" s="76">
        <v>24616.0</v>
      </c>
      <c r="Z16" s="76" t="s">
        <v>35</v>
      </c>
      <c r="AA16" s="76" t="s">
        <v>1697</v>
      </c>
      <c r="AB16" s="76">
        <v>25575.0</v>
      </c>
      <c r="AC16" s="76" t="s">
        <v>36</v>
      </c>
      <c r="AD16" s="76" t="s">
        <v>1698</v>
      </c>
      <c r="AE16" s="76">
        <v>23901.0</v>
      </c>
      <c r="AF16" s="76" t="s">
        <v>37</v>
      </c>
      <c r="AG16" s="76" t="s">
        <v>1699</v>
      </c>
      <c r="AH16" s="76">
        <v>24345.0</v>
      </c>
      <c r="AI16" s="76" t="s">
        <v>38</v>
      </c>
      <c r="AJ16" s="76" t="s">
        <v>1694</v>
      </c>
      <c r="AK16" s="76">
        <v>20700.0</v>
      </c>
    </row>
    <row r="17">
      <c r="A17" s="161">
        <v>45763.0</v>
      </c>
      <c r="B17" s="76" t="s">
        <v>2</v>
      </c>
      <c r="C17" s="76">
        <v>10.0</v>
      </c>
      <c r="D17" s="76">
        <v>2.0</v>
      </c>
      <c r="E17" s="76" t="s">
        <v>87</v>
      </c>
      <c r="F17" s="31" t="s">
        <v>21</v>
      </c>
      <c r="G17" s="76" t="s">
        <v>1698</v>
      </c>
      <c r="H17" s="76">
        <v>23901.0</v>
      </c>
      <c r="J17" s="31" t="s">
        <v>24</v>
      </c>
      <c r="K17" s="76" t="s">
        <v>1699</v>
      </c>
      <c r="L17" s="76">
        <v>24345.0</v>
      </c>
      <c r="N17" s="76" t="s">
        <v>28</v>
      </c>
      <c r="O17" s="76" t="s">
        <v>1694</v>
      </c>
      <c r="P17" s="76">
        <v>20700.0</v>
      </c>
      <c r="Q17" s="76" t="s">
        <v>31</v>
      </c>
      <c r="R17" s="76" t="s">
        <v>1683</v>
      </c>
      <c r="S17" s="76">
        <v>23599.0</v>
      </c>
      <c r="T17" s="76" t="s">
        <v>33</v>
      </c>
      <c r="U17" s="76" t="s">
        <v>1684</v>
      </c>
      <c r="V17" s="76">
        <v>24379.0</v>
      </c>
      <c r="W17" s="76" t="s">
        <v>34</v>
      </c>
      <c r="X17" s="76" t="s">
        <v>1700</v>
      </c>
      <c r="Y17" s="76">
        <v>25680.0</v>
      </c>
      <c r="Z17" s="76" t="s">
        <v>35</v>
      </c>
      <c r="AA17" s="76" t="s">
        <v>1701</v>
      </c>
      <c r="AB17" s="76">
        <v>25443.0</v>
      </c>
      <c r="AC17" s="76" t="s">
        <v>36</v>
      </c>
      <c r="AD17" s="76" t="s">
        <v>1697</v>
      </c>
      <c r="AE17" s="76">
        <v>25575.0</v>
      </c>
      <c r="AF17" s="76" t="s">
        <v>37</v>
      </c>
      <c r="AG17" s="76" t="s">
        <v>1691</v>
      </c>
      <c r="AH17" s="76">
        <v>25657.0</v>
      </c>
      <c r="AI17" s="76" t="s">
        <v>38</v>
      </c>
      <c r="AJ17" s="76" t="s">
        <v>1702</v>
      </c>
      <c r="AK17" s="76">
        <v>24616.0</v>
      </c>
    </row>
    <row r="18">
      <c r="A18" s="161">
        <v>45763.0</v>
      </c>
      <c r="B18" s="76" t="s">
        <v>78</v>
      </c>
      <c r="C18" s="76">
        <v>10.0</v>
      </c>
      <c r="D18" s="76">
        <v>2.0</v>
      </c>
      <c r="E18" s="76" t="s">
        <v>87</v>
      </c>
      <c r="F18" s="31" t="s">
        <v>21</v>
      </c>
      <c r="G18" s="76" t="s">
        <v>1683</v>
      </c>
      <c r="H18" s="76">
        <v>23599.0</v>
      </c>
      <c r="J18" s="31" t="s">
        <v>24</v>
      </c>
      <c r="K18" s="76" t="s">
        <v>1684</v>
      </c>
      <c r="L18" s="76">
        <v>24379.0</v>
      </c>
      <c r="N18" s="76" t="s">
        <v>28</v>
      </c>
      <c r="O18" s="76" t="s">
        <v>1700</v>
      </c>
      <c r="P18" s="76">
        <v>25680.0</v>
      </c>
      <c r="Q18" s="76" t="s">
        <v>31</v>
      </c>
      <c r="R18" s="76" t="s">
        <v>1701</v>
      </c>
      <c r="S18" s="76">
        <v>25443.0</v>
      </c>
      <c r="T18" s="76" t="s">
        <v>33</v>
      </c>
      <c r="U18" s="76" t="s">
        <v>1698</v>
      </c>
      <c r="V18" s="76">
        <v>23901.0</v>
      </c>
      <c r="W18" s="31" t="s">
        <v>34</v>
      </c>
      <c r="X18" s="76" t="s">
        <v>1699</v>
      </c>
      <c r="Y18" s="76">
        <v>24345.0</v>
      </c>
      <c r="Z18" s="76" t="s">
        <v>35</v>
      </c>
      <c r="AA18" s="76" t="s">
        <v>1694</v>
      </c>
      <c r="AB18" s="76">
        <v>20700.0</v>
      </c>
      <c r="AC18" s="76" t="s">
        <v>36</v>
      </c>
      <c r="AD18" s="76" t="s">
        <v>1696</v>
      </c>
      <c r="AE18" s="76">
        <v>26230.0</v>
      </c>
      <c r="AF18" s="76" t="s">
        <v>37</v>
      </c>
      <c r="AG18" s="76" t="s">
        <v>1703</v>
      </c>
      <c r="AH18" s="76">
        <v>26322.0</v>
      </c>
      <c r="AI18" s="76" t="s">
        <v>38</v>
      </c>
      <c r="AJ18" s="76" t="s">
        <v>1704</v>
      </c>
      <c r="AK18" s="76">
        <v>26358.0</v>
      </c>
    </row>
    <row r="19">
      <c r="A19" s="161">
        <v>45764.0</v>
      </c>
      <c r="B19" s="76" t="s">
        <v>2</v>
      </c>
      <c r="C19" s="76">
        <v>11.0</v>
      </c>
      <c r="D19" s="76">
        <v>2.0</v>
      </c>
      <c r="E19" s="76" t="s">
        <v>87</v>
      </c>
      <c r="F19" s="76" t="s">
        <v>21</v>
      </c>
      <c r="G19" s="76" t="s">
        <v>1686</v>
      </c>
      <c r="H19" s="76">
        <v>23600.0</v>
      </c>
      <c r="J19" s="76" t="s">
        <v>24</v>
      </c>
      <c r="K19" s="76" t="s">
        <v>1685</v>
      </c>
      <c r="L19" s="76">
        <v>23598.0</v>
      </c>
      <c r="N19" s="76" t="s">
        <v>28</v>
      </c>
      <c r="O19" s="76" t="s">
        <v>1700</v>
      </c>
      <c r="P19" s="76">
        <v>25680.0</v>
      </c>
      <c r="Q19" s="76" t="s">
        <v>31</v>
      </c>
      <c r="R19" s="76" t="s">
        <v>1701</v>
      </c>
      <c r="S19" s="76">
        <v>25443.0</v>
      </c>
      <c r="T19" s="76" t="s">
        <v>33</v>
      </c>
      <c r="U19" s="76" t="s">
        <v>1698</v>
      </c>
      <c r="V19" s="76">
        <v>23901.0</v>
      </c>
      <c r="W19" s="76" t="s">
        <v>34</v>
      </c>
      <c r="X19" s="76" t="s">
        <v>1699</v>
      </c>
      <c r="Y19" s="76">
        <v>24345.0</v>
      </c>
      <c r="Z19" s="76" t="s">
        <v>35</v>
      </c>
      <c r="AA19" s="76" t="s">
        <v>1694</v>
      </c>
      <c r="AB19" s="76">
        <v>20700.0</v>
      </c>
      <c r="AC19" s="76" t="s">
        <v>36</v>
      </c>
      <c r="AD19" s="76" t="s">
        <v>1692</v>
      </c>
      <c r="AE19" s="76">
        <v>24616.0</v>
      </c>
      <c r="AF19" s="76" t="s">
        <v>37</v>
      </c>
      <c r="AG19" s="76" t="s">
        <v>1703</v>
      </c>
      <c r="AH19" s="76">
        <v>26322.0</v>
      </c>
      <c r="AI19" s="76" t="s">
        <v>38</v>
      </c>
      <c r="AJ19" s="76" t="s">
        <v>1704</v>
      </c>
      <c r="AK19" s="76">
        <v>26358.0</v>
      </c>
    </row>
    <row r="20">
      <c r="A20" s="161">
        <v>45764.0</v>
      </c>
      <c r="B20" s="76" t="s">
        <v>78</v>
      </c>
      <c r="C20" s="76">
        <v>11.0</v>
      </c>
      <c r="D20" s="76">
        <v>2.0</v>
      </c>
      <c r="E20" s="76" t="s">
        <v>87</v>
      </c>
      <c r="F20" s="76" t="s">
        <v>21</v>
      </c>
      <c r="G20" s="76" t="s">
        <v>1686</v>
      </c>
      <c r="H20" s="76">
        <v>23600.0</v>
      </c>
      <c r="J20" s="76" t="s">
        <v>24</v>
      </c>
      <c r="K20" s="76" t="s">
        <v>1685</v>
      </c>
      <c r="L20" s="76">
        <v>23598.0</v>
      </c>
      <c r="N20" s="76" t="s">
        <v>28</v>
      </c>
      <c r="O20" s="76" t="s">
        <v>1700</v>
      </c>
      <c r="P20" s="76">
        <v>25680.0</v>
      </c>
      <c r="Q20" s="76" t="s">
        <v>31</v>
      </c>
      <c r="R20" s="76" t="s">
        <v>1701</v>
      </c>
      <c r="S20" s="76">
        <v>25443.0</v>
      </c>
      <c r="T20" s="76" t="s">
        <v>33</v>
      </c>
      <c r="U20" s="76" t="s">
        <v>1698</v>
      </c>
      <c r="V20" s="76">
        <v>23901.0</v>
      </c>
      <c r="W20" s="76" t="s">
        <v>34</v>
      </c>
      <c r="X20" s="76" t="s">
        <v>1699</v>
      </c>
      <c r="Y20" s="76">
        <v>24345.0</v>
      </c>
      <c r="Z20" s="76" t="s">
        <v>35</v>
      </c>
      <c r="AA20" s="76" t="s">
        <v>1694</v>
      </c>
      <c r="AB20" s="76">
        <v>20700.0</v>
      </c>
      <c r="AC20" s="76" t="s">
        <v>36</v>
      </c>
      <c r="AD20" s="76" t="s">
        <v>1705</v>
      </c>
      <c r="AE20" s="76">
        <v>24661.0</v>
      </c>
      <c r="AF20" s="76" t="s">
        <v>37</v>
      </c>
      <c r="AG20" s="76" t="s">
        <v>1706</v>
      </c>
      <c r="AH20" s="76">
        <v>20806.0</v>
      </c>
      <c r="AI20" s="76" t="s">
        <v>38</v>
      </c>
      <c r="AJ20" s="76" t="s">
        <v>1692</v>
      </c>
      <c r="AK20" s="76">
        <v>24616.0</v>
      </c>
      <c r="AL20" s="76" t="s">
        <v>1707</v>
      </c>
      <c r="AM20" s="76" t="s">
        <v>1691</v>
      </c>
      <c r="AN20" s="76">
        <v>26358.0</v>
      </c>
    </row>
    <row r="21">
      <c r="A21" s="161">
        <v>45768.0</v>
      </c>
      <c r="B21" s="76" t="s">
        <v>78</v>
      </c>
      <c r="C21" s="76">
        <v>2.0</v>
      </c>
      <c r="D21" s="76">
        <v>1.0</v>
      </c>
      <c r="E21" s="76" t="s">
        <v>87</v>
      </c>
      <c r="F21" s="76" t="s">
        <v>21</v>
      </c>
      <c r="G21" s="76" t="s">
        <v>1683</v>
      </c>
      <c r="H21" s="76">
        <v>23599.0</v>
      </c>
      <c r="I21" s="76"/>
      <c r="J21" s="76" t="s">
        <v>24</v>
      </c>
      <c r="K21" s="76" t="s">
        <v>1684</v>
      </c>
      <c r="L21" s="76">
        <v>24379.0</v>
      </c>
      <c r="M21" s="76"/>
      <c r="N21" s="76" t="s">
        <v>28</v>
      </c>
      <c r="O21" s="76" t="s">
        <v>1685</v>
      </c>
      <c r="P21" s="76">
        <v>23598.0</v>
      </c>
      <c r="Q21" s="76" t="s">
        <v>31</v>
      </c>
      <c r="R21" s="76" t="s">
        <v>1686</v>
      </c>
      <c r="S21" s="76">
        <v>23600.0</v>
      </c>
    </row>
    <row r="22">
      <c r="A22" s="161">
        <v>45769.0</v>
      </c>
      <c r="B22" s="76" t="s">
        <v>2</v>
      </c>
      <c r="C22" s="76">
        <v>3.0</v>
      </c>
      <c r="D22" s="76">
        <v>1.0</v>
      </c>
      <c r="E22" s="76" t="s">
        <v>87</v>
      </c>
      <c r="F22" s="76" t="s">
        <v>21</v>
      </c>
      <c r="G22" s="76" t="s">
        <v>1683</v>
      </c>
      <c r="H22" s="76">
        <v>23599.0</v>
      </c>
      <c r="I22" s="76"/>
      <c r="J22" s="76" t="s">
        <v>24</v>
      </c>
      <c r="K22" s="76" t="s">
        <v>1684</v>
      </c>
      <c r="L22" s="76">
        <v>24379.0</v>
      </c>
      <c r="M22" s="76"/>
      <c r="N22" s="76" t="s">
        <v>28</v>
      </c>
      <c r="O22" s="76" t="s">
        <v>1685</v>
      </c>
      <c r="P22" s="76">
        <v>23598.0</v>
      </c>
      <c r="Q22" s="76" t="s">
        <v>31</v>
      </c>
      <c r="R22" s="76" t="s">
        <v>1686</v>
      </c>
      <c r="S22" s="76">
        <v>23600.0</v>
      </c>
      <c r="T22" s="76" t="s">
        <v>33</v>
      </c>
      <c r="U22" s="76" t="s">
        <v>1689</v>
      </c>
      <c r="V22" s="76">
        <v>25739.0</v>
      </c>
      <c r="W22" s="76" t="s">
        <v>34</v>
      </c>
      <c r="X22" s="76" t="s">
        <v>1708</v>
      </c>
      <c r="Y22" s="76">
        <v>25936.0</v>
      </c>
      <c r="Z22" s="76" t="s">
        <v>35</v>
      </c>
      <c r="AA22" s="76" t="s">
        <v>1690</v>
      </c>
      <c r="AB22" s="76">
        <v>25220.0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6" t="s">
        <v>67</v>
      </c>
      <c r="B1" s="76" t="s">
        <v>68</v>
      </c>
      <c r="C1" s="76" t="s">
        <v>1709</v>
      </c>
      <c r="D1" s="76" t="s">
        <v>1710</v>
      </c>
      <c r="E1" s="76" t="s">
        <v>1711</v>
      </c>
      <c r="F1" s="76" t="s">
        <v>1712</v>
      </c>
    </row>
    <row r="2">
      <c r="A2" s="161">
        <v>45755.0</v>
      </c>
      <c r="B2" s="76" t="s">
        <v>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8" max="8" width="28.75"/>
    <col customWidth="1" min="13" max="13" width="25.13"/>
  </cols>
  <sheetData>
    <row r="1">
      <c r="A1" s="165" t="s">
        <v>122</v>
      </c>
      <c r="B1" s="76" t="s">
        <v>1713</v>
      </c>
      <c r="C1" s="76" t="s">
        <v>1714</v>
      </c>
      <c r="D1" s="76" t="s">
        <v>1715</v>
      </c>
      <c r="E1" s="76" t="s">
        <v>1716</v>
      </c>
      <c r="F1" s="76" t="s">
        <v>1717</v>
      </c>
      <c r="G1" s="76" t="s">
        <v>1718</v>
      </c>
      <c r="H1" s="76" t="s">
        <v>1719</v>
      </c>
      <c r="I1" s="76" t="s">
        <v>71</v>
      </c>
      <c r="J1" s="76" t="s">
        <v>1720</v>
      </c>
      <c r="K1" s="76" t="s">
        <v>73</v>
      </c>
      <c r="M1" s="165" t="s">
        <v>1721</v>
      </c>
      <c r="N1" s="76" t="s">
        <v>68</v>
      </c>
      <c r="O1" s="76" t="s">
        <v>1722</v>
      </c>
    </row>
    <row r="2">
      <c r="A2" s="95" t="s">
        <v>1723</v>
      </c>
      <c r="B2" s="95" t="s">
        <v>1724</v>
      </c>
      <c r="C2" s="76" t="s">
        <v>1725</v>
      </c>
      <c r="D2" s="95" t="s">
        <v>1726</v>
      </c>
      <c r="E2" s="76" t="s">
        <v>1727</v>
      </c>
      <c r="F2" s="76" t="s">
        <v>132</v>
      </c>
      <c r="G2" s="76" t="s">
        <v>1728</v>
      </c>
      <c r="H2" s="76" t="s">
        <v>1728</v>
      </c>
      <c r="I2" s="95" t="s">
        <v>1729</v>
      </c>
      <c r="J2" s="95" t="s">
        <v>1730</v>
      </c>
      <c r="K2" s="76" t="s">
        <v>82</v>
      </c>
      <c r="M2" s="166">
        <f t="shared" ref="M2:M245" si="1">INT(A2)</f>
        <v>45755</v>
      </c>
      <c r="N2" s="76" t="str">
        <f t="shared" ref="N2:N245" si="2">LET(
  t, A2,
  h, HOUR(t),
  m, MINUTE(t),
  timeval, TIME(h, m, 0),
  IF(
    timeval &gt;= TIME(9, 0, 0),
    IF(timeval &lt; TIME(15, 0, 0), "lunch", IF(timeval &lt; TIME(21, 0, 0), "dinner", "")),
    ""
  )
)
</f>
        <v>lunch</v>
      </c>
      <c r="O2" s="78">
        <f t="shared" ref="O2:O245" si="3">VALUE(J2)</f>
        <v>1</v>
      </c>
    </row>
    <row r="3">
      <c r="A3" s="167" t="s">
        <v>1731</v>
      </c>
      <c r="B3" s="4">
        <v>2.621739E7</v>
      </c>
      <c r="C3" s="1" t="s">
        <v>1732</v>
      </c>
      <c r="D3" s="4">
        <v>3.9000471E7</v>
      </c>
      <c r="E3" s="1" t="s">
        <v>1727</v>
      </c>
      <c r="F3" s="1" t="s">
        <v>132</v>
      </c>
      <c r="G3" s="4">
        <v>23598.0</v>
      </c>
      <c r="H3" s="1" t="s">
        <v>1733</v>
      </c>
      <c r="I3" s="4">
        <v>7755891.0</v>
      </c>
      <c r="J3" s="4">
        <v>1.0</v>
      </c>
      <c r="K3" s="1" t="s">
        <v>82</v>
      </c>
      <c r="M3" s="166">
        <f t="shared" si="1"/>
        <v>45755</v>
      </c>
      <c r="N3" s="76" t="str">
        <f t="shared" si="2"/>
        <v>lunch</v>
      </c>
      <c r="O3" s="78">
        <f t="shared" si="3"/>
        <v>1</v>
      </c>
    </row>
    <row r="4">
      <c r="A4" s="95" t="s">
        <v>1734</v>
      </c>
      <c r="B4" s="95" t="s">
        <v>1724</v>
      </c>
      <c r="C4" s="76" t="s">
        <v>1735</v>
      </c>
      <c r="D4" s="95" t="s">
        <v>1726</v>
      </c>
      <c r="E4" s="76" t="s">
        <v>1727</v>
      </c>
      <c r="F4" s="76" t="s">
        <v>132</v>
      </c>
      <c r="G4" s="95" t="s">
        <v>1736</v>
      </c>
      <c r="H4" s="76" t="s">
        <v>1733</v>
      </c>
      <c r="I4" s="95" t="s">
        <v>1729</v>
      </c>
      <c r="J4" s="95" t="s">
        <v>1730</v>
      </c>
      <c r="K4" s="76" t="s">
        <v>82</v>
      </c>
      <c r="M4" s="166">
        <f t="shared" si="1"/>
        <v>45755</v>
      </c>
      <c r="N4" s="76" t="str">
        <f t="shared" si="2"/>
        <v>lunch</v>
      </c>
      <c r="O4" s="78">
        <f t="shared" si="3"/>
        <v>1</v>
      </c>
    </row>
    <row r="5">
      <c r="A5" s="95" t="s">
        <v>1737</v>
      </c>
      <c r="B5" s="95" t="s">
        <v>1738</v>
      </c>
      <c r="C5" s="76" t="s">
        <v>1725</v>
      </c>
      <c r="D5" s="95" t="s">
        <v>1739</v>
      </c>
      <c r="E5" s="76" t="s">
        <v>1740</v>
      </c>
      <c r="F5" s="76" t="s">
        <v>129</v>
      </c>
      <c r="G5" s="76" t="s">
        <v>1728</v>
      </c>
      <c r="H5" s="76" t="s">
        <v>1728</v>
      </c>
      <c r="I5" s="95" t="s">
        <v>1729</v>
      </c>
      <c r="J5" s="95" t="s">
        <v>1730</v>
      </c>
      <c r="K5" s="76" t="s">
        <v>82</v>
      </c>
      <c r="M5" s="166">
        <f t="shared" si="1"/>
        <v>45755</v>
      </c>
      <c r="N5" s="76" t="str">
        <f t="shared" si="2"/>
        <v>lunch</v>
      </c>
      <c r="O5" s="78">
        <f t="shared" si="3"/>
        <v>1</v>
      </c>
    </row>
    <row r="6">
      <c r="A6" s="167" t="s">
        <v>1741</v>
      </c>
      <c r="B6" s="4">
        <v>2.6217832E7</v>
      </c>
      <c r="C6" s="1" t="s">
        <v>1732</v>
      </c>
      <c r="D6" s="4">
        <v>3.900089E7</v>
      </c>
      <c r="E6" s="1" t="s">
        <v>1740</v>
      </c>
      <c r="F6" s="1" t="s">
        <v>129</v>
      </c>
      <c r="G6" s="4">
        <v>23600.0</v>
      </c>
      <c r="H6" s="1" t="s">
        <v>1742</v>
      </c>
      <c r="I6" s="4">
        <v>7755891.0</v>
      </c>
      <c r="J6" s="4">
        <v>1.0</v>
      </c>
      <c r="K6" s="1" t="s">
        <v>82</v>
      </c>
      <c r="M6" s="166">
        <f t="shared" si="1"/>
        <v>45755</v>
      </c>
      <c r="N6" s="76" t="str">
        <f t="shared" si="2"/>
        <v>lunch</v>
      </c>
      <c r="O6" s="78">
        <f t="shared" si="3"/>
        <v>1</v>
      </c>
    </row>
    <row r="7">
      <c r="A7" s="95" t="s">
        <v>1743</v>
      </c>
      <c r="B7" s="95" t="s">
        <v>1744</v>
      </c>
      <c r="C7" s="76" t="s">
        <v>1725</v>
      </c>
      <c r="D7" s="95" t="s">
        <v>1745</v>
      </c>
      <c r="E7" s="76" t="s">
        <v>1746</v>
      </c>
      <c r="F7" s="76" t="s">
        <v>132</v>
      </c>
      <c r="G7" s="76" t="s">
        <v>1728</v>
      </c>
      <c r="H7" s="76" t="s">
        <v>1728</v>
      </c>
      <c r="I7" s="95" t="s">
        <v>1729</v>
      </c>
      <c r="J7" s="95" t="s">
        <v>1730</v>
      </c>
      <c r="K7" s="76" t="s">
        <v>82</v>
      </c>
      <c r="M7" s="166">
        <f t="shared" si="1"/>
        <v>45755</v>
      </c>
      <c r="N7" s="76" t="str">
        <f t="shared" si="2"/>
        <v>lunch</v>
      </c>
      <c r="O7" s="78">
        <f t="shared" si="3"/>
        <v>1</v>
      </c>
    </row>
    <row r="8">
      <c r="A8" s="167" t="s">
        <v>1747</v>
      </c>
      <c r="B8" s="4">
        <v>2.6217845E7</v>
      </c>
      <c r="C8" s="1" t="s">
        <v>1732</v>
      </c>
      <c r="D8" s="4">
        <v>3.9000902E7</v>
      </c>
      <c r="E8" s="1" t="s">
        <v>1746</v>
      </c>
      <c r="F8" s="1" t="s">
        <v>132</v>
      </c>
      <c r="G8" s="4">
        <v>23598.0</v>
      </c>
      <c r="H8" s="1" t="s">
        <v>1733</v>
      </c>
      <c r="I8" s="4">
        <v>7755891.0</v>
      </c>
      <c r="J8" s="4">
        <v>1.0</v>
      </c>
      <c r="K8" s="1" t="s">
        <v>82</v>
      </c>
      <c r="M8" s="166">
        <f t="shared" si="1"/>
        <v>45755</v>
      </c>
      <c r="N8" s="76" t="str">
        <f t="shared" si="2"/>
        <v>lunch</v>
      </c>
      <c r="O8" s="78">
        <f t="shared" si="3"/>
        <v>1</v>
      </c>
    </row>
    <row r="9">
      <c r="A9" s="95" t="s">
        <v>1748</v>
      </c>
      <c r="B9" s="95" t="s">
        <v>1738</v>
      </c>
      <c r="C9" s="76" t="s">
        <v>1735</v>
      </c>
      <c r="D9" s="95" t="s">
        <v>1739</v>
      </c>
      <c r="E9" s="76" t="s">
        <v>1740</v>
      </c>
      <c r="F9" s="76" t="s">
        <v>129</v>
      </c>
      <c r="G9" s="95" t="s">
        <v>1749</v>
      </c>
      <c r="H9" s="76" t="s">
        <v>1742</v>
      </c>
      <c r="I9" s="95" t="s">
        <v>1729</v>
      </c>
      <c r="J9" s="95" t="s">
        <v>1730</v>
      </c>
      <c r="K9" s="76" t="s">
        <v>82</v>
      </c>
      <c r="M9" s="166">
        <f t="shared" si="1"/>
        <v>45755</v>
      </c>
      <c r="N9" s="76" t="str">
        <f t="shared" si="2"/>
        <v>lunch</v>
      </c>
      <c r="O9" s="78">
        <f t="shared" si="3"/>
        <v>1</v>
      </c>
    </row>
    <row r="10">
      <c r="A10" s="95" t="s">
        <v>1750</v>
      </c>
      <c r="B10" s="95" t="s">
        <v>1744</v>
      </c>
      <c r="C10" s="76" t="s">
        <v>1735</v>
      </c>
      <c r="D10" s="95" t="s">
        <v>1745</v>
      </c>
      <c r="E10" s="76" t="s">
        <v>1746</v>
      </c>
      <c r="F10" s="76" t="s">
        <v>132</v>
      </c>
      <c r="G10" s="95" t="s">
        <v>1736</v>
      </c>
      <c r="H10" s="76" t="s">
        <v>1733</v>
      </c>
      <c r="I10" s="95" t="s">
        <v>1729</v>
      </c>
      <c r="J10" s="95" t="s">
        <v>1730</v>
      </c>
      <c r="K10" s="76" t="s">
        <v>82</v>
      </c>
      <c r="M10" s="166">
        <f t="shared" si="1"/>
        <v>45755</v>
      </c>
      <c r="N10" s="76" t="str">
        <f t="shared" si="2"/>
        <v>lunch</v>
      </c>
      <c r="O10" s="78">
        <f t="shared" si="3"/>
        <v>1</v>
      </c>
    </row>
    <row r="11">
      <c r="A11" s="95" t="s">
        <v>1751</v>
      </c>
      <c r="B11" s="95" t="s">
        <v>1752</v>
      </c>
      <c r="C11" s="76" t="s">
        <v>1725</v>
      </c>
      <c r="D11" s="95" t="s">
        <v>1753</v>
      </c>
      <c r="E11" s="76" t="s">
        <v>1754</v>
      </c>
      <c r="F11" s="76" t="s">
        <v>129</v>
      </c>
      <c r="G11" s="76" t="s">
        <v>1728</v>
      </c>
      <c r="H11" s="76" t="s">
        <v>1728</v>
      </c>
      <c r="I11" s="95" t="s">
        <v>1755</v>
      </c>
      <c r="J11" s="95" t="s">
        <v>1730</v>
      </c>
      <c r="K11" s="76" t="s">
        <v>9</v>
      </c>
      <c r="M11" s="166">
        <f t="shared" si="1"/>
        <v>45755</v>
      </c>
      <c r="N11" s="76" t="str">
        <f t="shared" si="2"/>
        <v>lunch</v>
      </c>
      <c r="O11" s="78">
        <f t="shared" si="3"/>
        <v>1</v>
      </c>
    </row>
    <row r="12">
      <c r="A12" s="167" t="s">
        <v>1756</v>
      </c>
      <c r="B12" s="4">
        <v>2.6217983E7</v>
      </c>
      <c r="C12" s="1" t="s">
        <v>1732</v>
      </c>
      <c r="D12" s="4">
        <v>3.9001078E7</v>
      </c>
      <c r="E12" s="1" t="s">
        <v>1754</v>
      </c>
      <c r="F12" s="1" t="s">
        <v>129</v>
      </c>
      <c r="G12" s="4">
        <v>23600.0</v>
      </c>
      <c r="H12" s="1" t="s">
        <v>1742</v>
      </c>
      <c r="I12" s="4">
        <v>7743457.0</v>
      </c>
      <c r="J12" s="4">
        <v>1.0</v>
      </c>
      <c r="K12" s="1" t="s">
        <v>9</v>
      </c>
      <c r="M12" s="166">
        <f t="shared" si="1"/>
        <v>45755</v>
      </c>
      <c r="N12" s="76" t="str">
        <f t="shared" si="2"/>
        <v>lunch</v>
      </c>
      <c r="O12" s="78">
        <f t="shared" si="3"/>
        <v>1</v>
      </c>
    </row>
    <row r="13">
      <c r="A13" s="95" t="s">
        <v>1757</v>
      </c>
      <c r="B13" s="95" t="s">
        <v>1758</v>
      </c>
      <c r="C13" s="76" t="s">
        <v>1725</v>
      </c>
      <c r="D13" s="95" t="s">
        <v>1759</v>
      </c>
      <c r="E13" s="76" t="s">
        <v>1760</v>
      </c>
      <c r="F13" s="76" t="s">
        <v>132</v>
      </c>
      <c r="G13" s="76" t="s">
        <v>1728</v>
      </c>
      <c r="H13" s="76" t="s">
        <v>1728</v>
      </c>
      <c r="I13" s="95" t="s">
        <v>1755</v>
      </c>
      <c r="J13" s="95" t="s">
        <v>1730</v>
      </c>
      <c r="K13" s="76" t="s">
        <v>9</v>
      </c>
      <c r="M13" s="166">
        <f t="shared" si="1"/>
        <v>45755</v>
      </c>
      <c r="N13" s="76" t="str">
        <f t="shared" si="2"/>
        <v>lunch</v>
      </c>
      <c r="O13" s="78">
        <f t="shared" si="3"/>
        <v>1</v>
      </c>
    </row>
    <row r="14">
      <c r="A14" s="167" t="s">
        <v>1761</v>
      </c>
      <c r="B14" s="4">
        <v>2.6218006E7</v>
      </c>
      <c r="C14" s="1" t="s">
        <v>1732</v>
      </c>
      <c r="D14" s="4">
        <v>3.9001112E7</v>
      </c>
      <c r="E14" s="1" t="s">
        <v>1760</v>
      </c>
      <c r="F14" s="1" t="s">
        <v>132</v>
      </c>
      <c r="G14" s="4">
        <v>23598.0</v>
      </c>
      <c r="H14" s="1" t="s">
        <v>1733</v>
      </c>
      <c r="I14" s="4">
        <v>7743457.0</v>
      </c>
      <c r="J14" s="4">
        <v>1.0</v>
      </c>
      <c r="K14" s="1" t="s">
        <v>9</v>
      </c>
      <c r="M14" s="166">
        <f t="shared" si="1"/>
        <v>45755</v>
      </c>
      <c r="N14" s="76" t="str">
        <f t="shared" si="2"/>
        <v>lunch</v>
      </c>
      <c r="O14" s="78">
        <f t="shared" si="3"/>
        <v>1</v>
      </c>
    </row>
    <row r="15">
      <c r="A15" s="95" t="s">
        <v>1762</v>
      </c>
      <c r="B15" s="95" t="s">
        <v>1758</v>
      </c>
      <c r="C15" s="76" t="s">
        <v>1735</v>
      </c>
      <c r="D15" s="95" t="s">
        <v>1759</v>
      </c>
      <c r="E15" s="76" t="s">
        <v>1760</v>
      </c>
      <c r="F15" s="76" t="s">
        <v>132</v>
      </c>
      <c r="G15" s="95" t="s">
        <v>1736</v>
      </c>
      <c r="H15" s="76" t="s">
        <v>1733</v>
      </c>
      <c r="I15" s="95" t="s">
        <v>1755</v>
      </c>
      <c r="J15" s="95" t="s">
        <v>1730</v>
      </c>
      <c r="K15" s="76" t="s">
        <v>9</v>
      </c>
      <c r="M15" s="166">
        <f t="shared" si="1"/>
        <v>45755</v>
      </c>
      <c r="N15" s="76" t="str">
        <f t="shared" si="2"/>
        <v>lunch</v>
      </c>
      <c r="O15" s="78">
        <f t="shared" si="3"/>
        <v>1</v>
      </c>
    </row>
    <row r="16">
      <c r="A16" s="95" t="s">
        <v>1763</v>
      </c>
      <c r="B16" s="95" t="s">
        <v>1752</v>
      </c>
      <c r="C16" s="76" t="s">
        <v>1735</v>
      </c>
      <c r="D16" s="95" t="s">
        <v>1753</v>
      </c>
      <c r="E16" s="76" t="s">
        <v>1754</v>
      </c>
      <c r="F16" s="76" t="s">
        <v>129</v>
      </c>
      <c r="G16" s="95" t="s">
        <v>1749</v>
      </c>
      <c r="H16" s="76" t="s">
        <v>1742</v>
      </c>
      <c r="I16" s="95" t="s">
        <v>1755</v>
      </c>
      <c r="J16" s="95" t="s">
        <v>1730</v>
      </c>
      <c r="K16" s="76" t="s">
        <v>9</v>
      </c>
      <c r="M16" s="166">
        <f t="shared" si="1"/>
        <v>45755</v>
      </c>
      <c r="N16" s="76" t="str">
        <f t="shared" si="2"/>
        <v>lunch</v>
      </c>
      <c r="O16" s="78">
        <f t="shared" si="3"/>
        <v>1</v>
      </c>
    </row>
    <row r="17">
      <c r="A17" s="95" t="s">
        <v>1764</v>
      </c>
      <c r="B17" s="95" t="s">
        <v>1765</v>
      </c>
      <c r="C17" s="76" t="s">
        <v>1725</v>
      </c>
      <c r="D17" s="95" t="s">
        <v>1766</v>
      </c>
      <c r="E17" s="76" t="s">
        <v>1767</v>
      </c>
      <c r="F17" s="76" t="s">
        <v>132</v>
      </c>
      <c r="G17" s="76" t="s">
        <v>1728</v>
      </c>
      <c r="H17" s="76" t="s">
        <v>1728</v>
      </c>
      <c r="I17" s="95" t="s">
        <v>1729</v>
      </c>
      <c r="J17" s="95" t="s">
        <v>1730</v>
      </c>
      <c r="K17" s="76" t="s">
        <v>82</v>
      </c>
      <c r="M17" s="166">
        <f t="shared" si="1"/>
        <v>45755</v>
      </c>
      <c r="N17" s="76" t="str">
        <f t="shared" si="2"/>
        <v>lunch</v>
      </c>
      <c r="O17" s="78">
        <f t="shared" si="3"/>
        <v>1</v>
      </c>
    </row>
    <row r="18">
      <c r="A18" s="95" t="s">
        <v>1768</v>
      </c>
      <c r="B18" s="95" t="s">
        <v>1769</v>
      </c>
      <c r="C18" s="76" t="s">
        <v>1725</v>
      </c>
      <c r="D18" s="95" t="s">
        <v>1770</v>
      </c>
      <c r="E18" s="76" t="s">
        <v>1771</v>
      </c>
      <c r="F18" s="76" t="s">
        <v>129</v>
      </c>
      <c r="G18" s="76" t="s">
        <v>1728</v>
      </c>
      <c r="H18" s="76" t="s">
        <v>1728</v>
      </c>
      <c r="I18" s="95" t="s">
        <v>1755</v>
      </c>
      <c r="J18" s="95" t="s">
        <v>1730</v>
      </c>
      <c r="K18" s="76" t="s">
        <v>9</v>
      </c>
      <c r="M18" s="166">
        <f t="shared" si="1"/>
        <v>45755</v>
      </c>
      <c r="N18" s="76" t="str">
        <f t="shared" si="2"/>
        <v>lunch</v>
      </c>
      <c r="O18" s="78">
        <f t="shared" si="3"/>
        <v>1</v>
      </c>
    </row>
    <row r="19">
      <c r="A19" s="167" t="s">
        <v>1772</v>
      </c>
      <c r="B19" s="4">
        <v>2.6218246E7</v>
      </c>
      <c r="C19" s="1" t="s">
        <v>1732</v>
      </c>
      <c r="D19" s="4">
        <v>3.9001402E7</v>
      </c>
      <c r="E19" s="1" t="s">
        <v>1767</v>
      </c>
      <c r="F19" s="1" t="s">
        <v>132</v>
      </c>
      <c r="G19" s="4">
        <v>23598.0</v>
      </c>
      <c r="H19" s="1" t="s">
        <v>1733</v>
      </c>
      <c r="I19" s="4">
        <v>7755891.0</v>
      </c>
      <c r="J19" s="4">
        <v>1.0</v>
      </c>
      <c r="K19" s="1" t="s">
        <v>82</v>
      </c>
      <c r="M19" s="166">
        <f t="shared" si="1"/>
        <v>45755</v>
      </c>
      <c r="N19" s="76" t="str">
        <f t="shared" si="2"/>
        <v>lunch</v>
      </c>
      <c r="O19" s="78">
        <f t="shared" si="3"/>
        <v>1</v>
      </c>
    </row>
    <row r="20">
      <c r="A20" s="167" t="s">
        <v>1773</v>
      </c>
      <c r="B20" s="4">
        <v>2.6218237E7</v>
      </c>
      <c r="C20" s="1" t="s">
        <v>1732</v>
      </c>
      <c r="D20" s="4">
        <v>3.9001397E7</v>
      </c>
      <c r="E20" s="1" t="s">
        <v>1771</v>
      </c>
      <c r="F20" s="1" t="s">
        <v>129</v>
      </c>
      <c r="G20" s="4">
        <v>23600.0</v>
      </c>
      <c r="H20" s="1" t="s">
        <v>1742</v>
      </c>
      <c r="I20" s="4">
        <v>7743457.0</v>
      </c>
      <c r="J20" s="4">
        <v>1.0</v>
      </c>
      <c r="K20" s="1" t="s">
        <v>9</v>
      </c>
      <c r="M20" s="166">
        <f t="shared" si="1"/>
        <v>45755</v>
      </c>
      <c r="N20" s="76" t="str">
        <f t="shared" si="2"/>
        <v>lunch</v>
      </c>
      <c r="O20" s="78">
        <f t="shared" si="3"/>
        <v>1</v>
      </c>
    </row>
    <row r="21">
      <c r="A21" s="95" t="s">
        <v>1774</v>
      </c>
      <c r="B21" s="95" t="s">
        <v>1775</v>
      </c>
      <c r="C21" s="76" t="s">
        <v>1725</v>
      </c>
      <c r="D21" s="95" t="s">
        <v>1776</v>
      </c>
      <c r="E21" s="76" t="s">
        <v>1777</v>
      </c>
      <c r="F21" s="76" t="s">
        <v>131</v>
      </c>
      <c r="G21" s="76" t="s">
        <v>1728</v>
      </c>
      <c r="H21" s="76" t="s">
        <v>1728</v>
      </c>
      <c r="I21" s="95" t="s">
        <v>1755</v>
      </c>
      <c r="J21" s="95" t="s">
        <v>1730</v>
      </c>
      <c r="K21" s="76" t="s">
        <v>9</v>
      </c>
      <c r="M21" s="166">
        <f t="shared" si="1"/>
        <v>45755</v>
      </c>
      <c r="N21" s="76" t="str">
        <f t="shared" si="2"/>
        <v>lunch</v>
      </c>
      <c r="O21" s="78">
        <f t="shared" si="3"/>
        <v>1</v>
      </c>
    </row>
    <row r="22">
      <c r="A22" s="167" t="s">
        <v>1778</v>
      </c>
      <c r="B22" s="4">
        <v>2.6218267E7</v>
      </c>
      <c r="C22" s="1" t="s">
        <v>1732</v>
      </c>
      <c r="D22" s="4">
        <v>3.9001434E7</v>
      </c>
      <c r="E22" s="1" t="s">
        <v>1777</v>
      </c>
      <c r="F22" s="1" t="s">
        <v>131</v>
      </c>
      <c r="G22" s="4">
        <v>24379.0</v>
      </c>
      <c r="H22" s="1" t="s">
        <v>1779</v>
      </c>
      <c r="I22" s="4">
        <v>7743457.0</v>
      </c>
      <c r="J22" s="4">
        <v>1.0</v>
      </c>
      <c r="K22" s="1" t="s">
        <v>9</v>
      </c>
      <c r="M22" s="166">
        <f t="shared" si="1"/>
        <v>45755</v>
      </c>
      <c r="N22" s="76" t="str">
        <f t="shared" si="2"/>
        <v>lunch</v>
      </c>
      <c r="O22" s="78">
        <f t="shared" si="3"/>
        <v>1</v>
      </c>
    </row>
    <row r="23">
      <c r="A23" s="95" t="s">
        <v>1780</v>
      </c>
      <c r="B23" s="95" t="s">
        <v>1765</v>
      </c>
      <c r="C23" s="76" t="s">
        <v>1735</v>
      </c>
      <c r="D23" s="95" t="s">
        <v>1766</v>
      </c>
      <c r="E23" s="76" t="s">
        <v>1767</v>
      </c>
      <c r="F23" s="76" t="s">
        <v>132</v>
      </c>
      <c r="G23" s="95" t="s">
        <v>1736</v>
      </c>
      <c r="H23" s="76" t="s">
        <v>1733</v>
      </c>
      <c r="I23" s="95" t="s">
        <v>1729</v>
      </c>
      <c r="J23" s="95" t="s">
        <v>1730</v>
      </c>
      <c r="K23" s="76" t="s">
        <v>82</v>
      </c>
      <c r="M23" s="166">
        <f t="shared" si="1"/>
        <v>45755</v>
      </c>
      <c r="N23" s="76" t="str">
        <f t="shared" si="2"/>
        <v>lunch</v>
      </c>
      <c r="O23" s="78">
        <f t="shared" si="3"/>
        <v>1</v>
      </c>
    </row>
    <row r="24">
      <c r="A24" s="95" t="s">
        <v>1781</v>
      </c>
      <c r="B24" s="95" t="s">
        <v>1782</v>
      </c>
      <c r="C24" s="76" t="s">
        <v>1725</v>
      </c>
      <c r="D24" s="95" t="s">
        <v>1783</v>
      </c>
      <c r="E24" s="76" t="s">
        <v>1784</v>
      </c>
      <c r="F24" s="76" t="s">
        <v>132</v>
      </c>
      <c r="G24" s="76" t="s">
        <v>1728</v>
      </c>
      <c r="H24" s="76" t="s">
        <v>1728</v>
      </c>
      <c r="I24" s="95" t="s">
        <v>1755</v>
      </c>
      <c r="J24" s="95" t="s">
        <v>1730</v>
      </c>
      <c r="K24" s="76" t="s">
        <v>9</v>
      </c>
      <c r="M24" s="166">
        <f t="shared" si="1"/>
        <v>45755</v>
      </c>
      <c r="N24" s="76" t="str">
        <f t="shared" si="2"/>
        <v>lunch</v>
      </c>
      <c r="O24" s="78">
        <f t="shared" si="3"/>
        <v>1</v>
      </c>
    </row>
    <row r="25">
      <c r="A25" s="167" t="s">
        <v>1785</v>
      </c>
      <c r="B25" s="4">
        <v>2.6218313E7</v>
      </c>
      <c r="C25" s="1" t="s">
        <v>1732</v>
      </c>
      <c r="D25" s="4">
        <v>3.9001474E7</v>
      </c>
      <c r="E25" s="1" t="s">
        <v>1784</v>
      </c>
      <c r="F25" s="1" t="s">
        <v>132</v>
      </c>
      <c r="G25" s="4">
        <v>23600.0</v>
      </c>
      <c r="H25" s="1" t="s">
        <v>1742</v>
      </c>
      <c r="I25" s="4">
        <v>7743457.0</v>
      </c>
      <c r="J25" s="4">
        <v>1.0</v>
      </c>
      <c r="K25" s="1" t="s">
        <v>9</v>
      </c>
      <c r="M25" s="166">
        <f t="shared" si="1"/>
        <v>45755</v>
      </c>
      <c r="N25" s="76" t="str">
        <f t="shared" si="2"/>
        <v>lunch</v>
      </c>
      <c r="O25" s="78">
        <f t="shared" si="3"/>
        <v>1</v>
      </c>
    </row>
    <row r="26">
      <c r="A26" s="95" t="s">
        <v>1786</v>
      </c>
      <c r="B26" s="95" t="s">
        <v>1787</v>
      </c>
      <c r="C26" s="76" t="s">
        <v>1725</v>
      </c>
      <c r="D26" s="95" t="s">
        <v>1788</v>
      </c>
      <c r="E26" s="76" t="s">
        <v>1789</v>
      </c>
      <c r="F26" s="76" t="s">
        <v>132</v>
      </c>
      <c r="G26" s="76" t="s">
        <v>1728</v>
      </c>
      <c r="H26" s="76" t="s">
        <v>1728</v>
      </c>
      <c r="I26" s="95" t="s">
        <v>1755</v>
      </c>
      <c r="J26" s="95" t="s">
        <v>1730</v>
      </c>
      <c r="K26" s="76" t="s">
        <v>9</v>
      </c>
      <c r="M26" s="166">
        <f t="shared" si="1"/>
        <v>45755</v>
      </c>
      <c r="N26" s="76" t="str">
        <f t="shared" si="2"/>
        <v>lunch</v>
      </c>
      <c r="O26" s="78">
        <f t="shared" si="3"/>
        <v>1</v>
      </c>
    </row>
    <row r="27">
      <c r="A27" s="167" t="s">
        <v>1790</v>
      </c>
      <c r="B27" s="4">
        <v>2.6218374E7</v>
      </c>
      <c r="C27" s="1" t="s">
        <v>1732</v>
      </c>
      <c r="D27" s="4">
        <v>3.9001554E7</v>
      </c>
      <c r="E27" s="1" t="s">
        <v>1789</v>
      </c>
      <c r="F27" s="1" t="s">
        <v>132</v>
      </c>
      <c r="G27" s="4">
        <v>23598.0</v>
      </c>
      <c r="H27" s="1" t="s">
        <v>1733</v>
      </c>
      <c r="I27" s="4">
        <v>7743457.0</v>
      </c>
      <c r="J27" s="4">
        <v>1.0</v>
      </c>
      <c r="K27" s="1" t="s">
        <v>9</v>
      </c>
      <c r="M27" s="166">
        <f t="shared" si="1"/>
        <v>45755</v>
      </c>
      <c r="N27" s="76" t="str">
        <f t="shared" si="2"/>
        <v>lunch</v>
      </c>
      <c r="O27" s="78">
        <f t="shared" si="3"/>
        <v>1</v>
      </c>
    </row>
    <row r="28">
      <c r="A28" s="95" t="s">
        <v>1791</v>
      </c>
      <c r="B28" s="95" t="s">
        <v>1775</v>
      </c>
      <c r="C28" s="76" t="s">
        <v>1735</v>
      </c>
      <c r="D28" s="95" t="s">
        <v>1776</v>
      </c>
      <c r="E28" s="76" t="s">
        <v>1777</v>
      </c>
      <c r="F28" s="76" t="s">
        <v>131</v>
      </c>
      <c r="G28" s="95" t="s">
        <v>1792</v>
      </c>
      <c r="H28" s="76" t="s">
        <v>1779</v>
      </c>
      <c r="I28" s="95" t="s">
        <v>1755</v>
      </c>
      <c r="J28" s="95" t="s">
        <v>1730</v>
      </c>
      <c r="K28" s="76" t="s">
        <v>9</v>
      </c>
      <c r="M28" s="166">
        <f t="shared" si="1"/>
        <v>45755</v>
      </c>
      <c r="N28" s="76" t="str">
        <f t="shared" si="2"/>
        <v>lunch</v>
      </c>
      <c r="O28" s="78">
        <f t="shared" si="3"/>
        <v>1</v>
      </c>
    </row>
    <row r="29">
      <c r="A29" s="95" t="s">
        <v>1793</v>
      </c>
      <c r="B29" s="95" t="s">
        <v>1794</v>
      </c>
      <c r="C29" s="76" t="s">
        <v>1725</v>
      </c>
      <c r="D29" s="95" t="s">
        <v>1795</v>
      </c>
      <c r="E29" s="76" t="s">
        <v>1796</v>
      </c>
      <c r="F29" s="76" t="s">
        <v>132</v>
      </c>
      <c r="G29" s="76" t="s">
        <v>1728</v>
      </c>
      <c r="H29" s="76" t="s">
        <v>1728</v>
      </c>
      <c r="I29" s="95" t="s">
        <v>1755</v>
      </c>
      <c r="J29" s="95" t="s">
        <v>1730</v>
      </c>
      <c r="K29" s="76" t="s">
        <v>9</v>
      </c>
      <c r="M29" s="166">
        <f t="shared" si="1"/>
        <v>45755</v>
      </c>
      <c r="N29" s="76" t="str">
        <f t="shared" si="2"/>
        <v>lunch</v>
      </c>
      <c r="O29" s="78">
        <f t="shared" si="3"/>
        <v>1</v>
      </c>
    </row>
    <row r="30">
      <c r="A30" s="167" t="s">
        <v>1797</v>
      </c>
      <c r="B30" s="4">
        <v>2.6218473E7</v>
      </c>
      <c r="C30" s="1" t="s">
        <v>1732</v>
      </c>
      <c r="D30" s="4">
        <v>3.9001681E7</v>
      </c>
      <c r="E30" s="1" t="s">
        <v>1796</v>
      </c>
      <c r="F30" s="1" t="s">
        <v>132</v>
      </c>
      <c r="G30" s="4">
        <v>23598.0</v>
      </c>
      <c r="H30" s="1" t="s">
        <v>1733</v>
      </c>
      <c r="I30" s="4">
        <v>7743457.0</v>
      </c>
      <c r="J30" s="4">
        <v>1.0</v>
      </c>
      <c r="K30" s="1" t="s">
        <v>9</v>
      </c>
      <c r="M30" s="166">
        <f t="shared" si="1"/>
        <v>45755</v>
      </c>
      <c r="N30" s="76" t="str">
        <f t="shared" si="2"/>
        <v>lunch</v>
      </c>
      <c r="O30" s="78">
        <f t="shared" si="3"/>
        <v>1</v>
      </c>
    </row>
    <row r="31">
      <c r="A31" s="95" t="s">
        <v>1798</v>
      </c>
      <c r="B31" s="95" t="s">
        <v>1787</v>
      </c>
      <c r="C31" s="76" t="s">
        <v>1735</v>
      </c>
      <c r="D31" s="95" t="s">
        <v>1788</v>
      </c>
      <c r="E31" s="76" t="s">
        <v>1789</v>
      </c>
      <c r="F31" s="76" t="s">
        <v>132</v>
      </c>
      <c r="G31" s="95" t="s">
        <v>1736</v>
      </c>
      <c r="H31" s="76" t="s">
        <v>1733</v>
      </c>
      <c r="I31" s="95" t="s">
        <v>1755</v>
      </c>
      <c r="J31" s="95" t="s">
        <v>1730</v>
      </c>
      <c r="K31" s="76" t="s">
        <v>9</v>
      </c>
      <c r="M31" s="166">
        <f t="shared" si="1"/>
        <v>45755</v>
      </c>
      <c r="N31" s="76" t="str">
        <f t="shared" si="2"/>
        <v>lunch</v>
      </c>
      <c r="O31" s="78">
        <f t="shared" si="3"/>
        <v>1</v>
      </c>
    </row>
    <row r="32">
      <c r="A32" s="95" t="s">
        <v>1799</v>
      </c>
      <c r="B32" s="95" t="s">
        <v>1782</v>
      </c>
      <c r="C32" s="76" t="s">
        <v>1735</v>
      </c>
      <c r="D32" s="95" t="s">
        <v>1783</v>
      </c>
      <c r="E32" s="76" t="s">
        <v>1784</v>
      </c>
      <c r="F32" s="76" t="s">
        <v>132</v>
      </c>
      <c r="G32" s="95" t="s">
        <v>1749</v>
      </c>
      <c r="H32" s="76" t="s">
        <v>1742</v>
      </c>
      <c r="I32" s="95" t="s">
        <v>1755</v>
      </c>
      <c r="J32" s="95" t="s">
        <v>1730</v>
      </c>
      <c r="K32" s="76" t="s">
        <v>9</v>
      </c>
      <c r="M32" s="166">
        <f t="shared" si="1"/>
        <v>45755</v>
      </c>
      <c r="N32" s="76" t="str">
        <f t="shared" si="2"/>
        <v>lunch</v>
      </c>
      <c r="O32" s="78">
        <f t="shared" si="3"/>
        <v>1</v>
      </c>
    </row>
    <row r="33">
      <c r="A33" s="95" t="s">
        <v>1800</v>
      </c>
      <c r="B33" s="95" t="s">
        <v>1794</v>
      </c>
      <c r="C33" s="76" t="s">
        <v>1735</v>
      </c>
      <c r="D33" s="95" t="s">
        <v>1795</v>
      </c>
      <c r="E33" s="76" t="s">
        <v>1796</v>
      </c>
      <c r="F33" s="76" t="s">
        <v>132</v>
      </c>
      <c r="G33" s="95" t="s">
        <v>1736</v>
      </c>
      <c r="H33" s="76" t="s">
        <v>1733</v>
      </c>
      <c r="I33" s="95" t="s">
        <v>1755</v>
      </c>
      <c r="J33" s="95" t="s">
        <v>1730</v>
      </c>
      <c r="K33" s="76" t="s">
        <v>9</v>
      </c>
      <c r="M33" s="166">
        <f t="shared" si="1"/>
        <v>45755</v>
      </c>
      <c r="N33" s="76" t="str">
        <f t="shared" si="2"/>
        <v>lunch</v>
      </c>
      <c r="O33" s="78">
        <f t="shared" si="3"/>
        <v>1</v>
      </c>
    </row>
    <row r="34">
      <c r="A34" s="95" t="s">
        <v>1801</v>
      </c>
      <c r="B34" s="95" t="s">
        <v>1802</v>
      </c>
      <c r="C34" s="76" t="s">
        <v>1725</v>
      </c>
      <c r="D34" s="95" t="s">
        <v>1803</v>
      </c>
      <c r="E34" s="76" t="s">
        <v>1804</v>
      </c>
      <c r="F34" s="76" t="s">
        <v>129</v>
      </c>
      <c r="G34" s="76" t="s">
        <v>1728</v>
      </c>
      <c r="H34" s="76" t="s">
        <v>1728</v>
      </c>
      <c r="I34" s="95" t="s">
        <v>1729</v>
      </c>
      <c r="J34" s="95" t="s">
        <v>1730</v>
      </c>
      <c r="K34" s="76" t="s">
        <v>82</v>
      </c>
      <c r="M34" s="166">
        <f t="shared" si="1"/>
        <v>45755</v>
      </c>
      <c r="N34" s="76" t="str">
        <f t="shared" si="2"/>
        <v>lunch</v>
      </c>
      <c r="O34" s="78">
        <f t="shared" si="3"/>
        <v>1</v>
      </c>
    </row>
    <row r="35">
      <c r="A35" s="167" t="s">
        <v>1805</v>
      </c>
      <c r="B35" s="4">
        <v>2.6218701E7</v>
      </c>
      <c r="C35" s="1" t="s">
        <v>1732</v>
      </c>
      <c r="D35" s="4">
        <v>3.9001935E7</v>
      </c>
      <c r="E35" s="1" t="s">
        <v>1804</v>
      </c>
      <c r="F35" s="1" t="s">
        <v>129</v>
      </c>
      <c r="G35" s="4">
        <v>23600.0</v>
      </c>
      <c r="H35" s="1" t="s">
        <v>1742</v>
      </c>
      <c r="I35" s="4">
        <v>7755891.0</v>
      </c>
      <c r="J35" s="4">
        <v>1.0</v>
      </c>
      <c r="K35" s="1" t="s">
        <v>82</v>
      </c>
      <c r="M35" s="166">
        <f t="shared" si="1"/>
        <v>45755</v>
      </c>
      <c r="N35" s="76" t="str">
        <f t="shared" si="2"/>
        <v>lunch</v>
      </c>
      <c r="O35" s="78">
        <f t="shared" si="3"/>
        <v>1</v>
      </c>
    </row>
    <row r="36">
      <c r="A36" s="95" t="s">
        <v>1806</v>
      </c>
      <c r="B36" s="95" t="s">
        <v>1769</v>
      </c>
      <c r="C36" s="76" t="s">
        <v>1735</v>
      </c>
      <c r="D36" s="95" t="s">
        <v>1770</v>
      </c>
      <c r="E36" s="76" t="s">
        <v>1771</v>
      </c>
      <c r="F36" s="76" t="s">
        <v>129</v>
      </c>
      <c r="G36" s="95" t="s">
        <v>1749</v>
      </c>
      <c r="H36" s="76" t="s">
        <v>1742</v>
      </c>
      <c r="I36" s="95" t="s">
        <v>1755</v>
      </c>
      <c r="J36" s="95" t="s">
        <v>1730</v>
      </c>
      <c r="K36" s="76" t="s">
        <v>9</v>
      </c>
      <c r="M36" s="166">
        <f t="shared" si="1"/>
        <v>45755</v>
      </c>
      <c r="N36" s="76" t="str">
        <f t="shared" si="2"/>
        <v>lunch</v>
      </c>
      <c r="O36" s="78">
        <f t="shared" si="3"/>
        <v>1</v>
      </c>
    </row>
    <row r="37">
      <c r="A37" s="95" t="s">
        <v>1807</v>
      </c>
      <c r="B37" s="95" t="s">
        <v>1808</v>
      </c>
      <c r="C37" s="76" t="s">
        <v>1725</v>
      </c>
      <c r="D37" s="95" t="s">
        <v>1809</v>
      </c>
      <c r="E37" s="76" t="s">
        <v>1810</v>
      </c>
      <c r="F37" s="76" t="s">
        <v>131</v>
      </c>
      <c r="G37" s="76" t="s">
        <v>1728</v>
      </c>
      <c r="H37" s="76" t="s">
        <v>1728</v>
      </c>
      <c r="I37" s="95" t="s">
        <v>1729</v>
      </c>
      <c r="J37" s="95" t="s">
        <v>1811</v>
      </c>
      <c r="K37" s="76" t="s">
        <v>82</v>
      </c>
      <c r="M37" s="166">
        <f t="shared" si="1"/>
        <v>45755</v>
      </c>
      <c r="N37" s="76" t="str">
        <f t="shared" si="2"/>
        <v>lunch</v>
      </c>
      <c r="O37" s="78">
        <f t="shared" si="3"/>
        <v>2</v>
      </c>
    </row>
    <row r="38">
      <c r="A38" s="167" t="s">
        <v>1812</v>
      </c>
      <c r="B38" s="4">
        <v>2.62188E7</v>
      </c>
      <c r="C38" s="1" t="s">
        <v>1732</v>
      </c>
      <c r="D38" s="4">
        <v>3.9002021E7</v>
      </c>
      <c r="E38" s="1" t="s">
        <v>1810</v>
      </c>
      <c r="F38" s="1" t="s">
        <v>131</v>
      </c>
      <c r="G38" s="4">
        <v>24379.0</v>
      </c>
      <c r="H38" s="1" t="s">
        <v>1779</v>
      </c>
      <c r="I38" s="4">
        <v>7755891.0</v>
      </c>
      <c r="J38" s="4">
        <v>2.0</v>
      </c>
      <c r="K38" s="1" t="s">
        <v>82</v>
      </c>
      <c r="M38" s="166">
        <f t="shared" si="1"/>
        <v>45755</v>
      </c>
      <c r="N38" s="76" t="str">
        <f t="shared" si="2"/>
        <v>lunch</v>
      </c>
      <c r="O38" s="78">
        <f t="shared" si="3"/>
        <v>2</v>
      </c>
    </row>
    <row r="39">
      <c r="A39" s="95" t="s">
        <v>1813</v>
      </c>
      <c r="B39" s="95" t="s">
        <v>1814</v>
      </c>
      <c r="C39" s="76" t="s">
        <v>1725</v>
      </c>
      <c r="D39" s="95" t="s">
        <v>1815</v>
      </c>
      <c r="E39" s="76" t="s">
        <v>1816</v>
      </c>
      <c r="F39" s="76" t="s">
        <v>132</v>
      </c>
      <c r="G39" s="76" t="s">
        <v>1728</v>
      </c>
      <c r="H39" s="76" t="s">
        <v>1728</v>
      </c>
      <c r="I39" s="95" t="s">
        <v>1755</v>
      </c>
      <c r="J39" s="95" t="s">
        <v>1730</v>
      </c>
      <c r="K39" s="76" t="s">
        <v>9</v>
      </c>
      <c r="M39" s="166">
        <f t="shared" si="1"/>
        <v>45755</v>
      </c>
      <c r="N39" s="76" t="str">
        <f t="shared" si="2"/>
        <v>lunch</v>
      </c>
      <c r="O39" s="78">
        <f t="shared" si="3"/>
        <v>1</v>
      </c>
    </row>
    <row r="40">
      <c r="A40" s="167" t="s">
        <v>1817</v>
      </c>
      <c r="B40" s="4">
        <v>2.6218863E7</v>
      </c>
      <c r="C40" s="1" t="s">
        <v>1732</v>
      </c>
      <c r="D40" s="4">
        <v>3.90021E7</v>
      </c>
      <c r="E40" s="1" t="s">
        <v>1816</v>
      </c>
      <c r="F40" s="1" t="s">
        <v>132</v>
      </c>
      <c r="G40" s="4">
        <v>23598.0</v>
      </c>
      <c r="H40" s="1" t="s">
        <v>1733</v>
      </c>
      <c r="I40" s="4">
        <v>7743457.0</v>
      </c>
      <c r="J40" s="4">
        <v>1.0</v>
      </c>
      <c r="K40" s="1" t="s">
        <v>9</v>
      </c>
      <c r="M40" s="166">
        <f t="shared" si="1"/>
        <v>45755</v>
      </c>
      <c r="N40" s="76" t="str">
        <f t="shared" si="2"/>
        <v>lunch</v>
      </c>
      <c r="O40" s="78">
        <f t="shared" si="3"/>
        <v>1</v>
      </c>
    </row>
    <row r="41">
      <c r="A41" s="95" t="s">
        <v>1818</v>
      </c>
      <c r="B41" s="95" t="s">
        <v>1819</v>
      </c>
      <c r="C41" s="76" t="s">
        <v>1725</v>
      </c>
      <c r="D41" s="95" t="s">
        <v>1820</v>
      </c>
      <c r="E41" s="76" t="s">
        <v>1821</v>
      </c>
      <c r="F41" s="76" t="s">
        <v>132</v>
      </c>
      <c r="G41" s="76" t="s">
        <v>1728</v>
      </c>
      <c r="H41" s="76" t="s">
        <v>1728</v>
      </c>
      <c r="I41" s="95" t="s">
        <v>1755</v>
      </c>
      <c r="J41" s="95" t="s">
        <v>1730</v>
      </c>
      <c r="K41" s="76" t="s">
        <v>9</v>
      </c>
      <c r="M41" s="166">
        <f t="shared" si="1"/>
        <v>45755</v>
      </c>
      <c r="N41" s="76" t="str">
        <f t="shared" si="2"/>
        <v>lunch</v>
      </c>
      <c r="O41" s="78">
        <f t="shared" si="3"/>
        <v>1</v>
      </c>
    </row>
    <row r="42">
      <c r="A42" s="167" t="s">
        <v>1822</v>
      </c>
      <c r="B42" s="4">
        <v>2.6218877E7</v>
      </c>
      <c r="C42" s="1" t="s">
        <v>1732</v>
      </c>
      <c r="D42" s="4">
        <v>3.900212E7</v>
      </c>
      <c r="E42" s="1" t="s">
        <v>1821</v>
      </c>
      <c r="F42" s="1" t="s">
        <v>132</v>
      </c>
      <c r="G42" s="4">
        <v>23598.0</v>
      </c>
      <c r="H42" s="1" t="s">
        <v>1733</v>
      </c>
      <c r="I42" s="4">
        <v>7743457.0</v>
      </c>
      <c r="J42" s="4">
        <v>1.0</v>
      </c>
      <c r="K42" s="1" t="s">
        <v>9</v>
      </c>
      <c r="M42" s="166">
        <f t="shared" si="1"/>
        <v>45755</v>
      </c>
      <c r="N42" s="76" t="str">
        <f t="shared" si="2"/>
        <v>lunch</v>
      </c>
      <c r="O42" s="78">
        <f t="shared" si="3"/>
        <v>1</v>
      </c>
    </row>
    <row r="43">
      <c r="A43" s="95" t="s">
        <v>1823</v>
      </c>
      <c r="B43" s="95" t="s">
        <v>1802</v>
      </c>
      <c r="C43" s="76" t="s">
        <v>1735</v>
      </c>
      <c r="D43" s="95" t="s">
        <v>1803</v>
      </c>
      <c r="E43" s="76" t="s">
        <v>1804</v>
      </c>
      <c r="F43" s="76" t="s">
        <v>129</v>
      </c>
      <c r="G43" s="95" t="s">
        <v>1749</v>
      </c>
      <c r="H43" s="76" t="s">
        <v>1742</v>
      </c>
      <c r="I43" s="95" t="s">
        <v>1729</v>
      </c>
      <c r="J43" s="95" t="s">
        <v>1730</v>
      </c>
      <c r="K43" s="76" t="s">
        <v>82</v>
      </c>
      <c r="M43" s="166">
        <f t="shared" si="1"/>
        <v>45755</v>
      </c>
      <c r="N43" s="76" t="str">
        <f t="shared" si="2"/>
        <v>lunch</v>
      </c>
      <c r="O43" s="78">
        <f t="shared" si="3"/>
        <v>1</v>
      </c>
    </row>
    <row r="44">
      <c r="A44" s="95" t="s">
        <v>1824</v>
      </c>
      <c r="B44" s="95" t="s">
        <v>1814</v>
      </c>
      <c r="C44" s="76" t="s">
        <v>1735</v>
      </c>
      <c r="D44" s="95" t="s">
        <v>1815</v>
      </c>
      <c r="E44" s="76" t="s">
        <v>1816</v>
      </c>
      <c r="F44" s="76" t="s">
        <v>132</v>
      </c>
      <c r="G44" s="95" t="s">
        <v>1736</v>
      </c>
      <c r="H44" s="76" t="s">
        <v>1733</v>
      </c>
      <c r="I44" s="95" t="s">
        <v>1755</v>
      </c>
      <c r="J44" s="95" t="s">
        <v>1730</v>
      </c>
      <c r="K44" s="76" t="s">
        <v>9</v>
      </c>
      <c r="M44" s="166">
        <f t="shared" si="1"/>
        <v>45755</v>
      </c>
      <c r="N44" s="76" t="str">
        <f t="shared" si="2"/>
        <v>lunch</v>
      </c>
      <c r="O44" s="78">
        <f t="shared" si="3"/>
        <v>1</v>
      </c>
    </row>
    <row r="45">
      <c r="A45" s="95" t="s">
        <v>1825</v>
      </c>
      <c r="B45" s="95" t="s">
        <v>1808</v>
      </c>
      <c r="C45" s="76" t="s">
        <v>1735</v>
      </c>
      <c r="D45" s="95" t="s">
        <v>1809</v>
      </c>
      <c r="E45" s="76" t="s">
        <v>1810</v>
      </c>
      <c r="F45" s="76" t="s">
        <v>131</v>
      </c>
      <c r="G45" s="95" t="s">
        <v>1792</v>
      </c>
      <c r="H45" s="76" t="s">
        <v>1779</v>
      </c>
      <c r="I45" s="95" t="s">
        <v>1729</v>
      </c>
      <c r="J45" s="95" t="s">
        <v>1811</v>
      </c>
      <c r="K45" s="76" t="s">
        <v>82</v>
      </c>
      <c r="M45" s="166">
        <f t="shared" si="1"/>
        <v>45755</v>
      </c>
      <c r="N45" s="76" t="str">
        <f t="shared" si="2"/>
        <v>lunch</v>
      </c>
      <c r="O45" s="78">
        <f t="shared" si="3"/>
        <v>2</v>
      </c>
    </row>
    <row r="46">
      <c r="A46" s="95" t="s">
        <v>1826</v>
      </c>
      <c r="B46" s="95" t="s">
        <v>1827</v>
      </c>
      <c r="C46" s="76" t="s">
        <v>1725</v>
      </c>
      <c r="D46" s="95" t="s">
        <v>1828</v>
      </c>
      <c r="E46" s="76" t="s">
        <v>1829</v>
      </c>
      <c r="F46" s="76" t="s">
        <v>132</v>
      </c>
      <c r="G46" s="76" t="s">
        <v>1728</v>
      </c>
      <c r="H46" s="76" t="s">
        <v>1728</v>
      </c>
      <c r="I46" s="95" t="s">
        <v>1755</v>
      </c>
      <c r="J46" s="95" t="s">
        <v>1730</v>
      </c>
      <c r="K46" s="76" t="s">
        <v>9</v>
      </c>
      <c r="M46" s="166">
        <f t="shared" si="1"/>
        <v>45755</v>
      </c>
      <c r="N46" s="76" t="str">
        <f t="shared" si="2"/>
        <v>lunch</v>
      </c>
      <c r="O46" s="78">
        <f t="shared" si="3"/>
        <v>1</v>
      </c>
    </row>
    <row r="47">
      <c r="A47" s="167" t="s">
        <v>1830</v>
      </c>
      <c r="B47" s="4">
        <v>2.6219003E7</v>
      </c>
      <c r="C47" s="1" t="s">
        <v>1732</v>
      </c>
      <c r="D47" s="4">
        <v>3.9002258E7</v>
      </c>
      <c r="E47" s="1" t="s">
        <v>1829</v>
      </c>
      <c r="F47" s="1" t="s">
        <v>132</v>
      </c>
      <c r="G47" s="4">
        <v>23598.0</v>
      </c>
      <c r="H47" s="1" t="s">
        <v>1733</v>
      </c>
      <c r="I47" s="4">
        <v>7743457.0</v>
      </c>
      <c r="J47" s="4">
        <v>1.0</v>
      </c>
      <c r="K47" s="1" t="s">
        <v>9</v>
      </c>
      <c r="M47" s="166">
        <f t="shared" si="1"/>
        <v>45755</v>
      </c>
      <c r="N47" s="76" t="str">
        <f t="shared" si="2"/>
        <v>lunch</v>
      </c>
      <c r="O47" s="78">
        <f t="shared" si="3"/>
        <v>1</v>
      </c>
    </row>
    <row r="48">
      <c r="A48" s="95" t="s">
        <v>1831</v>
      </c>
      <c r="B48" s="95" t="s">
        <v>1832</v>
      </c>
      <c r="C48" s="76" t="s">
        <v>1725</v>
      </c>
      <c r="D48" s="95" t="s">
        <v>1833</v>
      </c>
      <c r="E48" s="76" t="s">
        <v>1834</v>
      </c>
      <c r="F48" s="76" t="s">
        <v>132</v>
      </c>
      <c r="G48" s="76" t="s">
        <v>1728</v>
      </c>
      <c r="H48" s="76" t="s">
        <v>1728</v>
      </c>
      <c r="I48" s="95" t="s">
        <v>1755</v>
      </c>
      <c r="J48" s="95" t="s">
        <v>1730</v>
      </c>
      <c r="K48" s="76" t="s">
        <v>9</v>
      </c>
      <c r="M48" s="166">
        <f t="shared" si="1"/>
        <v>45755</v>
      </c>
      <c r="N48" s="76" t="str">
        <f t="shared" si="2"/>
        <v>lunch</v>
      </c>
      <c r="O48" s="78">
        <f t="shared" si="3"/>
        <v>1</v>
      </c>
    </row>
    <row r="49">
      <c r="A49" s="167" t="s">
        <v>1835</v>
      </c>
      <c r="B49" s="4">
        <v>2.6219007E7</v>
      </c>
      <c r="C49" s="1" t="s">
        <v>1732</v>
      </c>
      <c r="D49" s="4">
        <v>3.9002265E7</v>
      </c>
      <c r="E49" s="1" t="s">
        <v>1834</v>
      </c>
      <c r="F49" s="1" t="s">
        <v>132</v>
      </c>
      <c r="G49" s="4">
        <v>24379.0</v>
      </c>
      <c r="H49" s="1" t="s">
        <v>1779</v>
      </c>
      <c r="I49" s="4">
        <v>7743457.0</v>
      </c>
      <c r="J49" s="4">
        <v>1.0</v>
      </c>
      <c r="K49" s="1" t="s">
        <v>9</v>
      </c>
      <c r="M49" s="166">
        <f t="shared" si="1"/>
        <v>45755</v>
      </c>
      <c r="N49" s="76" t="str">
        <f t="shared" si="2"/>
        <v>lunch</v>
      </c>
      <c r="O49" s="78">
        <f t="shared" si="3"/>
        <v>1</v>
      </c>
    </row>
    <row r="50">
      <c r="A50" s="95" t="s">
        <v>1836</v>
      </c>
      <c r="B50" s="95" t="s">
        <v>1819</v>
      </c>
      <c r="C50" s="76" t="s">
        <v>1735</v>
      </c>
      <c r="D50" s="95" t="s">
        <v>1820</v>
      </c>
      <c r="E50" s="76" t="s">
        <v>1821</v>
      </c>
      <c r="F50" s="76" t="s">
        <v>132</v>
      </c>
      <c r="G50" s="95" t="s">
        <v>1736</v>
      </c>
      <c r="H50" s="76" t="s">
        <v>1733</v>
      </c>
      <c r="I50" s="95" t="s">
        <v>1755</v>
      </c>
      <c r="J50" s="95" t="s">
        <v>1730</v>
      </c>
      <c r="K50" s="76" t="s">
        <v>9</v>
      </c>
      <c r="M50" s="166">
        <f t="shared" si="1"/>
        <v>45755</v>
      </c>
      <c r="N50" s="76" t="str">
        <f t="shared" si="2"/>
        <v>lunch</v>
      </c>
      <c r="O50" s="78">
        <f t="shared" si="3"/>
        <v>1</v>
      </c>
    </row>
    <row r="51">
      <c r="A51" s="95" t="s">
        <v>1837</v>
      </c>
      <c r="B51" s="95" t="s">
        <v>1838</v>
      </c>
      <c r="C51" s="76" t="s">
        <v>1725</v>
      </c>
      <c r="D51" s="95" t="s">
        <v>1839</v>
      </c>
      <c r="E51" s="76" t="s">
        <v>1840</v>
      </c>
      <c r="F51" s="76" t="s">
        <v>131</v>
      </c>
      <c r="G51" s="76" t="s">
        <v>1728</v>
      </c>
      <c r="H51" s="76" t="s">
        <v>1728</v>
      </c>
      <c r="I51" s="95" t="s">
        <v>1755</v>
      </c>
      <c r="J51" s="95" t="s">
        <v>1730</v>
      </c>
      <c r="K51" s="76" t="s">
        <v>9</v>
      </c>
      <c r="M51" s="166">
        <f t="shared" si="1"/>
        <v>45755</v>
      </c>
      <c r="N51" s="76" t="str">
        <f t="shared" si="2"/>
        <v>lunch</v>
      </c>
      <c r="O51" s="78">
        <f t="shared" si="3"/>
        <v>1</v>
      </c>
    </row>
    <row r="52">
      <c r="A52" s="167" t="s">
        <v>1841</v>
      </c>
      <c r="B52" s="4">
        <v>2.6219086E7</v>
      </c>
      <c r="C52" s="1" t="s">
        <v>1732</v>
      </c>
      <c r="D52" s="4">
        <v>3.9002394E7</v>
      </c>
      <c r="E52" s="1" t="s">
        <v>1840</v>
      </c>
      <c r="F52" s="1" t="s">
        <v>131</v>
      </c>
      <c r="G52" s="4">
        <v>24379.0</v>
      </c>
      <c r="H52" s="1" t="s">
        <v>1779</v>
      </c>
      <c r="I52" s="4">
        <v>7743457.0</v>
      </c>
      <c r="J52" s="4">
        <v>1.0</v>
      </c>
      <c r="K52" s="1" t="s">
        <v>9</v>
      </c>
      <c r="M52" s="166">
        <f t="shared" si="1"/>
        <v>45755</v>
      </c>
      <c r="N52" s="76" t="str">
        <f t="shared" si="2"/>
        <v>lunch</v>
      </c>
      <c r="O52" s="78">
        <f t="shared" si="3"/>
        <v>1</v>
      </c>
    </row>
    <row r="53">
      <c r="A53" s="95" t="s">
        <v>1842</v>
      </c>
      <c r="B53" s="95" t="s">
        <v>1843</v>
      </c>
      <c r="C53" s="76" t="s">
        <v>1725</v>
      </c>
      <c r="D53" s="95" t="s">
        <v>1844</v>
      </c>
      <c r="E53" s="76" t="s">
        <v>1845</v>
      </c>
      <c r="F53" s="76" t="s">
        <v>131</v>
      </c>
      <c r="G53" s="76" t="s">
        <v>1728</v>
      </c>
      <c r="H53" s="76" t="s">
        <v>1728</v>
      </c>
      <c r="I53" s="95" t="s">
        <v>1755</v>
      </c>
      <c r="J53" s="95" t="s">
        <v>1730</v>
      </c>
      <c r="K53" s="76" t="s">
        <v>9</v>
      </c>
      <c r="M53" s="166">
        <f t="shared" si="1"/>
        <v>45755</v>
      </c>
      <c r="N53" s="76" t="str">
        <f t="shared" si="2"/>
        <v>lunch</v>
      </c>
      <c r="O53" s="78">
        <f t="shared" si="3"/>
        <v>1</v>
      </c>
    </row>
    <row r="54">
      <c r="A54" s="95" t="s">
        <v>1846</v>
      </c>
      <c r="B54" s="95" t="s">
        <v>1847</v>
      </c>
      <c r="C54" s="76" t="s">
        <v>1725</v>
      </c>
      <c r="D54" s="95" t="s">
        <v>1848</v>
      </c>
      <c r="E54" s="76" t="s">
        <v>1849</v>
      </c>
      <c r="F54" s="76" t="s">
        <v>132</v>
      </c>
      <c r="G54" s="76" t="s">
        <v>1728</v>
      </c>
      <c r="H54" s="76" t="s">
        <v>1728</v>
      </c>
      <c r="I54" s="95" t="s">
        <v>1755</v>
      </c>
      <c r="J54" s="95" t="s">
        <v>1730</v>
      </c>
      <c r="K54" s="76" t="s">
        <v>9</v>
      </c>
      <c r="M54" s="166">
        <f t="shared" si="1"/>
        <v>45755</v>
      </c>
      <c r="N54" s="76" t="str">
        <f t="shared" si="2"/>
        <v>lunch</v>
      </c>
      <c r="O54" s="78">
        <f t="shared" si="3"/>
        <v>1</v>
      </c>
    </row>
    <row r="55">
      <c r="A55" s="95" t="s">
        <v>1850</v>
      </c>
      <c r="B55" s="95" t="s">
        <v>1832</v>
      </c>
      <c r="C55" s="76" t="s">
        <v>1735</v>
      </c>
      <c r="D55" s="95" t="s">
        <v>1833</v>
      </c>
      <c r="E55" s="76" t="s">
        <v>1834</v>
      </c>
      <c r="F55" s="76" t="s">
        <v>132</v>
      </c>
      <c r="G55" s="95" t="s">
        <v>1792</v>
      </c>
      <c r="H55" s="76" t="s">
        <v>1779</v>
      </c>
      <c r="I55" s="95" t="s">
        <v>1755</v>
      </c>
      <c r="J55" s="95" t="s">
        <v>1730</v>
      </c>
      <c r="K55" s="76" t="s">
        <v>9</v>
      </c>
      <c r="M55" s="166">
        <f t="shared" si="1"/>
        <v>45755</v>
      </c>
      <c r="N55" s="76" t="str">
        <f t="shared" si="2"/>
        <v>lunch</v>
      </c>
      <c r="O55" s="78">
        <f t="shared" si="3"/>
        <v>1</v>
      </c>
    </row>
    <row r="56">
      <c r="A56" s="167" t="s">
        <v>1851</v>
      </c>
      <c r="B56" s="4">
        <v>2.6219151E7</v>
      </c>
      <c r="C56" s="1" t="s">
        <v>1732</v>
      </c>
      <c r="D56" s="4">
        <v>3.9002444E7</v>
      </c>
      <c r="E56" s="1" t="s">
        <v>1845</v>
      </c>
      <c r="F56" s="1" t="s">
        <v>131</v>
      </c>
      <c r="G56" s="4">
        <v>24379.0</v>
      </c>
      <c r="H56" s="1" t="s">
        <v>1779</v>
      </c>
      <c r="I56" s="4">
        <v>7743457.0</v>
      </c>
      <c r="J56" s="4">
        <v>1.0</v>
      </c>
      <c r="K56" s="1" t="s">
        <v>9</v>
      </c>
      <c r="M56" s="166">
        <f t="shared" si="1"/>
        <v>45755</v>
      </c>
      <c r="N56" s="76" t="str">
        <f t="shared" si="2"/>
        <v>lunch</v>
      </c>
      <c r="O56" s="78">
        <f t="shared" si="3"/>
        <v>1</v>
      </c>
    </row>
    <row r="57">
      <c r="A57" s="95" t="s">
        <v>1852</v>
      </c>
      <c r="B57" s="95" t="s">
        <v>1853</v>
      </c>
      <c r="C57" s="76" t="s">
        <v>1725</v>
      </c>
      <c r="D57" s="95" t="s">
        <v>1854</v>
      </c>
      <c r="E57" s="76" t="s">
        <v>1855</v>
      </c>
      <c r="F57" s="76" t="s">
        <v>132</v>
      </c>
      <c r="G57" s="76" t="s">
        <v>1728</v>
      </c>
      <c r="H57" s="76" t="s">
        <v>1728</v>
      </c>
      <c r="I57" s="95" t="s">
        <v>1755</v>
      </c>
      <c r="J57" s="95" t="s">
        <v>1730</v>
      </c>
      <c r="K57" s="76" t="s">
        <v>9</v>
      </c>
      <c r="M57" s="166">
        <f t="shared" si="1"/>
        <v>45755</v>
      </c>
      <c r="N57" s="76" t="str">
        <f t="shared" si="2"/>
        <v>lunch</v>
      </c>
      <c r="O57" s="78">
        <f t="shared" si="3"/>
        <v>1</v>
      </c>
    </row>
    <row r="58">
      <c r="A58" s="167" t="s">
        <v>1856</v>
      </c>
      <c r="B58" s="4">
        <v>2.6219157E7</v>
      </c>
      <c r="C58" s="1" t="s">
        <v>1732</v>
      </c>
      <c r="D58" s="4">
        <v>3.9002447E7</v>
      </c>
      <c r="E58" s="1" t="s">
        <v>1849</v>
      </c>
      <c r="F58" s="1" t="s">
        <v>132</v>
      </c>
      <c r="G58" s="4">
        <v>23598.0</v>
      </c>
      <c r="H58" s="1" t="s">
        <v>1733</v>
      </c>
      <c r="I58" s="4">
        <v>7743457.0</v>
      </c>
      <c r="J58" s="4">
        <v>1.0</v>
      </c>
      <c r="K58" s="1" t="s">
        <v>9</v>
      </c>
      <c r="M58" s="166">
        <f t="shared" si="1"/>
        <v>45755</v>
      </c>
      <c r="N58" s="76" t="str">
        <f t="shared" si="2"/>
        <v>lunch</v>
      </c>
      <c r="O58" s="78">
        <f t="shared" si="3"/>
        <v>1</v>
      </c>
    </row>
    <row r="59">
      <c r="A59" s="95" t="s">
        <v>1857</v>
      </c>
      <c r="B59" s="95" t="s">
        <v>1827</v>
      </c>
      <c r="C59" s="76" t="s">
        <v>1735</v>
      </c>
      <c r="D59" s="95" t="s">
        <v>1828</v>
      </c>
      <c r="E59" s="76" t="s">
        <v>1829</v>
      </c>
      <c r="F59" s="76" t="s">
        <v>132</v>
      </c>
      <c r="G59" s="95" t="s">
        <v>1736</v>
      </c>
      <c r="H59" s="76" t="s">
        <v>1733</v>
      </c>
      <c r="I59" s="95" t="s">
        <v>1755</v>
      </c>
      <c r="J59" s="95" t="s">
        <v>1730</v>
      </c>
      <c r="K59" s="76" t="s">
        <v>9</v>
      </c>
      <c r="M59" s="166">
        <f t="shared" si="1"/>
        <v>45755</v>
      </c>
      <c r="N59" s="76" t="str">
        <f t="shared" si="2"/>
        <v>lunch</v>
      </c>
      <c r="O59" s="78">
        <f t="shared" si="3"/>
        <v>1</v>
      </c>
    </row>
    <row r="60">
      <c r="A60" s="167" t="s">
        <v>1858</v>
      </c>
      <c r="B60" s="4">
        <v>2.6219165E7</v>
      </c>
      <c r="C60" s="1" t="s">
        <v>1732</v>
      </c>
      <c r="D60" s="4">
        <v>3.9002457E7</v>
      </c>
      <c r="E60" s="1" t="s">
        <v>1855</v>
      </c>
      <c r="F60" s="1" t="s">
        <v>132</v>
      </c>
      <c r="G60" s="4">
        <v>24379.0</v>
      </c>
      <c r="H60" s="1" t="s">
        <v>1779</v>
      </c>
      <c r="I60" s="4">
        <v>7743457.0</v>
      </c>
      <c r="J60" s="4">
        <v>1.0</v>
      </c>
      <c r="K60" s="1" t="s">
        <v>9</v>
      </c>
      <c r="M60" s="166">
        <f t="shared" si="1"/>
        <v>45755</v>
      </c>
      <c r="N60" s="76" t="str">
        <f t="shared" si="2"/>
        <v>lunch</v>
      </c>
      <c r="O60" s="78">
        <f t="shared" si="3"/>
        <v>1</v>
      </c>
    </row>
    <row r="61">
      <c r="A61" s="95" t="s">
        <v>1859</v>
      </c>
      <c r="B61" s="95" t="s">
        <v>1853</v>
      </c>
      <c r="C61" s="76" t="s">
        <v>1735</v>
      </c>
      <c r="D61" s="95" t="s">
        <v>1854</v>
      </c>
      <c r="E61" s="76" t="s">
        <v>1855</v>
      </c>
      <c r="F61" s="76" t="s">
        <v>132</v>
      </c>
      <c r="G61" s="95" t="s">
        <v>1792</v>
      </c>
      <c r="H61" s="76" t="s">
        <v>1779</v>
      </c>
      <c r="I61" s="95" t="s">
        <v>1755</v>
      </c>
      <c r="J61" s="95" t="s">
        <v>1730</v>
      </c>
      <c r="K61" s="76" t="s">
        <v>9</v>
      </c>
      <c r="M61" s="166">
        <f t="shared" si="1"/>
        <v>45755</v>
      </c>
      <c r="N61" s="76" t="str">
        <f t="shared" si="2"/>
        <v>lunch</v>
      </c>
      <c r="O61" s="78">
        <f t="shared" si="3"/>
        <v>1</v>
      </c>
    </row>
    <row r="62">
      <c r="A62" s="95" t="s">
        <v>1860</v>
      </c>
      <c r="B62" s="95" t="s">
        <v>1861</v>
      </c>
      <c r="C62" s="76" t="s">
        <v>1725</v>
      </c>
      <c r="D62" s="95" t="s">
        <v>1862</v>
      </c>
      <c r="E62" s="76" t="s">
        <v>1863</v>
      </c>
      <c r="F62" s="76" t="s">
        <v>132</v>
      </c>
      <c r="G62" s="76" t="s">
        <v>1728</v>
      </c>
      <c r="H62" s="76" t="s">
        <v>1728</v>
      </c>
      <c r="I62" s="95" t="s">
        <v>1755</v>
      </c>
      <c r="J62" s="95" t="s">
        <v>1730</v>
      </c>
      <c r="K62" s="76" t="s">
        <v>9</v>
      </c>
      <c r="M62" s="166">
        <f t="shared" si="1"/>
        <v>45755</v>
      </c>
      <c r="N62" s="76" t="str">
        <f t="shared" si="2"/>
        <v>lunch</v>
      </c>
      <c r="O62" s="78">
        <f t="shared" si="3"/>
        <v>1</v>
      </c>
    </row>
    <row r="63">
      <c r="A63" s="95" t="s">
        <v>1864</v>
      </c>
      <c r="B63" s="95" t="s">
        <v>1861</v>
      </c>
      <c r="C63" s="76" t="s">
        <v>1725</v>
      </c>
      <c r="D63" s="95" t="s">
        <v>1862</v>
      </c>
      <c r="E63" s="76" t="s">
        <v>1863</v>
      </c>
      <c r="F63" s="76" t="s">
        <v>132</v>
      </c>
      <c r="G63" s="76" t="s">
        <v>1728</v>
      </c>
      <c r="H63" s="76" t="s">
        <v>1728</v>
      </c>
      <c r="I63" s="95" t="s">
        <v>1729</v>
      </c>
      <c r="J63" s="95" t="s">
        <v>1730</v>
      </c>
      <c r="K63" s="76" t="s">
        <v>82</v>
      </c>
      <c r="M63" s="166">
        <f t="shared" si="1"/>
        <v>45755</v>
      </c>
      <c r="N63" s="76" t="str">
        <f t="shared" si="2"/>
        <v>lunch</v>
      </c>
      <c r="O63" s="78">
        <f t="shared" si="3"/>
        <v>1</v>
      </c>
    </row>
    <row r="64">
      <c r="A64" s="167" t="s">
        <v>1865</v>
      </c>
      <c r="B64" s="4">
        <v>2.6219289E7</v>
      </c>
      <c r="C64" s="1" t="s">
        <v>1732</v>
      </c>
      <c r="D64" s="4">
        <v>3.9002594E7</v>
      </c>
      <c r="E64" s="1" t="s">
        <v>1863</v>
      </c>
      <c r="F64" s="1" t="s">
        <v>132</v>
      </c>
      <c r="G64" s="4">
        <v>23598.0</v>
      </c>
      <c r="H64" s="1" t="s">
        <v>1733</v>
      </c>
      <c r="I64" s="4">
        <v>7755891.0</v>
      </c>
      <c r="J64" s="4">
        <v>1.0</v>
      </c>
      <c r="K64" s="1" t="s">
        <v>82</v>
      </c>
      <c r="M64" s="166">
        <f t="shared" si="1"/>
        <v>45755</v>
      </c>
      <c r="N64" s="76" t="str">
        <f t="shared" si="2"/>
        <v>lunch</v>
      </c>
      <c r="O64" s="78">
        <f t="shared" si="3"/>
        <v>1</v>
      </c>
    </row>
    <row r="65">
      <c r="A65" s="95" t="s">
        <v>1866</v>
      </c>
      <c r="B65" s="95" t="s">
        <v>1847</v>
      </c>
      <c r="C65" s="76" t="s">
        <v>1735</v>
      </c>
      <c r="D65" s="95" t="s">
        <v>1848</v>
      </c>
      <c r="E65" s="76" t="s">
        <v>1849</v>
      </c>
      <c r="F65" s="76" t="s">
        <v>132</v>
      </c>
      <c r="G65" s="95" t="s">
        <v>1736</v>
      </c>
      <c r="H65" s="76" t="s">
        <v>1733</v>
      </c>
      <c r="I65" s="95" t="s">
        <v>1755</v>
      </c>
      <c r="J65" s="95" t="s">
        <v>1730</v>
      </c>
      <c r="K65" s="76" t="s">
        <v>9</v>
      </c>
      <c r="M65" s="166">
        <f t="shared" si="1"/>
        <v>45755</v>
      </c>
      <c r="N65" s="76" t="str">
        <f t="shared" si="2"/>
        <v>lunch</v>
      </c>
      <c r="O65" s="78">
        <f t="shared" si="3"/>
        <v>1</v>
      </c>
    </row>
    <row r="66">
      <c r="A66" s="95" t="s">
        <v>1867</v>
      </c>
      <c r="B66" s="95" t="s">
        <v>1868</v>
      </c>
      <c r="C66" s="76" t="s">
        <v>1725</v>
      </c>
      <c r="D66" s="95" t="s">
        <v>1869</v>
      </c>
      <c r="E66" s="76" t="s">
        <v>1870</v>
      </c>
      <c r="F66" s="76" t="s">
        <v>132</v>
      </c>
      <c r="G66" s="76" t="s">
        <v>1728</v>
      </c>
      <c r="H66" s="76" t="s">
        <v>1728</v>
      </c>
      <c r="I66" s="95" t="s">
        <v>1729</v>
      </c>
      <c r="J66" s="95" t="s">
        <v>1730</v>
      </c>
      <c r="K66" s="76" t="s">
        <v>82</v>
      </c>
      <c r="M66" s="166">
        <f t="shared" si="1"/>
        <v>45755</v>
      </c>
      <c r="N66" s="76" t="str">
        <f t="shared" si="2"/>
        <v>lunch</v>
      </c>
      <c r="O66" s="78">
        <f t="shared" si="3"/>
        <v>1</v>
      </c>
    </row>
    <row r="67">
      <c r="A67" s="167" t="s">
        <v>1871</v>
      </c>
      <c r="B67" s="4">
        <v>2.6219317E7</v>
      </c>
      <c r="C67" s="1" t="s">
        <v>1732</v>
      </c>
      <c r="D67" s="4">
        <v>3.9002633E7</v>
      </c>
      <c r="E67" s="1" t="s">
        <v>1870</v>
      </c>
      <c r="F67" s="1" t="s">
        <v>132</v>
      </c>
      <c r="G67" s="4">
        <v>23598.0</v>
      </c>
      <c r="H67" s="1" t="s">
        <v>1733</v>
      </c>
      <c r="I67" s="4">
        <v>7755891.0</v>
      </c>
      <c r="J67" s="4">
        <v>1.0</v>
      </c>
      <c r="K67" s="1" t="s">
        <v>82</v>
      </c>
      <c r="M67" s="166">
        <f t="shared" si="1"/>
        <v>45755</v>
      </c>
      <c r="N67" s="76" t="str">
        <f t="shared" si="2"/>
        <v>lunch</v>
      </c>
      <c r="O67" s="78">
        <f t="shared" si="3"/>
        <v>1</v>
      </c>
    </row>
    <row r="68">
      <c r="A68" s="95" t="s">
        <v>1872</v>
      </c>
      <c r="B68" s="95" t="s">
        <v>1861</v>
      </c>
      <c r="C68" s="76" t="s">
        <v>1735</v>
      </c>
      <c r="D68" s="95" t="s">
        <v>1862</v>
      </c>
      <c r="E68" s="76" t="s">
        <v>1863</v>
      </c>
      <c r="F68" s="76" t="s">
        <v>132</v>
      </c>
      <c r="G68" s="95" t="s">
        <v>1736</v>
      </c>
      <c r="H68" s="76" t="s">
        <v>1733</v>
      </c>
      <c r="I68" s="95" t="s">
        <v>1755</v>
      </c>
      <c r="J68" s="95" t="s">
        <v>1730</v>
      </c>
      <c r="K68" s="76" t="s">
        <v>9</v>
      </c>
      <c r="M68" s="166">
        <f t="shared" si="1"/>
        <v>45755</v>
      </c>
      <c r="N68" s="76" t="str">
        <f t="shared" si="2"/>
        <v>lunch</v>
      </c>
      <c r="O68" s="78">
        <f t="shared" si="3"/>
        <v>1</v>
      </c>
    </row>
    <row r="69">
      <c r="A69" s="95" t="s">
        <v>1873</v>
      </c>
      <c r="B69" s="95" t="s">
        <v>1861</v>
      </c>
      <c r="C69" s="76" t="s">
        <v>1735</v>
      </c>
      <c r="D69" s="95" t="s">
        <v>1862</v>
      </c>
      <c r="E69" s="76" t="s">
        <v>1863</v>
      </c>
      <c r="F69" s="76" t="s">
        <v>132</v>
      </c>
      <c r="G69" s="95" t="s">
        <v>1736</v>
      </c>
      <c r="H69" s="76" t="s">
        <v>1733</v>
      </c>
      <c r="I69" s="95" t="s">
        <v>1729</v>
      </c>
      <c r="J69" s="95" t="s">
        <v>1730</v>
      </c>
      <c r="K69" s="76" t="s">
        <v>82</v>
      </c>
      <c r="M69" s="166">
        <f t="shared" si="1"/>
        <v>45755</v>
      </c>
      <c r="N69" s="76" t="str">
        <f t="shared" si="2"/>
        <v>lunch</v>
      </c>
      <c r="O69" s="78">
        <f t="shared" si="3"/>
        <v>1</v>
      </c>
    </row>
    <row r="70">
      <c r="A70" s="95" t="s">
        <v>1874</v>
      </c>
      <c r="B70" s="95" t="s">
        <v>1875</v>
      </c>
      <c r="C70" s="76" t="s">
        <v>1725</v>
      </c>
      <c r="D70" s="95" t="s">
        <v>1876</v>
      </c>
      <c r="E70" s="76" t="s">
        <v>1877</v>
      </c>
      <c r="F70" s="76" t="s">
        <v>132</v>
      </c>
      <c r="G70" s="76" t="s">
        <v>1728</v>
      </c>
      <c r="H70" s="76" t="s">
        <v>1728</v>
      </c>
      <c r="I70" s="95" t="s">
        <v>1729</v>
      </c>
      <c r="J70" s="95" t="s">
        <v>1730</v>
      </c>
      <c r="K70" s="76" t="s">
        <v>82</v>
      </c>
      <c r="M70" s="166">
        <f t="shared" si="1"/>
        <v>45755</v>
      </c>
      <c r="N70" s="76" t="str">
        <f t="shared" si="2"/>
        <v>lunch</v>
      </c>
      <c r="O70" s="78">
        <f t="shared" si="3"/>
        <v>1</v>
      </c>
    </row>
    <row r="71">
      <c r="A71" s="167" t="s">
        <v>1878</v>
      </c>
      <c r="B71" s="4">
        <v>2.6219374E7</v>
      </c>
      <c r="C71" s="1" t="s">
        <v>1732</v>
      </c>
      <c r="D71" s="4">
        <v>3.900271E7</v>
      </c>
      <c r="E71" s="1" t="s">
        <v>1877</v>
      </c>
      <c r="F71" s="1" t="s">
        <v>132</v>
      </c>
      <c r="G71" s="4">
        <v>23600.0</v>
      </c>
      <c r="H71" s="1" t="s">
        <v>1742</v>
      </c>
      <c r="I71" s="4">
        <v>7755891.0</v>
      </c>
      <c r="J71" s="4">
        <v>1.0</v>
      </c>
      <c r="K71" s="1" t="s">
        <v>82</v>
      </c>
      <c r="M71" s="166">
        <f t="shared" si="1"/>
        <v>45755</v>
      </c>
      <c r="N71" s="76" t="str">
        <f t="shared" si="2"/>
        <v>lunch</v>
      </c>
      <c r="O71" s="78">
        <f t="shared" si="3"/>
        <v>1</v>
      </c>
    </row>
    <row r="72">
      <c r="A72" s="95" t="s">
        <v>1879</v>
      </c>
      <c r="B72" s="95" t="s">
        <v>1843</v>
      </c>
      <c r="C72" s="76" t="s">
        <v>1735</v>
      </c>
      <c r="D72" s="95" t="s">
        <v>1844</v>
      </c>
      <c r="E72" s="76" t="s">
        <v>1845</v>
      </c>
      <c r="F72" s="76" t="s">
        <v>131</v>
      </c>
      <c r="G72" s="95" t="s">
        <v>1792</v>
      </c>
      <c r="H72" s="76" t="s">
        <v>1779</v>
      </c>
      <c r="I72" s="95" t="s">
        <v>1755</v>
      </c>
      <c r="J72" s="95" t="s">
        <v>1730</v>
      </c>
      <c r="K72" s="76" t="s">
        <v>9</v>
      </c>
      <c r="M72" s="166">
        <f t="shared" si="1"/>
        <v>45755</v>
      </c>
      <c r="N72" s="76" t="str">
        <f t="shared" si="2"/>
        <v>lunch</v>
      </c>
      <c r="O72" s="78">
        <f t="shared" si="3"/>
        <v>1</v>
      </c>
    </row>
    <row r="73">
      <c r="A73" s="95" t="s">
        <v>1880</v>
      </c>
      <c r="B73" s="95" t="s">
        <v>1838</v>
      </c>
      <c r="C73" s="76" t="s">
        <v>1735</v>
      </c>
      <c r="D73" s="95" t="s">
        <v>1839</v>
      </c>
      <c r="E73" s="76" t="s">
        <v>1840</v>
      </c>
      <c r="F73" s="76" t="s">
        <v>131</v>
      </c>
      <c r="G73" s="95" t="s">
        <v>1792</v>
      </c>
      <c r="H73" s="76" t="s">
        <v>1779</v>
      </c>
      <c r="I73" s="95" t="s">
        <v>1755</v>
      </c>
      <c r="J73" s="95" t="s">
        <v>1730</v>
      </c>
      <c r="K73" s="76" t="s">
        <v>9</v>
      </c>
      <c r="M73" s="166">
        <f t="shared" si="1"/>
        <v>45755</v>
      </c>
      <c r="N73" s="76" t="str">
        <f t="shared" si="2"/>
        <v>lunch</v>
      </c>
      <c r="O73" s="78">
        <f t="shared" si="3"/>
        <v>1</v>
      </c>
    </row>
    <row r="74">
      <c r="A74" s="95" t="s">
        <v>1881</v>
      </c>
      <c r="B74" s="95" t="s">
        <v>1868</v>
      </c>
      <c r="C74" s="76" t="s">
        <v>1735</v>
      </c>
      <c r="D74" s="95" t="s">
        <v>1869</v>
      </c>
      <c r="E74" s="76" t="s">
        <v>1870</v>
      </c>
      <c r="F74" s="76" t="s">
        <v>132</v>
      </c>
      <c r="G74" s="95" t="s">
        <v>1736</v>
      </c>
      <c r="H74" s="76" t="s">
        <v>1733</v>
      </c>
      <c r="I74" s="95" t="s">
        <v>1729</v>
      </c>
      <c r="J74" s="95" t="s">
        <v>1730</v>
      </c>
      <c r="K74" s="76" t="s">
        <v>82</v>
      </c>
      <c r="M74" s="166">
        <f t="shared" si="1"/>
        <v>45755</v>
      </c>
      <c r="N74" s="76" t="str">
        <f t="shared" si="2"/>
        <v>lunch</v>
      </c>
      <c r="O74" s="78">
        <f t="shared" si="3"/>
        <v>1</v>
      </c>
    </row>
    <row r="75">
      <c r="A75" s="95" t="s">
        <v>1882</v>
      </c>
      <c r="B75" s="95" t="s">
        <v>1883</v>
      </c>
      <c r="C75" s="76" t="s">
        <v>1725</v>
      </c>
      <c r="D75" s="95" t="s">
        <v>1884</v>
      </c>
      <c r="E75" s="76" t="s">
        <v>1885</v>
      </c>
      <c r="F75" s="76" t="s">
        <v>517</v>
      </c>
      <c r="G75" s="76" t="s">
        <v>1728</v>
      </c>
      <c r="H75" s="76" t="s">
        <v>1728</v>
      </c>
      <c r="I75" s="95" t="s">
        <v>1755</v>
      </c>
      <c r="J75" s="95" t="s">
        <v>1730</v>
      </c>
      <c r="K75" s="76" t="s">
        <v>9</v>
      </c>
      <c r="M75" s="166">
        <f t="shared" si="1"/>
        <v>45755</v>
      </c>
      <c r="N75" s="76" t="str">
        <f t="shared" si="2"/>
        <v>lunch</v>
      </c>
      <c r="O75" s="78">
        <f t="shared" si="3"/>
        <v>1</v>
      </c>
    </row>
    <row r="76">
      <c r="A76" s="167" t="s">
        <v>1886</v>
      </c>
      <c r="B76" s="4">
        <v>2.6219515E7</v>
      </c>
      <c r="C76" s="1" t="s">
        <v>1732</v>
      </c>
      <c r="D76" s="4">
        <v>3.900284E7</v>
      </c>
      <c r="E76" s="1" t="s">
        <v>1885</v>
      </c>
      <c r="F76" s="1" t="s">
        <v>517</v>
      </c>
      <c r="G76" s="4">
        <v>24379.0</v>
      </c>
      <c r="H76" s="1" t="s">
        <v>1779</v>
      </c>
      <c r="I76" s="4">
        <v>7743457.0</v>
      </c>
      <c r="J76" s="4">
        <v>1.0</v>
      </c>
      <c r="K76" s="1" t="s">
        <v>9</v>
      </c>
      <c r="M76" s="166">
        <f t="shared" si="1"/>
        <v>45755</v>
      </c>
      <c r="N76" s="76" t="str">
        <f t="shared" si="2"/>
        <v>lunch</v>
      </c>
      <c r="O76" s="78">
        <f t="shared" si="3"/>
        <v>1</v>
      </c>
    </row>
    <row r="77">
      <c r="A77" s="95" t="s">
        <v>1887</v>
      </c>
      <c r="B77" s="95" t="s">
        <v>1888</v>
      </c>
      <c r="C77" s="76" t="s">
        <v>1725</v>
      </c>
      <c r="D77" s="95" t="s">
        <v>1889</v>
      </c>
      <c r="E77" s="76" t="s">
        <v>1890</v>
      </c>
      <c r="F77" s="76" t="s">
        <v>517</v>
      </c>
      <c r="G77" s="76" t="s">
        <v>1728</v>
      </c>
      <c r="H77" s="76" t="s">
        <v>1728</v>
      </c>
      <c r="I77" s="95" t="s">
        <v>1729</v>
      </c>
      <c r="J77" s="95" t="s">
        <v>1730</v>
      </c>
      <c r="K77" s="76" t="s">
        <v>82</v>
      </c>
      <c r="M77" s="166">
        <f t="shared" si="1"/>
        <v>45755</v>
      </c>
      <c r="N77" s="76" t="str">
        <f t="shared" si="2"/>
        <v>lunch</v>
      </c>
      <c r="O77" s="78">
        <f t="shared" si="3"/>
        <v>1</v>
      </c>
    </row>
    <row r="78">
      <c r="A78" s="167" t="s">
        <v>1891</v>
      </c>
      <c r="B78" s="4">
        <v>2.6219618E7</v>
      </c>
      <c r="C78" s="1" t="s">
        <v>1732</v>
      </c>
      <c r="D78" s="4">
        <v>3.900293E7</v>
      </c>
      <c r="E78" s="1" t="s">
        <v>1890</v>
      </c>
      <c r="F78" s="1" t="s">
        <v>517</v>
      </c>
      <c r="G78" s="4">
        <v>24379.0</v>
      </c>
      <c r="H78" s="1" t="s">
        <v>1779</v>
      </c>
      <c r="I78" s="4">
        <v>7755891.0</v>
      </c>
      <c r="J78" s="4">
        <v>1.0</v>
      </c>
      <c r="K78" s="1" t="s">
        <v>82</v>
      </c>
      <c r="M78" s="166">
        <f t="shared" si="1"/>
        <v>45755</v>
      </c>
      <c r="N78" s="76" t="str">
        <f t="shared" si="2"/>
        <v>lunch</v>
      </c>
      <c r="O78" s="78">
        <f t="shared" si="3"/>
        <v>1</v>
      </c>
    </row>
    <row r="79">
      <c r="A79" s="95" t="s">
        <v>1892</v>
      </c>
      <c r="B79" s="95" t="s">
        <v>1883</v>
      </c>
      <c r="C79" s="76" t="s">
        <v>1735</v>
      </c>
      <c r="D79" s="95" t="s">
        <v>1884</v>
      </c>
      <c r="E79" s="76" t="s">
        <v>1885</v>
      </c>
      <c r="F79" s="76" t="s">
        <v>517</v>
      </c>
      <c r="G79" s="95" t="s">
        <v>1792</v>
      </c>
      <c r="H79" s="76" t="s">
        <v>1779</v>
      </c>
      <c r="I79" s="95" t="s">
        <v>1755</v>
      </c>
      <c r="J79" s="95" t="s">
        <v>1730</v>
      </c>
      <c r="K79" s="76" t="s">
        <v>9</v>
      </c>
      <c r="M79" s="166">
        <f t="shared" si="1"/>
        <v>45755</v>
      </c>
      <c r="N79" s="76" t="str">
        <f t="shared" si="2"/>
        <v>lunch</v>
      </c>
      <c r="O79" s="78">
        <f t="shared" si="3"/>
        <v>1</v>
      </c>
    </row>
    <row r="80">
      <c r="A80" s="95" t="s">
        <v>1893</v>
      </c>
      <c r="B80" s="95" t="s">
        <v>1875</v>
      </c>
      <c r="C80" s="76" t="s">
        <v>1735</v>
      </c>
      <c r="D80" s="95" t="s">
        <v>1876</v>
      </c>
      <c r="E80" s="76" t="s">
        <v>1877</v>
      </c>
      <c r="F80" s="76" t="s">
        <v>132</v>
      </c>
      <c r="G80" s="95" t="s">
        <v>1749</v>
      </c>
      <c r="H80" s="76" t="s">
        <v>1742</v>
      </c>
      <c r="I80" s="95" t="s">
        <v>1729</v>
      </c>
      <c r="J80" s="95" t="s">
        <v>1730</v>
      </c>
      <c r="K80" s="76" t="s">
        <v>82</v>
      </c>
      <c r="M80" s="166">
        <f t="shared" si="1"/>
        <v>45755</v>
      </c>
      <c r="N80" s="76" t="str">
        <f t="shared" si="2"/>
        <v>lunch</v>
      </c>
      <c r="O80" s="78">
        <f t="shared" si="3"/>
        <v>1</v>
      </c>
    </row>
    <row r="81">
      <c r="A81" s="95" t="s">
        <v>1894</v>
      </c>
      <c r="B81" s="95" t="s">
        <v>1888</v>
      </c>
      <c r="C81" s="76" t="s">
        <v>1735</v>
      </c>
      <c r="D81" s="95" t="s">
        <v>1889</v>
      </c>
      <c r="E81" s="76" t="s">
        <v>1890</v>
      </c>
      <c r="F81" s="76" t="s">
        <v>517</v>
      </c>
      <c r="G81" s="95" t="s">
        <v>1792</v>
      </c>
      <c r="H81" s="76" t="s">
        <v>1779</v>
      </c>
      <c r="I81" s="95" t="s">
        <v>1729</v>
      </c>
      <c r="J81" s="95" t="s">
        <v>1730</v>
      </c>
      <c r="K81" s="76" t="s">
        <v>82</v>
      </c>
      <c r="M81" s="166">
        <f t="shared" si="1"/>
        <v>45755</v>
      </c>
      <c r="N81" s="76" t="str">
        <f t="shared" si="2"/>
        <v>lunch</v>
      </c>
      <c r="O81" s="78">
        <f t="shared" si="3"/>
        <v>1</v>
      </c>
    </row>
    <row r="82">
      <c r="A82" s="95" t="s">
        <v>1895</v>
      </c>
      <c r="B82" s="95" t="s">
        <v>1896</v>
      </c>
      <c r="C82" s="76" t="s">
        <v>1725</v>
      </c>
      <c r="D82" s="95" t="s">
        <v>1897</v>
      </c>
      <c r="E82" s="76" t="s">
        <v>1898</v>
      </c>
      <c r="F82" s="76" t="s">
        <v>517</v>
      </c>
      <c r="G82" s="76" t="s">
        <v>1728</v>
      </c>
      <c r="H82" s="76" t="s">
        <v>1728</v>
      </c>
      <c r="I82" s="95" t="s">
        <v>1755</v>
      </c>
      <c r="J82" s="95" t="s">
        <v>1730</v>
      </c>
      <c r="K82" s="76" t="s">
        <v>9</v>
      </c>
      <c r="M82" s="166">
        <f t="shared" si="1"/>
        <v>45755</v>
      </c>
      <c r="N82" s="76" t="str">
        <f t="shared" si="2"/>
        <v>lunch</v>
      </c>
      <c r="O82" s="78">
        <f t="shared" si="3"/>
        <v>1</v>
      </c>
    </row>
    <row r="83">
      <c r="A83" s="167" t="s">
        <v>1899</v>
      </c>
      <c r="B83" s="4">
        <v>2.6219829E7</v>
      </c>
      <c r="C83" s="1" t="s">
        <v>1732</v>
      </c>
      <c r="D83" s="4">
        <v>3.9003156E7</v>
      </c>
      <c r="E83" s="1" t="s">
        <v>1898</v>
      </c>
      <c r="F83" s="1" t="s">
        <v>517</v>
      </c>
      <c r="G83" s="4">
        <v>24379.0</v>
      </c>
      <c r="H83" s="1" t="s">
        <v>1779</v>
      </c>
      <c r="I83" s="4">
        <v>7743457.0</v>
      </c>
      <c r="J83" s="4">
        <v>1.0</v>
      </c>
      <c r="K83" s="1" t="s">
        <v>9</v>
      </c>
      <c r="M83" s="166">
        <f t="shared" si="1"/>
        <v>45755</v>
      </c>
      <c r="N83" s="76" t="str">
        <f t="shared" si="2"/>
        <v>lunch</v>
      </c>
      <c r="O83" s="78">
        <f t="shared" si="3"/>
        <v>1</v>
      </c>
    </row>
    <row r="84">
      <c r="A84" s="95" t="s">
        <v>1900</v>
      </c>
      <c r="B84" s="95" t="s">
        <v>1896</v>
      </c>
      <c r="C84" s="76" t="s">
        <v>1735</v>
      </c>
      <c r="D84" s="95" t="s">
        <v>1897</v>
      </c>
      <c r="E84" s="76" t="s">
        <v>1898</v>
      </c>
      <c r="F84" s="76" t="s">
        <v>517</v>
      </c>
      <c r="G84" s="95" t="s">
        <v>1792</v>
      </c>
      <c r="H84" s="76" t="s">
        <v>1779</v>
      </c>
      <c r="I84" s="95" t="s">
        <v>1755</v>
      </c>
      <c r="J84" s="95" t="s">
        <v>1730</v>
      </c>
      <c r="K84" s="76" t="s">
        <v>9</v>
      </c>
      <c r="M84" s="166">
        <f t="shared" si="1"/>
        <v>45755</v>
      </c>
      <c r="N84" s="76" t="str">
        <f t="shared" si="2"/>
        <v>lunch</v>
      </c>
      <c r="O84" s="78">
        <f t="shared" si="3"/>
        <v>1</v>
      </c>
    </row>
    <row r="85">
      <c r="A85" s="95" t="s">
        <v>1901</v>
      </c>
      <c r="B85" s="95" t="s">
        <v>1902</v>
      </c>
      <c r="C85" s="76" t="s">
        <v>1725</v>
      </c>
      <c r="D85" s="95" t="s">
        <v>1903</v>
      </c>
      <c r="E85" s="76" t="s">
        <v>1904</v>
      </c>
      <c r="F85" s="76" t="s">
        <v>132</v>
      </c>
      <c r="G85" s="76" t="s">
        <v>1728</v>
      </c>
      <c r="H85" s="76" t="s">
        <v>1728</v>
      </c>
      <c r="I85" s="95" t="s">
        <v>1755</v>
      </c>
      <c r="J85" s="95" t="s">
        <v>1730</v>
      </c>
      <c r="K85" s="76" t="s">
        <v>9</v>
      </c>
      <c r="M85" s="166">
        <f t="shared" si="1"/>
        <v>45755</v>
      </c>
      <c r="N85" s="76" t="str">
        <f t="shared" si="2"/>
        <v>lunch</v>
      </c>
      <c r="O85" s="78">
        <f t="shared" si="3"/>
        <v>1</v>
      </c>
    </row>
    <row r="86">
      <c r="A86" s="167" t="s">
        <v>1905</v>
      </c>
      <c r="B86" s="4">
        <v>2.6220049E7</v>
      </c>
      <c r="C86" s="1" t="s">
        <v>1732</v>
      </c>
      <c r="D86" s="4">
        <v>3.9003389E7</v>
      </c>
      <c r="E86" s="1" t="s">
        <v>1904</v>
      </c>
      <c r="F86" s="1" t="s">
        <v>132</v>
      </c>
      <c r="G86" s="4">
        <v>24379.0</v>
      </c>
      <c r="H86" s="1" t="s">
        <v>1779</v>
      </c>
      <c r="I86" s="4">
        <v>7743457.0</v>
      </c>
      <c r="J86" s="4">
        <v>1.0</v>
      </c>
      <c r="K86" s="1" t="s">
        <v>9</v>
      </c>
      <c r="M86" s="166">
        <f t="shared" si="1"/>
        <v>45755</v>
      </c>
      <c r="N86" s="76" t="str">
        <f t="shared" si="2"/>
        <v>lunch</v>
      </c>
      <c r="O86" s="78">
        <f t="shared" si="3"/>
        <v>1</v>
      </c>
    </row>
    <row r="87">
      <c r="A87" s="95" t="s">
        <v>1906</v>
      </c>
      <c r="B87" s="95" t="s">
        <v>1907</v>
      </c>
      <c r="C87" s="76" t="s">
        <v>1725</v>
      </c>
      <c r="D87" s="95" t="s">
        <v>1908</v>
      </c>
      <c r="E87" s="76" t="s">
        <v>1909</v>
      </c>
      <c r="F87" s="76" t="s">
        <v>131</v>
      </c>
      <c r="G87" s="76" t="s">
        <v>1728</v>
      </c>
      <c r="H87" s="76" t="s">
        <v>1728</v>
      </c>
      <c r="I87" s="95" t="s">
        <v>1755</v>
      </c>
      <c r="J87" s="95" t="s">
        <v>1730</v>
      </c>
      <c r="K87" s="76" t="s">
        <v>9</v>
      </c>
      <c r="M87" s="166">
        <f t="shared" si="1"/>
        <v>45755</v>
      </c>
      <c r="N87" s="76" t="str">
        <f t="shared" si="2"/>
        <v>lunch</v>
      </c>
      <c r="O87" s="78">
        <f t="shared" si="3"/>
        <v>1</v>
      </c>
    </row>
    <row r="88">
      <c r="A88" s="167" t="s">
        <v>1910</v>
      </c>
      <c r="B88" s="4">
        <v>2.6220113E7</v>
      </c>
      <c r="C88" s="1" t="s">
        <v>1732</v>
      </c>
      <c r="D88" s="4">
        <v>3.9003458E7</v>
      </c>
      <c r="E88" s="1" t="s">
        <v>1909</v>
      </c>
      <c r="F88" s="1" t="s">
        <v>131</v>
      </c>
      <c r="G88" s="4">
        <v>24379.0</v>
      </c>
      <c r="H88" s="1" t="s">
        <v>1779</v>
      </c>
      <c r="I88" s="4">
        <v>7743457.0</v>
      </c>
      <c r="J88" s="4">
        <v>1.0</v>
      </c>
      <c r="K88" s="1" t="s">
        <v>9</v>
      </c>
      <c r="M88" s="166">
        <f t="shared" si="1"/>
        <v>45755</v>
      </c>
      <c r="N88" s="76" t="str">
        <f t="shared" si="2"/>
        <v>lunch</v>
      </c>
      <c r="O88" s="78">
        <f t="shared" si="3"/>
        <v>1</v>
      </c>
    </row>
    <row r="89">
      <c r="A89" s="95" t="s">
        <v>1911</v>
      </c>
      <c r="B89" s="95" t="s">
        <v>1912</v>
      </c>
      <c r="C89" s="76" t="s">
        <v>1725</v>
      </c>
      <c r="D89" s="95" t="s">
        <v>1913</v>
      </c>
      <c r="E89" s="76" t="s">
        <v>1914</v>
      </c>
      <c r="F89" s="76" t="s">
        <v>517</v>
      </c>
      <c r="G89" s="76" t="s">
        <v>1728</v>
      </c>
      <c r="H89" s="76" t="s">
        <v>1728</v>
      </c>
      <c r="I89" s="95" t="s">
        <v>1755</v>
      </c>
      <c r="J89" s="95" t="s">
        <v>1730</v>
      </c>
      <c r="K89" s="76" t="s">
        <v>9</v>
      </c>
      <c r="M89" s="166">
        <f t="shared" si="1"/>
        <v>45755</v>
      </c>
      <c r="N89" s="76" t="str">
        <f t="shared" si="2"/>
        <v>lunch</v>
      </c>
      <c r="O89" s="78">
        <f t="shared" si="3"/>
        <v>1</v>
      </c>
    </row>
    <row r="90">
      <c r="A90" s="167" t="s">
        <v>1915</v>
      </c>
      <c r="B90" s="4">
        <v>2.6220124E7</v>
      </c>
      <c r="C90" s="1" t="s">
        <v>1732</v>
      </c>
      <c r="D90" s="4">
        <v>3.9003464E7</v>
      </c>
      <c r="E90" s="1" t="s">
        <v>1914</v>
      </c>
      <c r="F90" s="1" t="s">
        <v>517</v>
      </c>
      <c r="G90" s="4">
        <v>24379.0</v>
      </c>
      <c r="H90" s="1" t="s">
        <v>1779</v>
      </c>
      <c r="I90" s="4">
        <v>7743457.0</v>
      </c>
      <c r="J90" s="4">
        <v>1.0</v>
      </c>
      <c r="K90" s="1" t="s">
        <v>9</v>
      </c>
      <c r="M90" s="166">
        <f t="shared" si="1"/>
        <v>45755</v>
      </c>
      <c r="N90" s="76" t="str">
        <f t="shared" si="2"/>
        <v>lunch</v>
      </c>
      <c r="O90" s="78">
        <f t="shared" si="3"/>
        <v>1</v>
      </c>
    </row>
    <row r="91">
      <c r="A91" s="95" t="s">
        <v>1916</v>
      </c>
      <c r="B91" s="95" t="s">
        <v>1917</v>
      </c>
      <c r="C91" s="76" t="s">
        <v>1725</v>
      </c>
      <c r="D91" s="95" t="s">
        <v>1918</v>
      </c>
      <c r="E91" s="76" t="s">
        <v>1919</v>
      </c>
      <c r="F91" s="76" t="s">
        <v>132</v>
      </c>
      <c r="G91" s="76" t="s">
        <v>1728</v>
      </c>
      <c r="H91" s="76" t="s">
        <v>1728</v>
      </c>
      <c r="I91" s="95" t="s">
        <v>1755</v>
      </c>
      <c r="J91" s="95" t="s">
        <v>1730</v>
      </c>
      <c r="K91" s="76" t="s">
        <v>9</v>
      </c>
      <c r="M91" s="166">
        <f t="shared" si="1"/>
        <v>45755</v>
      </c>
      <c r="N91" s="76" t="str">
        <f t="shared" si="2"/>
        <v>lunch</v>
      </c>
      <c r="O91" s="78">
        <f t="shared" si="3"/>
        <v>1</v>
      </c>
    </row>
    <row r="92">
      <c r="A92" s="167" t="s">
        <v>1920</v>
      </c>
      <c r="B92" s="4">
        <v>2.6220171E7</v>
      </c>
      <c r="C92" s="1" t="s">
        <v>1732</v>
      </c>
      <c r="D92" s="4">
        <v>3.900351E7</v>
      </c>
      <c r="E92" s="1" t="s">
        <v>1919</v>
      </c>
      <c r="F92" s="1" t="s">
        <v>132</v>
      </c>
      <c r="G92" s="4">
        <v>24379.0</v>
      </c>
      <c r="H92" s="1" t="s">
        <v>1779</v>
      </c>
      <c r="I92" s="4">
        <v>7743457.0</v>
      </c>
      <c r="J92" s="4">
        <v>1.0</v>
      </c>
      <c r="K92" s="1" t="s">
        <v>9</v>
      </c>
      <c r="M92" s="166">
        <f t="shared" si="1"/>
        <v>45755</v>
      </c>
      <c r="N92" s="76" t="str">
        <f t="shared" si="2"/>
        <v>lunch</v>
      </c>
      <c r="O92" s="78">
        <f t="shared" si="3"/>
        <v>1</v>
      </c>
    </row>
    <row r="93">
      <c r="A93" s="95" t="s">
        <v>1921</v>
      </c>
      <c r="B93" s="95" t="s">
        <v>1902</v>
      </c>
      <c r="C93" s="76" t="s">
        <v>1735</v>
      </c>
      <c r="D93" s="95" t="s">
        <v>1903</v>
      </c>
      <c r="E93" s="76" t="s">
        <v>1904</v>
      </c>
      <c r="F93" s="76" t="s">
        <v>132</v>
      </c>
      <c r="G93" s="95" t="s">
        <v>1792</v>
      </c>
      <c r="H93" s="76" t="s">
        <v>1779</v>
      </c>
      <c r="I93" s="95" t="s">
        <v>1755</v>
      </c>
      <c r="J93" s="95" t="s">
        <v>1730</v>
      </c>
      <c r="K93" s="76" t="s">
        <v>9</v>
      </c>
      <c r="M93" s="166">
        <f t="shared" si="1"/>
        <v>45755</v>
      </c>
      <c r="N93" s="76" t="str">
        <f t="shared" si="2"/>
        <v>lunch</v>
      </c>
      <c r="O93" s="78">
        <f t="shared" si="3"/>
        <v>1</v>
      </c>
    </row>
    <row r="94">
      <c r="A94" s="95" t="s">
        <v>1922</v>
      </c>
      <c r="B94" s="95" t="s">
        <v>1907</v>
      </c>
      <c r="C94" s="76" t="s">
        <v>1735</v>
      </c>
      <c r="D94" s="95" t="s">
        <v>1908</v>
      </c>
      <c r="E94" s="76" t="s">
        <v>1909</v>
      </c>
      <c r="F94" s="76" t="s">
        <v>131</v>
      </c>
      <c r="G94" s="95" t="s">
        <v>1792</v>
      </c>
      <c r="H94" s="76" t="s">
        <v>1779</v>
      </c>
      <c r="I94" s="95" t="s">
        <v>1755</v>
      </c>
      <c r="J94" s="95" t="s">
        <v>1730</v>
      </c>
      <c r="K94" s="76" t="s">
        <v>9</v>
      </c>
      <c r="M94" s="166">
        <f t="shared" si="1"/>
        <v>45755</v>
      </c>
      <c r="N94" s="76" t="str">
        <f t="shared" si="2"/>
        <v>lunch</v>
      </c>
      <c r="O94" s="78">
        <f t="shared" si="3"/>
        <v>1</v>
      </c>
    </row>
    <row r="95">
      <c r="A95" s="95" t="s">
        <v>1923</v>
      </c>
      <c r="B95" s="95" t="s">
        <v>1917</v>
      </c>
      <c r="C95" s="76" t="s">
        <v>1735</v>
      </c>
      <c r="D95" s="95" t="s">
        <v>1918</v>
      </c>
      <c r="E95" s="76" t="s">
        <v>1919</v>
      </c>
      <c r="F95" s="76" t="s">
        <v>132</v>
      </c>
      <c r="G95" s="95" t="s">
        <v>1792</v>
      </c>
      <c r="H95" s="76" t="s">
        <v>1779</v>
      </c>
      <c r="I95" s="95" t="s">
        <v>1755</v>
      </c>
      <c r="J95" s="95" t="s">
        <v>1730</v>
      </c>
      <c r="K95" s="76" t="s">
        <v>9</v>
      </c>
      <c r="M95" s="166">
        <f t="shared" si="1"/>
        <v>45755</v>
      </c>
      <c r="N95" s="76" t="str">
        <f t="shared" si="2"/>
        <v>lunch</v>
      </c>
      <c r="O95" s="78">
        <f t="shared" si="3"/>
        <v>1</v>
      </c>
    </row>
    <row r="96">
      <c r="A96" s="95" t="s">
        <v>1924</v>
      </c>
      <c r="B96" s="95" t="s">
        <v>1925</v>
      </c>
      <c r="C96" s="76" t="s">
        <v>1725</v>
      </c>
      <c r="D96" s="95" t="s">
        <v>1926</v>
      </c>
      <c r="E96" s="76" t="s">
        <v>1927</v>
      </c>
      <c r="F96" s="76" t="s">
        <v>517</v>
      </c>
      <c r="G96" s="76" t="s">
        <v>1728</v>
      </c>
      <c r="H96" s="76" t="s">
        <v>1728</v>
      </c>
      <c r="I96" s="95" t="s">
        <v>1729</v>
      </c>
      <c r="J96" s="95" t="s">
        <v>1730</v>
      </c>
      <c r="K96" s="76" t="s">
        <v>82</v>
      </c>
      <c r="M96" s="166">
        <f t="shared" si="1"/>
        <v>45755</v>
      </c>
      <c r="N96" s="76" t="str">
        <f t="shared" si="2"/>
        <v>lunch</v>
      </c>
      <c r="O96" s="78">
        <f t="shared" si="3"/>
        <v>1</v>
      </c>
    </row>
    <row r="97">
      <c r="A97" s="167" t="s">
        <v>1928</v>
      </c>
      <c r="B97" s="4">
        <v>2.6220632E7</v>
      </c>
      <c r="C97" s="1" t="s">
        <v>1732</v>
      </c>
      <c r="D97" s="4">
        <v>3.9004046E7</v>
      </c>
      <c r="E97" s="1" t="s">
        <v>1927</v>
      </c>
      <c r="F97" s="1" t="s">
        <v>517</v>
      </c>
      <c r="G97" s="4">
        <v>23598.0</v>
      </c>
      <c r="H97" s="1" t="s">
        <v>1733</v>
      </c>
      <c r="I97" s="4">
        <v>7755891.0</v>
      </c>
      <c r="J97" s="4">
        <v>1.0</v>
      </c>
      <c r="K97" s="1" t="s">
        <v>82</v>
      </c>
      <c r="M97" s="166">
        <f t="shared" si="1"/>
        <v>45755</v>
      </c>
      <c r="N97" s="76" t="str">
        <f t="shared" si="2"/>
        <v>lunch</v>
      </c>
      <c r="O97" s="78">
        <f t="shared" si="3"/>
        <v>1</v>
      </c>
    </row>
    <row r="98">
      <c r="A98" s="95" t="s">
        <v>1929</v>
      </c>
      <c r="B98" s="95" t="s">
        <v>1912</v>
      </c>
      <c r="C98" s="76" t="s">
        <v>1735</v>
      </c>
      <c r="D98" s="95" t="s">
        <v>1913</v>
      </c>
      <c r="E98" s="76" t="s">
        <v>1914</v>
      </c>
      <c r="F98" s="76" t="s">
        <v>517</v>
      </c>
      <c r="G98" s="95" t="s">
        <v>1792</v>
      </c>
      <c r="H98" s="76" t="s">
        <v>1779</v>
      </c>
      <c r="I98" s="95" t="s">
        <v>1755</v>
      </c>
      <c r="J98" s="95" t="s">
        <v>1730</v>
      </c>
      <c r="K98" s="76" t="s">
        <v>9</v>
      </c>
      <c r="M98" s="166">
        <f t="shared" si="1"/>
        <v>45755</v>
      </c>
      <c r="N98" s="76" t="str">
        <f t="shared" si="2"/>
        <v>lunch</v>
      </c>
      <c r="O98" s="78">
        <f t="shared" si="3"/>
        <v>1</v>
      </c>
    </row>
    <row r="99">
      <c r="A99" s="167" t="s">
        <v>1930</v>
      </c>
      <c r="B99" s="4">
        <v>2.6220781E7</v>
      </c>
      <c r="C99" s="1" t="s">
        <v>1732</v>
      </c>
      <c r="D99" s="4">
        <v>3.9004203E7</v>
      </c>
      <c r="E99" s="1" t="s">
        <v>1931</v>
      </c>
      <c r="F99" s="1" t="s">
        <v>517</v>
      </c>
      <c r="G99" s="4">
        <v>25829.0</v>
      </c>
      <c r="H99" s="1" t="s">
        <v>1932</v>
      </c>
      <c r="I99" s="4">
        <v>7755891.0</v>
      </c>
      <c r="J99" s="4">
        <v>1.0</v>
      </c>
      <c r="K99" s="1" t="s">
        <v>82</v>
      </c>
      <c r="M99" s="166">
        <f t="shared" si="1"/>
        <v>45755</v>
      </c>
      <c r="N99" s="76" t="str">
        <f t="shared" si="2"/>
        <v>lunch</v>
      </c>
      <c r="O99" s="78">
        <f t="shared" si="3"/>
        <v>1</v>
      </c>
    </row>
    <row r="100">
      <c r="A100" s="95" t="s">
        <v>1933</v>
      </c>
      <c r="B100" s="95" t="s">
        <v>1934</v>
      </c>
      <c r="C100" s="76" t="s">
        <v>1725</v>
      </c>
      <c r="D100" s="95" t="s">
        <v>1935</v>
      </c>
      <c r="E100" s="76" t="s">
        <v>1936</v>
      </c>
      <c r="F100" s="76" t="s">
        <v>132</v>
      </c>
      <c r="G100" s="76" t="s">
        <v>1728</v>
      </c>
      <c r="H100" s="76" t="s">
        <v>1728</v>
      </c>
      <c r="I100" s="95" t="s">
        <v>1755</v>
      </c>
      <c r="J100" s="95" t="s">
        <v>1730</v>
      </c>
      <c r="K100" s="76" t="s">
        <v>9</v>
      </c>
      <c r="M100" s="166">
        <f t="shared" si="1"/>
        <v>45755</v>
      </c>
      <c r="N100" s="76" t="str">
        <f t="shared" si="2"/>
        <v>dinner</v>
      </c>
      <c r="O100" s="78">
        <f t="shared" si="3"/>
        <v>1</v>
      </c>
    </row>
    <row r="101">
      <c r="A101" s="167" t="s">
        <v>1937</v>
      </c>
      <c r="B101" s="4">
        <v>2.623093E7</v>
      </c>
      <c r="C101" s="1" t="s">
        <v>1732</v>
      </c>
      <c r="D101" s="4">
        <v>3.9016355E7</v>
      </c>
      <c r="E101" s="1" t="s">
        <v>1936</v>
      </c>
      <c r="F101" s="1" t="s">
        <v>132</v>
      </c>
      <c r="G101" s="4">
        <v>24379.0</v>
      </c>
      <c r="H101" s="1" t="s">
        <v>1779</v>
      </c>
      <c r="I101" s="4">
        <v>7743457.0</v>
      </c>
      <c r="J101" s="4">
        <v>1.0</v>
      </c>
      <c r="K101" s="1" t="s">
        <v>9</v>
      </c>
      <c r="M101" s="166">
        <f t="shared" si="1"/>
        <v>45755</v>
      </c>
      <c r="N101" s="76" t="str">
        <f t="shared" si="2"/>
        <v>dinner</v>
      </c>
      <c r="O101" s="78">
        <f t="shared" si="3"/>
        <v>1</v>
      </c>
    </row>
    <row r="102">
      <c r="A102" s="95" t="s">
        <v>1938</v>
      </c>
      <c r="B102" s="95" t="s">
        <v>1934</v>
      </c>
      <c r="C102" s="76" t="s">
        <v>1735</v>
      </c>
      <c r="D102" s="95" t="s">
        <v>1935</v>
      </c>
      <c r="E102" s="76" t="s">
        <v>1936</v>
      </c>
      <c r="F102" s="76" t="s">
        <v>132</v>
      </c>
      <c r="G102" s="95" t="s">
        <v>1792</v>
      </c>
      <c r="H102" s="76" t="s">
        <v>1779</v>
      </c>
      <c r="I102" s="95" t="s">
        <v>1755</v>
      </c>
      <c r="J102" s="95" t="s">
        <v>1730</v>
      </c>
      <c r="K102" s="76" t="s">
        <v>9</v>
      </c>
      <c r="M102" s="166">
        <f t="shared" si="1"/>
        <v>45755</v>
      </c>
      <c r="N102" s="76" t="str">
        <f t="shared" si="2"/>
        <v>dinner</v>
      </c>
      <c r="O102" s="78">
        <f t="shared" si="3"/>
        <v>1</v>
      </c>
    </row>
    <row r="103">
      <c r="A103" s="95" t="s">
        <v>1939</v>
      </c>
      <c r="B103" s="95" t="s">
        <v>1940</v>
      </c>
      <c r="C103" s="76" t="s">
        <v>1725</v>
      </c>
      <c r="D103" s="95" t="s">
        <v>1941</v>
      </c>
      <c r="E103" s="76" t="s">
        <v>1942</v>
      </c>
      <c r="F103" s="76" t="s">
        <v>129</v>
      </c>
      <c r="G103" s="76" t="s">
        <v>1728</v>
      </c>
      <c r="H103" s="76" t="s">
        <v>1728</v>
      </c>
      <c r="I103" s="95" t="s">
        <v>1755</v>
      </c>
      <c r="J103" s="95" t="s">
        <v>1730</v>
      </c>
      <c r="K103" s="76" t="s">
        <v>9</v>
      </c>
      <c r="M103" s="166">
        <f t="shared" si="1"/>
        <v>45755</v>
      </c>
      <c r="N103" s="76" t="str">
        <f t="shared" si="2"/>
        <v>dinner</v>
      </c>
      <c r="O103" s="78">
        <f t="shared" si="3"/>
        <v>1</v>
      </c>
    </row>
    <row r="104">
      <c r="A104" s="167" t="s">
        <v>1943</v>
      </c>
      <c r="B104" s="4">
        <v>2.623125E7</v>
      </c>
      <c r="C104" s="1" t="s">
        <v>1732</v>
      </c>
      <c r="D104" s="4">
        <v>3.9016855E7</v>
      </c>
      <c r="E104" s="1" t="s">
        <v>1942</v>
      </c>
      <c r="F104" s="1" t="s">
        <v>129</v>
      </c>
      <c r="G104" s="4">
        <v>23599.0</v>
      </c>
      <c r="H104" s="1" t="s">
        <v>1944</v>
      </c>
      <c r="I104" s="4">
        <v>7743457.0</v>
      </c>
      <c r="J104" s="4">
        <v>1.0</v>
      </c>
      <c r="K104" s="1" t="s">
        <v>9</v>
      </c>
      <c r="M104" s="166">
        <f t="shared" si="1"/>
        <v>45755</v>
      </c>
      <c r="N104" s="76" t="str">
        <f t="shared" si="2"/>
        <v>dinner</v>
      </c>
      <c r="O104" s="78">
        <f t="shared" si="3"/>
        <v>1</v>
      </c>
    </row>
    <row r="105">
      <c r="A105" s="95" t="s">
        <v>1945</v>
      </c>
      <c r="B105" s="95" t="s">
        <v>1946</v>
      </c>
      <c r="C105" s="76" t="s">
        <v>1725</v>
      </c>
      <c r="D105" s="95" t="s">
        <v>1947</v>
      </c>
      <c r="E105" s="76" t="s">
        <v>1948</v>
      </c>
      <c r="F105" s="76" t="s">
        <v>132</v>
      </c>
      <c r="G105" s="76" t="s">
        <v>1728</v>
      </c>
      <c r="H105" s="76" t="s">
        <v>1728</v>
      </c>
      <c r="I105" s="95" t="s">
        <v>1755</v>
      </c>
      <c r="J105" s="95" t="s">
        <v>1730</v>
      </c>
      <c r="K105" s="76" t="s">
        <v>9</v>
      </c>
      <c r="M105" s="166">
        <f t="shared" si="1"/>
        <v>45755</v>
      </c>
      <c r="N105" s="76" t="str">
        <f t="shared" si="2"/>
        <v>dinner</v>
      </c>
      <c r="O105" s="78">
        <f t="shared" si="3"/>
        <v>1</v>
      </c>
    </row>
    <row r="106">
      <c r="A106" s="95" t="s">
        <v>1949</v>
      </c>
      <c r="B106" s="95" t="s">
        <v>1950</v>
      </c>
      <c r="C106" s="76" t="s">
        <v>1725</v>
      </c>
      <c r="D106" s="95" t="s">
        <v>1951</v>
      </c>
      <c r="E106" s="76" t="s">
        <v>1952</v>
      </c>
      <c r="F106" s="76" t="s">
        <v>129</v>
      </c>
      <c r="G106" s="76" t="s">
        <v>1728</v>
      </c>
      <c r="H106" s="76" t="s">
        <v>1728</v>
      </c>
      <c r="I106" s="95" t="s">
        <v>1755</v>
      </c>
      <c r="J106" s="95" t="s">
        <v>1730</v>
      </c>
      <c r="K106" s="76" t="s">
        <v>9</v>
      </c>
      <c r="M106" s="166">
        <f t="shared" si="1"/>
        <v>45755</v>
      </c>
      <c r="N106" s="76" t="str">
        <f t="shared" si="2"/>
        <v>dinner</v>
      </c>
      <c r="O106" s="78">
        <f t="shared" si="3"/>
        <v>1</v>
      </c>
    </row>
    <row r="107">
      <c r="A107" s="167" t="s">
        <v>1953</v>
      </c>
      <c r="B107" s="4">
        <v>2.6231307E7</v>
      </c>
      <c r="C107" s="1" t="s">
        <v>1732</v>
      </c>
      <c r="D107" s="4">
        <v>3.9016908E7</v>
      </c>
      <c r="E107" s="1" t="s">
        <v>1948</v>
      </c>
      <c r="F107" s="1" t="s">
        <v>132</v>
      </c>
      <c r="G107" s="4">
        <v>24379.0</v>
      </c>
      <c r="H107" s="1" t="s">
        <v>1779</v>
      </c>
      <c r="I107" s="4">
        <v>7743457.0</v>
      </c>
      <c r="J107" s="4">
        <v>1.0</v>
      </c>
      <c r="K107" s="1" t="s">
        <v>9</v>
      </c>
      <c r="M107" s="166">
        <f t="shared" si="1"/>
        <v>45755</v>
      </c>
      <c r="N107" s="76" t="str">
        <f t="shared" si="2"/>
        <v>dinner</v>
      </c>
      <c r="O107" s="78">
        <f t="shared" si="3"/>
        <v>1</v>
      </c>
    </row>
    <row r="108">
      <c r="A108" s="95" t="s">
        <v>1954</v>
      </c>
      <c r="B108" s="95" t="s">
        <v>1955</v>
      </c>
      <c r="C108" s="76" t="s">
        <v>1725</v>
      </c>
      <c r="D108" s="95" t="s">
        <v>1956</v>
      </c>
      <c r="E108" s="76" t="s">
        <v>1957</v>
      </c>
      <c r="F108" s="76" t="s">
        <v>131</v>
      </c>
      <c r="G108" s="76" t="s">
        <v>1728</v>
      </c>
      <c r="H108" s="76" t="s">
        <v>1728</v>
      </c>
      <c r="I108" s="95" t="s">
        <v>1755</v>
      </c>
      <c r="J108" s="95" t="s">
        <v>1730</v>
      </c>
      <c r="K108" s="76" t="s">
        <v>9</v>
      </c>
      <c r="M108" s="166">
        <f t="shared" si="1"/>
        <v>45755</v>
      </c>
      <c r="N108" s="76" t="str">
        <f t="shared" si="2"/>
        <v>dinner</v>
      </c>
      <c r="O108" s="78">
        <f t="shared" si="3"/>
        <v>1</v>
      </c>
    </row>
    <row r="109">
      <c r="A109" s="95" t="s">
        <v>1958</v>
      </c>
      <c r="B109" s="95" t="s">
        <v>1955</v>
      </c>
      <c r="C109" s="76" t="s">
        <v>1725</v>
      </c>
      <c r="D109" s="95" t="s">
        <v>1956</v>
      </c>
      <c r="E109" s="76" t="s">
        <v>1957</v>
      </c>
      <c r="F109" s="76" t="s">
        <v>131</v>
      </c>
      <c r="G109" s="76" t="s">
        <v>1728</v>
      </c>
      <c r="H109" s="76" t="s">
        <v>1728</v>
      </c>
      <c r="I109" s="95" t="s">
        <v>1729</v>
      </c>
      <c r="J109" s="95" t="s">
        <v>1730</v>
      </c>
      <c r="K109" s="76" t="s">
        <v>82</v>
      </c>
      <c r="M109" s="166">
        <f t="shared" si="1"/>
        <v>45755</v>
      </c>
      <c r="N109" s="76" t="str">
        <f t="shared" si="2"/>
        <v>dinner</v>
      </c>
      <c r="O109" s="78">
        <f t="shared" si="3"/>
        <v>1</v>
      </c>
    </row>
    <row r="110">
      <c r="A110" s="167" t="s">
        <v>1959</v>
      </c>
      <c r="B110" s="4">
        <v>2.6231309E7</v>
      </c>
      <c r="C110" s="1" t="s">
        <v>1732</v>
      </c>
      <c r="D110" s="4">
        <v>3.9016914E7</v>
      </c>
      <c r="E110" s="1" t="s">
        <v>1952</v>
      </c>
      <c r="F110" s="1" t="s">
        <v>129</v>
      </c>
      <c r="G110" s="4">
        <v>23599.0</v>
      </c>
      <c r="H110" s="1" t="s">
        <v>1944</v>
      </c>
      <c r="I110" s="4">
        <v>7743457.0</v>
      </c>
      <c r="J110" s="4">
        <v>1.0</v>
      </c>
      <c r="K110" s="1" t="s">
        <v>9</v>
      </c>
      <c r="M110" s="166">
        <f t="shared" si="1"/>
        <v>45755</v>
      </c>
      <c r="N110" s="76" t="str">
        <f t="shared" si="2"/>
        <v>dinner</v>
      </c>
      <c r="O110" s="78">
        <f t="shared" si="3"/>
        <v>1</v>
      </c>
    </row>
    <row r="111">
      <c r="A111" s="167" t="s">
        <v>1960</v>
      </c>
      <c r="B111" s="4">
        <v>2.6231323E7</v>
      </c>
      <c r="C111" s="1" t="s">
        <v>1732</v>
      </c>
      <c r="D111" s="4">
        <v>3.9016926E7</v>
      </c>
      <c r="E111" s="1" t="s">
        <v>1957</v>
      </c>
      <c r="F111" s="1" t="s">
        <v>131</v>
      </c>
      <c r="G111" s="4">
        <v>23598.0</v>
      </c>
      <c r="H111" s="1" t="s">
        <v>1733</v>
      </c>
      <c r="I111" s="4">
        <v>7755891.0</v>
      </c>
      <c r="J111" s="4">
        <v>1.0</v>
      </c>
      <c r="K111" s="1" t="s">
        <v>82</v>
      </c>
      <c r="M111" s="166">
        <f t="shared" si="1"/>
        <v>45755</v>
      </c>
      <c r="N111" s="76" t="str">
        <f t="shared" si="2"/>
        <v>dinner</v>
      </c>
      <c r="O111" s="78">
        <f t="shared" si="3"/>
        <v>1</v>
      </c>
    </row>
    <row r="112">
      <c r="A112" s="95" t="s">
        <v>1961</v>
      </c>
      <c r="B112" s="95" t="s">
        <v>1940</v>
      </c>
      <c r="C112" s="76" t="s">
        <v>1735</v>
      </c>
      <c r="D112" s="95" t="s">
        <v>1941</v>
      </c>
      <c r="E112" s="76" t="s">
        <v>1942</v>
      </c>
      <c r="F112" s="76" t="s">
        <v>129</v>
      </c>
      <c r="G112" s="95" t="s">
        <v>1962</v>
      </c>
      <c r="H112" s="76" t="s">
        <v>1944</v>
      </c>
      <c r="I112" s="95" t="s">
        <v>1755</v>
      </c>
      <c r="J112" s="95" t="s">
        <v>1730</v>
      </c>
      <c r="K112" s="76" t="s">
        <v>9</v>
      </c>
      <c r="M112" s="166">
        <f t="shared" si="1"/>
        <v>45755</v>
      </c>
      <c r="N112" s="76" t="str">
        <f t="shared" si="2"/>
        <v>dinner</v>
      </c>
      <c r="O112" s="78">
        <f t="shared" si="3"/>
        <v>1</v>
      </c>
    </row>
    <row r="113">
      <c r="A113" s="95" t="s">
        <v>1963</v>
      </c>
      <c r="B113" s="95" t="s">
        <v>1964</v>
      </c>
      <c r="C113" s="76" t="s">
        <v>1725</v>
      </c>
      <c r="D113" s="95" t="s">
        <v>1965</v>
      </c>
      <c r="E113" s="76" t="s">
        <v>1966</v>
      </c>
      <c r="F113" s="76" t="s">
        <v>129</v>
      </c>
      <c r="G113" s="76" t="s">
        <v>1728</v>
      </c>
      <c r="H113" s="76" t="s">
        <v>1728</v>
      </c>
      <c r="I113" s="95" t="s">
        <v>1729</v>
      </c>
      <c r="J113" s="95" t="s">
        <v>1730</v>
      </c>
      <c r="K113" s="76" t="s">
        <v>82</v>
      </c>
      <c r="M113" s="166">
        <f t="shared" si="1"/>
        <v>45755</v>
      </c>
      <c r="N113" s="76" t="str">
        <f t="shared" si="2"/>
        <v>dinner</v>
      </c>
      <c r="O113" s="78">
        <f t="shared" si="3"/>
        <v>1</v>
      </c>
    </row>
    <row r="114">
      <c r="A114" s="95" t="s">
        <v>1967</v>
      </c>
      <c r="B114" s="95" t="s">
        <v>1955</v>
      </c>
      <c r="C114" s="76" t="s">
        <v>1735</v>
      </c>
      <c r="D114" s="95" t="s">
        <v>1956</v>
      </c>
      <c r="E114" s="76" t="s">
        <v>1957</v>
      </c>
      <c r="F114" s="76" t="s">
        <v>131</v>
      </c>
      <c r="G114" s="95" t="s">
        <v>1736</v>
      </c>
      <c r="H114" s="76" t="s">
        <v>1733</v>
      </c>
      <c r="I114" s="95" t="s">
        <v>1755</v>
      </c>
      <c r="J114" s="95" t="s">
        <v>1730</v>
      </c>
      <c r="K114" s="76" t="s">
        <v>9</v>
      </c>
      <c r="M114" s="166">
        <f t="shared" si="1"/>
        <v>45755</v>
      </c>
      <c r="N114" s="76" t="str">
        <f t="shared" si="2"/>
        <v>dinner</v>
      </c>
      <c r="O114" s="78">
        <f t="shared" si="3"/>
        <v>1</v>
      </c>
    </row>
    <row r="115">
      <c r="A115" s="95" t="s">
        <v>1968</v>
      </c>
      <c r="B115" s="95" t="s">
        <v>1955</v>
      </c>
      <c r="C115" s="76" t="s">
        <v>1735</v>
      </c>
      <c r="D115" s="95" t="s">
        <v>1956</v>
      </c>
      <c r="E115" s="76" t="s">
        <v>1957</v>
      </c>
      <c r="F115" s="76" t="s">
        <v>131</v>
      </c>
      <c r="G115" s="95" t="s">
        <v>1736</v>
      </c>
      <c r="H115" s="76" t="s">
        <v>1733</v>
      </c>
      <c r="I115" s="95" t="s">
        <v>1729</v>
      </c>
      <c r="J115" s="95" t="s">
        <v>1730</v>
      </c>
      <c r="K115" s="76" t="s">
        <v>82</v>
      </c>
      <c r="M115" s="166">
        <f t="shared" si="1"/>
        <v>45755</v>
      </c>
      <c r="N115" s="76" t="str">
        <f t="shared" si="2"/>
        <v>dinner</v>
      </c>
      <c r="O115" s="78">
        <f t="shared" si="3"/>
        <v>1</v>
      </c>
    </row>
    <row r="116">
      <c r="A116" s="167" t="s">
        <v>1969</v>
      </c>
      <c r="B116" s="4">
        <v>2.6231439E7</v>
      </c>
      <c r="C116" s="1" t="s">
        <v>1732</v>
      </c>
      <c r="D116" s="4">
        <v>3.9017072E7</v>
      </c>
      <c r="E116" s="1" t="s">
        <v>1966</v>
      </c>
      <c r="F116" s="1" t="s">
        <v>129</v>
      </c>
      <c r="G116" s="4">
        <v>23599.0</v>
      </c>
      <c r="H116" s="1" t="s">
        <v>1944</v>
      </c>
      <c r="I116" s="4">
        <v>7755891.0</v>
      </c>
      <c r="J116" s="4">
        <v>1.0</v>
      </c>
      <c r="K116" s="1" t="s">
        <v>82</v>
      </c>
      <c r="M116" s="166">
        <f t="shared" si="1"/>
        <v>45755</v>
      </c>
      <c r="N116" s="76" t="str">
        <f t="shared" si="2"/>
        <v>dinner</v>
      </c>
      <c r="O116" s="78">
        <f t="shared" si="3"/>
        <v>1</v>
      </c>
    </row>
    <row r="117">
      <c r="A117" s="95" t="s">
        <v>1970</v>
      </c>
      <c r="B117" s="95" t="s">
        <v>1964</v>
      </c>
      <c r="C117" s="76" t="s">
        <v>1735</v>
      </c>
      <c r="D117" s="95" t="s">
        <v>1965</v>
      </c>
      <c r="E117" s="76" t="s">
        <v>1966</v>
      </c>
      <c r="F117" s="76" t="s">
        <v>129</v>
      </c>
      <c r="G117" s="95" t="s">
        <v>1962</v>
      </c>
      <c r="H117" s="76" t="s">
        <v>1944</v>
      </c>
      <c r="I117" s="95" t="s">
        <v>1729</v>
      </c>
      <c r="J117" s="95" t="s">
        <v>1730</v>
      </c>
      <c r="K117" s="76" t="s">
        <v>82</v>
      </c>
      <c r="M117" s="166">
        <f t="shared" si="1"/>
        <v>45755</v>
      </c>
      <c r="N117" s="76" t="str">
        <f t="shared" si="2"/>
        <v>dinner</v>
      </c>
      <c r="O117" s="78">
        <f t="shared" si="3"/>
        <v>1</v>
      </c>
    </row>
    <row r="118">
      <c r="A118" s="95" t="s">
        <v>1971</v>
      </c>
      <c r="B118" s="95" t="s">
        <v>1946</v>
      </c>
      <c r="C118" s="76" t="s">
        <v>1735</v>
      </c>
      <c r="D118" s="95" t="s">
        <v>1947</v>
      </c>
      <c r="E118" s="76" t="s">
        <v>1948</v>
      </c>
      <c r="F118" s="76" t="s">
        <v>132</v>
      </c>
      <c r="G118" s="95" t="s">
        <v>1792</v>
      </c>
      <c r="H118" s="76" t="s">
        <v>1779</v>
      </c>
      <c r="I118" s="95" t="s">
        <v>1755</v>
      </c>
      <c r="J118" s="95" t="s">
        <v>1730</v>
      </c>
      <c r="K118" s="76" t="s">
        <v>9</v>
      </c>
      <c r="M118" s="166">
        <f t="shared" si="1"/>
        <v>45755</v>
      </c>
      <c r="N118" s="76" t="str">
        <f t="shared" si="2"/>
        <v>dinner</v>
      </c>
      <c r="O118" s="78">
        <f t="shared" si="3"/>
        <v>1</v>
      </c>
    </row>
    <row r="119">
      <c r="A119" s="95" t="s">
        <v>1972</v>
      </c>
      <c r="B119" s="95" t="s">
        <v>1973</v>
      </c>
      <c r="C119" s="76" t="s">
        <v>1725</v>
      </c>
      <c r="D119" s="95" t="s">
        <v>1974</v>
      </c>
      <c r="E119" s="76" t="s">
        <v>1975</v>
      </c>
      <c r="F119" s="76" t="s">
        <v>132</v>
      </c>
      <c r="G119" s="76" t="s">
        <v>1728</v>
      </c>
      <c r="H119" s="76" t="s">
        <v>1728</v>
      </c>
      <c r="I119" s="95" t="s">
        <v>1755</v>
      </c>
      <c r="J119" s="95" t="s">
        <v>1730</v>
      </c>
      <c r="K119" s="76" t="s">
        <v>9</v>
      </c>
      <c r="M119" s="166">
        <f t="shared" si="1"/>
        <v>45755</v>
      </c>
      <c r="N119" s="76" t="str">
        <f t="shared" si="2"/>
        <v>dinner</v>
      </c>
      <c r="O119" s="78">
        <f t="shared" si="3"/>
        <v>1</v>
      </c>
    </row>
    <row r="120">
      <c r="A120" s="95" t="s">
        <v>1976</v>
      </c>
      <c r="B120" s="95" t="s">
        <v>1977</v>
      </c>
      <c r="C120" s="76" t="s">
        <v>1725</v>
      </c>
      <c r="D120" s="95" t="s">
        <v>1978</v>
      </c>
      <c r="E120" s="76" t="s">
        <v>1979</v>
      </c>
      <c r="F120" s="76" t="s">
        <v>129</v>
      </c>
      <c r="G120" s="76" t="s">
        <v>1728</v>
      </c>
      <c r="H120" s="76" t="s">
        <v>1728</v>
      </c>
      <c r="I120" s="95" t="s">
        <v>1755</v>
      </c>
      <c r="J120" s="95" t="s">
        <v>1730</v>
      </c>
      <c r="K120" s="76" t="s">
        <v>9</v>
      </c>
      <c r="M120" s="166">
        <f t="shared" si="1"/>
        <v>45755</v>
      </c>
      <c r="N120" s="76" t="str">
        <f t="shared" si="2"/>
        <v>dinner</v>
      </c>
      <c r="O120" s="78">
        <f t="shared" si="3"/>
        <v>1</v>
      </c>
    </row>
    <row r="121">
      <c r="A121" s="95" t="s">
        <v>1980</v>
      </c>
      <c r="B121" s="95" t="s">
        <v>1950</v>
      </c>
      <c r="C121" s="76" t="s">
        <v>1735</v>
      </c>
      <c r="D121" s="95" t="s">
        <v>1951</v>
      </c>
      <c r="E121" s="76" t="s">
        <v>1952</v>
      </c>
      <c r="F121" s="76" t="s">
        <v>129</v>
      </c>
      <c r="G121" s="95" t="s">
        <v>1962</v>
      </c>
      <c r="H121" s="76" t="s">
        <v>1944</v>
      </c>
      <c r="I121" s="95" t="s">
        <v>1755</v>
      </c>
      <c r="J121" s="95" t="s">
        <v>1730</v>
      </c>
      <c r="K121" s="76" t="s">
        <v>9</v>
      </c>
      <c r="M121" s="166">
        <f t="shared" si="1"/>
        <v>45755</v>
      </c>
      <c r="N121" s="76" t="str">
        <f t="shared" si="2"/>
        <v>dinner</v>
      </c>
      <c r="O121" s="78">
        <f t="shared" si="3"/>
        <v>1</v>
      </c>
    </row>
    <row r="122">
      <c r="A122" s="167" t="s">
        <v>1981</v>
      </c>
      <c r="B122" s="4">
        <v>2.6231625E7</v>
      </c>
      <c r="C122" s="1" t="s">
        <v>1732</v>
      </c>
      <c r="D122" s="4">
        <v>3.9017295E7</v>
      </c>
      <c r="E122" s="1" t="s">
        <v>1975</v>
      </c>
      <c r="F122" s="1" t="s">
        <v>132</v>
      </c>
      <c r="G122" s="4">
        <v>24379.0</v>
      </c>
      <c r="H122" s="1" t="s">
        <v>1779</v>
      </c>
      <c r="I122" s="4">
        <v>7743457.0</v>
      </c>
      <c r="J122" s="4">
        <v>1.0</v>
      </c>
      <c r="K122" s="1" t="s">
        <v>9</v>
      </c>
      <c r="M122" s="166">
        <f t="shared" si="1"/>
        <v>45755</v>
      </c>
      <c r="N122" s="76" t="str">
        <f t="shared" si="2"/>
        <v>dinner</v>
      </c>
      <c r="O122" s="78">
        <f t="shared" si="3"/>
        <v>1</v>
      </c>
    </row>
    <row r="123">
      <c r="A123" s="167" t="s">
        <v>1982</v>
      </c>
      <c r="B123" s="4">
        <v>2.6231645E7</v>
      </c>
      <c r="C123" s="1" t="s">
        <v>1732</v>
      </c>
      <c r="D123" s="4">
        <v>3.9017322E7</v>
      </c>
      <c r="E123" s="1" t="s">
        <v>1979</v>
      </c>
      <c r="F123" s="1" t="s">
        <v>129</v>
      </c>
      <c r="G123" s="4">
        <v>23599.0</v>
      </c>
      <c r="H123" s="1" t="s">
        <v>1944</v>
      </c>
      <c r="I123" s="4">
        <v>7743457.0</v>
      </c>
      <c r="J123" s="4">
        <v>1.0</v>
      </c>
      <c r="K123" s="1" t="s">
        <v>9</v>
      </c>
      <c r="M123" s="166">
        <f t="shared" si="1"/>
        <v>45755</v>
      </c>
      <c r="N123" s="76" t="str">
        <f t="shared" si="2"/>
        <v>dinner</v>
      </c>
      <c r="O123" s="78">
        <f t="shared" si="3"/>
        <v>1</v>
      </c>
    </row>
    <row r="124">
      <c r="A124" s="95" t="s">
        <v>1983</v>
      </c>
      <c r="B124" s="95" t="s">
        <v>1973</v>
      </c>
      <c r="C124" s="76" t="s">
        <v>1735</v>
      </c>
      <c r="D124" s="95" t="s">
        <v>1974</v>
      </c>
      <c r="E124" s="76" t="s">
        <v>1975</v>
      </c>
      <c r="F124" s="76" t="s">
        <v>132</v>
      </c>
      <c r="G124" s="95" t="s">
        <v>1792</v>
      </c>
      <c r="H124" s="76" t="s">
        <v>1779</v>
      </c>
      <c r="I124" s="95" t="s">
        <v>1755</v>
      </c>
      <c r="J124" s="95" t="s">
        <v>1730</v>
      </c>
      <c r="K124" s="76" t="s">
        <v>9</v>
      </c>
      <c r="M124" s="166">
        <f t="shared" si="1"/>
        <v>45755</v>
      </c>
      <c r="N124" s="76" t="str">
        <f t="shared" si="2"/>
        <v>dinner</v>
      </c>
      <c r="O124" s="78">
        <f t="shared" si="3"/>
        <v>1</v>
      </c>
    </row>
    <row r="125">
      <c r="A125" s="95" t="s">
        <v>1984</v>
      </c>
      <c r="B125" s="95" t="s">
        <v>1977</v>
      </c>
      <c r="C125" s="76" t="s">
        <v>1735</v>
      </c>
      <c r="D125" s="95" t="s">
        <v>1978</v>
      </c>
      <c r="E125" s="76" t="s">
        <v>1979</v>
      </c>
      <c r="F125" s="76" t="s">
        <v>129</v>
      </c>
      <c r="G125" s="95" t="s">
        <v>1962</v>
      </c>
      <c r="H125" s="76" t="s">
        <v>1944</v>
      </c>
      <c r="I125" s="95" t="s">
        <v>1755</v>
      </c>
      <c r="J125" s="95" t="s">
        <v>1730</v>
      </c>
      <c r="K125" s="76" t="s">
        <v>9</v>
      </c>
      <c r="M125" s="166">
        <f t="shared" si="1"/>
        <v>45755</v>
      </c>
      <c r="N125" s="76" t="str">
        <f t="shared" si="2"/>
        <v>dinner</v>
      </c>
      <c r="O125" s="78">
        <f t="shared" si="3"/>
        <v>1</v>
      </c>
    </row>
    <row r="126">
      <c r="A126" s="95" t="s">
        <v>1985</v>
      </c>
      <c r="B126" s="95" t="s">
        <v>1986</v>
      </c>
      <c r="C126" s="76" t="s">
        <v>1725</v>
      </c>
      <c r="D126" s="95" t="s">
        <v>1987</v>
      </c>
      <c r="E126" s="76" t="s">
        <v>1988</v>
      </c>
      <c r="F126" s="76" t="s">
        <v>132</v>
      </c>
      <c r="G126" s="76" t="s">
        <v>1728</v>
      </c>
      <c r="H126" s="76" t="s">
        <v>1728</v>
      </c>
      <c r="I126" s="95" t="s">
        <v>1755</v>
      </c>
      <c r="J126" s="95" t="s">
        <v>1730</v>
      </c>
      <c r="K126" s="76" t="s">
        <v>9</v>
      </c>
      <c r="M126" s="166">
        <f t="shared" si="1"/>
        <v>45755</v>
      </c>
      <c r="N126" s="76" t="str">
        <f t="shared" si="2"/>
        <v>dinner</v>
      </c>
      <c r="O126" s="78">
        <f t="shared" si="3"/>
        <v>1</v>
      </c>
    </row>
    <row r="127">
      <c r="A127" s="167" t="s">
        <v>1989</v>
      </c>
      <c r="B127" s="4">
        <v>2.623191E7</v>
      </c>
      <c r="C127" s="1" t="s">
        <v>1732</v>
      </c>
      <c r="D127" s="4">
        <v>3.9017577E7</v>
      </c>
      <c r="E127" s="1" t="s">
        <v>1988</v>
      </c>
      <c r="F127" s="1" t="s">
        <v>132</v>
      </c>
      <c r="G127" s="4">
        <v>24379.0</v>
      </c>
      <c r="H127" s="1" t="s">
        <v>1779</v>
      </c>
      <c r="I127" s="4">
        <v>7743457.0</v>
      </c>
      <c r="J127" s="4">
        <v>1.0</v>
      </c>
      <c r="K127" s="1" t="s">
        <v>9</v>
      </c>
      <c r="M127" s="166">
        <f t="shared" si="1"/>
        <v>45755</v>
      </c>
      <c r="N127" s="76" t="str">
        <f t="shared" si="2"/>
        <v>dinner</v>
      </c>
      <c r="O127" s="78">
        <f t="shared" si="3"/>
        <v>1</v>
      </c>
    </row>
    <row r="128">
      <c r="A128" s="95" t="s">
        <v>1990</v>
      </c>
      <c r="B128" s="95" t="s">
        <v>1991</v>
      </c>
      <c r="C128" s="76" t="s">
        <v>1725</v>
      </c>
      <c r="D128" s="95" t="s">
        <v>1992</v>
      </c>
      <c r="E128" s="76" t="s">
        <v>1993</v>
      </c>
      <c r="F128" s="76" t="s">
        <v>132</v>
      </c>
      <c r="G128" s="76" t="s">
        <v>1728</v>
      </c>
      <c r="H128" s="76" t="s">
        <v>1728</v>
      </c>
      <c r="I128" s="95" t="s">
        <v>1755</v>
      </c>
      <c r="J128" s="95" t="s">
        <v>1730</v>
      </c>
      <c r="K128" s="76" t="s">
        <v>9</v>
      </c>
      <c r="M128" s="166">
        <f t="shared" si="1"/>
        <v>45755</v>
      </c>
      <c r="N128" s="76" t="str">
        <f t="shared" si="2"/>
        <v>dinner</v>
      </c>
      <c r="O128" s="78">
        <f t="shared" si="3"/>
        <v>1</v>
      </c>
    </row>
    <row r="129">
      <c r="A129" s="167" t="s">
        <v>1994</v>
      </c>
      <c r="B129" s="4">
        <v>2.623207E7</v>
      </c>
      <c r="C129" s="1" t="s">
        <v>1732</v>
      </c>
      <c r="D129" s="4">
        <v>3.901777E7</v>
      </c>
      <c r="E129" s="1" t="s">
        <v>1993</v>
      </c>
      <c r="F129" s="1" t="s">
        <v>132</v>
      </c>
      <c r="G129" s="4">
        <v>24379.0</v>
      </c>
      <c r="H129" s="1" t="s">
        <v>1779</v>
      </c>
      <c r="I129" s="4">
        <v>7743457.0</v>
      </c>
      <c r="J129" s="4">
        <v>1.0</v>
      </c>
      <c r="K129" s="1" t="s">
        <v>9</v>
      </c>
      <c r="M129" s="166">
        <f t="shared" si="1"/>
        <v>45755</v>
      </c>
      <c r="N129" s="76" t="str">
        <f t="shared" si="2"/>
        <v>dinner</v>
      </c>
      <c r="O129" s="78">
        <f t="shared" si="3"/>
        <v>1</v>
      </c>
    </row>
    <row r="130">
      <c r="A130" s="95" t="s">
        <v>1995</v>
      </c>
      <c r="B130" s="95" t="s">
        <v>1996</v>
      </c>
      <c r="C130" s="76" t="s">
        <v>1725</v>
      </c>
      <c r="D130" s="95" t="s">
        <v>1997</v>
      </c>
      <c r="E130" s="76" t="s">
        <v>1998</v>
      </c>
      <c r="F130" s="76" t="s">
        <v>132</v>
      </c>
      <c r="G130" s="76" t="s">
        <v>1728</v>
      </c>
      <c r="H130" s="76" t="s">
        <v>1728</v>
      </c>
      <c r="I130" s="95" t="s">
        <v>1755</v>
      </c>
      <c r="J130" s="95" t="s">
        <v>1730</v>
      </c>
      <c r="K130" s="76" t="s">
        <v>9</v>
      </c>
      <c r="M130" s="166">
        <f t="shared" si="1"/>
        <v>45755</v>
      </c>
      <c r="N130" s="76" t="str">
        <f t="shared" si="2"/>
        <v>dinner</v>
      </c>
      <c r="O130" s="78">
        <f t="shared" si="3"/>
        <v>1</v>
      </c>
    </row>
    <row r="131">
      <c r="A131" s="95" t="s">
        <v>1999</v>
      </c>
      <c r="B131" s="95" t="s">
        <v>2000</v>
      </c>
      <c r="C131" s="76" t="s">
        <v>1725</v>
      </c>
      <c r="D131" s="95" t="s">
        <v>2001</v>
      </c>
      <c r="E131" s="76" t="s">
        <v>2002</v>
      </c>
      <c r="F131" s="76" t="s">
        <v>132</v>
      </c>
      <c r="G131" s="76" t="s">
        <v>1728</v>
      </c>
      <c r="H131" s="76" t="s">
        <v>1728</v>
      </c>
      <c r="I131" s="95" t="s">
        <v>1755</v>
      </c>
      <c r="J131" s="95" t="s">
        <v>1730</v>
      </c>
      <c r="K131" s="76" t="s">
        <v>9</v>
      </c>
      <c r="M131" s="166">
        <f t="shared" si="1"/>
        <v>45755</v>
      </c>
      <c r="N131" s="76" t="str">
        <f t="shared" si="2"/>
        <v>dinner</v>
      </c>
      <c r="O131" s="78">
        <f t="shared" si="3"/>
        <v>1</v>
      </c>
    </row>
    <row r="132">
      <c r="A132" s="95" t="s">
        <v>2003</v>
      </c>
      <c r="B132" s="95" t="s">
        <v>2004</v>
      </c>
      <c r="C132" s="76" t="s">
        <v>1725</v>
      </c>
      <c r="D132" s="95" t="s">
        <v>2005</v>
      </c>
      <c r="E132" s="76" t="s">
        <v>2006</v>
      </c>
      <c r="F132" s="76" t="s">
        <v>132</v>
      </c>
      <c r="G132" s="76" t="s">
        <v>1728</v>
      </c>
      <c r="H132" s="76" t="s">
        <v>1728</v>
      </c>
      <c r="I132" s="95" t="s">
        <v>1755</v>
      </c>
      <c r="J132" s="95" t="s">
        <v>1730</v>
      </c>
      <c r="K132" s="76" t="s">
        <v>9</v>
      </c>
      <c r="M132" s="166">
        <f t="shared" si="1"/>
        <v>45755</v>
      </c>
      <c r="N132" s="76" t="str">
        <f t="shared" si="2"/>
        <v>dinner</v>
      </c>
      <c r="O132" s="78">
        <f t="shared" si="3"/>
        <v>1</v>
      </c>
    </row>
    <row r="133">
      <c r="A133" s="167" t="s">
        <v>2007</v>
      </c>
      <c r="B133" s="4">
        <v>2.6232141E7</v>
      </c>
      <c r="C133" s="1" t="s">
        <v>1732</v>
      </c>
      <c r="D133" s="4">
        <v>3.9017828E7</v>
      </c>
      <c r="E133" s="1" t="s">
        <v>1998</v>
      </c>
      <c r="F133" s="1" t="s">
        <v>132</v>
      </c>
      <c r="G133" s="4">
        <v>23598.0</v>
      </c>
      <c r="H133" s="1" t="s">
        <v>1733</v>
      </c>
      <c r="I133" s="4">
        <v>7743457.0</v>
      </c>
      <c r="J133" s="4">
        <v>1.0</v>
      </c>
      <c r="K133" s="1" t="s">
        <v>9</v>
      </c>
      <c r="M133" s="166">
        <f t="shared" si="1"/>
        <v>45755</v>
      </c>
      <c r="N133" s="76" t="str">
        <f t="shared" si="2"/>
        <v>dinner</v>
      </c>
      <c r="O133" s="78">
        <f t="shared" si="3"/>
        <v>1</v>
      </c>
    </row>
    <row r="134">
      <c r="A134" s="167" t="s">
        <v>2008</v>
      </c>
      <c r="B134" s="4">
        <v>2.6232144E7</v>
      </c>
      <c r="C134" s="1" t="s">
        <v>1732</v>
      </c>
      <c r="D134" s="4">
        <v>3.9017836E7</v>
      </c>
      <c r="E134" s="1" t="s">
        <v>2002</v>
      </c>
      <c r="F134" s="1" t="s">
        <v>132</v>
      </c>
      <c r="G134" s="4">
        <v>23598.0</v>
      </c>
      <c r="H134" s="1" t="s">
        <v>1733</v>
      </c>
      <c r="I134" s="4">
        <v>7743457.0</v>
      </c>
      <c r="J134" s="4">
        <v>1.0</v>
      </c>
      <c r="K134" s="1" t="s">
        <v>9</v>
      </c>
      <c r="M134" s="166">
        <f t="shared" si="1"/>
        <v>45755</v>
      </c>
      <c r="N134" s="76" t="str">
        <f t="shared" si="2"/>
        <v>dinner</v>
      </c>
      <c r="O134" s="78">
        <f t="shared" si="3"/>
        <v>1</v>
      </c>
    </row>
    <row r="135">
      <c r="A135" s="167" t="s">
        <v>2009</v>
      </c>
      <c r="B135" s="4">
        <v>2.6232158E7</v>
      </c>
      <c r="C135" s="1" t="s">
        <v>1732</v>
      </c>
      <c r="D135" s="4">
        <v>3.901785E7</v>
      </c>
      <c r="E135" s="1" t="s">
        <v>2006</v>
      </c>
      <c r="F135" s="1" t="s">
        <v>132</v>
      </c>
      <c r="G135" s="4">
        <v>23598.0</v>
      </c>
      <c r="H135" s="1" t="s">
        <v>1733</v>
      </c>
      <c r="I135" s="4">
        <v>7743457.0</v>
      </c>
      <c r="J135" s="4">
        <v>1.0</v>
      </c>
      <c r="K135" s="1" t="s">
        <v>9</v>
      </c>
      <c r="M135" s="166">
        <f t="shared" si="1"/>
        <v>45755</v>
      </c>
      <c r="N135" s="76" t="str">
        <f t="shared" si="2"/>
        <v>dinner</v>
      </c>
      <c r="O135" s="78">
        <f t="shared" si="3"/>
        <v>1</v>
      </c>
    </row>
    <row r="136">
      <c r="A136" s="95" t="s">
        <v>2010</v>
      </c>
      <c r="B136" s="95" t="s">
        <v>1986</v>
      </c>
      <c r="C136" s="76" t="s">
        <v>1735</v>
      </c>
      <c r="D136" s="95" t="s">
        <v>1987</v>
      </c>
      <c r="E136" s="76" t="s">
        <v>1988</v>
      </c>
      <c r="F136" s="76" t="s">
        <v>132</v>
      </c>
      <c r="G136" s="95" t="s">
        <v>1792</v>
      </c>
      <c r="H136" s="76" t="s">
        <v>1779</v>
      </c>
      <c r="I136" s="95" t="s">
        <v>1755</v>
      </c>
      <c r="J136" s="95" t="s">
        <v>1730</v>
      </c>
      <c r="K136" s="76" t="s">
        <v>9</v>
      </c>
      <c r="M136" s="166">
        <f t="shared" si="1"/>
        <v>45755</v>
      </c>
      <c r="N136" s="76" t="str">
        <f t="shared" si="2"/>
        <v>dinner</v>
      </c>
      <c r="O136" s="78">
        <f t="shared" si="3"/>
        <v>1</v>
      </c>
    </row>
    <row r="137">
      <c r="A137" s="95" t="s">
        <v>2011</v>
      </c>
      <c r="B137" s="95" t="s">
        <v>1996</v>
      </c>
      <c r="C137" s="76" t="s">
        <v>1735</v>
      </c>
      <c r="D137" s="95" t="s">
        <v>1997</v>
      </c>
      <c r="E137" s="76" t="s">
        <v>1998</v>
      </c>
      <c r="F137" s="76" t="s">
        <v>132</v>
      </c>
      <c r="G137" s="95" t="s">
        <v>1736</v>
      </c>
      <c r="H137" s="76" t="s">
        <v>1733</v>
      </c>
      <c r="I137" s="95" t="s">
        <v>1755</v>
      </c>
      <c r="J137" s="95" t="s">
        <v>1730</v>
      </c>
      <c r="K137" s="76" t="s">
        <v>9</v>
      </c>
      <c r="M137" s="166">
        <f t="shared" si="1"/>
        <v>45755</v>
      </c>
      <c r="N137" s="76" t="str">
        <f t="shared" si="2"/>
        <v>dinner</v>
      </c>
      <c r="O137" s="78">
        <f t="shared" si="3"/>
        <v>1</v>
      </c>
    </row>
    <row r="138">
      <c r="A138" s="95" t="s">
        <v>2012</v>
      </c>
      <c r="B138" s="95" t="s">
        <v>2013</v>
      </c>
      <c r="C138" s="76" t="s">
        <v>1725</v>
      </c>
      <c r="D138" s="95" t="s">
        <v>2014</v>
      </c>
      <c r="E138" s="76" t="s">
        <v>2015</v>
      </c>
      <c r="F138" s="76" t="s">
        <v>131</v>
      </c>
      <c r="G138" s="76" t="s">
        <v>1728</v>
      </c>
      <c r="H138" s="76" t="s">
        <v>1728</v>
      </c>
      <c r="I138" s="95" t="s">
        <v>1755</v>
      </c>
      <c r="J138" s="95" t="s">
        <v>1730</v>
      </c>
      <c r="K138" s="76" t="s">
        <v>9</v>
      </c>
      <c r="M138" s="166">
        <f t="shared" si="1"/>
        <v>45755</v>
      </c>
      <c r="N138" s="76" t="str">
        <f t="shared" si="2"/>
        <v>dinner</v>
      </c>
      <c r="O138" s="78">
        <f t="shared" si="3"/>
        <v>1</v>
      </c>
    </row>
    <row r="139">
      <c r="A139" s="167" t="s">
        <v>2016</v>
      </c>
      <c r="B139" s="4">
        <v>2.6232285E7</v>
      </c>
      <c r="C139" s="1" t="s">
        <v>1732</v>
      </c>
      <c r="D139" s="4">
        <v>3.9017997E7</v>
      </c>
      <c r="E139" s="1" t="s">
        <v>2015</v>
      </c>
      <c r="F139" s="1" t="s">
        <v>131</v>
      </c>
      <c r="G139" s="4">
        <v>24379.0</v>
      </c>
      <c r="H139" s="1" t="s">
        <v>1779</v>
      </c>
      <c r="I139" s="4">
        <v>7743457.0</v>
      </c>
      <c r="J139" s="4">
        <v>1.0</v>
      </c>
      <c r="K139" s="1" t="s">
        <v>9</v>
      </c>
      <c r="M139" s="166">
        <f t="shared" si="1"/>
        <v>45755</v>
      </c>
      <c r="N139" s="76" t="str">
        <f t="shared" si="2"/>
        <v>dinner</v>
      </c>
      <c r="O139" s="78">
        <f t="shared" si="3"/>
        <v>1</v>
      </c>
    </row>
    <row r="140">
      <c r="A140" s="95" t="s">
        <v>2017</v>
      </c>
      <c r="B140" s="95" t="s">
        <v>1991</v>
      </c>
      <c r="C140" s="76" t="s">
        <v>1735</v>
      </c>
      <c r="D140" s="95" t="s">
        <v>1992</v>
      </c>
      <c r="E140" s="76" t="s">
        <v>1993</v>
      </c>
      <c r="F140" s="76" t="s">
        <v>132</v>
      </c>
      <c r="G140" s="95" t="s">
        <v>1792</v>
      </c>
      <c r="H140" s="76" t="s">
        <v>1779</v>
      </c>
      <c r="I140" s="95" t="s">
        <v>1755</v>
      </c>
      <c r="J140" s="95" t="s">
        <v>1730</v>
      </c>
      <c r="K140" s="76" t="s">
        <v>9</v>
      </c>
      <c r="M140" s="166">
        <f t="shared" si="1"/>
        <v>45755</v>
      </c>
      <c r="N140" s="76" t="str">
        <f t="shared" si="2"/>
        <v>dinner</v>
      </c>
      <c r="O140" s="78">
        <f t="shared" si="3"/>
        <v>1</v>
      </c>
    </row>
    <row r="141">
      <c r="A141" s="95" t="s">
        <v>2018</v>
      </c>
      <c r="B141" s="95" t="s">
        <v>2019</v>
      </c>
      <c r="C141" s="76" t="s">
        <v>1725</v>
      </c>
      <c r="D141" s="95" t="s">
        <v>2020</v>
      </c>
      <c r="E141" s="76" t="s">
        <v>2021</v>
      </c>
      <c r="F141" s="76" t="s">
        <v>132</v>
      </c>
      <c r="G141" s="76" t="s">
        <v>1728</v>
      </c>
      <c r="H141" s="76" t="s">
        <v>1728</v>
      </c>
      <c r="I141" s="95" t="s">
        <v>1755</v>
      </c>
      <c r="J141" s="95" t="s">
        <v>1730</v>
      </c>
      <c r="K141" s="76" t="s">
        <v>9</v>
      </c>
      <c r="M141" s="166">
        <f t="shared" si="1"/>
        <v>45755</v>
      </c>
      <c r="N141" s="76" t="str">
        <f t="shared" si="2"/>
        <v>dinner</v>
      </c>
      <c r="O141" s="78">
        <f t="shared" si="3"/>
        <v>1</v>
      </c>
    </row>
    <row r="142">
      <c r="A142" s="95" t="s">
        <v>2022</v>
      </c>
      <c r="B142" s="95" t="s">
        <v>2000</v>
      </c>
      <c r="C142" s="76" t="s">
        <v>1735</v>
      </c>
      <c r="D142" s="95" t="s">
        <v>2001</v>
      </c>
      <c r="E142" s="76" t="s">
        <v>2002</v>
      </c>
      <c r="F142" s="76" t="s">
        <v>132</v>
      </c>
      <c r="G142" s="95" t="s">
        <v>1736</v>
      </c>
      <c r="H142" s="76" t="s">
        <v>1733</v>
      </c>
      <c r="I142" s="95" t="s">
        <v>1755</v>
      </c>
      <c r="J142" s="95" t="s">
        <v>1730</v>
      </c>
      <c r="K142" s="76" t="s">
        <v>9</v>
      </c>
      <c r="M142" s="166">
        <f t="shared" si="1"/>
        <v>45755</v>
      </c>
      <c r="N142" s="76" t="str">
        <f t="shared" si="2"/>
        <v>dinner</v>
      </c>
      <c r="O142" s="78">
        <f t="shared" si="3"/>
        <v>1</v>
      </c>
    </row>
    <row r="143">
      <c r="A143" s="167" t="s">
        <v>2023</v>
      </c>
      <c r="B143" s="4">
        <v>2.6232406E7</v>
      </c>
      <c r="C143" s="1" t="s">
        <v>1732</v>
      </c>
      <c r="D143" s="4">
        <v>3.9018116E7</v>
      </c>
      <c r="E143" s="1" t="s">
        <v>2021</v>
      </c>
      <c r="F143" s="1" t="s">
        <v>132</v>
      </c>
      <c r="G143" s="4">
        <v>24379.0</v>
      </c>
      <c r="H143" s="1" t="s">
        <v>1779</v>
      </c>
      <c r="I143" s="4">
        <v>7743457.0</v>
      </c>
      <c r="J143" s="4">
        <v>1.0</v>
      </c>
      <c r="K143" s="1" t="s">
        <v>9</v>
      </c>
      <c r="M143" s="166">
        <f t="shared" si="1"/>
        <v>45755</v>
      </c>
      <c r="N143" s="76" t="str">
        <f t="shared" si="2"/>
        <v>dinner</v>
      </c>
      <c r="O143" s="78">
        <f t="shared" si="3"/>
        <v>1</v>
      </c>
    </row>
    <row r="144">
      <c r="A144" s="95" t="s">
        <v>2024</v>
      </c>
      <c r="B144" s="95" t="s">
        <v>2025</v>
      </c>
      <c r="C144" s="76" t="s">
        <v>1725</v>
      </c>
      <c r="D144" s="95" t="s">
        <v>2026</v>
      </c>
      <c r="E144" s="76" t="s">
        <v>2027</v>
      </c>
      <c r="F144" s="76" t="s">
        <v>129</v>
      </c>
      <c r="G144" s="76" t="s">
        <v>1728</v>
      </c>
      <c r="H144" s="76" t="s">
        <v>1728</v>
      </c>
      <c r="I144" s="95" t="s">
        <v>1755</v>
      </c>
      <c r="J144" s="95" t="s">
        <v>1730</v>
      </c>
      <c r="K144" s="76" t="s">
        <v>9</v>
      </c>
      <c r="M144" s="166">
        <f t="shared" si="1"/>
        <v>45755</v>
      </c>
      <c r="N144" s="76" t="str">
        <f t="shared" si="2"/>
        <v>dinner</v>
      </c>
      <c r="O144" s="78">
        <f t="shared" si="3"/>
        <v>1</v>
      </c>
    </row>
    <row r="145">
      <c r="A145" s="167" t="s">
        <v>2028</v>
      </c>
      <c r="B145" s="4">
        <v>2.6232496E7</v>
      </c>
      <c r="C145" s="1" t="s">
        <v>1732</v>
      </c>
      <c r="D145" s="4">
        <v>3.90182E7</v>
      </c>
      <c r="E145" s="1" t="s">
        <v>2027</v>
      </c>
      <c r="F145" s="1" t="s">
        <v>129</v>
      </c>
      <c r="G145" s="4">
        <v>23599.0</v>
      </c>
      <c r="H145" s="1" t="s">
        <v>1944</v>
      </c>
      <c r="I145" s="4">
        <v>7743457.0</v>
      </c>
      <c r="J145" s="4">
        <v>1.0</v>
      </c>
      <c r="K145" s="1" t="s">
        <v>9</v>
      </c>
      <c r="M145" s="166">
        <f t="shared" si="1"/>
        <v>45755</v>
      </c>
      <c r="N145" s="76" t="str">
        <f t="shared" si="2"/>
        <v>dinner</v>
      </c>
      <c r="O145" s="78">
        <f t="shared" si="3"/>
        <v>1</v>
      </c>
    </row>
    <row r="146">
      <c r="A146" s="95" t="s">
        <v>2029</v>
      </c>
      <c r="B146" s="95" t="s">
        <v>2019</v>
      </c>
      <c r="C146" s="76" t="s">
        <v>1735</v>
      </c>
      <c r="D146" s="95" t="s">
        <v>2020</v>
      </c>
      <c r="E146" s="76" t="s">
        <v>2021</v>
      </c>
      <c r="F146" s="76" t="s">
        <v>132</v>
      </c>
      <c r="G146" s="95" t="s">
        <v>1792</v>
      </c>
      <c r="H146" s="76" t="s">
        <v>1779</v>
      </c>
      <c r="I146" s="95" t="s">
        <v>1755</v>
      </c>
      <c r="J146" s="95" t="s">
        <v>1730</v>
      </c>
      <c r="K146" s="76" t="s">
        <v>9</v>
      </c>
      <c r="M146" s="166">
        <f t="shared" si="1"/>
        <v>45755</v>
      </c>
      <c r="N146" s="76" t="str">
        <f t="shared" si="2"/>
        <v>dinner</v>
      </c>
      <c r="O146" s="78">
        <f t="shared" si="3"/>
        <v>1</v>
      </c>
    </row>
    <row r="147">
      <c r="A147" s="95" t="s">
        <v>2030</v>
      </c>
      <c r="B147" s="95" t="s">
        <v>2031</v>
      </c>
      <c r="C147" s="76" t="s">
        <v>1725</v>
      </c>
      <c r="D147" s="95" t="s">
        <v>2032</v>
      </c>
      <c r="E147" s="76" t="s">
        <v>2033</v>
      </c>
      <c r="F147" s="76" t="s">
        <v>131</v>
      </c>
      <c r="G147" s="76" t="s">
        <v>1728</v>
      </c>
      <c r="H147" s="76" t="s">
        <v>1728</v>
      </c>
      <c r="I147" s="95" t="s">
        <v>1755</v>
      </c>
      <c r="J147" s="95" t="s">
        <v>1730</v>
      </c>
      <c r="K147" s="76" t="s">
        <v>9</v>
      </c>
      <c r="M147" s="166">
        <f t="shared" si="1"/>
        <v>45755</v>
      </c>
      <c r="N147" s="76" t="str">
        <f t="shared" si="2"/>
        <v>dinner</v>
      </c>
      <c r="O147" s="78">
        <f t="shared" si="3"/>
        <v>1</v>
      </c>
    </row>
    <row r="148">
      <c r="A148" s="167" t="s">
        <v>2034</v>
      </c>
      <c r="B148" s="4">
        <v>2.6232552E7</v>
      </c>
      <c r="C148" s="1" t="s">
        <v>1732</v>
      </c>
      <c r="D148" s="4">
        <v>3.9018291E7</v>
      </c>
      <c r="E148" s="1" t="s">
        <v>2033</v>
      </c>
      <c r="F148" s="1" t="s">
        <v>131</v>
      </c>
      <c r="G148" s="4">
        <v>24379.0</v>
      </c>
      <c r="H148" s="1" t="s">
        <v>1779</v>
      </c>
      <c r="I148" s="4">
        <v>7743457.0</v>
      </c>
      <c r="J148" s="4">
        <v>1.0</v>
      </c>
      <c r="K148" s="1" t="s">
        <v>9</v>
      </c>
      <c r="M148" s="166">
        <f t="shared" si="1"/>
        <v>45755</v>
      </c>
      <c r="N148" s="76" t="str">
        <f t="shared" si="2"/>
        <v>dinner</v>
      </c>
      <c r="O148" s="78">
        <f t="shared" si="3"/>
        <v>1</v>
      </c>
    </row>
    <row r="149">
      <c r="A149" s="95" t="s">
        <v>2035</v>
      </c>
      <c r="B149" s="95" t="s">
        <v>2036</v>
      </c>
      <c r="C149" s="76" t="s">
        <v>1725</v>
      </c>
      <c r="D149" s="95" t="s">
        <v>2037</v>
      </c>
      <c r="E149" s="76" t="s">
        <v>2038</v>
      </c>
      <c r="F149" s="76" t="s">
        <v>129</v>
      </c>
      <c r="G149" s="76" t="s">
        <v>1728</v>
      </c>
      <c r="H149" s="76" t="s">
        <v>1728</v>
      </c>
      <c r="I149" s="95" t="s">
        <v>1755</v>
      </c>
      <c r="J149" s="95" t="s">
        <v>1730</v>
      </c>
      <c r="K149" s="76" t="s">
        <v>9</v>
      </c>
      <c r="M149" s="166">
        <f t="shared" si="1"/>
        <v>45755</v>
      </c>
      <c r="N149" s="76" t="str">
        <f t="shared" si="2"/>
        <v>dinner</v>
      </c>
      <c r="O149" s="78">
        <f t="shared" si="3"/>
        <v>1</v>
      </c>
    </row>
    <row r="150">
      <c r="A150" s="167" t="s">
        <v>2039</v>
      </c>
      <c r="B150" s="4">
        <v>2.6232613E7</v>
      </c>
      <c r="C150" s="1" t="s">
        <v>1732</v>
      </c>
      <c r="D150" s="4">
        <v>3.9018382E7</v>
      </c>
      <c r="E150" s="1" t="s">
        <v>2038</v>
      </c>
      <c r="F150" s="1" t="s">
        <v>129</v>
      </c>
      <c r="G150" s="4">
        <v>23599.0</v>
      </c>
      <c r="H150" s="1" t="s">
        <v>1944</v>
      </c>
      <c r="I150" s="4">
        <v>7743457.0</v>
      </c>
      <c r="J150" s="4">
        <v>1.0</v>
      </c>
      <c r="K150" s="1" t="s">
        <v>9</v>
      </c>
      <c r="M150" s="166">
        <f t="shared" si="1"/>
        <v>45755</v>
      </c>
      <c r="N150" s="76" t="str">
        <f t="shared" si="2"/>
        <v>dinner</v>
      </c>
      <c r="O150" s="78">
        <f t="shared" si="3"/>
        <v>1</v>
      </c>
    </row>
    <row r="151">
      <c r="A151" s="95" t="s">
        <v>2040</v>
      </c>
      <c r="B151" s="95" t="s">
        <v>2004</v>
      </c>
      <c r="C151" s="76" t="s">
        <v>1735</v>
      </c>
      <c r="D151" s="95" t="s">
        <v>2005</v>
      </c>
      <c r="E151" s="76" t="s">
        <v>2006</v>
      </c>
      <c r="F151" s="76" t="s">
        <v>132</v>
      </c>
      <c r="G151" s="95" t="s">
        <v>1736</v>
      </c>
      <c r="H151" s="76" t="s">
        <v>1733</v>
      </c>
      <c r="I151" s="95" t="s">
        <v>1755</v>
      </c>
      <c r="J151" s="95" t="s">
        <v>1730</v>
      </c>
      <c r="K151" s="76" t="s">
        <v>9</v>
      </c>
      <c r="M151" s="166">
        <f t="shared" si="1"/>
        <v>45755</v>
      </c>
      <c r="N151" s="76" t="str">
        <f t="shared" si="2"/>
        <v>dinner</v>
      </c>
      <c r="O151" s="78">
        <f t="shared" si="3"/>
        <v>1</v>
      </c>
    </row>
    <row r="152">
      <c r="A152" s="95" t="s">
        <v>2041</v>
      </c>
      <c r="B152" s="95" t="s">
        <v>2025</v>
      </c>
      <c r="C152" s="76" t="s">
        <v>1735</v>
      </c>
      <c r="D152" s="95" t="s">
        <v>2026</v>
      </c>
      <c r="E152" s="76" t="s">
        <v>2027</v>
      </c>
      <c r="F152" s="76" t="s">
        <v>129</v>
      </c>
      <c r="G152" s="95" t="s">
        <v>1962</v>
      </c>
      <c r="H152" s="76" t="s">
        <v>1944</v>
      </c>
      <c r="I152" s="95" t="s">
        <v>1755</v>
      </c>
      <c r="J152" s="95" t="s">
        <v>1730</v>
      </c>
      <c r="K152" s="76" t="s">
        <v>9</v>
      </c>
      <c r="M152" s="166">
        <f t="shared" si="1"/>
        <v>45755</v>
      </c>
      <c r="N152" s="76" t="str">
        <f t="shared" si="2"/>
        <v>dinner</v>
      </c>
      <c r="O152" s="78">
        <f t="shared" si="3"/>
        <v>1</v>
      </c>
    </row>
    <row r="153">
      <c r="A153" s="95" t="s">
        <v>2042</v>
      </c>
      <c r="B153" s="95" t="s">
        <v>2043</v>
      </c>
      <c r="C153" s="76" t="s">
        <v>1725</v>
      </c>
      <c r="D153" s="95" t="s">
        <v>2044</v>
      </c>
      <c r="E153" s="76" t="s">
        <v>2045</v>
      </c>
      <c r="F153" s="76" t="s">
        <v>132</v>
      </c>
      <c r="G153" s="76" t="s">
        <v>1728</v>
      </c>
      <c r="H153" s="76" t="s">
        <v>1728</v>
      </c>
      <c r="I153" s="95" t="s">
        <v>1755</v>
      </c>
      <c r="J153" s="95" t="s">
        <v>1730</v>
      </c>
      <c r="K153" s="76" t="s">
        <v>9</v>
      </c>
      <c r="M153" s="166">
        <f t="shared" si="1"/>
        <v>45755</v>
      </c>
      <c r="N153" s="76" t="str">
        <f t="shared" si="2"/>
        <v>dinner</v>
      </c>
      <c r="O153" s="78">
        <f t="shared" si="3"/>
        <v>1</v>
      </c>
    </row>
    <row r="154">
      <c r="A154" s="167" t="s">
        <v>2046</v>
      </c>
      <c r="B154" s="4">
        <v>2.6232676E7</v>
      </c>
      <c r="C154" s="1" t="s">
        <v>1732</v>
      </c>
      <c r="D154" s="4">
        <v>3.9018453E7</v>
      </c>
      <c r="E154" s="1" t="s">
        <v>2045</v>
      </c>
      <c r="F154" s="1" t="s">
        <v>132</v>
      </c>
      <c r="G154" s="4">
        <v>23598.0</v>
      </c>
      <c r="H154" s="1" t="s">
        <v>1733</v>
      </c>
      <c r="I154" s="4">
        <v>7743457.0</v>
      </c>
      <c r="J154" s="4">
        <v>1.0</v>
      </c>
      <c r="K154" s="1" t="s">
        <v>9</v>
      </c>
      <c r="M154" s="166">
        <f t="shared" si="1"/>
        <v>45755</v>
      </c>
      <c r="N154" s="76" t="str">
        <f t="shared" si="2"/>
        <v>dinner</v>
      </c>
      <c r="O154" s="78">
        <f t="shared" si="3"/>
        <v>1</v>
      </c>
    </row>
    <row r="155">
      <c r="A155" s="95" t="s">
        <v>2047</v>
      </c>
      <c r="B155" s="95" t="s">
        <v>2036</v>
      </c>
      <c r="C155" s="76" t="s">
        <v>1735</v>
      </c>
      <c r="D155" s="95" t="s">
        <v>2037</v>
      </c>
      <c r="E155" s="76" t="s">
        <v>2038</v>
      </c>
      <c r="F155" s="76" t="s">
        <v>129</v>
      </c>
      <c r="G155" s="95" t="s">
        <v>1962</v>
      </c>
      <c r="H155" s="76" t="s">
        <v>1944</v>
      </c>
      <c r="I155" s="95" t="s">
        <v>1755</v>
      </c>
      <c r="J155" s="95" t="s">
        <v>1730</v>
      </c>
      <c r="K155" s="76" t="s">
        <v>9</v>
      </c>
      <c r="M155" s="166">
        <f t="shared" si="1"/>
        <v>45755</v>
      </c>
      <c r="N155" s="76" t="str">
        <f t="shared" si="2"/>
        <v>dinner</v>
      </c>
      <c r="O155" s="78">
        <f t="shared" si="3"/>
        <v>1</v>
      </c>
    </row>
    <row r="156">
      <c r="A156" s="95" t="s">
        <v>2048</v>
      </c>
      <c r="B156" s="95" t="s">
        <v>2043</v>
      </c>
      <c r="C156" s="76" t="s">
        <v>1735</v>
      </c>
      <c r="D156" s="95" t="s">
        <v>2044</v>
      </c>
      <c r="E156" s="76" t="s">
        <v>2045</v>
      </c>
      <c r="F156" s="76" t="s">
        <v>132</v>
      </c>
      <c r="G156" s="95" t="s">
        <v>1736</v>
      </c>
      <c r="H156" s="76" t="s">
        <v>1733</v>
      </c>
      <c r="I156" s="95" t="s">
        <v>1755</v>
      </c>
      <c r="J156" s="95" t="s">
        <v>1730</v>
      </c>
      <c r="K156" s="76" t="s">
        <v>9</v>
      </c>
      <c r="M156" s="166">
        <f t="shared" si="1"/>
        <v>45755</v>
      </c>
      <c r="N156" s="76" t="str">
        <f t="shared" si="2"/>
        <v>dinner</v>
      </c>
      <c r="O156" s="78">
        <f t="shared" si="3"/>
        <v>1</v>
      </c>
    </row>
    <row r="157">
      <c r="A157" s="95" t="s">
        <v>2049</v>
      </c>
      <c r="B157" s="95" t="s">
        <v>2031</v>
      </c>
      <c r="C157" s="76" t="s">
        <v>1735</v>
      </c>
      <c r="D157" s="95" t="s">
        <v>2032</v>
      </c>
      <c r="E157" s="76" t="s">
        <v>2033</v>
      </c>
      <c r="F157" s="76" t="s">
        <v>131</v>
      </c>
      <c r="G157" s="95" t="s">
        <v>1792</v>
      </c>
      <c r="H157" s="76" t="s">
        <v>1779</v>
      </c>
      <c r="I157" s="95" t="s">
        <v>1755</v>
      </c>
      <c r="J157" s="95" t="s">
        <v>1730</v>
      </c>
      <c r="K157" s="76" t="s">
        <v>9</v>
      </c>
      <c r="M157" s="166">
        <f t="shared" si="1"/>
        <v>45755</v>
      </c>
      <c r="N157" s="76" t="str">
        <f t="shared" si="2"/>
        <v>dinner</v>
      </c>
      <c r="O157" s="78">
        <f t="shared" si="3"/>
        <v>1</v>
      </c>
    </row>
    <row r="158">
      <c r="A158" s="95" t="s">
        <v>2050</v>
      </c>
      <c r="B158" s="95" t="s">
        <v>2013</v>
      </c>
      <c r="C158" s="76" t="s">
        <v>1735</v>
      </c>
      <c r="D158" s="95" t="s">
        <v>2014</v>
      </c>
      <c r="E158" s="76" t="s">
        <v>2015</v>
      </c>
      <c r="F158" s="76" t="s">
        <v>131</v>
      </c>
      <c r="G158" s="95" t="s">
        <v>1792</v>
      </c>
      <c r="H158" s="76" t="s">
        <v>1779</v>
      </c>
      <c r="I158" s="95" t="s">
        <v>1755</v>
      </c>
      <c r="J158" s="95" t="s">
        <v>1730</v>
      </c>
      <c r="K158" s="76" t="s">
        <v>9</v>
      </c>
      <c r="M158" s="166">
        <f t="shared" si="1"/>
        <v>45755</v>
      </c>
      <c r="N158" s="76" t="str">
        <f t="shared" si="2"/>
        <v>dinner</v>
      </c>
      <c r="O158" s="78">
        <f t="shared" si="3"/>
        <v>1</v>
      </c>
    </row>
    <row r="159">
      <c r="A159" s="95" t="s">
        <v>2051</v>
      </c>
      <c r="B159" s="95" t="s">
        <v>2052</v>
      </c>
      <c r="C159" s="76" t="s">
        <v>1725</v>
      </c>
      <c r="D159" s="95" t="s">
        <v>2053</v>
      </c>
      <c r="E159" s="76" t="s">
        <v>2054</v>
      </c>
      <c r="F159" s="76" t="s">
        <v>132</v>
      </c>
      <c r="G159" s="76" t="s">
        <v>1728</v>
      </c>
      <c r="H159" s="76" t="s">
        <v>1728</v>
      </c>
      <c r="I159" s="95" t="s">
        <v>1755</v>
      </c>
      <c r="J159" s="95" t="s">
        <v>1730</v>
      </c>
      <c r="K159" s="76" t="s">
        <v>9</v>
      </c>
      <c r="M159" s="166">
        <f t="shared" si="1"/>
        <v>45755</v>
      </c>
      <c r="N159" s="76" t="str">
        <f t="shared" si="2"/>
        <v>dinner</v>
      </c>
      <c r="O159" s="78">
        <f t="shared" si="3"/>
        <v>1</v>
      </c>
    </row>
    <row r="160">
      <c r="A160" s="95" t="s">
        <v>2055</v>
      </c>
      <c r="B160" s="95" t="s">
        <v>2052</v>
      </c>
      <c r="C160" s="76" t="s">
        <v>1732</v>
      </c>
      <c r="D160" s="95" t="s">
        <v>2053</v>
      </c>
      <c r="E160" s="76" t="s">
        <v>2054</v>
      </c>
      <c r="F160" s="76" t="s">
        <v>132</v>
      </c>
      <c r="G160" s="95" t="s">
        <v>1736</v>
      </c>
      <c r="H160" s="76" t="s">
        <v>1733</v>
      </c>
      <c r="I160" s="95" t="s">
        <v>1755</v>
      </c>
      <c r="J160" s="95" t="s">
        <v>1730</v>
      </c>
      <c r="K160" s="76" t="s">
        <v>9</v>
      </c>
      <c r="M160" s="166">
        <f t="shared" si="1"/>
        <v>45755</v>
      </c>
      <c r="N160" s="76" t="str">
        <f t="shared" si="2"/>
        <v>dinner</v>
      </c>
      <c r="O160" s="78">
        <f t="shared" si="3"/>
        <v>1</v>
      </c>
    </row>
    <row r="161">
      <c r="A161" s="95" t="s">
        <v>2056</v>
      </c>
      <c r="B161" s="95" t="s">
        <v>2057</v>
      </c>
      <c r="C161" s="76" t="s">
        <v>1725</v>
      </c>
      <c r="D161" s="95" t="s">
        <v>2058</v>
      </c>
      <c r="E161" s="76" t="s">
        <v>2059</v>
      </c>
      <c r="F161" s="76" t="s">
        <v>132</v>
      </c>
      <c r="G161" s="76" t="s">
        <v>1728</v>
      </c>
      <c r="H161" s="76" t="s">
        <v>1728</v>
      </c>
      <c r="I161" s="95" t="s">
        <v>1755</v>
      </c>
      <c r="J161" s="95" t="s">
        <v>1730</v>
      </c>
      <c r="K161" s="76" t="s">
        <v>9</v>
      </c>
      <c r="M161" s="166">
        <f t="shared" si="1"/>
        <v>45755</v>
      </c>
      <c r="N161" s="76" t="str">
        <f t="shared" si="2"/>
        <v>dinner</v>
      </c>
      <c r="O161" s="78">
        <f t="shared" si="3"/>
        <v>1</v>
      </c>
    </row>
    <row r="162">
      <c r="A162" s="95" t="s">
        <v>2060</v>
      </c>
      <c r="B162" s="95" t="s">
        <v>2061</v>
      </c>
      <c r="C162" s="76" t="s">
        <v>1725</v>
      </c>
      <c r="D162" s="95" t="s">
        <v>2062</v>
      </c>
      <c r="E162" s="76" t="s">
        <v>2063</v>
      </c>
      <c r="F162" s="76" t="s">
        <v>132</v>
      </c>
      <c r="G162" s="76" t="s">
        <v>1728</v>
      </c>
      <c r="H162" s="76" t="s">
        <v>1728</v>
      </c>
      <c r="I162" s="95" t="s">
        <v>1755</v>
      </c>
      <c r="J162" s="95" t="s">
        <v>1730</v>
      </c>
      <c r="K162" s="76" t="s">
        <v>9</v>
      </c>
      <c r="M162" s="166">
        <f t="shared" si="1"/>
        <v>45755</v>
      </c>
      <c r="N162" s="76" t="str">
        <f t="shared" si="2"/>
        <v>dinner</v>
      </c>
      <c r="O162" s="78">
        <f t="shared" si="3"/>
        <v>1</v>
      </c>
    </row>
    <row r="163">
      <c r="A163" s="95" t="s">
        <v>2064</v>
      </c>
      <c r="B163" s="95" t="s">
        <v>2061</v>
      </c>
      <c r="C163" s="76" t="s">
        <v>1732</v>
      </c>
      <c r="D163" s="95" t="s">
        <v>2062</v>
      </c>
      <c r="E163" s="76" t="s">
        <v>2063</v>
      </c>
      <c r="F163" s="76" t="s">
        <v>132</v>
      </c>
      <c r="G163" s="95" t="s">
        <v>1736</v>
      </c>
      <c r="H163" s="76" t="s">
        <v>1733</v>
      </c>
      <c r="I163" s="95" t="s">
        <v>1755</v>
      </c>
      <c r="J163" s="95" t="s">
        <v>1730</v>
      </c>
      <c r="K163" s="76" t="s">
        <v>9</v>
      </c>
      <c r="M163" s="166">
        <f t="shared" si="1"/>
        <v>45755</v>
      </c>
      <c r="N163" s="76" t="str">
        <f t="shared" si="2"/>
        <v>dinner</v>
      </c>
      <c r="O163" s="78">
        <f t="shared" si="3"/>
        <v>1</v>
      </c>
    </row>
    <row r="164">
      <c r="A164" s="95" t="s">
        <v>2065</v>
      </c>
      <c r="B164" s="95" t="s">
        <v>2057</v>
      </c>
      <c r="C164" s="76" t="s">
        <v>1732</v>
      </c>
      <c r="D164" s="95" t="s">
        <v>2058</v>
      </c>
      <c r="E164" s="76" t="s">
        <v>2059</v>
      </c>
      <c r="F164" s="76" t="s">
        <v>132</v>
      </c>
      <c r="G164" s="95" t="s">
        <v>1736</v>
      </c>
      <c r="H164" s="76" t="s">
        <v>1733</v>
      </c>
      <c r="I164" s="95" t="s">
        <v>1755</v>
      </c>
      <c r="J164" s="95" t="s">
        <v>1730</v>
      </c>
      <c r="K164" s="76" t="s">
        <v>9</v>
      </c>
      <c r="M164" s="166">
        <f t="shared" si="1"/>
        <v>45755</v>
      </c>
      <c r="N164" s="76" t="str">
        <f t="shared" si="2"/>
        <v>dinner</v>
      </c>
      <c r="O164" s="78">
        <f t="shared" si="3"/>
        <v>1</v>
      </c>
    </row>
    <row r="165">
      <c r="A165" s="95" t="s">
        <v>2066</v>
      </c>
      <c r="B165" s="95" t="s">
        <v>2057</v>
      </c>
      <c r="C165" s="76" t="s">
        <v>1735</v>
      </c>
      <c r="D165" s="95" t="s">
        <v>2058</v>
      </c>
      <c r="E165" s="76" t="s">
        <v>2059</v>
      </c>
      <c r="F165" s="76" t="s">
        <v>132</v>
      </c>
      <c r="G165" s="95" t="s">
        <v>1736</v>
      </c>
      <c r="H165" s="76" t="s">
        <v>1733</v>
      </c>
      <c r="I165" s="95" t="s">
        <v>1755</v>
      </c>
      <c r="J165" s="95" t="s">
        <v>1730</v>
      </c>
      <c r="K165" s="76" t="s">
        <v>9</v>
      </c>
      <c r="M165" s="166">
        <f t="shared" si="1"/>
        <v>45755</v>
      </c>
      <c r="N165" s="76" t="str">
        <f t="shared" si="2"/>
        <v>dinner</v>
      </c>
      <c r="O165" s="78">
        <f t="shared" si="3"/>
        <v>1</v>
      </c>
    </row>
    <row r="166">
      <c r="A166" s="95" t="s">
        <v>2067</v>
      </c>
      <c r="B166" s="95" t="s">
        <v>2052</v>
      </c>
      <c r="C166" s="76" t="s">
        <v>1735</v>
      </c>
      <c r="D166" s="95" t="s">
        <v>2053</v>
      </c>
      <c r="E166" s="76" t="s">
        <v>2054</v>
      </c>
      <c r="F166" s="76" t="s">
        <v>132</v>
      </c>
      <c r="G166" s="95" t="s">
        <v>1736</v>
      </c>
      <c r="H166" s="76" t="s">
        <v>1733</v>
      </c>
      <c r="I166" s="95" t="s">
        <v>1755</v>
      </c>
      <c r="J166" s="95" t="s">
        <v>1730</v>
      </c>
      <c r="K166" s="76" t="s">
        <v>9</v>
      </c>
      <c r="M166" s="166">
        <f t="shared" si="1"/>
        <v>45755</v>
      </c>
      <c r="N166" s="76" t="str">
        <f t="shared" si="2"/>
        <v>dinner</v>
      </c>
      <c r="O166" s="78">
        <f t="shared" si="3"/>
        <v>1</v>
      </c>
    </row>
    <row r="167">
      <c r="A167" s="95" t="s">
        <v>2068</v>
      </c>
      <c r="B167" s="95" t="s">
        <v>2069</v>
      </c>
      <c r="C167" s="76" t="s">
        <v>1725</v>
      </c>
      <c r="D167" s="95" t="s">
        <v>2070</v>
      </c>
      <c r="E167" s="76" t="s">
        <v>2071</v>
      </c>
      <c r="F167" s="76" t="s">
        <v>132</v>
      </c>
      <c r="G167" s="76" t="s">
        <v>1728</v>
      </c>
      <c r="H167" s="76" t="s">
        <v>1728</v>
      </c>
      <c r="I167" s="95" t="s">
        <v>1755</v>
      </c>
      <c r="J167" s="95" t="s">
        <v>1730</v>
      </c>
      <c r="K167" s="76" t="s">
        <v>9</v>
      </c>
      <c r="M167" s="166">
        <f t="shared" si="1"/>
        <v>45755</v>
      </c>
      <c r="N167" s="76" t="str">
        <f t="shared" si="2"/>
        <v>dinner</v>
      </c>
      <c r="O167" s="78">
        <f t="shared" si="3"/>
        <v>1</v>
      </c>
    </row>
    <row r="168">
      <c r="A168" s="99" t="s">
        <v>2072</v>
      </c>
      <c r="B168" s="168" t="s">
        <v>2069</v>
      </c>
      <c r="C168" s="31" t="s">
        <v>1732</v>
      </c>
      <c r="D168" s="168" t="s">
        <v>2070</v>
      </c>
      <c r="E168" s="31" t="s">
        <v>2071</v>
      </c>
      <c r="F168" s="31" t="s">
        <v>132</v>
      </c>
      <c r="G168" s="168" t="s">
        <v>1962</v>
      </c>
      <c r="H168" s="31" t="s">
        <v>1944</v>
      </c>
      <c r="I168" s="168" t="s">
        <v>1755</v>
      </c>
      <c r="J168" s="168" t="s">
        <v>1730</v>
      </c>
      <c r="K168" s="31" t="s">
        <v>9</v>
      </c>
      <c r="M168" s="166">
        <f t="shared" si="1"/>
        <v>45755</v>
      </c>
      <c r="N168" s="76" t="str">
        <f t="shared" si="2"/>
        <v>dinner</v>
      </c>
      <c r="O168" s="78">
        <f t="shared" si="3"/>
        <v>1</v>
      </c>
    </row>
    <row r="169">
      <c r="A169" s="99" t="s">
        <v>2073</v>
      </c>
      <c r="B169" s="168" t="s">
        <v>2074</v>
      </c>
      <c r="C169" s="31" t="s">
        <v>1725</v>
      </c>
      <c r="D169" s="168" t="s">
        <v>2075</v>
      </c>
      <c r="E169" s="31" t="s">
        <v>2076</v>
      </c>
      <c r="F169" s="31" t="s">
        <v>129</v>
      </c>
      <c r="G169" s="163" t="s">
        <v>1728</v>
      </c>
      <c r="H169" s="31" t="s">
        <v>1728</v>
      </c>
      <c r="I169" s="168" t="s">
        <v>1755</v>
      </c>
      <c r="J169" s="168" t="s">
        <v>1730</v>
      </c>
      <c r="K169" s="31" t="s">
        <v>9</v>
      </c>
      <c r="M169" s="166">
        <f t="shared" si="1"/>
        <v>45755</v>
      </c>
      <c r="N169" s="76" t="str">
        <f t="shared" si="2"/>
        <v>dinner</v>
      </c>
      <c r="O169" s="78">
        <f t="shared" si="3"/>
        <v>1</v>
      </c>
    </row>
    <row r="170">
      <c r="A170" s="99" t="s">
        <v>2077</v>
      </c>
      <c r="B170" s="168" t="s">
        <v>2078</v>
      </c>
      <c r="C170" s="31" t="s">
        <v>1725</v>
      </c>
      <c r="D170" s="168" t="s">
        <v>2079</v>
      </c>
      <c r="E170" s="31" t="s">
        <v>2080</v>
      </c>
      <c r="F170" s="31" t="s">
        <v>132</v>
      </c>
      <c r="G170" s="163" t="s">
        <v>1728</v>
      </c>
      <c r="H170" s="31" t="s">
        <v>1728</v>
      </c>
      <c r="I170" s="168" t="s">
        <v>1755</v>
      </c>
      <c r="J170" s="168" t="s">
        <v>1730</v>
      </c>
      <c r="K170" s="31" t="s">
        <v>9</v>
      </c>
      <c r="M170" s="166">
        <f t="shared" si="1"/>
        <v>45755</v>
      </c>
      <c r="N170" s="76" t="str">
        <f t="shared" si="2"/>
        <v>dinner</v>
      </c>
      <c r="O170" s="78">
        <f t="shared" si="3"/>
        <v>1</v>
      </c>
    </row>
    <row r="171">
      <c r="A171" s="99" t="s">
        <v>2081</v>
      </c>
      <c r="B171" s="168" t="s">
        <v>2074</v>
      </c>
      <c r="C171" s="31" t="s">
        <v>1732</v>
      </c>
      <c r="D171" s="168" t="s">
        <v>2075</v>
      </c>
      <c r="E171" s="31" t="s">
        <v>2076</v>
      </c>
      <c r="F171" s="31" t="s">
        <v>129</v>
      </c>
      <c r="G171" s="168" t="s">
        <v>1792</v>
      </c>
      <c r="H171" s="31" t="s">
        <v>1779</v>
      </c>
      <c r="I171" s="168" t="s">
        <v>1755</v>
      </c>
      <c r="J171" s="168" t="s">
        <v>1730</v>
      </c>
      <c r="K171" s="31" t="s">
        <v>9</v>
      </c>
      <c r="M171" s="166">
        <f t="shared" si="1"/>
        <v>45755</v>
      </c>
      <c r="N171" s="76" t="str">
        <f t="shared" si="2"/>
        <v>dinner</v>
      </c>
      <c r="O171" s="78">
        <f t="shared" si="3"/>
        <v>1</v>
      </c>
    </row>
    <row r="172">
      <c r="A172" s="99" t="s">
        <v>2082</v>
      </c>
      <c r="B172" s="168" t="s">
        <v>2078</v>
      </c>
      <c r="C172" s="31" t="s">
        <v>1732</v>
      </c>
      <c r="D172" s="168" t="s">
        <v>2079</v>
      </c>
      <c r="E172" s="31" t="s">
        <v>2080</v>
      </c>
      <c r="F172" s="31" t="s">
        <v>132</v>
      </c>
      <c r="G172" s="168" t="s">
        <v>1962</v>
      </c>
      <c r="H172" s="31" t="s">
        <v>1944</v>
      </c>
      <c r="I172" s="168" t="s">
        <v>1755</v>
      </c>
      <c r="J172" s="168" t="s">
        <v>1730</v>
      </c>
      <c r="K172" s="31" t="s">
        <v>9</v>
      </c>
      <c r="M172" s="166">
        <f t="shared" si="1"/>
        <v>45755</v>
      </c>
      <c r="N172" s="76" t="str">
        <f t="shared" si="2"/>
        <v>dinner</v>
      </c>
      <c r="O172" s="78">
        <f t="shared" si="3"/>
        <v>1</v>
      </c>
    </row>
    <row r="173">
      <c r="A173" s="99" t="s">
        <v>2083</v>
      </c>
      <c r="B173" s="168" t="s">
        <v>2061</v>
      </c>
      <c r="C173" s="31" t="s">
        <v>1735</v>
      </c>
      <c r="D173" s="168" t="s">
        <v>2062</v>
      </c>
      <c r="E173" s="31" t="s">
        <v>2063</v>
      </c>
      <c r="F173" s="31" t="s">
        <v>132</v>
      </c>
      <c r="G173" s="168" t="s">
        <v>1736</v>
      </c>
      <c r="H173" s="31" t="s">
        <v>1733</v>
      </c>
      <c r="I173" s="168" t="s">
        <v>1755</v>
      </c>
      <c r="J173" s="168" t="s">
        <v>1730</v>
      </c>
      <c r="K173" s="31" t="s">
        <v>9</v>
      </c>
      <c r="M173" s="166">
        <f t="shared" si="1"/>
        <v>45755</v>
      </c>
      <c r="N173" s="76" t="str">
        <f t="shared" si="2"/>
        <v>dinner</v>
      </c>
      <c r="O173" s="78">
        <f t="shared" si="3"/>
        <v>1</v>
      </c>
    </row>
    <row r="174">
      <c r="A174" s="99" t="s">
        <v>2084</v>
      </c>
      <c r="B174" s="168" t="s">
        <v>2085</v>
      </c>
      <c r="C174" s="31" t="s">
        <v>1725</v>
      </c>
      <c r="D174" s="168" t="s">
        <v>2086</v>
      </c>
      <c r="E174" s="31" t="s">
        <v>2087</v>
      </c>
      <c r="F174" s="31" t="s">
        <v>132</v>
      </c>
      <c r="G174" s="163" t="s">
        <v>1728</v>
      </c>
      <c r="H174" s="31" t="s">
        <v>1728</v>
      </c>
      <c r="I174" s="168" t="s">
        <v>1729</v>
      </c>
      <c r="J174" s="168" t="s">
        <v>1730</v>
      </c>
      <c r="K174" s="31" t="s">
        <v>82</v>
      </c>
      <c r="M174" s="166">
        <f t="shared" si="1"/>
        <v>45755</v>
      </c>
      <c r="N174" s="76" t="str">
        <f t="shared" si="2"/>
        <v>dinner</v>
      </c>
      <c r="O174" s="78">
        <f t="shared" si="3"/>
        <v>1</v>
      </c>
    </row>
    <row r="175">
      <c r="A175" s="99" t="s">
        <v>2088</v>
      </c>
      <c r="B175" s="168" t="s">
        <v>2089</v>
      </c>
      <c r="C175" s="31" t="s">
        <v>1725</v>
      </c>
      <c r="D175" s="168" t="s">
        <v>2090</v>
      </c>
      <c r="E175" s="31" t="s">
        <v>2091</v>
      </c>
      <c r="F175" s="31" t="s">
        <v>132</v>
      </c>
      <c r="G175" s="163" t="s">
        <v>1728</v>
      </c>
      <c r="H175" s="31" t="s">
        <v>1728</v>
      </c>
      <c r="I175" s="168" t="s">
        <v>1755</v>
      </c>
      <c r="J175" s="168" t="s">
        <v>1730</v>
      </c>
      <c r="K175" s="31" t="s">
        <v>9</v>
      </c>
      <c r="M175" s="166">
        <f t="shared" si="1"/>
        <v>45755</v>
      </c>
      <c r="N175" s="76" t="str">
        <f t="shared" si="2"/>
        <v>dinner</v>
      </c>
      <c r="O175" s="78">
        <f t="shared" si="3"/>
        <v>1</v>
      </c>
    </row>
    <row r="176">
      <c r="A176" s="99" t="s">
        <v>2092</v>
      </c>
      <c r="B176" s="168" t="s">
        <v>2074</v>
      </c>
      <c r="C176" s="31" t="s">
        <v>1735</v>
      </c>
      <c r="D176" s="168" t="s">
        <v>2075</v>
      </c>
      <c r="E176" s="31" t="s">
        <v>2076</v>
      </c>
      <c r="F176" s="31" t="s">
        <v>129</v>
      </c>
      <c r="G176" s="168" t="s">
        <v>1792</v>
      </c>
      <c r="H176" s="31" t="s">
        <v>1779</v>
      </c>
      <c r="I176" s="168" t="s">
        <v>1755</v>
      </c>
      <c r="J176" s="168" t="s">
        <v>1730</v>
      </c>
      <c r="K176" s="31" t="s">
        <v>9</v>
      </c>
      <c r="M176" s="166">
        <f t="shared" si="1"/>
        <v>45755</v>
      </c>
      <c r="N176" s="76" t="str">
        <f t="shared" si="2"/>
        <v>dinner</v>
      </c>
      <c r="O176" s="78">
        <f t="shared" si="3"/>
        <v>1</v>
      </c>
    </row>
    <row r="177">
      <c r="A177" s="99" t="s">
        <v>2093</v>
      </c>
      <c r="B177" s="168" t="s">
        <v>2069</v>
      </c>
      <c r="C177" s="31" t="s">
        <v>1735</v>
      </c>
      <c r="D177" s="168" t="s">
        <v>2070</v>
      </c>
      <c r="E177" s="31" t="s">
        <v>2071</v>
      </c>
      <c r="F177" s="31" t="s">
        <v>132</v>
      </c>
      <c r="G177" s="168" t="s">
        <v>1962</v>
      </c>
      <c r="H177" s="31" t="s">
        <v>1944</v>
      </c>
      <c r="I177" s="168" t="s">
        <v>1755</v>
      </c>
      <c r="J177" s="168" t="s">
        <v>1730</v>
      </c>
      <c r="K177" s="31" t="s">
        <v>9</v>
      </c>
      <c r="M177" s="166">
        <f t="shared" si="1"/>
        <v>45755</v>
      </c>
      <c r="N177" s="76" t="str">
        <f t="shared" si="2"/>
        <v>dinner</v>
      </c>
      <c r="O177" s="78">
        <f t="shared" si="3"/>
        <v>1</v>
      </c>
    </row>
    <row r="178">
      <c r="A178" s="99" t="s">
        <v>2094</v>
      </c>
      <c r="B178" s="168" t="s">
        <v>2085</v>
      </c>
      <c r="C178" s="31" t="s">
        <v>1732</v>
      </c>
      <c r="D178" s="168" t="s">
        <v>2086</v>
      </c>
      <c r="E178" s="31" t="s">
        <v>2087</v>
      </c>
      <c r="F178" s="31" t="s">
        <v>132</v>
      </c>
      <c r="G178" s="168" t="s">
        <v>1962</v>
      </c>
      <c r="H178" s="31" t="s">
        <v>1944</v>
      </c>
      <c r="I178" s="168" t="s">
        <v>1729</v>
      </c>
      <c r="J178" s="168" t="s">
        <v>1730</v>
      </c>
      <c r="K178" s="31" t="s">
        <v>82</v>
      </c>
      <c r="M178" s="166">
        <f t="shared" si="1"/>
        <v>45755</v>
      </c>
      <c r="N178" s="76" t="str">
        <f t="shared" si="2"/>
        <v>dinner</v>
      </c>
      <c r="O178" s="78">
        <f t="shared" si="3"/>
        <v>1</v>
      </c>
    </row>
    <row r="179">
      <c r="A179" s="99" t="s">
        <v>2095</v>
      </c>
      <c r="B179" s="168" t="s">
        <v>2089</v>
      </c>
      <c r="C179" s="31" t="s">
        <v>1732</v>
      </c>
      <c r="D179" s="168" t="s">
        <v>2090</v>
      </c>
      <c r="E179" s="31" t="s">
        <v>2091</v>
      </c>
      <c r="F179" s="31" t="s">
        <v>132</v>
      </c>
      <c r="G179" s="168" t="s">
        <v>1792</v>
      </c>
      <c r="H179" s="31" t="s">
        <v>1779</v>
      </c>
      <c r="I179" s="168" t="s">
        <v>1755</v>
      </c>
      <c r="J179" s="168" t="s">
        <v>1730</v>
      </c>
      <c r="K179" s="31" t="s">
        <v>9</v>
      </c>
      <c r="M179" s="166">
        <f t="shared" si="1"/>
        <v>45755</v>
      </c>
      <c r="N179" s="76" t="str">
        <f t="shared" si="2"/>
        <v>dinner</v>
      </c>
      <c r="O179" s="78">
        <f t="shared" si="3"/>
        <v>1</v>
      </c>
    </row>
    <row r="180">
      <c r="A180" s="99" t="s">
        <v>2096</v>
      </c>
      <c r="B180" s="168" t="s">
        <v>2078</v>
      </c>
      <c r="C180" s="31" t="s">
        <v>1735</v>
      </c>
      <c r="D180" s="168" t="s">
        <v>2079</v>
      </c>
      <c r="E180" s="31" t="s">
        <v>2080</v>
      </c>
      <c r="F180" s="31" t="s">
        <v>132</v>
      </c>
      <c r="G180" s="168" t="s">
        <v>1962</v>
      </c>
      <c r="H180" s="31" t="s">
        <v>1944</v>
      </c>
      <c r="I180" s="168" t="s">
        <v>1755</v>
      </c>
      <c r="J180" s="168" t="s">
        <v>1730</v>
      </c>
      <c r="K180" s="31" t="s">
        <v>9</v>
      </c>
      <c r="M180" s="166">
        <f t="shared" si="1"/>
        <v>45755</v>
      </c>
      <c r="N180" s="76" t="str">
        <f t="shared" si="2"/>
        <v>dinner</v>
      </c>
      <c r="O180" s="78">
        <f t="shared" si="3"/>
        <v>1</v>
      </c>
    </row>
    <row r="181">
      <c r="A181" s="99" t="s">
        <v>2097</v>
      </c>
      <c r="B181" s="168" t="s">
        <v>2098</v>
      </c>
      <c r="C181" s="31" t="s">
        <v>1725</v>
      </c>
      <c r="D181" s="168" t="s">
        <v>2099</v>
      </c>
      <c r="E181" s="31" t="s">
        <v>2100</v>
      </c>
      <c r="F181" s="31" t="s">
        <v>132</v>
      </c>
      <c r="G181" s="163" t="s">
        <v>1728</v>
      </c>
      <c r="H181" s="31" t="s">
        <v>1728</v>
      </c>
      <c r="I181" s="168" t="s">
        <v>1755</v>
      </c>
      <c r="J181" s="168" t="s">
        <v>1730</v>
      </c>
      <c r="K181" s="31" t="s">
        <v>9</v>
      </c>
      <c r="M181" s="166">
        <f t="shared" si="1"/>
        <v>45755</v>
      </c>
      <c r="N181" s="76" t="str">
        <f t="shared" si="2"/>
        <v>dinner</v>
      </c>
      <c r="O181" s="78">
        <f t="shared" si="3"/>
        <v>1</v>
      </c>
    </row>
    <row r="182">
      <c r="A182" s="99" t="s">
        <v>2101</v>
      </c>
      <c r="B182" s="168" t="s">
        <v>2089</v>
      </c>
      <c r="C182" s="31" t="s">
        <v>1735</v>
      </c>
      <c r="D182" s="168" t="s">
        <v>2090</v>
      </c>
      <c r="E182" s="31" t="s">
        <v>2091</v>
      </c>
      <c r="F182" s="31" t="s">
        <v>132</v>
      </c>
      <c r="G182" s="168" t="s">
        <v>1792</v>
      </c>
      <c r="H182" s="31" t="s">
        <v>1779</v>
      </c>
      <c r="I182" s="168" t="s">
        <v>1755</v>
      </c>
      <c r="J182" s="168" t="s">
        <v>1730</v>
      </c>
      <c r="K182" s="31" t="s">
        <v>9</v>
      </c>
      <c r="M182" s="166">
        <f t="shared" si="1"/>
        <v>45755</v>
      </c>
      <c r="N182" s="76" t="str">
        <f t="shared" si="2"/>
        <v>dinner</v>
      </c>
      <c r="O182" s="78">
        <f t="shared" si="3"/>
        <v>1</v>
      </c>
    </row>
    <row r="183">
      <c r="A183" s="99" t="s">
        <v>2102</v>
      </c>
      <c r="B183" s="168" t="s">
        <v>2098</v>
      </c>
      <c r="C183" s="31" t="s">
        <v>1732</v>
      </c>
      <c r="D183" s="168" t="s">
        <v>2099</v>
      </c>
      <c r="E183" s="31" t="s">
        <v>2100</v>
      </c>
      <c r="F183" s="31" t="s">
        <v>132</v>
      </c>
      <c r="G183" s="168" t="s">
        <v>1962</v>
      </c>
      <c r="H183" s="31" t="s">
        <v>1944</v>
      </c>
      <c r="I183" s="168" t="s">
        <v>1755</v>
      </c>
      <c r="J183" s="168" t="s">
        <v>1730</v>
      </c>
      <c r="K183" s="31" t="s">
        <v>9</v>
      </c>
      <c r="M183" s="166">
        <f t="shared" si="1"/>
        <v>45755</v>
      </c>
      <c r="N183" s="76" t="str">
        <f t="shared" si="2"/>
        <v>dinner</v>
      </c>
      <c r="O183" s="78">
        <f t="shared" si="3"/>
        <v>1</v>
      </c>
    </row>
    <row r="184">
      <c r="A184" s="99" t="s">
        <v>2103</v>
      </c>
      <c r="B184" s="168" t="s">
        <v>2104</v>
      </c>
      <c r="C184" s="31" t="s">
        <v>1725</v>
      </c>
      <c r="D184" s="168" t="s">
        <v>2105</v>
      </c>
      <c r="E184" s="31" t="s">
        <v>2106</v>
      </c>
      <c r="F184" s="31" t="s">
        <v>129</v>
      </c>
      <c r="G184" s="163" t="s">
        <v>1728</v>
      </c>
      <c r="H184" s="31" t="s">
        <v>1728</v>
      </c>
      <c r="I184" s="168" t="s">
        <v>1755</v>
      </c>
      <c r="J184" s="168" t="s">
        <v>1730</v>
      </c>
      <c r="K184" s="31" t="s">
        <v>9</v>
      </c>
      <c r="M184" s="166">
        <f t="shared" si="1"/>
        <v>45755</v>
      </c>
      <c r="N184" s="76" t="str">
        <f t="shared" si="2"/>
        <v>dinner</v>
      </c>
      <c r="O184" s="78">
        <f t="shared" si="3"/>
        <v>1</v>
      </c>
    </row>
    <row r="185">
      <c r="A185" s="99" t="s">
        <v>2107</v>
      </c>
      <c r="B185" s="168" t="s">
        <v>2104</v>
      </c>
      <c r="C185" s="31" t="s">
        <v>1732</v>
      </c>
      <c r="D185" s="168" t="s">
        <v>2105</v>
      </c>
      <c r="E185" s="31" t="s">
        <v>2106</v>
      </c>
      <c r="F185" s="31" t="s">
        <v>129</v>
      </c>
      <c r="G185" s="168" t="s">
        <v>1736</v>
      </c>
      <c r="H185" s="31" t="s">
        <v>1733</v>
      </c>
      <c r="I185" s="168" t="s">
        <v>1755</v>
      </c>
      <c r="J185" s="168" t="s">
        <v>1730</v>
      </c>
      <c r="K185" s="31" t="s">
        <v>9</v>
      </c>
      <c r="M185" s="166">
        <f t="shared" si="1"/>
        <v>45755</v>
      </c>
      <c r="N185" s="76" t="str">
        <f t="shared" si="2"/>
        <v>dinner</v>
      </c>
      <c r="O185" s="78">
        <f t="shared" si="3"/>
        <v>1</v>
      </c>
    </row>
    <row r="186">
      <c r="A186" s="99" t="s">
        <v>2108</v>
      </c>
      <c r="B186" s="168" t="s">
        <v>2098</v>
      </c>
      <c r="C186" s="31" t="s">
        <v>1735</v>
      </c>
      <c r="D186" s="168" t="s">
        <v>2099</v>
      </c>
      <c r="E186" s="31" t="s">
        <v>2100</v>
      </c>
      <c r="F186" s="31" t="s">
        <v>132</v>
      </c>
      <c r="G186" s="168" t="s">
        <v>1962</v>
      </c>
      <c r="H186" s="31" t="s">
        <v>1944</v>
      </c>
      <c r="I186" s="168" t="s">
        <v>1755</v>
      </c>
      <c r="J186" s="168" t="s">
        <v>1730</v>
      </c>
      <c r="K186" s="31" t="s">
        <v>9</v>
      </c>
      <c r="M186" s="166">
        <f t="shared" si="1"/>
        <v>45755</v>
      </c>
      <c r="N186" s="76" t="str">
        <f t="shared" si="2"/>
        <v>dinner</v>
      </c>
      <c r="O186" s="78">
        <f t="shared" si="3"/>
        <v>1</v>
      </c>
    </row>
    <row r="187">
      <c r="A187" s="99" t="s">
        <v>2109</v>
      </c>
      <c r="B187" s="168" t="s">
        <v>2110</v>
      </c>
      <c r="C187" s="31" t="s">
        <v>1725</v>
      </c>
      <c r="D187" s="168" t="s">
        <v>2111</v>
      </c>
      <c r="E187" s="31" t="s">
        <v>2112</v>
      </c>
      <c r="F187" s="31" t="s">
        <v>129</v>
      </c>
      <c r="G187" s="163" t="s">
        <v>1728</v>
      </c>
      <c r="H187" s="31" t="s">
        <v>1728</v>
      </c>
      <c r="I187" s="168" t="s">
        <v>1755</v>
      </c>
      <c r="J187" s="168" t="s">
        <v>1730</v>
      </c>
      <c r="K187" s="31" t="s">
        <v>9</v>
      </c>
      <c r="M187" s="166">
        <f t="shared" si="1"/>
        <v>45755</v>
      </c>
      <c r="N187" s="76" t="str">
        <f t="shared" si="2"/>
        <v>dinner</v>
      </c>
      <c r="O187" s="78">
        <f t="shared" si="3"/>
        <v>1</v>
      </c>
    </row>
    <row r="188">
      <c r="A188" s="99" t="s">
        <v>2113</v>
      </c>
      <c r="B188" s="168" t="s">
        <v>2110</v>
      </c>
      <c r="C188" s="31" t="s">
        <v>1732</v>
      </c>
      <c r="D188" s="168" t="s">
        <v>2111</v>
      </c>
      <c r="E188" s="31" t="s">
        <v>2112</v>
      </c>
      <c r="F188" s="31" t="s">
        <v>129</v>
      </c>
      <c r="G188" s="168" t="s">
        <v>1736</v>
      </c>
      <c r="H188" s="31" t="s">
        <v>1733</v>
      </c>
      <c r="I188" s="168" t="s">
        <v>1755</v>
      </c>
      <c r="J188" s="168" t="s">
        <v>1730</v>
      </c>
      <c r="K188" s="31" t="s">
        <v>9</v>
      </c>
      <c r="M188" s="166">
        <f t="shared" si="1"/>
        <v>45755</v>
      </c>
      <c r="N188" s="76" t="str">
        <f t="shared" si="2"/>
        <v>dinner</v>
      </c>
      <c r="O188" s="78">
        <f t="shared" si="3"/>
        <v>1</v>
      </c>
    </row>
    <row r="189">
      <c r="A189" s="99" t="s">
        <v>2114</v>
      </c>
      <c r="B189" s="168" t="s">
        <v>2115</v>
      </c>
      <c r="C189" s="31" t="s">
        <v>1725</v>
      </c>
      <c r="D189" s="168" t="s">
        <v>2116</v>
      </c>
      <c r="E189" s="31" t="s">
        <v>2117</v>
      </c>
      <c r="F189" s="31" t="s">
        <v>131</v>
      </c>
      <c r="G189" s="163" t="s">
        <v>1728</v>
      </c>
      <c r="H189" s="31" t="s">
        <v>1728</v>
      </c>
      <c r="I189" s="168" t="s">
        <v>1729</v>
      </c>
      <c r="J189" s="168" t="s">
        <v>1730</v>
      </c>
      <c r="K189" s="31" t="s">
        <v>82</v>
      </c>
      <c r="M189" s="166">
        <f t="shared" si="1"/>
        <v>45755</v>
      </c>
      <c r="N189" s="76" t="str">
        <f t="shared" si="2"/>
        <v>dinner</v>
      </c>
      <c r="O189" s="78">
        <f t="shared" si="3"/>
        <v>1</v>
      </c>
    </row>
    <row r="190">
      <c r="A190" s="99" t="s">
        <v>2118</v>
      </c>
      <c r="B190" s="168" t="s">
        <v>2085</v>
      </c>
      <c r="C190" s="31" t="s">
        <v>1735</v>
      </c>
      <c r="D190" s="168" t="s">
        <v>2086</v>
      </c>
      <c r="E190" s="31" t="s">
        <v>2087</v>
      </c>
      <c r="F190" s="31" t="s">
        <v>132</v>
      </c>
      <c r="G190" s="168" t="s">
        <v>1962</v>
      </c>
      <c r="H190" s="31" t="s">
        <v>1944</v>
      </c>
      <c r="I190" s="168" t="s">
        <v>1729</v>
      </c>
      <c r="J190" s="168" t="s">
        <v>1730</v>
      </c>
      <c r="K190" s="31" t="s">
        <v>82</v>
      </c>
      <c r="M190" s="166">
        <f t="shared" si="1"/>
        <v>45755</v>
      </c>
      <c r="N190" s="76" t="str">
        <f t="shared" si="2"/>
        <v>dinner</v>
      </c>
      <c r="O190" s="78">
        <f t="shared" si="3"/>
        <v>1</v>
      </c>
    </row>
    <row r="191">
      <c r="A191" s="99" t="s">
        <v>2119</v>
      </c>
      <c r="B191" s="168" t="s">
        <v>2115</v>
      </c>
      <c r="C191" s="31" t="s">
        <v>1732</v>
      </c>
      <c r="D191" s="168" t="s">
        <v>2116</v>
      </c>
      <c r="E191" s="31" t="s">
        <v>2117</v>
      </c>
      <c r="F191" s="31" t="s">
        <v>131</v>
      </c>
      <c r="G191" s="168" t="s">
        <v>1962</v>
      </c>
      <c r="H191" s="31" t="s">
        <v>1944</v>
      </c>
      <c r="I191" s="168" t="s">
        <v>1729</v>
      </c>
      <c r="J191" s="168" t="s">
        <v>1730</v>
      </c>
      <c r="K191" s="31" t="s">
        <v>82</v>
      </c>
      <c r="M191" s="166">
        <f t="shared" si="1"/>
        <v>45755</v>
      </c>
      <c r="N191" s="76" t="str">
        <f t="shared" si="2"/>
        <v>dinner</v>
      </c>
      <c r="O191" s="78">
        <f t="shared" si="3"/>
        <v>1</v>
      </c>
    </row>
    <row r="192">
      <c r="A192" s="99" t="s">
        <v>2120</v>
      </c>
      <c r="B192" s="168" t="s">
        <v>2110</v>
      </c>
      <c r="C192" s="31" t="s">
        <v>1735</v>
      </c>
      <c r="D192" s="168" t="s">
        <v>2111</v>
      </c>
      <c r="E192" s="31" t="s">
        <v>2112</v>
      </c>
      <c r="F192" s="31" t="s">
        <v>129</v>
      </c>
      <c r="G192" s="168" t="s">
        <v>1736</v>
      </c>
      <c r="H192" s="31" t="s">
        <v>1733</v>
      </c>
      <c r="I192" s="168" t="s">
        <v>1755</v>
      </c>
      <c r="J192" s="168" t="s">
        <v>1730</v>
      </c>
      <c r="K192" s="31" t="s">
        <v>9</v>
      </c>
      <c r="M192" s="166">
        <f t="shared" si="1"/>
        <v>45755</v>
      </c>
      <c r="N192" s="76" t="str">
        <f t="shared" si="2"/>
        <v>dinner</v>
      </c>
      <c r="O192" s="78">
        <f t="shared" si="3"/>
        <v>1</v>
      </c>
    </row>
    <row r="193">
      <c r="A193" s="99" t="s">
        <v>2121</v>
      </c>
      <c r="B193" s="168" t="s">
        <v>2115</v>
      </c>
      <c r="C193" s="31" t="s">
        <v>1735</v>
      </c>
      <c r="D193" s="168" t="s">
        <v>2116</v>
      </c>
      <c r="E193" s="31" t="s">
        <v>2117</v>
      </c>
      <c r="F193" s="31" t="s">
        <v>131</v>
      </c>
      <c r="G193" s="168" t="s">
        <v>1962</v>
      </c>
      <c r="H193" s="31" t="s">
        <v>1944</v>
      </c>
      <c r="I193" s="168" t="s">
        <v>1729</v>
      </c>
      <c r="J193" s="168" t="s">
        <v>1730</v>
      </c>
      <c r="K193" s="31" t="s">
        <v>82</v>
      </c>
      <c r="M193" s="166">
        <f t="shared" si="1"/>
        <v>45755</v>
      </c>
      <c r="N193" s="76" t="str">
        <f t="shared" si="2"/>
        <v>dinner</v>
      </c>
      <c r="O193" s="78">
        <f t="shared" si="3"/>
        <v>1</v>
      </c>
    </row>
    <row r="194">
      <c r="A194" s="99" t="s">
        <v>2122</v>
      </c>
      <c r="B194" s="168" t="s">
        <v>2123</v>
      </c>
      <c r="C194" s="31" t="s">
        <v>1725</v>
      </c>
      <c r="D194" s="168" t="s">
        <v>2124</v>
      </c>
      <c r="E194" s="31" t="s">
        <v>2125</v>
      </c>
      <c r="F194" s="31" t="s">
        <v>132</v>
      </c>
      <c r="G194" s="163" t="s">
        <v>1728</v>
      </c>
      <c r="H194" s="31" t="s">
        <v>1728</v>
      </c>
      <c r="I194" s="168" t="s">
        <v>1755</v>
      </c>
      <c r="J194" s="168" t="s">
        <v>1730</v>
      </c>
      <c r="K194" s="31" t="s">
        <v>9</v>
      </c>
      <c r="M194" s="166">
        <f t="shared" si="1"/>
        <v>45755</v>
      </c>
      <c r="N194" s="76" t="str">
        <f t="shared" si="2"/>
        <v>dinner</v>
      </c>
      <c r="O194" s="78">
        <f t="shared" si="3"/>
        <v>1</v>
      </c>
    </row>
    <row r="195">
      <c r="A195" s="99" t="s">
        <v>2126</v>
      </c>
      <c r="B195" s="168" t="s">
        <v>2127</v>
      </c>
      <c r="C195" s="31" t="s">
        <v>1725</v>
      </c>
      <c r="D195" s="168" t="s">
        <v>2128</v>
      </c>
      <c r="E195" s="31" t="s">
        <v>2129</v>
      </c>
      <c r="F195" s="31" t="s">
        <v>129</v>
      </c>
      <c r="G195" s="163" t="s">
        <v>1728</v>
      </c>
      <c r="H195" s="31" t="s">
        <v>1728</v>
      </c>
      <c r="I195" s="168" t="s">
        <v>1755</v>
      </c>
      <c r="J195" s="168" t="s">
        <v>1730</v>
      </c>
      <c r="K195" s="31" t="s">
        <v>9</v>
      </c>
      <c r="M195" s="166">
        <f t="shared" si="1"/>
        <v>45755</v>
      </c>
      <c r="N195" s="76" t="str">
        <f t="shared" si="2"/>
        <v>dinner</v>
      </c>
      <c r="O195" s="78">
        <f t="shared" si="3"/>
        <v>1</v>
      </c>
    </row>
    <row r="196">
      <c r="A196" s="99" t="s">
        <v>2130</v>
      </c>
      <c r="B196" s="168" t="s">
        <v>2123</v>
      </c>
      <c r="C196" s="31" t="s">
        <v>1732</v>
      </c>
      <c r="D196" s="168" t="s">
        <v>2124</v>
      </c>
      <c r="E196" s="31" t="s">
        <v>2125</v>
      </c>
      <c r="F196" s="31" t="s">
        <v>132</v>
      </c>
      <c r="G196" s="168" t="s">
        <v>1792</v>
      </c>
      <c r="H196" s="31" t="s">
        <v>1779</v>
      </c>
      <c r="I196" s="168" t="s">
        <v>1755</v>
      </c>
      <c r="J196" s="168" t="s">
        <v>1730</v>
      </c>
      <c r="K196" s="31" t="s">
        <v>9</v>
      </c>
      <c r="M196" s="166">
        <f t="shared" si="1"/>
        <v>45755</v>
      </c>
      <c r="N196" s="76" t="str">
        <f t="shared" si="2"/>
        <v>dinner</v>
      </c>
      <c r="O196" s="78">
        <f t="shared" si="3"/>
        <v>1</v>
      </c>
    </row>
    <row r="197">
      <c r="A197" s="99" t="s">
        <v>2131</v>
      </c>
      <c r="B197" s="168" t="s">
        <v>2127</v>
      </c>
      <c r="C197" s="31" t="s">
        <v>1732</v>
      </c>
      <c r="D197" s="168" t="s">
        <v>2128</v>
      </c>
      <c r="E197" s="31" t="s">
        <v>2129</v>
      </c>
      <c r="F197" s="31" t="s">
        <v>129</v>
      </c>
      <c r="G197" s="168" t="s">
        <v>1736</v>
      </c>
      <c r="H197" s="31" t="s">
        <v>1733</v>
      </c>
      <c r="I197" s="168" t="s">
        <v>1755</v>
      </c>
      <c r="J197" s="168" t="s">
        <v>1730</v>
      </c>
      <c r="K197" s="31" t="s">
        <v>9</v>
      </c>
      <c r="M197" s="166">
        <f t="shared" si="1"/>
        <v>45755</v>
      </c>
      <c r="N197" s="76" t="str">
        <f t="shared" si="2"/>
        <v>dinner</v>
      </c>
      <c r="O197" s="78">
        <f t="shared" si="3"/>
        <v>1</v>
      </c>
    </row>
    <row r="198">
      <c r="A198" s="99" t="s">
        <v>2132</v>
      </c>
      <c r="B198" s="168" t="s">
        <v>2104</v>
      </c>
      <c r="C198" s="31" t="s">
        <v>1735</v>
      </c>
      <c r="D198" s="168" t="s">
        <v>2105</v>
      </c>
      <c r="E198" s="31" t="s">
        <v>2106</v>
      </c>
      <c r="F198" s="31" t="s">
        <v>129</v>
      </c>
      <c r="G198" s="168" t="s">
        <v>1736</v>
      </c>
      <c r="H198" s="31" t="s">
        <v>1733</v>
      </c>
      <c r="I198" s="168" t="s">
        <v>1755</v>
      </c>
      <c r="J198" s="168" t="s">
        <v>1730</v>
      </c>
      <c r="K198" s="31" t="s">
        <v>9</v>
      </c>
      <c r="M198" s="166">
        <f t="shared" si="1"/>
        <v>45755</v>
      </c>
      <c r="N198" s="76" t="str">
        <f t="shared" si="2"/>
        <v>dinner</v>
      </c>
      <c r="O198" s="78">
        <f t="shared" si="3"/>
        <v>1</v>
      </c>
    </row>
    <row r="199">
      <c r="A199" s="99" t="s">
        <v>2133</v>
      </c>
      <c r="B199" s="168" t="s">
        <v>2134</v>
      </c>
      <c r="C199" s="31" t="s">
        <v>1725</v>
      </c>
      <c r="D199" s="168" t="s">
        <v>2135</v>
      </c>
      <c r="E199" s="31" t="s">
        <v>2136</v>
      </c>
      <c r="F199" s="31" t="s">
        <v>129</v>
      </c>
      <c r="G199" s="163" t="s">
        <v>1728</v>
      </c>
      <c r="H199" s="31" t="s">
        <v>1728</v>
      </c>
      <c r="I199" s="168" t="s">
        <v>1755</v>
      </c>
      <c r="J199" s="168" t="s">
        <v>1730</v>
      </c>
      <c r="K199" s="31" t="s">
        <v>9</v>
      </c>
      <c r="M199" s="166">
        <f t="shared" si="1"/>
        <v>45755</v>
      </c>
      <c r="N199" s="76" t="str">
        <f t="shared" si="2"/>
        <v>dinner</v>
      </c>
      <c r="O199" s="78">
        <f t="shared" si="3"/>
        <v>1</v>
      </c>
    </row>
    <row r="200">
      <c r="A200" s="99" t="s">
        <v>2137</v>
      </c>
      <c r="B200" s="168" t="s">
        <v>2134</v>
      </c>
      <c r="C200" s="31" t="s">
        <v>1732</v>
      </c>
      <c r="D200" s="168" t="s">
        <v>2135</v>
      </c>
      <c r="E200" s="31" t="s">
        <v>2136</v>
      </c>
      <c r="F200" s="31" t="s">
        <v>129</v>
      </c>
      <c r="G200" s="168" t="s">
        <v>1736</v>
      </c>
      <c r="H200" s="31" t="s">
        <v>1733</v>
      </c>
      <c r="I200" s="168" t="s">
        <v>1755</v>
      </c>
      <c r="J200" s="168" t="s">
        <v>1730</v>
      </c>
      <c r="K200" s="31" t="s">
        <v>9</v>
      </c>
      <c r="M200" s="166">
        <f t="shared" si="1"/>
        <v>45755</v>
      </c>
      <c r="N200" s="76" t="str">
        <f t="shared" si="2"/>
        <v>dinner</v>
      </c>
      <c r="O200" s="78">
        <f t="shared" si="3"/>
        <v>1</v>
      </c>
    </row>
    <row r="201">
      <c r="A201" s="99" t="s">
        <v>2138</v>
      </c>
      <c r="B201" s="168" t="s">
        <v>2123</v>
      </c>
      <c r="C201" s="31" t="s">
        <v>1735</v>
      </c>
      <c r="D201" s="168" t="s">
        <v>2124</v>
      </c>
      <c r="E201" s="31" t="s">
        <v>2125</v>
      </c>
      <c r="F201" s="31" t="s">
        <v>132</v>
      </c>
      <c r="G201" s="168" t="s">
        <v>1792</v>
      </c>
      <c r="H201" s="31" t="s">
        <v>1779</v>
      </c>
      <c r="I201" s="168" t="s">
        <v>1755</v>
      </c>
      <c r="J201" s="168" t="s">
        <v>1730</v>
      </c>
      <c r="K201" s="31" t="s">
        <v>9</v>
      </c>
      <c r="M201" s="166">
        <f t="shared" si="1"/>
        <v>45755</v>
      </c>
      <c r="N201" s="76" t="str">
        <f t="shared" si="2"/>
        <v>dinner</v>
      </c>
      <c r="O201" s="78">
        <f t="shared" si="3"/>
        <v>1</v>
      </c>
    </row>
    <row r="202">
      <c r="A202" s="99" t="s">
        <v>2139</v>
      </c>
      <c r="B202" s="168" t="s">
        <v>2127</v>
      </c>
      <c r="C202" s="31" t="s">
        <v>1735</v>
      </c>
      <c r="D202" s="168" t="s">
        <v>2128</v>
      </c>
      <c r="E202" s="31" t="s">
        <v>2129</v>
      </c>
      <c r="F202" s="31" t="s">
        <v>129</v>
      </c>
      <c r="G202" s="168" t="s">
        <v>1736</v>
      </c>
      <c r="H202" s="31" t="s">
        <v>1733</v>
      </c>
      <c r="I202" s="168" t="s">
        <v>1755</v>
      </c>
      <c r="J202" s="168" t="s">
        <v>1730</v>
      </c>
      <c r="K202" s="31" t="s">
        <v>9</v>
      </c>
      <c r="M202" s="166">
        <f t="shared" si="1"/>
        <v>45755</v>
      </c>
      <c r="N202" s="76" t="str">
        <f t="shared" si="2"/>
        <v>dinner</v>
      </c>
      <c r="O202" s="78">
        <f t="shared" si="3"/>
        <v>1</v>
      </c>
    </row>
    <row r="203">
      <c r="A203" s="99" t="s">
        <v>2140</v>
      </c>
      <c r="B203" s="168" t="s">
        <v>2134</v>
      </c>
      <c r="C203" s="31" t="s">
        <v>1735</v>
      </c>
      <c r="D203" s="168" t="s">
        <v>2135</v>
      </c>
      <c r="E203" s="31" t="s">
        <v>2136</v>
      </c>
      <c r="F203" s="31" t="s">
        <v>129</v>
      </c>
      <c r="G203" s="168" t="s">
        <v>1736</v>
      </c>
      <c r="H203" s="31" t="s">
        <v>1733</v>
      </c>
      <c r="I203" s="168" t="s">
        <v>1755</v>
      </c>
      <c r="J203" s="168" t="s">
        <v>1730</v>
      </c>
      <c r="K203" s="31" t="s">
        <v>9</v>
      </c>
      <c r="M203" s="166">
        <f t="shared" si="1"/>
        <v>45755</v>
      </c>
      <c r="N203" s="76" t="str">
        <f t="shared" si="2"/>
        <v>dinner</v>
      </c>
      <c r="O203" s="78">
        <f t="shared" si="3"/>
        <v>1</v>
      </c>
    </row>
    <row r="204">
      <c r="A204" s="99" t="s">
        <v>2141</v>
      </c>
      <c r="B204" s="168" t="s">
        <v>2142</v>
      </c>
      <c r="C204" s="31" t="s">
        <v>1725</v>
      </c>
      <c r="D204" s="168" t="s">
        <v>2143</v>
      </c>
      <c r="E204" s="31" t="s">
        <v>2144</v>
      </c>
      <c r="F204" s="31" t="s">
        <v>129</v>
      </c>
      <c r="G204" s="163" t="s">
        <v>1728</v>
      </c>
      <c r="H204" s="31" t="s">
        <v>1728</v>
      </c>
      <c r="I204" s="168" t="s">
        <v>1755</v>
      </c>
      <c r="J204" s="168" t="s">
        <v>1730</v>
      </c>
      <c r="K204" s="31" t="s">
        <v>9</v>
      </c>
      <c r="M204" s="166">
        <f t="shared" si="1"/>
        <v>45755</v>
      </c>
      <c r="N204" s="76" t="str">
        <f t="shared" si="2"/>
        <v>dinner</v>
      </c>
      <c r="O204" s="78">
        <f t="shared" si="3"/>
        <v>1</v>
      </c>
    </row>
    <row r="205">
      <c r="A205" s="99" t="s">
        <v>2145</v>
      </c>
      <c r="B205" s="168" t="s">
        <v>2142</v>
      </c>
      <c r="C205" s="31" t="s">
        <v>1732</v>
      </c>
      <c r="D205" s="168" t="s">
        <v>2143</v>
      </c>
      <c r="E205" s="31" t="s">
        <v>2144</v>
      </c>
      <c r="F205" s="31" t="s">
        <v>129</v>
      </c>
      <c r="G205" s="168" t="s">
        <v>1736</v>
      </c>
      <c r="H205" s="31" t="s">
        <v>1733</v>
      </c>
      <c r="I205" s="168" t="s">
        <v>1755</v>
      </c>
      <c r="J205" s="168" t="s">
        <v>1730</v>
      </c>
      <c r="K205" s="31" t="s">
        <v>9</v>
      </c>
      <c r="M205" s="166">
        <f t="shared" si="1"/>
        <v>45755</v>
      </c>
      <c r="N205" s="76" t="str">
        <f t="shared" si="2"/>
        <v>dinner</v>
      </c>
      <c r="O205" s="78">
        <f t="shared" si="3"/>
        <v>1</v>
      </c>
    </row>
    <row r="206">
      <c r="A206" s="99" t="s">
        <v>2146</v>
      </c>
      <c r="B206" s="168" t="s">
        <v>2147</v>
      </c>
      <c r="C206" s="31" t="s">
        <v>1725</v>
      </c>
      <c r="D206" s="168" t="s">
        <v>2148</v>
      </c>
      <c r="E206" s="31" t="s">
        <v>2149</v>
      </c>
      <c r="F206" s="31" t="s">
        <v>132</v>
      </c>
      <c r="G206" s="163" t="s">
        <v>1728</v>
      </c>
      <c r="H206" s="31" t="s">
        <v>1728</v>
      </c>
      <c r="I206" s="168" t="s">
        <v>1755</v>
      </c>
      <c r="J206" s="168" t="s">
        <v>1730</v>
      </c>
      <c r="K206" s="31" t="s">
        <v>9</v>
      </c>
      <c r="M206" s="166">
        <f t="shared" si="1"/>
        <v>45755</v>
      </c>
      <c r="N206" s="76" t="str">
        <f t="shared" si="2"/>
        <v>dinner</v>
      </c>
      <c r="O206" s="78">
        <f t="shared" si="3"/>
        <v>1</v>
      </c>
    </row>
    <row r="207">
      <c r="A207" s="99" t="s">
        <v>2150</v>
      </c>
      <c r="B207" s="168" t="s">
        <v>2147</v>
      </c>
      <c r="C207" s="31" t="s">
        <v>1732</v>
      </c>
      <c r="D207" s="168" t="s">
        <v>2148</v>
      </c>
      <c r="E207" s="31" t="s">
        <v>2149</v>
      </c>
      <c r="F207" s="31" t="s">
        <v>132</v>
      </c>
      <c r="G207" s="168" t="s">
        <v>1792</v>
      </c>
      <c r="H207" s="31" t="s">
        <v>1779</v>
      </c>
      <c r="I207" s="168" t="s">
        <v>1755</v>
      </c>
      <c r="J207" s="168" t="s">
        <v>1730</v>
      </c>
      <c r="K207" s="31" t="s">
        <v>9</v>
      </c>
      <c r="M207" s="166">
        <f t="shared" si="1"/>
        <v>45755</v>
      </c>
      <c r="N207" s="76" t="str">
        <f t="shared" si="2"/>
        <v>dinner</v>
      </c>
      <c r="O207" s="78">
        <f t="shared" si="3"/>
        <v>1</v>
      </c>
    </row>
    <row r="208">
      <c r="A208" s="99" t="s">
        <v>2151</v>
      </c>
      <c r="B208" s="168" t="s">
        <v>2152</v>
      </c>
      <c r="C208" s="31" t="s">
        <v>1725</v>
      </c>
      <c r="D208" s="168" t="s">
        <v>2153</v>
      </c>
      <c r="E208" s="31" t="s">
        <v>2154</v>
      </c>
      <c r="F208" s="31" t="s">
        <v>132</v>
      </c>
      <c r="G208" s="163" t="s">
        <v>1728</v>
      </c>
      <c r="H208" s="31" t="s">
        <v>1728</v>
      </c>
      <c r="I208" s="168" t="s">
        <v>1755</v>
      </c>
      <c r="J208" s="168" t="s">
        <v>1730</v>
      </c>
      <c r="K208" s="31" t="s">
        <v>9</v>
      </c>
      <c r="M208" s="166">
        <f t="shared" si="1"/>
        <v>45755</v>
      </c>
      <c r="N208" s="76" t="str">
        <f t="shared" si="2"/>
        <v>dinner</v>
      </c>
      <c r="O208" s="78">
        <f t="shared" si="3"/>
        <v>1</v>
      </c>
    </row>
    <row r="209">
      <c r="A209" s="99" t="s">
        <v>2155</v>
      </c>
      <c r="B209" s="168" t="s">
        <v>2156</v>
      </c>
      <c r="C209" s="31" t="s">
        <v>1725</v>
      </c>
      <c r="D209" s="168" t="s">
        <v>2157</v>
      </c>
      <c r="E209" s="31" t="s">
        <v>2158</v>
      </c>
      <c r="F209" s="31" t="s">
        <v>129</v>
      </c>
      <c r="G209" s="163" t="s">
        <v>1728</v>
      </c>
      <c r="H209" s="31" t="s">
        <v>1728</v>
      </c>
      <c r="I209" s="168" t="s">
        <v>1755</v>
      </c>
      <c r="J209" s="168" t="s">
        <v>1730</v>
      </c>
      <c r="K209" s="31" t="s">
        <v>9</v>
      </c>
      <c r="M209" s="166">
        <f t="shared" si="1"/>
        <v>45755</v>
      </c>
      <c r="N209" s="76" t="str">
        <f t="shared" si="2"/>
        <v>dinner</v>
      </c>
      <c r="O209" s="78">
        <f t="shared" si="3"/>
        <v>1</v>
      </c>
    </row>
    <row r="210">
      <c r="A210" s="99" t="s">
        <v>2159</v>
      </c>
      <c r="B210" s="168" t="s">
        <v>2152</v>
      </c>
      <c r="C210" s="31" t="s">
        <v>1732</v>
      </c>
      <c r="D210" s="168" t="s">
        <v>2153</v>
      </c>
      <c r="E210" s="31" t="s">
        <v>2154</v>
      </c>
      <c r="F210" s="31" t="s">
        <v>132</v>
      </c>
      <c r="G210" s="168" t="s">
        <v>1792</v>
      </c>
      <c r="H210" s="31" t="s">
        <v>1779</v>
      </c>
      <c r="I210" s="168" t="s">
        <v>1755</v>
      </c>
      <c r="J210" s="168" t="s">
        <v>1730</v>
      </c>
      <c r="K210" s="31" t="s">
        <v>9</v>
      </c>
      <c r="M210" s="166">
        <f t="shared" si="1"/>
        <v>45755</v>
      </c>
      <c r="N210" s="76" t="str">
        <f t="shared" si="2"/>
        <v>dinner</v>
      </c>
      <c r="O210" s="78">
        <f t="shared" si="3"/>
        <v>1</v>
      </c>
    </row>
    <row r="211">
      <c r="A211" s="99" t="s">
        <v>2160</v>
      </c>
      <c r="B211" s="168" t="s">
        <v>2156</v>
      </c>
      <c r="C211" s="31" t="s">
        <v>1732</v>
      </c>
      <c r="D211" s="168" t="s">
        <v>2157</v>
      </c>
      <c r="E211" s="31" t="s">
        <v>2158</v>
      </c>
      <c r="F211" s="31" t="s">
        <v>129</v>
      </c>
      <c r="G211" s="168" t="s">
        <v>1736</v>
      </c>
      <c r="H211" s="31" t="s">
        <v>1733</v>
      </c>
      <c r="I211" s="168" t="s">
        <v>1755</v>
      </c>
      <c r="J211" s="168" t="s">
        <v>1730</v>
      </c>
      <c r="K211" s="31" t="s">
        <v>9</v>
      </c>
      <c r="M211" s="166">
        <f t="shared" si="1"/>
        <v>45755</v>
      </c>
      <c r="N211" s="76" t="str">
        <f t="shared" si="2"/>
        <v>dinner</v>
      </c>
      <c r="O211" s="78">
        <f t="shared" si="3"/>
        <v>1</v>
      </c>
    </row>
    <row r="212">
      <c r="A212" s="99" t="s">
        <v>2161</v>
      </c>
      <c r="B212" s="168" t="s">
        <v>2147</v>
      </c>
      <c r="C212" s="31" t="s">
        <v>1735</v>
      </c>
      <c r="D212" s="168" t="s">
        <v>2148</v>
      </c>
      <c r="E212" s="31" t="s">
        <v>2149</v>
      </c>
      <c r="F212" s="31" t="s">
        <v>132</v>
      </c>
      <c r="G212" s="168" t="s">
        <v>1792</v>
      </c>
      <c r="H212" s="31" t="s">
        <v>1779</v>
      </c>
      <c r="I212" s="168" t="s">
        <v>1755</v>
      </c>
      <c r="J212" s="168" t="s">
        <v>1730</v>
      </c>
      <c r="K212" s="31" t="s">
        <v>9</v>
      </c>
      <c r="M212" s="166">
        <f t="shared" si="1"/>
        <v>45755</v>
      </c>
      <c r="N212" s="76" t="str">
        <f t="shared" si="2"/>
        <v>dinner</v>
      </c>
      <c r="O212" s="78">
        <f t="shared" si="3"/>
        <v>1</v>
      </c>
    </row>
    <row r="213">
      <c r="A213" s="99" t="s">
        <v>2162</v>
      </c>
      <c r="B213" s="168" t="s">
        <v>2163</v>
      </c>
      <c r="C213" s="31" t="s">
        <v>1725</v>
      </c>
      <c r="D213" s="168" t="s">
        <v>2164</v>
      </c>
      <c r="E213" s="31" t="s">
        <v>2165</v>
      </c>
      <c r="F213" s="31" t="s">
        <v>132</v>
      </c>
      <c r="G213" s="163" t="s">
        <v>1728</v>
      </c>
      <c r="H213" s="31" t="s">
        <v>1728</v>
      </c>
      <c r="I213" s="168" t="s">
        <v>1729</v>
      </c>
      <c r="J213" s="168" t="s">
        <v>1730</v>
      </c>
      <c r="K213" s="31" t="s">
        <v>82</v>
      </c>
      <c r="M213" s="166">
        <f t="shared" si="1"/>
        <v>45755</v>
      </c>
      <c r="N213" s="76" t="str">
        <f t="shared" si="2"/>
        <v>dinner</v>
      </c>
      <c r="O213" s="78">
        <f t="shared" si="3"/>
        <v>1</v>
      </c>
    </row>
    <row r="214">
      <c r="A214" s="99" t="s">
        <v>2166</v>
      </c>
      <c r="B214" s="168" t="s">
        <v>2163</v>
      </c>
      <c r="C214" s="31" t="s">
        <v>1732</v>
      </c>
      <c r="D214" s="168" t="s">
        <v>2164</v>
      </c>
      <c r="E214" s="31" t="s">
        <v>2165</v>
      </c>
      <c r="F214" s="31" t="s">
        <v>132</v>
      </c>
      <c r="G214" s="168" t="s">
        <v>1792</v>
      </c>
      <c r="H214" s="31" t="s">
        <v>1779</v>
      </c>
      <c r="I214" s="168" t="s">
        <v>1729</v>
      </c>
      <c r="J214" s="168" t="s">
        <v>1730</v>
      </c>
      <c r="K214" s="31" t="s">
        <v>82</v>
      </c>
      <c r="M214" s="166">
        <f t="shared" si="1"/>
        <v>45755</v>
      </c>
      <c r="N214" s="76" t="str">
        <f t="shared" si="2"/>
        <v>dinner</v>
      </c>
      <c r="O214" s="78">
        <f t="shared" si="3"/>
        <v>1</v>
      </c>
    </row>
    <row r="215">
      <c r="A215" s="99" t="s">
        <v>2167</v>
      </c>
      <c r="B215" s="168" t="s">
        <v>2142</v>
      </c>
      <c r="C215" s="31" t="s">
        <v>1735</v>
      </c>
      <c r="D215" s="168" t="s">
        <v>2143</v>
      </c>
      <c r="E215" s="31" t="s">
        <v>2144</v>
      </c>
      <c r="F215" s="31" t="s">
        <v>129</v>
      </c>
      <c r="G215" s="168" t="s">
        <v>1736</v>
      </c>
      <c r="H215" s="31" t="s">
        <v>1733</v>
      </c>
      <c r="I215" s="168" t="s">
        <v>1755</v>
      </c>
      <c r="J215" s="168" t="s">
        <v>1730</v>
      </c>
      <c r="K215" s="31" t="s">
        <v>9</v>
      </c>
      <c r="M215" s="166">
        <f t="shared" si="1"/>
        <v>45755</v>
      </c>
      <c r="N215" s="76" t="str">
        <f t="shared" si="2"/>
        <v>dinner</v>
      </c>
      <c r="O215" s="78">
        <f t="shared" si="3"/>
        <v>1</v>
      </c>
    </row>
    <row r="216">
      <c r="A216" s="99" t="s">
        <v>2168</v>
      </c>
      <c r="B216" s="168" t="s">
        <v>2169</v>
      </c>
      <c r="C216" s="31" t="s">
        <v>1725</v>
      </c>
      <c r="D216" s="168" t="s">
        <v>2170</v>
      </c>
      <c r="E216" s="31" t="s">
        <v>2171</v>
      </c>
      <c r="F216" s="31" t="s">
        <v>129</v>
      </c>
      <c r="G216" s="163" t="s">
        <v>1728</v>
      </c>
      <c r="H216" s="31" t="s">
        <v>1728</v>
      </c>
      <c r="I216" s="168" t="s">
        <v>1755</v>
      </c>
      <c r="J216" s="168" t="s">
        <v>1730</v>
      </c>
      <c r="K216" s="31" t="s">
        <v>9</v>
      </c>
      <c r="M216" s="166">
        <f t="shared" si="1"/>
        <v>45755</v>
      </c>
      <c r="N216" s="76" t="str">
        <f t="shared" si="2"/>
        <v>dinner</v>
      </c>
      <c r="O216" s="78">
        <f t="shared" si="3"/>
        <v>1</v>
      </c>
    </row>
    <row r="217">
      <c r="A217" s="99" t="s">
        <v>2172</v>
      </c>
      <c r="B217" s="168" t="s">
        <v>2173</v>
      </c>
      <c r="C217" s="31" t="s">
        <v>1725</v>
      </c>
      <c r="D217" s="168" t="s">
        <v>2174</v>
      </c>
      <c r="E217" s="31" t="s">
        <v>2175</v>
      </c>
      <c r="F217" s="31" t="s">
        <v>129</v>
      </c>
      <c r="G217" s="163" t="s">
        <v>1728</v>
      </c>
      <c r="H217" s="31" t="s">
        <v>1728</v>
      </c>
      <c r="I217" s="168" t="s">
        <v>1729</v>
      </c>
      <c r="J217" s="168" t="s">
        <v>1730</v>
      </c>
      <c r="K217" s="31" t="s">
        <v>82</v>
      </c>
      <c r="M217" s="166">
        <f t="shared" si="1"/>
        <v>45755</v>
      </c>
      <c r="N217" s="76" t="str">
        <f t="shared" si="2"/>
        <v>dinner</v>
      </c>
      <c r="O217" s="78">
        <f t="shared" si="3"/>
        <v>1</v>
      </c>
    </row>
    <row r="218">
      <c r="A218" s="99" t="s">
        <v>2176</v>
      </c>
      <c r="B218" s="168" t="s">
        <v>2169</v>
      </c>
      <c r="C218" s="31" t="s">
        <v>1732</v>
      </c>
      <c r="D218" s="168" t="s">
        <v>2170</v>
      </c>
      <c r="E218" s="31" t="s">
        <v>2171</v>
      </c>
      <c r="F218" s="31" t="s">
        <v>129</v>
      </c>
      <c r="G218" s="168" t="s">
        <v>1962</v>
      </c>
      <c r="H218" s="31" t="s">
        <v>1944</v>
      </c>
      <c r="I218" s="168" t="s">
        <v>1755</v>
      </c>
      <c r="J218" s="168" t="s">
        <v>1730</v>
      </c>
      <c r="K218" s="31" t="s">
        <v>9</v>
      </c>
      <c r="M218" s="166">
        <f t="shared" si="1"/>
        <v>45755</v>
      </c>
      <c r="N218" s="76" t="str">
        <f t="shared" si="2"/>
        <v>dinner</v>
      </c>
      <c r="O218" s="78">
        <f t="shared" si="3"/>
        <v>1</v>
      </c>
    </row>
    <row r="219">
      <c r="A219" s="99" t="s">
        <v>2177</v>
      </c>
      <c r="B219" s="168" t="s">
        <v>2173</v>
      </c>
      <c r="C219" s="31" t="s">
        <v>1732</v>
      </c>
      <c r="D219" s="168" t="s">
        <v>2174</v>
      </c>
      <c r="E219" s="31" t="s">
        <v>2175</v>
      </c>
      <c r="F219" s="31" t="s">
        <v>129</v>
      </c>
      <c r="G219" s="168" t="s">
        <v>1962</v>
      </c>
      <c r="H219" s="31" t="s">
        <v>1944</v>
      </c>
      <c r="I219" s="168" t="s">
        <v>1729</v>
      </c>
      <c r="J219" s="168" t="s">
        <v>1730</v>
      </c>
      <c r="K219" s="31" t="s">
        <v>82</v>
      </c>
      <c r="M219" s="166">
        <f t="shared" si="1"/>
        <v>45755</v>
      </c>
      <c r="N219" s="76" t="str">
        <f t="shared" si="2"/>
        <v>dinner</v>
      </c>
      <c r="O219" s="78">
        <f t="shared" si="3"/>
        <v>1</v>
      </c>
    </row>
    <row r="220">
      <c r="A220" s="99" t="s">
        <v>2178</v>
      </c>
      <c r="B220" s="168" t="s">
        <v>2152</v>
      </c>
      <c r="C220" s="31" t="s">
        <v>1735</v>
      </c>
      <c r="D220" s="168" t="s">
        <v>2153</v>
      </c>
      <c r="E220" s="31" t="s">
        <v>2154</v>
      </c>
      <c r="F220" s="31" t="s">
        <v>132</v>
      </c>
      <c r="G220" s="168" t="s">
        <v>1792</v>
      </c>
      <c r="H220" s="31" t="s">
        <v>1779</v>
      </c>
      <c r="I220" s="168" t="s">
        <v>1755</v>
      </c>
      <c r="J220" s="168" t="s">
        <v>1730</v>
      </c>
      <c r="K220" s="31" t="s">
        <v>9</v>
      </c>
      <c r="M220" s="166">
        <f t="shared" si="1"/>
        <v>45755</v>
      </c>
      <c r="N220" s="76" t="str">
        <f t="shared" si="2"/>
        <v>dinner</v>
      </c>
      <c r="O220" s="78">
        <f t="shared" si="3"/>
        <v>1</v>
      </c>
    </row>
    <row r="221">
      <c r="A221" s="99" t="s">
        <v>2179</v>
      </c>
      <c r="B221" s="168" t="s">
        <v>2156</v>
      </c>
      <c r="C221" s="31" t="s">
        <v>1735</v>
      </c>
      <c r="D221" s="168" t="s">
        <v>2157</v>
      </c>
      <c r="E221" s="31" t="s">
        <v>2158</v>
      </c>
      <c r="F221" s="31" t="s">
        <v>129</v>
      </c>
      <c r="G221" s="168" t="s">
        <v>1736</v>
      </c>
      <c r="H221" s="31" t="s">
        <v>1733</v>
      </c>
      <c r="I221" s="168" t="s">
        <v>1755</v>
      </c>
      <c r="J221" s="168" t="s">
        <v>1730</v>
      </c>
      <c r="K221" s="31" t="s">
        <v>9</v>
      </c>
      <c r="M221" s="166">
        <f t="shared" si="1"/>
        <v>45755</v>
      </c>
      <c r="N221" s="76" t="str">
        <f t="shared" si="2"/>
        <v>dinner</v>
      </c>
      <c r="O221" s="78">
        <f t="shared" si="3"/>
        <v>1</v>
      </c>
    </row>
    <row r="222">
      <c r="A222" s="99" t="s">
        <v>2180</v>
      </c>
      <c r="B222" s="168" t="s">
        <v>2181</v>
      </c>
      <c r="C222" s="31" t="s">
        <v>1725</v>
      </c>
      <c r="D222" s="168" t="s">
        <v>2182</v>
      </c>
      <c r="E222" s="31" t="s">
        <v>2183</v>
      </c>
      <c r="F222" s="31" t="s">
        <v>132</v>
      </c>
      <c r="G222" s="163" t="s">
        <v>1728</v>
      </c>
      <c r="H222" s="31" t="s">
        <v>1728</v>
      </c>
      <c r="I222" s="168" t="s">
        <v>1755</v>
      </c>
      <c r="J222" s="168" t="s">
        <v>1730</v>
      </c>
      <c r="K222" s="31" t="s">
        <v>9</v>
      </c>
      <c r="M222" s="166">
        <f t="shared" si="1"/>
        <v>45755</v>
      </c>
      <c r="N222" s="76" t="str">
        <f t="shared" si="2"/>
        <v>dinner</v>
      </c>
      <c r="O222" s="78">
        <f t="shared" si="3"/>
        <v>1</v>
      </c>
    </row>
    <row r="223">
      <c r="A223" s="99" t="s">
        <v>2184</v>
      </c>
      <c r="B223" s="168" t="s">
        <v>2185</v>
      </c>
      <c r="C223" s="31" t="s">
        <v>1725</v>
      </c>
      <c r="D223" s="168" t="s">
        <v>2186</v>
      </c>
      <c r="E223" s="31" t="s">
        <v>2187</v>
      </c>
      <c r="F223" s="31" t="s">
        <v>132</v>
      </c>
      <c r="G223" s="163" t="s">
        <v>1728</v>
      </c>
      <c r="H223" s="31" t="s">
        <v>1728</v>
      </c>
      <c r="I223" s="168" t="s">
        <v>1755</v>
      </c>
      <c r="J223" s="168" t="s">
        <v>1730</v>
      </c>
      <c r="K223" s="31" t="s">
        <v>9</v>
      </c>
      <c r="M223" s="166">
        <f t="shared" si="1"/>
        <v>45755</v>
      </c>
      <c r="N223" s="76" t="str">
        <f t="shared" si="2"/>
        <v>dinner</v>
      </c>
      <c r="O223" s="78">
        <f t="shared" si="3"/>
        <v>1</v>
      </c>
    </row>
    <row r="224">
      <c r="A224" s="99" t="s">
        <v>2188</v>
      </c>
      <c r="B224" s="168" t="s">
        <v>2163</v>
      </c>
      <c r="C224" s="31" t="s">
        <v>1735</v>
      </c>
      <c r="D224" s="168" t="s">
        <v>2164</v>
      </c>
      <c r="E224" s="31" t="s">
        <v>2165</v>
      </c>
      <c r="F224" s="31" t="s">
        <v>132</v>
      </c>
      <c r="G224" s="168" t="s">
        <v>1792</v>
      </c>
      <c r="H224" s="31" t="s">
        <v>1779</v>
      </c>
      <c r="I224" s="168" t="s">
        <v>1729</v>
      </c>
      <c r="J224" s="168" t="s">
        <v>1730</v>
      </c>
      <c r="K224" s="31" t="s">
        <v>82</v>
      </c>
      <c r="M224" s="166">
        <f t="shared" si="1"/>
        <v>45755</v>
      </c>
      <c r="N224" s="76" t="str">
        <f t="shared" si="2"/>
        <v>dinner</v>
      </c>
      <c r="O224" s="78">
        <f t="shared" si="3"/>
        <v>1</v>
      </c>
    </row>
    <row r="225">
      <c r="A225" s="99" t="s">
        <v>2189</v>
      </c>
      <c r="B225" s="168" t="s">
        <v>2181</v>
      </c>
      <c r="C225" s="31" t="s">
        <v>1732</v>
      </c>
      <c r="D225" s="168" t="s">
        <v>2182</v>
      </c>
      <c r="E225" s="31" t="s">
        <v>2183</v>
      </c>
      <c r="F225" s="31" t="s">
        <v>132</v>
      </c>
      <c r="G225" s="168" t="s">
        <v>1792</v>
      </c>
      <c r="H225" s="31" t="s">
        <v>1779</v>
      </c>
      <c r="I225" s="168" t="s">
        <v>1755</v>
      </c>
      <c r="J225" s="168" t="s">
        <v>1730</v>
      </c>
      <c r="K225" s="31" t="s">
        <v>9</v>
      </c>
      <c r="M225" s="166">
        <f t="shared" si="1"/>
        <v>45755</v>
      </c>
      <c r="N225" s="76" t="str">
        <f t="shared" si="2"/>
        <v>dinner</v>
      </c>
      <c r="O225" s="78">
        <f t="shared" si="3"/>
        <v>1</v>
      </c>
    </row>
    <row r="226">
      <c r="A226" s="99" t="s">
        <v>2190</v>
      </c>
      <c r="B226" s="168" t="s">
        <v>2191</v>
      </c>
      <c r="C226" s="31" t="s">
        <v>1725</v>
      </c>
      <c r="D226" s="168" t="s">
        <v>2192</v>
      </c>
      <c r="E226" s="31" t="s">
        <v>2193</v>
      </c>
      <c r="F226" s="31" t="s">
        <v>132</v>
      </c>
      <c r="G226" s="163" t="s">
        <v>1728</v>
      </c>
      <c r="H226" s="31" t="s">
        <v>1728</v>
      </c>
      <c r="I226" s="168" t="s">
        <v>1755</v>
      </c>
      <c r="J226" s="168" t="s">
        <v>1730</v>
      </c>
      <c r="K226" s="31" t="s">
        <v>9</v>
      </c>
      <c r="M226" s="166">
        <f t="shared" si="1"/>
        <v>45755</v>
      </c>
      <c r="N226" s="76" t="str">
        <f t="shared" si="2"/>
        <v>dinner</v>
      </c>
      <c r="O226" s="78">
        <f t="shared" si="3"/>
        <v>1</v>
      </c>
    </row>
    <row r="227">
      <c r="A227" s="99" t="s">
        <v>2194</v>
      </c>
      <c r="B227" s="168" t="s">
        <v>2185</v>
      </c>
      <c r="C227" s="31" t="s">
        <v>1732</v>
      </c>
      <c r="D227" s="168" t="s">
        <v>2186</v>
      </c>
      <c r="E227" s="31" t="s">
        <v>2187</v>
      </c>
      <c r="F227" s="31" t="s">
        <v>132</v>
      </c>
      <c r="G227" s="168" t="s">
        <v>1962</v>
      </c>
      <c r="H227" s="31" t="s">
        <v>1944</v>
      </c>
      <c r="I227" s="168" t="s">
        <v>1755</v>
      </c>
      <c r="J227" s="168" t="s">
        <v>1730</v>
      </c>
      <c r="K227" s="31" t="s">
        <v>9</v>
      </c>
      <c r="M227" s="166">
        <f t="shared" si="1"/>
        <v>45755</v>
      </c>
      <c r="N227" s="76" t="str">
        <f t="shared" si="2"/>
        <v>dinner</v>
      </c>
      <c r="O227" s="78">
        <f t="shared" si="3"/>
        <v>1</v>
      </c>
    </row>
    <row r="228">
      <c r="A228" s="99" t="s">
        <v>2195</v>
      </c>
      <c r="B228" s="168" t="s">
        <v>2191</v>
      </c>
      <c r="C228" s="31" t="s">
        <v>1732</v>
      </c>
      <c r="D228" s="168" t="s">
        <v>2192</v>
      </c>
      <c r="E228" s="31" t="s">
        <v>2193</v>
      </c>
      <c r="F228" s="31" t="s">
        <v>132</v>
      </c>
      <c r="G228" s="168" t="s">
        <v>1962</v>
      </c>
      <c r="H228" s="31" t="s">
        <v>1944</v>
      </c>
      <c r="I228" s="168" t="s">
        <v>1755</v>
      </c>
      <c r="J228" s="168" t="s">
        <v>1730</v>
      </c>
      <c r="K228" s="31" t="s">
        <v>9</v>
      </c>
      <c r="M228" s="166">
        <f t="shared" si="1"/>
        <v>45755</v>
      </c>
      <c r="N228" s="76" t="str">
        <f t="shared" si="2"/>
        <v>dinner</v>
      </c>
      <c r="O228" s="78">
        <f t="shared" si="3"/>
        <v>1</v>
      </c>
    </row>
    <row r="229">
      <c r="A229" s="99" t="s">
        <v>2196</v>
      </c>
      <c r="B229" s="168" t="s">
        <v>2197</v>
      </c>
      <c r="C229" s="31" t="s">
        <v>1725</v>
      </c>
      <c r="D229" s="168" t="s">
        <v>2198</v>
      </c>
      <c r="E229" s="31" t="s">
        <v>2199</v>
      </c>
      <c r="F229" s="31" t="s">
        <v>132</v>
      </c>
      <c r="G229" s="163" t="s">
        <v>1728</v>
      </c>
      <c r="H229" s="31" t="s">
        <v>1728</v>
      </c>
      <c r="I229" s="168" t="s">
        <v>1755</v>
      </c>
      <c r="J229" s="168" t="s">
        <v>1730</v>
      </c>
      <c r="K229" s="31" t="s">
        <v>9</v>
      </c>
      <c r="M229" s="166">
        <f t="shared" si="1"/>
        <v>45755</v>
      </c>
      <c r="N229" s="76" t="str">
        <f t="shared" si="2"/>
        <v>dinner</v>
      </c>
      <c r="O229" s="78">
        <f t="shared" si="3"/>
        <v>1</v>
      </c>
    </row>
    <row r="230">
      <c r="A230" s="99" t="s">
        <v>2200</v>
      </c>
      <c r="B230" s="168" t="s">
        <v>2201</v>
      </c>
      <c r="C230" s="31" t="s">
        <v>1725</v>
      </c>
      <c r="D230" s="168" t="s">
        <v>2202</v>
      </c>
      <c r="E230" s="31" t="s">
        <v>2203</v>
      </c>
      <c r="F230" s="31" t="s">
        <v>132</v>
      </c>
      <c r="G230" s="163" t="s">
        <v>1728</v>
      </c>
      <c r="H230" s="31" t="s">
        <v>1728</v>
      </c>
      <c r="I230" s="168" t="s">
        <v>1755</v>
      </c>
      <c r="J230" s="168" t="s">
        <v>1730</v>
      </c>
      <c r="K230" s="31" t="s">
        <v>9</v>
      </c>
      <c r="M230" s="166">
        <f t="shared" si="1"/>
        <v>45755</v>
      </c>
      <c r="N230" s="76" t="str">
        <f t="shared" si="2"/>
        <v>dinner</v>
      </c>
      <c r="O230" s="78">
        <f t="shared" si="3"/>
        <v>1</v>
      </c>
    </row>
    <row r="231">
      <c r="A231" s="99" t="s">
        <v>2204</v>
      </c>
      <c r="B231" s="168" t="s">
        <v>2181</v>
      </c>
      <c r="C231" s="31" t="s">
        <v>1735</v>
      </c>
      <c r="D231" s="168" t="s">
        <v>2182</v>
      </c>
      <c r="E231" s="31" t="s">
        <v>2183</v>
      </c>
      <c r="F231" s="31" t="s">
        <v>132</v>
      </c>
      <c r="G231" s="168" t="s">
        <v>1792</v>
      </c>
      <c r="H231" s="31" t="s">
        <v>1779</v>
      </c>
      <c r="I231" s="168" t="s">
        <v>1755</v>
      </c>
      <c r="J231" s="168" t="s">
        <v>1730</v>
      </c>
      <c r="K231" s="31" t="s">
        <v>9</v>
      </c>
      <c r="M231" s="166">
        <f t="shared" si="1"/>
        <v>45755</v>
      </c>
      <c r="N231" s="76" t="str">
        <f t="shared" si="2"/>
        <v>dinner</v>
      </c>
      <c r="O231" s="78">
        <f t="shared" si="3"/>
        <v>1</v>
      </c>
    </row>
    <row r="232">
      <c r="A232" s="99" t="s">
        <v>2205</v>
      </c>
      <c r="B232" s="168" t="s">
        <v>2197</v>
      </c>
      <c r="C232" s="31" t="s">
        <v>1732</v>
      </c>
      <c r="D232" s="168" t="s">
        <v>2198</v>
      </c>
      <c r="E232" s="31" t="s">
        <v>2199</v>
      </c>
      <c r="F232" s="31" t="s">
        <v>132</v>
      </c>
      <c r="G232" s="168" t="s">
        <v>1962</v>
      </c>
      <c r="H232" s="31" t="s">
        <v>1944</v>
      </c>
      <c r="I232" s="168" t="s">
        <v>1755</v>
      </c>
      <c r="J232" s="168" t="s">
        <v>1730</v>
      </c>
      <c r="K232" s="31" t="s">
        <v>9</v>
      </c>
      <c r="M232" s="166">
        <f t="shared" si="1"/>
        <v>45755</v>
      </c>
      <c r="N232" s="76" t="str">
        <f t="shared" si="2"/>
        <v>dinner</v>
      </c>
      <c r="O232" s="78">
        <f t="shared" si="3"/>
        <v>1</v>
      </c>
    </row>
    <row r="233">
      <c r="A233" s="99" t="s">
        <v>2206</v>
      </c>
      <c r="B233" s="168" t="s">
        <v>2201</v>
      </c>
      <c r="C233" s="31" t="s">
        <v>1732</v>
      </c>
      <c r="D233" s="168" t="s">
        <v>2202</v>
      </c>
      <c r="E233" s="31" t="s">
        <v>2203</v>
      </c>
      <c r="F233" s="31" t="s">
        <v>132</v>
      </c>
      <c r="G233" s="168" t="s">
        <v>1962</v>
      </c>
      <c r="H233" s="31" t="s">
        <v>1944</v>
      </c>
      <c r="I233" s="168" t="s">
        <v>1755</v>
      </c>
      <c r="J233" s="168" t="s">
        <v>1730</v>
      </c>
      <c r="K233" s="31" t="s">
        <v>9</v>
      </c>
      <c r="M233" s="166">
        <f t="shared" si="1"/>
        <v>45755</v>
      </c>
      <c r="N233" s="76" t="str">
        <f t="shared" si="2"/>
        <v>dinner</v>
      </c>
      <c r="O233" s="78">
        <f t="shared" si="3"/>
        <v>1</v>
      </c>
    </row>
    <row r="234">
      <c r="A234" s="99" t="s">
        <v>2207</v>
      </c>
      <c r="B234" s="168" t="s">
        <v>2169</v>
      </c>
      <c r="C234" s="31" t="s">
        <v>1735</v>
      </c>
      <c r="D234" s="168" t="s">
        <v>2170</v>
      </c>
      <c r="E234" s="31" t="s">
        <v>2171</v>
      </c>
      <c r="F234" s="31" t="s">
        <v>129</v>
      </c>
      <c r="G234" s="168" t="s">
        <v>1962</v>
      </c>
      <c r="H234" s="31" t="s">
        <v>1944</v>
      </c>
      <c r="I234" s="168" t="s">
        <v>1755</v>
      </c>
      <c r="J234" s="168" t="s">
        <v>1730</v>
      </c>
      <c r="K234" s="31" t="s">
        <v>9</v>
      </c>
      <c r="M234" s="166">
        <f t="shared" si="1"/>
        <v>45755</v>
      </c>
      <c r="N234" s="76" t="str">
        <f t="shared" si="2"/>
        <v>dinner</v>
      </c>
      <c r="O234" s="78">
        <f t="shared" si="3"/>
        <v>1</v>
      </c>
    </row>
    <row r="235">
      <c r="A235" s="99" t="s">
        <v>2208</v>
      </c>
      <c r="B235" s="168" t="s">
        <v>2209</v>
      </c>
      <c r="C235" s="31" t="s">
        <v>1725</v>
      </c>
      <c r="D235" s="168" t="s">
        <v>2210</v>
      </c>
      <c r="E235" s="31" t="s">
        <v>2211</v>
      </c>
      <c r="F235" s="31" t="s">
        <v>129</v>
      </c>
      <c r="G235" s="163" t="s">
        <v>1728</v>
      </c>
      <c r="H235" s="31" t="s">
        <v>1728</v>
      </c>
      <c r="I235" s="168" t="s">
        <v>1755</v>
      </c>
      <c r="J235" s="168" t="s">
        <v>1730</v>
      </c>
      <c r="K235" s="31" t="s">
        <v>9</v>
      </c>
      <c r="M235" s="166">
        <f t="shared" si="1"/>
        <v>45755</v>
      </c>
      <c r="N235" s="76" t="str">
        <f t="shared" si="2"/>
        <v>dinner</v>
      </c>
      <c r="O235" s="78">
        <f t="shared" si="3"/>
        <v>1</v>
      </c>
    </row>
    <row r="236">
      <c r="A236" s="99" t="s">
        <v>2212</v>
      </c>
      <c r="B236" s="168" t="s">
        <v>2213</v>
      </c>
      <c r="C236" s="31" t="s">
        <v>1725</v>
      </c>
      <c r="D236" s="168" t="s">
        <v>2214</v>
      </c>
      <c r="E236" s="31" t="s">
        <v>2215</v>
      </c>
      <c r="F236" s="31" t="s">
        <v>132</v>
      </c>
      <c r="G236" s="163" t="s">
        <v>1728</v>
      </c>
      <c r="H236" s="31" t="s">
        <v>1728</v>
      </c>
      <c r="I236" s="168" t="s">
        <v>1729</v>
      </c>
      <c r="J236" s="168" t="s">
        <v>1730</v>
      </c>
      <c r="K236" s="31" t="s">
        <v>82</v>
      </c>
      <c r="M236" s="166">
        <f t="shared" si="1"/>
        <v>45755</v>
      </c>
      <c r="N236" s="76" t="str">
        <f t="shared" si="2"/>
        <v>dinner</v>
      </c>
      <c r="O236" s="78">
        <f t="shared" si="3"/>
        <v>1</v>
      </c>
    </row>
    <row r="237">
      <c r="A237" s="99" t="s">
        <v>2216</v>
      </c>
      <c r="B237" s="168" t="s">
        <v>2209</v>
      </c>
      <c r="C237" s="31" t="s">
        <v>1732</v>
      </c>
      <c r="D237" s="168" t="s">
        <v>2210</v>
      </c>
      <c r="E237" s="31" t="s">
        <v>2211</v>
      </c>
      <c r="F237" s="31" t="s">
        <v>129</v>
      </c>
      <c r="G237" s="168" t="s">
        <v>1962</v>
      </c>
      <c r="H237" s="31" t="s">
        <v>1944</v>
      </c>
      <c r="I237" s="168" t="s">
        <v>1755</v>
      </c>
      <c r="J237" s="168" t="s">
        <v>1730</v>
      </c>
      <c r="K237" s="31" t="s">
        <v>9</v>
      </c>
      <c r="M237" s="166">
        <f t="shared" si="1"/>
        <v>45755</v>
      </c>
      <c r="N237" s="76" t="str">
        <f t="shared" si="2"/>
        <v>dinner</v>
      </c>
      <c r="O237" s="78">
        <f t="shared" si="3"/>
        <v>1</v>
      </c>
    </row>
    <row r="238">
      <c r="A238" s="167" t="s">
        <v>2217</v>
      </c>
      <c r="B238" s="4">
        <v>2.6236257E7</v>
      </c>
      <c r="C238" s="1" t="s">
        <v>1732</v>
      </c>
      <c r="D238" s="4">
        <v>3.9023226E7</v>
      </c>
      <c r="E238" s="1" t="s">
        <v>2215</v>
      </c>
      <c r="F238" s="1" t="s">
        <v>132</v>
      </c>
      <c r="G238" s="4">
        <v>24379.0</v>
      </c>
      <c r="H238" s="1" t="s">
        <v>1779</v>
      </c>
      <c r="I238" s="4">
        <v>7755891.0</v>
      </c>
      <c r="J238" s="4">
        <v>1.0</v>
      </c>
      <c r="K238" s="1" t="s">
        <v>82</v>
      </c>
      <c r="L238" s="1"/>
      <c r="M238" s="166">
        <f t="shared" si="1"/>
        <v>45755</v>
      </c>
      <c r="N238" s="76" t="str">
        <f t="shared" si="2"/>
        <v>dinner</v>
      </c>
      <c r="O238" s="78">
        <f t="shared" si="3"/>
        <v>1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67" t="s">
        <v>2218</v>
      </c>
      <c r="B239" s="4">
        <v>2.6236257E7</v>
      </c>
      <c r="C239" s="1" t="s">
        <v>1735</v>
      </c>
      <c r="D239" s="4">
        <v>3.9023226E7</v>
      </c>
      <c r="E239" s="1" t="s">
        <v>2215</v>
      </c>
      <c r="F239" s="1" t="s">
        <v>132</v>
      </c>
      <c r="G239" s="4">
        <v>24379.0</v>
      </c>
      <c r="H239" s="1" t="s">
        <v>1779</v>
      </c>
      <c r="I239" s="4">
        <v>7755891.0</v>
      </c>
      <c r="J239" s="4">
        <v>1.0</v>
      </c>
      <c r="K239" s="1" t="s">
        <v>82</v>
      </c>
      <c r="L239" s="1"/>
      <c r="M239" s="166">
        <f t="shared" si="1"/>
        <v>45755</v>
      </c>
      <c r="N239" s="76" t="str">
        <f t="shared" si="2"/>
        <v>dinner</v>
      </c>
      <c r="O239" s="78">
        <f t="shared" si="3"/>
        <v>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67" t="s">
        <v>2219</v>
      </c>
      <c r="B240" s="4">
        <v>2.6235976E7</v>
      </c>
      <c r="C240" s="1" t="s">
        <v>1735</v>
      </c>
      <c r="D240" s="4">
        <v>3.9022912E7</v>
      </c>
      <c r="E240" s="1" t="s">
        <v>2187</v>
      </c>
      <c r="F240" s="1" t="s">
        <v>132</v>
      </c>
      <c r="G240" s="4">
        <v>23599.0</v>
      </c>
      <c r="H240" s="1" t="s">
        <v>1944</v>
      </c>
      <c r="I240" s="4">
        <v>7743457.0</v>
      </c>
      <c r="J240" s="4">
        <v>1.0</v>
      </c>
      <c r="K240" s="1" t="s">
        <v>9</v>
      </c>
      <c r="L240" s="1"/>
      <c r="M240" s="166">
        <f t="shared" si="1"/>
        <v>45755</v>
      </c>
      <c r="N240" s="76" t="str">
        <f t="shared" si="2"/>
        <v>dinner</v>
      </c>
      <c r="O240" s="78">
        <f t="shared" si="3"/>
        <v>1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67" t="s">
        <v>2220</v>
      </c>
      <c r="B241" s="4">
        <v>2.6236159E7</v>
      </c>
      <c r="C241" s="1" t="s">
        <v>1735</v>
      </c>
      <c r="D241" s="4">
        <v>3.9023104E7</v>
      </c>
      <c r="E241" s="1" t="s">
        <v>2203</v>
      </c>
      <c r="F241" s="1" t="s">
        <v>132</v>
      </c>
      <c r="G241" s="4">
        <v>23599.0</v>
      </c>
      <c r="H241" s="1" t="s">
        <v>1944</v>
      </c>
      <c r="I241" s="4">
        <v>7743457.0</v>
      </c>
      <c r="J241" s="4">
        <v>1.0</v>
      </c>
      <c r="K241" s="1" t="s">
        <v>9</v>
      </c>
      <c r="L241" s="1"/>
      <c r="M241" s="166">
        <f t="shared" si="1"/>
        <v>45755</v>
      </c>
      <c r="N241" s="76" t="str">
        <f t="shared" si="2"/>
        <v>dinner</v>
      </c>
      <c r="O241" s="78">
        <f t="shared" si="3"/>
        <v>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67" t="s">
        <v>2221</v>
      </c>
      <c r="B242" s="4">
        <v>2.6235779E7</v>
      </c>
      <c r="C242" s="1" t="s">
        <v>1735</v>
      </c>
      <c r="D242" s="4">
        <v>3.9022688E7</v>
      </c>
      <c r="E242" s="1" t="s">
        <v>2175</v>
      </c>
      <c r="F242" s="1" t="s">
        <v>129</v>
      </c>
      <c r="G242" s="4">
        <v>23599.0</v>
      </c>
      <c r="H242" s="1" t="s">
        <v>1944</v>
      </c>
      <c r="I242" s="4">
        <v>7755891.0</v>
      </c>
      <c r="J242" s="4">
        <v>1.0</v>
      </c>
      <c r="K242" s="1" t="s">
        <v>82</v>
      </c>
      <c r="L242" s="1"/>
      <c r="M242" s="166">
        <f t="shared" si="1"/>
        <v>45755</v>
      </c>
      <c r="N242" s="76" t="str">
        <f t="shared" si="2"/>
        <v>dinner</v>
      </c>
      <c r="O242" s="78">
        <f t="shared" si="3"/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67" t="s">
        <v>2222</v>
      </c>
      <c r="B243" s="4">
        <v>2.623607E7</v>
      </c>
      <c r="C243" s="1" t="s">
        <v>1735</v>
      </c>
      <c r="D243" s="1" t="s">
        <v>1735</v>
      </c>
      <c r="E243" s="1" t="s">
        <v>2193</v>
      </c>
      <c r="F243" s="1" t="s">
        <v>132</v>
      </c>
      <c r="G243" s="4">
        <v>23599.0</v>
      </c>
      <c r="H243" s="1" t="s">
        <v>1944</v>
      </c>
      <c r="I243" s="4">
        <v>7743457.0</v>
      </c>
      <c r="J243" s="4">
        <v>1.0</v>
      </c>
      <c r="K243" s="1" t="s">
        <v>9</v>
      </c>
      <c r="L243" s="1"/>
      <c r="M243" s="166">
        <f t="shared" si="1"/>
        <v>45755</v>
      </c>
      <c r="N243" s="76" t="str">
        <f t="shared" si="2"/>
        <v>dinner</v>
      </c>
      <c r="O243" s="78">
        <f t="shared" si="3"/>
        <v>1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67" t="s">
        <v>2223</v>
      </c>
      <c r="B244" s="4">
        <v>2.6236111E7</v>
      </c>
      <c r="C244" s="1" t="s">
        <v>1735</v>
      </c>
      <c r="D244" s="4">
        <v>3.9023059E7</v>
      </c>
      <c r="E244" s="1" t="s">
        <v>2199</v>
      </c>
      <c r="F244" s="1" t="s">
        <v>132</v>
      </c>
      <c r="G244" s="4">
        <v>23599.0</v>
      </c>
      <c r="H244" s="1" t="s">
        <v>1944</v>
      </c>
      <c r="I244" s="4">
        <v>7743457.0</v>
      </c>
      <c r="J244" s="4">
        <v>1.0</v>
      </c>
      <c r="K244" s="1" t="s">
        <v>9</v>
      </c>
      <c r="L244" s="1"/>
      <c r="M244" s="166">
        <f t="shared" si="1"/>
        <v>45755</v>
      </c>
      <c r="N244" s="76" t="str">
        <f t="shared" si="2"/>
        <v>dinner</v>
      </c>
      <c r="O244" s="78">
        <f t="shared" si="3"/>
        <v>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67" t="s">
        <v>2224</v>
      </c>
      <c r="B245" s="4">
        <v>2.6236253E7</v>
      </c>
      <c r="C245" s="1" t="s">
        <v>1735</v>
      </c>
      <c r="D245" s="4">
        <v>3.9023217E7</v>
      </c>
      <c r="E245" s="1" t="s">
        <v>2211</v>
      </c>
      <c r="F245" s="1" t="s">
        <v>129</v>
      </c>
      <c r="G245" s="4">
        <v>23599.0</v>
      </c>
      <c r="H245" s="1" t="s">
        <v>1944</v>
      </c>
      <c r="I245" s="4">
        <v>7743457.0</v>
      </c>
      <c r="J245" s="4">
        <v>1.0</v>
      </c>
      <c r="K245" s="1" t="s">
        <v>9</v>
      </c>
      <c r="L245" s="1"/>
      <c r="M245" s="166">
        <f t="shared" si="1"/>
        <v>45755</v>
      </c>
      <c r="N245" s="76" t="str">
        <f t="shared" si="2"/>
        <v>dinner</v>
      </c>
      <c r="O245" s="78">
        <f t="shared" si="3"/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95" t="s">
        <v>2225</v>
      </c>
      <c r="B246" s="95" t="s">
        <v>2226</v>
      </c>
      <c r="C246" s="76" t="s">
        <v>1725</v>
      </c>
      <c r="D246" s="99" t="s">
        <v>2227</v>
      </c>
      <c r="E246" s="31" t="s">
        <v>2228</v>
      </c>
      <c r="F246" s="31" t="s">
        <v>131</v>
      </c>
      <c r="G246" s="31" t="s">
        <v>1728</v>
      </c>
      <c r="H246" s="31" t="s">
        <v>1728</v>
      </c>
      <c r="I246" s="99" t="s">
        <v>1755</v>
      </c>
      <c r="J246" s="169">
        <v>1.0</v>
      </c>
      <c r="K246" s="31" t="s">
        <v>9</v>
      </c>
      <c r="L246" s="31" t="s">
        <v>134</v>
      </c>
      <c r="M246" s="170">
        <v>45756.0</v>
      </c>
      <c r="N246" s="31" t="s">
        <v>2</v>
      </c>
      <c r="O246" s="96">
        <v>1.0</v>
      </c>
      <c r="P246" s="31"/>
      <c r="Q246" s="31"/>
      <c r="R246" s="31"/>
      <c r="S246" s="31"/>
      <c r="T246" s="31"/>
      <c r="U246" s="31"/>
      <c r="V246" s="169"/>
      <c r="W246" s="31"/>
      <c r="X246" s="31"/>
      <c r="Y246" s="169"/>
      <c r="Z246" s="31"/>
    </row>
    <row r="247">
      <c r="A247" s="98" t="s">
        <v>2229</v>
      </c>
      <c r="B247" s="164">
        <v>2.6245298E7</v>
      </c>
      <c r="C247" s="92" t="s">
        <v>1732</v>
      </c>
      <c r="D247" s="164">
        <v>3.9051949E7</v>
      </c>
      <c r="E247" s="92" t="s">
        <v>2228</v>
      </c>
      <c r="F247" s="92" t="s">
        <v>131</v>
      </c>
      <c r="G247" s="164">
        <v>23599.0</v>
      </c>
      <c r="H247" s="92" t="s">
        <v>1944</v>
      </c>
      <c r="I247" s="164">
        <v>7743457.0</v>
      </c>
      <c r="J247" s="4">
        <v>1.0</v>
      </c>
      <c r="K247" s="92" t="s">
        <v>9</v>
      </c>
      <c r="L247" s="92" t="s">
        <v>134</v>
      </c>
      <c r="M247" s="171">
        <v>45756.0</v>
      </c>
      <c r="N247" s="1" t="s">
        <v>2</v>
      </c>
      <c r="O247" s="4">
        <v>1.0</v>
      </c>
      <c r="P247" s="31"/>
      <c r="Q247" s="31"/>
      <c r="R247" s="31"/>
      <c r="S247" s="31"/>
      <c r="T247" s="31"/>
      <c r="U247" s="31"/>
      <c r="V247" s="169"/>
      <c r="W247" s="31"/>
      <c r="X247" s="31"/>
      <c r="Y247" s="169"/>
      <c r="Z247" s="31"/>
    </row>
    <row r="248">
      <c r="A248" s="95" t="s">
        <v>2230</v>
      </c>
      <c r="B248" s="95" t="s">
        <v>2231</v>
      </c>
      <c r="C248" s="76" t="s">
        <v>1725</v>
      </c>
      <c r="D248" s="99" t="s">
        <v>2232</v>
      </c>
      <c r="E248" s="31" t="s">
        <v>2233</v>
      </c>
      <c r="F248" s="31" t="s">
        <v>129</v>
      </c>
      <c r="G248" s="31" t="s">
        <v>1728</v>
      </c>
      <c r="H248" s="31" t="s">
        <v>1728</v>
      </c>
      <c r="I248" s="99" t="s">
        <v>1729</v>
      </c>
      <c r="J248" s="169">
        <v>1.0</v>
      </c>
      <c r="K248" s="31" t="s">
        <v>82</v>
      </c>
      <c r="L248" s="31" t="s">
        <v>134</v>
      </c>
      <c r="M248" s="170">
        <v>45756.0</v>
      </c>
      <c r="N248" s="31" t="s">
        <v>2</v>
      </c>
      <c r="O248" s="96">
        <v>1.0</v>
      </c>
      <c r="P248" s="31"/>
      <c r="Q248" s="31"/>
      <c r="R248" s="31"/>
      <c r="S248" s="31"/>
      <c r="T248" s="31"/>
      <c r="U248" s="31"/>
      <c r="V248" s="169"/>
      <c r="W248" s="31"/>
      <c r="X248" s="31"/>
      <c r="Y248" s="169"/>
      <c r="Z248" s="31"/>
    </row>
    <row r="249">
      <c r="A249" s="95" t="s">
        <v>2234</v>
      </c>
      <c r="B249" s="95" t="s">
        <v>2235</v>
      </c>
      <c r="C249" s="76" t="s">
        <v>1725</v>
      </c>
      <c r="D249" s="99" t="s">
        <v>2236</v>
      </c>
      <c r="E249" s="31" t="s">
        <v>2237</v>
      </c>
      <c r="F249" s="31" t="s">
        <v>132</v>
      </c>
      <c r="G249" s="31" t="s">
        <v>1728</v>
      </c>
      <c r="H249" s="31" t="s">
        <v>1728</v>
      </c>
      <c r="I249" s="99" t="s">
        <v>1729</v>
      </c>
      <c r="J249" s="169">
        <v>1.0</v>
      </c>
      <c r="K249" s="31" t="s">
        <v>82</v>
      </c>
      <c r="L249" s="31" t="s">
        <v>134</v>
      </c>
      <c r="M249" s="170">
        <v>45756.0</v>
      </c>
      <c r="N249" s="31" t="s">
        <v>2</v>
      </c>
      <c r="O249" s="96">
        <v>1.0</v>
      </c>
      <c r="P249" s="31"/>
      <c r="Q249" s="31"/>
      <c r="R249" s="31"/>
      <c r="S249" s="31"/>
      <c r="T249" s="31"/>
      <c r="U249" s="31"/>
      <c r="V249" s="169"/>
      <c r="W249" s="31"/>
      <c r="X249" s="31"/>
      <c r="Y249" s="169"/>
      <c r="Z249" s="31"/>
    </row>
    <row r="250">
      <c r="A250" s="95" t="s">
        <v>2238</v>
      </c>
      <c r="B250" s="95" t="s">
        <v>2239</v>
      </c>
      <c r="C250" s="76" t="s">
        <v>1725</v>
      </c>
      <c r="D250" s="99" t="s">
        <v>2240</v>
      </c>
      <c r="E250" s="31" t="s">
        <v>1789</v>
      </c>
      <c r="F250" s="31" t="s">
        <v>132</v>
      </c>
      <c r="G250" s="31" t="s">
        <v>1728</v>
      </c>
      <c r="H250" s="31" t="s">
        <v>1728</v>
      </c>
      <c r="I250" s="99" t="s">
        <v>1755</v>
      </c>
      <c r="J250" s="169">
        <v>1.0</v>
      </c>
      <c r="K250" s="31" t="s">
        <v>9</v>
      </c>
      <c r="L250" s="31" t="s">
        <v>134</v>
      </c>
      <c r="M250" s="170">
        <v>45756.0</v>
      </c>
      <c r="N250" s="31" t="s">
        <v>2</v>
      </c>
      <c r="O250" s="96">
        <v>1.0</v>
      </c>
      <c r="P250" s="31"/>
      <c r="Q250" s="31"/>
      <c r="R250" s="31"/>
      <c r="S250" s="31"/>
      <c r="T250" s="31"/>
      <c r="U250" s="31"/>
      <c r="V250" s="169"/>
      <c r="W250" s="31"/>
      <c r="X250" s="31"/>
      <c r="Y250" s="169"/>
      <c r="Z250" s="31"/>
    </row>
    <row r="251">
      <c r="A251" s="98" t="s">
        <v>2241</v>
      </c>
      <c r="B251" s="164">
        <v>2.6245514E7</v>
      </c>
      <c r="C251" s="92" t="s">
        <v>1732</v>
      </c>
      <c r="D251" s="164">
        <v>3.905218E7</v>
      </c>
      <c r="E251" s="92" t="s">
        <v>2233</v>
      </c>
      <c r="F251" s="92" t="s">
        <v>129</v>
      </c>
      <c r="G251" s="164">
        <v>23598.0</v>
      </c>
      <c r="H251" s="92" t="s">
        <v>1733</v>
      </c>
      <c r="I251" s="164">
        <v>7755891.0</v>
      </c>
      <c r="J251" s="4">
        <v>1.0</v>
      </c>
      <c r="K251" s="92" t="s">
        <v>82</v>
      </c>
      <c r="L251" s="92" t="s">
        <v>134</v>
      </c>
      <c r="M251" s="171">
        <v>45756.0</v>
      </c>
      <c r="N251" s="1" t="s">
        <v>2</v>
      </c>
      <c r="O251" s="4">
        <v>1.0</v>
      </c>
      <c r="P251" s="31"/>
      <c r="Q251" s="31"/>
      <c r="R251" s="31"/>
      <c r="S251" s="31"/>
      <c r="T251" s="31"/>
      <c r="U251" s="31"/>
      <c r="V251" s="169"/>
      <c r="W251" s="31"/>
      <c r="X251" s="31"/>
      <c r="Y251" s="169"/>
      <c r="Z251" s="31"/>
    </row>
    <row r="252">
      <c r="A252" s="167" t="s">
        <v>2242</v>
      </c>
      <c r="B252" s="4">
        <v>2.6245524E7</v>
      </c>
      <c r="C252" s="1" t="s">
        <v>1732</v>
      </c>
      <c r="D252" s="4">
        <v>3.9052196E7</v>
      </c>
      <c r="E252" s="1" t="s">
        <v>2237</v>
      </c>
      <c r="F252" s="1" t="s">
        <v>132</v>
      </c>
      <c r="G252" s="4">
        <v>23600.0</v>
      </c>
      <c r="H252" s="1" t="s">
        <v>1742</v>
      </c>
      <c r="I252" s="4">
        <v>7755891.0</v>
      </c>
      <c r="J252" s="4">
        <v>1.0</v>
      </c>
      <c r="K252" s="1" t="s">
        <v>82</v>
      </c>
      <c r="L252" s="1" t="s">
        <v>134</v>
      </c>
      <c r="M252" s="171">
        <v>45756.0</v>
      </c>
      <c r="N252" s="1" t="s">
        <v>2</v>
      </c>
      <c r="O252" s="4">
        <v>1.0</v>
      </c>
      <c r="P252" s="31"/>
      <c r="Q252" s="31"/>
      <c r="R252" s="31"/>
      <c r="S252" s="31"/>
      <c r="T252" s="31"/>
      <c r="U252" s="31"/>
      <c r="V252" s="169"/>
      <c r="W252" s="31"/>
      <c r="X252" s="31"/>
      <c r="Y252" s="169"/>
      <c r="Z252" s="31"/>
    </row>
    <row r="253">
      <c r="A253" s="95" t="s">
        <v>2243</v>
      </c>
      <c r="B253" s="95" t="s">
        <v>2244</v>
      </c>
      <c r="C253" s="76" t="s">
        <v>1725</v>
      </c>
      <c r="D253" s="99" t="s">
        <v>2245</v>
      </c>
      <c r="E253" s="31" t="s">
        <v>2246</v>
      </c>
      <c r="F253" s="31" t="s">
        <v>129</v>
      </c>
      <c r="G253" s="31" t="s">
        <v>1728</v>
      </c>
      <c r="H253" s="31" t="s">
        <v>1728</v>
      </c>
      <c r="I253" s="99" t="s">
        <v>1755</v>
      </c>
      <c r="J253" s="169">
        <v>1.0</v>
      </c>
      <c r="K253" s="31" t="s">
        <v>9</v>
      </c>
      <c r="L253" s="31" t="s">
        <v>134</v>
      </c>
      <c r="M253" s="170">
        <v>45756.0</v>
      </c>
      <c r="N253" s="31" t="s">
        <v>2</v>
      </c>
      <c r="O253" s="96">
        <v>1.0</v>
      </c>
      <c r="P253" s="31"/>
      <c r="Q253" s="31"/>
      <c r="R253" s="31"/>
      <c r="S253" s="31"/>
      <c r="T253" s="31"/>
      <c r="U253" s="31"/>
      <c r="V253" s="169"/>
      <c r="W253" s="31"/>
      <c r="X253" s="31"/>
      <c r="Y253" s="169"/>
      <c r="Z253" s="31"/>
    </row>
    <row r="254">
      <c r="A254" s="98" t="s">
        <v>2247</v>
      </c>
      <c r="B254" s="164">
        <v>2.6245533E7</v>
      </c>
      <c r="C254" s="92" t="s">
        <v>1732</v>
      </c>
      <c r="D254" s="164">
        <v>3.9052209E7</v>
      </c>
      <c r="E254" s="92" t="s">
        <v>1789</v>
      </c>
      <c r="F254" s="92" t="s">
        <v>132</v>
      </c>
      <c r="G254" s="164">
        <v>23600.0</v>
      </c>
      <c r="H254" s="92" t="s">
        <v>1742</v>
      </c>
      <c r="I254" s="164">
        <v>7743457.0</v>
      </c>
      <c r="J254" s="164">
        <v>1.0</v>
      </c>
      <c r="K254" s="92" t="s">
        <v>9</v>
      </c>
      <c r="L254" s="92" t="s">
        <v>134</v>
      </c>
      <c r="M254" s="171">
        <v>45756.0</v>
      </c>
      <c r="N254" s="1" t="s">
        <v>2</v>
      </c>
      <c r="O254" s="4">
        <v>1.0</v>
      </c>
      <c r="P254" s="31"/>
      <c r="Q254" s="31"/>
      <c r="R254" s="31"/>
      <c r="S254" s="31"/>
      <c r="T254" s="31"/>
      <c r="U254" s="31"/>
      <c r="V254" s="169"/>
      <c r="W254" s="31"/>
      <c r="X254" s="31"/>
      <c r="Y254" s="169"/>
      <c r="Z254" s="31"/>
    </row>
    <row r="255">
      <c r="A255" s="95" t="s">
        <v>2248</v>
      </c>
      <c r="B255" s="95" t="s">
        <v>2249</v>
      </c>
      <c r="C255" s="76" t="s">
        <v>1725</v>
      </c>
      <c r="D255" s="99" t="s">
        <v>2250</v>
      </c>
      <c r="E255" s="31" t="s">
        <v>2251</v>
      </c>
      <c r="F255" s="31" t="s">
        <v>129</v>
      </c>
      <c r="G255" s="31" t="s">
        <v>1728</v>
      </c>
      <c r="H255" s="31" t="s">
        <v>1728</v>
      </c>
      <c r="I255" s="99" t="s">
        <v>1755</v>
      </c>
      <c r="J255" s="169">
        <v>1.0</v>
      </c>
      <c r="K255" s="31" t="s">
        <v>9</v>
      </c>
      <c r="L255" s="31" t="s">
        <v>134</v>
      </c>
      <c r="M255" s="170">
        <v>45756.0</v>
      </c>
      <c r="N255" s="31" t="s">
        <v>2</v>
      </c>
      <c r="O255" s="96">
        <v>1.0</v>
      </c>
      <c r="P255" s="31"/>
      <c r="Q255" s="31"/>
      <c r="R255" s="31"/>
      <c r="S255" s="31"/>
      <c r="T255" s="31"/>
      <c r="U255" s="31"/>
      <c r="V255" s="169"/>
      <c r="W255" s="31"/>
      <c r="X255" s="31"/>
      <c r="Y255" s="169"/>
      <c r="Z255" s="31"/>
    </row>
    <row r="256">
      <c r="A256" s="95" t="s">
        <v>2252</v>
      </c>
      <c r="B256" s="95" t="s">
        <v>2253</v>
      </c>
      <c r="C256" s="76" t="s">
        <v>1725</v>
      </c>
      <c r="D256" s="99" t="s">
        <v>2254</v>
      </c>
      <c r="E256" s="31" t="s">
        <v>2255</v>
      </c>
      <c r="F256" s="31" t="s">
        <v>129</v>
      </c>
      <c r="G256" s="31" t="s">
        <v>1728</v>
      </c>
      <c r="H256" s="31" t="s">
        <v>1728</v>
      </c>
      <c r="I256" s="99" t="s">
        <v>1755</v>
      </c>
      <c r="J256" s="169">
        <v>1.0</v>
      </c>
      <c r="K256" s="31" t="s">
        <v>9</v>
      </c>
      <c r="L256" s="31" t="s">
        <v>134</v>
      </c>
      <c r="M256" s="170">
        <v>45756.0</v>
      </c>
      <c r="N256" s="31" t="s">
        <v>2</v>
      </c>
      <c r="O256" s="96">
        <v>1.0</v>
      </c>
      <c r="P256" s="31"/>
      <c r="Q256" s="31"/>
      <c r="R256" s="31"/>
      <c r="S256" s="31"/>
      <c r="T256" s="31"/>
      <c r="U256" s="31"/>
      <c r="V256" s="169"/>
      <c r="W256" s="31"/>
      <c r="X256" s="31"/>
      <c r="Y256" s="169"/>
      <c r="Z256" s="31"/>
    </row>
    <row r="257">
      <c r="A257" s="98" t="s">
        <v>2256</v>
      </c>
      <c r="B257" s="164">
        <v>2.6245552E7</v>
      </c>
      <c r="C257" s="92" t="s">
        <v>1732</v>
      </c>
      <c r="D257" s="164">
        <v>3.9052242E7</v>
      </c>
      <c r="E257" s="92" t="s">
        <v>2246</v>
      </c>
      <c r="F257" s="92" t="s">
        <v>129</v>
      </c>
      <c r="G257" s="164">
        <v>23598.0</v>
      </c>
      <c r="H257" s="92" t="s">
        <v>1733</v>
      </c>
      <c r="I257" s="164">
        <v>7743457.0</v>
      </c>
      <c r="J257" s="164">
        <v>1.0</v>
      </c>
      <c r="K257" s="92" t="s">
        <v>9</v>
      </c>
      <c r="L257" s="92" t="s">
        <v>134</v>
      </c>
      <c r="M257" s="171">
        <v>45756.0</v>
      </c>
      <c r="N257" s="1" t="s">
        <v>2</v>
      </c>
      <c r="O257" s="4">
        <v>1.0</v>
      </c>
      <c r="P257" s="31"/>
      <c r="Q257" s="31"/>
      <c r="R257" s="31"/>
      <c r="S257" s="31"/>
      <c r="T257" s="31"/>
      <c r="U257" s="31"/>
      <c r="V257" s="169"/>
      <c r="W257" s="31"/>
      <c r="X257" s="31"/>
      <c r="Y257" s="169"/>
      <c r="Z257" s="31"/>
    </row>
    <row r="258">
      <c r="A258" s="99" t="s">
        <v>2257</v>
      </c>
      <c r="B258" s="99" t="s">
        <v>2258</v>
      </c>
      <c r="C258" s="76" t="s">
        <v>1725</v>
      </c>
      <c r="D258" s="99" t="s">
        <v>2259</v>
      </c>
      <c r="E258" s="31" t="s">
        <v>2260</v>
      </c>
      <c r="F258" s="31" t="s">
        <v>132</v>
      </c>
      <c r="G258" s="31" t="s">
        <v>1728</v>
      </c>
      <c r="H258" s="31" t="s">
        <v>1728</v>
      </c>
      <c r="I258" s="99" t="s">
        <v>1755</v>
      </c>
      <c r="J258" s="169">
        <v>1.0</v>
      </c>
      <c r="K258" s="31" t="s">
        <v>9</v>
      </c>
      <c r="L258" s="31" t="s">
        <v>134</v>
      </c>
      <c r="M258" s="170">
        <v>45756.0</v>
      </c>
      <c r="N258" s="31" t="s">
        <v>2</v>
      </c>
      <c r="O258" s="96">
        <v>1.0</v>
      </c>
      <c r="P258" s="31"/>
      <c r="Q258" s="31"/>
      <c r="R258" s="31"/>
      <c r="S258" s="31"/>
      <c r="T258" s="31"/>
      <c r="U258" s="31"/>
      <c r="V258" s="169"/>
      <c r="W258" s="31"/>
      <c r="X258" s="31"/>
      <c r="Y258" s="169"/>
      <c r="Z258" s="31"/>
    </row>
    <row r="259">
      <c r="A259" s="172" t="s">
        <v>2261</v>
      </c>
      <c r="B259" s="164">
        <v>2.624556E7</v>
      </c>
      <c r="C259" s="92" t="s">
        <v>1732</v>
      </c>
      <c r="D259" s="164">
        <v>3.905226E7</v>
      </c>
      <c r="E259" s="92" t="s">
        <v>2251</v>
      </c>
      <c r="F259" s="92" t="s">
        <v>129</v>
      </c>
      <c r="G259" s="164">
        <v>23598.0</v>
      </c>
      <c r="H259" s="92" t="s">
        <v>1733</v>
      </c>
      <c r="I259" s="164">
        <v>7743457.0</v>
      </c>
      <c r="J259" s="164">
        <v>1.0</v>
      </c>
      <c r="K259" s="92" t="s">
        <v>9</v>
      </c>
      <c r="L259" s="92" t="s">
        <v>134</v>
      </c>
      <c r="M259" s="171">
        <v>45756.0</v>
      </c>
      <c r="N259" s="1" t="s">
        <v>2</v>
      </c>
      <c r="O259" s="4">
        <v>1.0</v>
      </c>
      <c r="P259" s="31"/>
      <c r="Q259" s="31"/>
      <c r="R259" s="31"/>
      <c r="S259" s="31"/>
      <c r="T259" s="31"/>
      <c r="U259" s="31"/>
      <c r="V259" s="169"/>
      <c r="W259" s="31"/>
      <c r="X259" s="31"/>
      <c r="Y259" s="169"/>
      <c r="Z259" s="31"/>
    </row>
    <row r="260">
      <c r="A260" s="98" t="s">
        <v>2262</v>
      </c>
      <c r="B260" s="164">
        <v>2.6245562E7</v>
      </c>
      <c r="C260" s="92" t="s">
        <v>1732</v>
      </c>
      <c r="D260" s="164">
        <v>3.9052264E7</v>
      </c>
      <c r="E260" s="92" t="s">
        <v>2255</v>
      </c>
      <c r="F260" s="92" t="s">
        <v>129</v>
      </c>
      <c r="G260" s="164">
        <v>23598.0</v>
      </c>
      <c r="H260" s="92" t="s">
        <v>1733</v>
      </c>
      <c r="I260" s="164">
        <v>7743457.0</v>
      </c>
      <c r="J260" s="164">
        <v>1.0</v>
      </c>
      <c r="K260" s="92" t="s">
        <v>9</v>
      </c>
      <c r="L260" s="92" t="s">
        <v>134</v>
      </c>
      <c r="M260" s="171">
        <v>45756.0</v>
      </c>
      <c r="N260" s="1" t="s">
        <v>2</v>
      </c>
      <c r="O260" s="4">
        <v>1.0</v>
      </c>
      <c r="P260" s="31"/>
      <c r="Q260" s="31"/>
      <c r="R260" s="31"/>
      <c r="S260" s="31"/>
      <c r="T260" s="31"/>
      <c r="U260" s="31"/>
      <c r="V260" s="169"/>
      <c r="W260" s="31"/>
      <c r="X260" s="31"/>
      <c r="Y260" s="169"/>
      <c r="Z260" s="31"/>
    </row>
    <row r="261">
      <c r="A261" s="167" t="s">
        <v>2263</v>
      </c>
      <c r="B261" s="4">
        <v>2.6245573E7</v>
      </c>
      <c r="C261" s="1" t="s">
        <v>1732</v>
      </c>
      <c r="D261" s="4">
        <v>3.905229E7</v>
      </c>
      <c r="E261" s="1" t="s">
        <v>2260</v>
      </c>
      <c r="F261" s="1" t="s">
        <v>132</v>
      </c>
      <c r="G261" s="4">
        <v>23600.0</v>
      </c>
      <c r="H261" s="1" t="s">
        <v>1742</v>
      </c>
      <c r="I261" s="4">
        <v>7743457.0</v>
      </c>
      <c r="J261" s="4">
        <v>1.0</v>
      </c>
      <c r="K261" s="1" t="s">
        <v>9</v>
      </c>
      <c r="L261" s="1" t="s">
        <v>134</v>
      </c>
      <c r="M261" s="171">
        <v>45756.0</v>
      </c>
      <c r="N261" s="1" t="s">
        <v>2</v>
      </c>
      <c r="O261" s="4">
        <v>1.0</v>
      </c>
      <c r="P261" s="31"/>
      <c r="Q261" s="31"/>
      <c r="R261" s="31"/>
      <c r="S261" s="31"/>
      <c r="T261" s="31"/>
      <c r="U261" s="31"/>
      <c r="V261" s="169"/>
      <c r="W261" s="31"/>
      <c r="X261" s="31"/>
      <c r="Y261" s="169"/>
      <c r="Z261" s="31"/>
    </row>
    <row r="262">
      <c r="A262" s="99" t="s">
        <v>2264</v>
      </c>
      <c r="B262" s="99" t="s">
        <v>2265</v>
      </c>
      <c r="C262" s="76" t="s">
        <v>1725</v>
      </c>
      <c r="D262" s="99" t="s">
        <v>2266</v>
      </c>
      <c r="E262" s="31" t="s">
        <v>2267</v>
      </c>
      <c r="F262" s="31" t="s">
        <v>129</v>
      </c>
      <c r="G262" s="31" t="s">
        <v>1728</v>
      </c>
      <c r="H262" s="31" t="s">
        <v>1728</v>
      </c>
      <c r="I262" s="99" t="s">
        <v>1755</v>
      </c>
      <c r="J262" s="169">
        <v>1.0</v>
      </c>
      <c r="K262" s="31" t="s">
        <v>9</v>
      </c>
      <c r="L262" s="31" t="s">
        <v>134</v>
      </c>
      <c r="M262" s="170">
        <v>45756.0</v>
      </c>
      <c r="N262" s="31" t="s">
        <v>2</v>
      </c>
      <c r="O262" s="96">
        <v>1.0</v>
      </c>
      <c r="P262" s="31"/>
      <c r="Q262" s="31"/>
      <c r="R262" s="31"/>
      <c r="S262" s="31"/>
      <c r="T262" s="31"/>
      <c r="U262" s="31"/>
      <c r="V262" s="169"/>
      <c r="W262" s="31"/>
      <c r="X262" s="31"/>
      <c r="Y262" s="169"/>
      <c r="Z262" s="31"/>
    </row>
    <row r="263">
      <c r="A263" s="99" t="s">
        <v>2268</v>
      </c>
      <c r="B263" s="99" t="s">
        <v>2231</v>
      </c>
      <c r="C263" s="76" t="s">
        <v>1735</v>
      </c>
      <c r="D263" s="99" t="s">
        <v>2232</v>
      </c>
      <c r="E263" s="31" t="s">
        <v>2233</v>
      </c>
      <c r="F263" s="31" t="s">
        <v>129</v>
      </c>
      <c r="G263" s="99" t="s">
        <v>1736</v>
      </c>
      <c r="H263" s="31" t="s">
        <v>1733</v>
      </c>
      <c r="I263" s="99" t="s">
        <v>1729</v>
      </c>
      <c r="J263" s="169">
        <v>1.0</v>
      </c>
      <c r="K263" s="31" t="s">
        <v>82</v>
      </c>
      <c r="L263" s="31" t="s">
        <v>134</v>
      </c>
      <c r="M263" s="170">
        <v>45756.0</v>
      </c>
      <c r="N263" s="31" t="s">
        <v>2</v>
      </c>
      <c r="O263" s="96">
        <v>1.0</v>
      </c>
      <c r="P263" s="31"/>
      <c r="Q263" s="31"/>
      <c r="R263" s="31"/>
      <c r="S263" s="31"/>
      <c r="T263" s="31"/>
      <c r="U263" s="31"/>
      <c r="V263" s="169"/>
      <c r="W263" s="31"/>
      <c r="X263" s="31"/>
      <c r="Y263" s="169"/>
      <c r="Z263" s="31"/>
    </row>
    <row r="264">
      <c r="A264" s="167" t="s">
        <v>2269</v>
      </c>
      <c r="B264" s="4">
        <v>2.6245634E7</v>
      </c>
      <c r="C264" s="1" t="s">
        <v>1732</v>
      </c>
      <c r="D264" s="4">
        <v>3.9052365E7</v>
      </c>
      <c r="E264" s="1" t="s">
        <v>2267</v>
      </c>
      <c r="F264" s="1" t="s">
        <v>129</v>
      </c>
      <c r="G264" s="4">
        <v>23598.0</v>
      </c>
      <c r="H264" s="1" t="s">
        <v>1733</v>
      </c>
      <c r="I264" s="4">
        <v>7743457.0</v>
      </c>
      <c r="J264" s="4">
        <v>1.0</v>
      </c>
      <c r="K264" s="1" t="s">
        <v>9</v>
      </c>
      <c r="L264" s="1" t="s">
        <v>134</v>
      </c>
      <c r="M264" s="171">
        <v>45756.0</v>
      </c>
      <c r="N264" s="1" t="s">
        <v>2</v>
      </c>
      <c r="O264" s="4">
        <v>1.0</v>
      </c>
      <c r="P264" s="31"/>
      <c r="Q264" s="31"/>
      <c r="R264" s="31"/>
      <c r="S264" s="31"/>
      <c r="T264" s="31"/>
      <c r="U264" s="31"/>
      <c r="V264" s="169"/>
      <c r="W264" s="31"/>
      <c r="X264" s="31"/>
      <c r="Y264" s="169"/>
      <c r="Z264" s="31"/>
    </row>
    <row r="265">
      <c r="A265" s="99" t="s">
        <v>2270</v>
      </c>
      <c r="B265" s="99" t="s">
        <v>2271</v>
      </c>
      <c r="C265" s="76" t="s">
        <v>1725</v>
      </c>
      <c r="D265" s="99" t="s">
        <v>2272</v>
      </c>
      <c r="E265" s="31" t="s">
        <v>2273</v>
      </c>
      <c r="F265" s="31" t="s">
        <v>132</v>
      </c>
      <c r="G265" s="31" t="s">
        <v>1728</v>
      </c>
      <c r="H265" s="31" t="s">
        <v>1728</v>
      </c>
      <c r="I265" s="99" t="s">
        <v>1755</v>
      </c>
      <c r="J265" s="169">
        <v>1.0</v>
      </c>
      <c r="K265" s="31" t="s">
        <v>9</v>
      </c>
      <c r="L265" s="31" t="s">
        <v>134</v>
      </c>
      <c r="M265" s="170">
        <v>45756.0</v>
      </c>
      <c r="N265" s="31" t="s">
        <v>2</v>
      </c>
      <c r="O265" s="96">
        <v>1.0</v>
      </c>
      <c r="P265" s="31"/>
      <c r="Q265" s="31"/>
      <c r="R265" s="31"/>
      <c r="S265" s="31"/>
      <c r="T265" s="31"/>
      <c r="U265" s="31"/>
      <c r="V265" s="169"/>
      <c r="W265" s="31"/>
      <c r="X265" s="31"/>
      <c r="Y265" s="169"/>
      <c r="Z265" s="31"/>
    </row>
    <row r="266">
      <c r="A266" s="167" t="s">
        <v>2274</v>
      </c>
      <c r="B266" s="4">
        <v>2.6245666E7</v>
      </c>
      <c r="C266" s="1" t="s">
        <v>1732</v>
      </c>
      <c r="D266" s="4">
        <v>3.9052421E7</v>
      </c>
      <c r="E266" s="1" t="s">
        <v>2273</v>
      </c>
      <c r="F266" s="1" t="s">
        <v>132</v>
      </c>
      <c r="G266" s="4">
        <v>23600.0</v>
      </c>
      <c r="H266" s="1" t="s">
        <v>1742</v>
      </c>
      <c r="I266" s="4">
        <v>7743457.0</v>
      </c>
      <c r="J266" s="4">
        <v>1.0</v>
      </c>
      <c r="K266" s="1" t="s">
        <v>9</v>
      </c>
      <c r="L266" s="1" t="s">
        <v>134</v>
      </c>
      <c r="M266" s="171">
        <v>45756.0</v>
      </c>
      <c r="N266" s="1" t="s">
        <v>2</v>
      </c>
      <c r="O266" s="4">
        <v>1.0</v>
      </c>
      <c r="P266" s="31"/>
      <c r="Q266" s="31"/>
      <c r="R266" s="31"/>
      <c r="S266" s="31"/>
      <c r="T266" s="31"/>
      <c r="U266" s="31"/>
      <c r="V266" s="169"/>
      <c r="W266" s="31"/>
      <c r="X266" s="31"/>
      <c r="Y266" s="169"/>
      <c r="Z266" s="31"/>
    </row>
    <row r="267">
      <c r="A267" s="99" t="s">
        <v>2275</v>
      </c>
      <c r="B267" s="99" t="s">
        <v>2239</v>
      </c>
      <c r="C267" s="76" t="s">
        <v>1735</v>
      </c>
      <c r="D267" s="99" t="s">
        <v>2240</v>
      </c>
      <c r="E267" s="31" t="s">
        <v>1789</v>
      </c>
      <c r="F267" s="31" t="s">
        <v>132</v>
      </c>
      <c r="G267" s="99" t="s">
        <v>1749</v>
      </c>
      <c r="H267" s="31" t="s">
        <v>1742</v>
      </c>
      <c r="I267" s="99" t="s">
        <v>1755</v>
      </c>
      <c r="J267" s="169">
        <v>1.0</v>
      </c>
      <c r="K267" s="31" t="s">
        <v>9</v>
      </c>
      <c r="L267" s="31" t="s">
        <v>134</v>
      </c>
      <c r="M267" s="170">
        <v>45756.0</v>
      </c>
      <c r="N267" s="31" t="s">
        <v>2</v>
      </c>
      <c r="O267" s="96">
        <v>1.0</v>
      </c>
      <c r="P267" s="31"/>
      <c r="Q267" s="31"/>
      <c r="R267" s="31"/>
      <c r="S267" s="31"/>
      <c r="T267" s="31"/>
      <c r="U267" s="31"/>
      <c r="V267" s="169"/>
      <c r="W267" s="31"/>
      <c r="X267" s="31"/>
      <c r="Y267" s="169"/>
      <c r="Z267" s="31"/>
    </row>
    <row r="268">
      <c r="A268" s="99" t="s">
        <v>2276</v>
      </c>
      <c r="B268" s="99" t="s">
        <v>2277</v>
      </c>
      <c r="C268" s="76" t="s">
        <v>1725</v>
      </c>
      <c r="D268" s="99" t="s">
        <v>2278</v>
      </c>
      <c r="E268" s="31" t="s">
        <v>2279</v>
      </c>
      <c r="F268" s="31" t="s">
        <v>132</v>
      </c>
      <c r="G268" s="31" t="s">
        <v>1728</v>
      </c>
      <c r="H268" s="31" t="s">
        <v>1728</v>
      </c>
      <c r="I268" s="99" t="s">
        <v>1729</v>
      </c>
      <c r="J268" s="169">
        <v>1.0</v>
      </c>
      <c r="K268" s="31" t="s">
        <v>82</v>
      </c>
      <c r="L268" s="31" t="s">
        <v>134</v>
      </c>
      <c r="M268" s="170">
        <v>45756.0</v>
      </c>
      <c r="N268" s="31" t="s">
        <v>2</v>
      </c>
      <c r="O268" s="96">
        <v>1.0</v>
      </c>
      <c r="P268" s="31"/>
      <c r="Q268" s="31"/>
      <c r="R268" s="31"/>
      <c r="S268" s="31"/>
      <c r="T268" s="31"/>
      <c r="U268" s="31"/>
      <c r="V268" s="169"/>
      <c r="W268" s="31"/>
      <c r="X268" s="31"/>
      <c r="Y268" s="169"/>
      <c r="Z268" s="31"/>
    </row>
    <row r="269">
      <c r="A269" s="167" t="s">
        <v>2280</v>
      </c>
      <c r="B269" s="4">
        <v>2.6245714E7</v>
      </c>
      <c r="C269" s="1" t="s">
        <v>1732</v>
      </c>
      <c r="D269" s="4">
        <v>3.9052527E7</v>
      </c>
      <c r="E269" s="1" t="s">
        <v>2279</v>
      </c>
      <c r="F269" s="1" t="s">
        <v>132</v>
      </c>
      <c r="G269" s="4">
        <v>23599.0</v>
      </c>
      <c r="H269" s="1" t="s">
        <v>1944</v>
      </c>
      <c r="I269" s="4">
        <v>7755891.0</v>
      </c>
      <c r="J269" s="4">
        <v>1.0</v>
      </c>
      <c r="K269" s="1" t="s">
        <v>82</v>
      </c>
      <c r="L269" s="1" t="s">
        <v>134</v>
      </c>
      <c r="M269" s="171">
        <v>45756.0</v>
      </c>
      <c r="N269" s="1" t="s">
        <v>2</v>
      </c>
      <c r="O269" s="4">
        <v>1.0</v>
      </c>
      <c r="P269" s="31"/>
      <c r="Q269" s="31"/>
      <c r="R269" s="31"/>
      <c r="S269" s="31"/>
      <c r="T269" s="31"/>
      <c r="U269" s="31"/>
      <c r="V269" s="169"/>
      <c r="W269" s="31"/>
      <c r="X269" s="31"/>
      <c r="Y269" s="169"/>
      <c r="Z269" s="31"/>
    </row>
    <row r="270">
      <c r="A270" s="99" t="s">
        <v>2281</v>
      </c>
      <c r="B270" s="99" t="s">
        <v>2282</v>
      </c>
      <c r="C270" s="76" t="s">
        <v>1725</v>
      </c>
      <c r="D270" s="99" t="s">
        <v>2283</v>
      </c>
      <c r="E270" s="31" t="s">
        <v>2087</v>
      </c>
      <c r="F270" s="31" t="s">
        <v>131</v>
      </c>
      <c r="G270" s="31" t="s">
        <v>1728</v>
      </c>
      <c r="H270" s="31" t="s">
        <v>1728</v>
      </c>
      <c r="I270" s="99" t="s">
        <v>1729</v>
      </c>
      <c r="J270" s="169">
        <v>3.0</v>
      </c>
      <c r="K270" s="31" t="s">
        <v>82</v>
      </c>
      <c r="L270" s="31" t="s">
        <v>134</v>
      </c>
      <c r="M270" s="170">
        <v>45756.0</v>
      </c>
      <c r="N270" s="31" t="s">
        <v>2</v>
      </c>
      <c r="O270" s="96">
        <v>3.0</v>
      </c>
      <c r="P270" s="31"/>
      <c r="Q270" s="31"/>
      <c r="R270" s="31"/>
      <c r="S270" s="31"/>
      <c r="T270" s="31"/>
      <c r="U270" s="31"/>
      <c r="V270" s="169"/>
      <c r="W270" s="31"/>
      <c r="X270" s="31"/>
      <c r="Y270" s="169"/>
      <c r="Z270" s="31"/>
    </row>
    <row r="271">
      <c r="A271" s="99" t="s">
        <v>2284</v>
      </c>
      <c r="B271" s="99" t="s">
        <v>2226</v>
      </c>
      <c r="C271" s="76" t="s">
        <v>1735</v>
      </c>
      <c r="D271" s="99" t="s">
        <v>2227</v>
      </c>
      <c r="E271" s="31" t="s">
        <v>2228</v>
      </c>
      <c r="F271" s="31" t="s">
        <v>131</v>
      </c>
      <c r="G271" s="99" t="s">
        <v>1962</v>
      </c>
      <c r="H271" s="31" t="s">
        <v>1944</v>
      </c>
      <c r="I271" s="99" t="s">
        <v>1755</v>
      </c>
      <c r="J271" s="169">
        <v>1.0</v>
      </c>
      <c r="K271" s="31" t="s">
        <v>9</v>
      </c>
      <c r="L271" s="31" t="s">
        <v>134</v>
      </c>
      <c r="M271" s="170">
        <v>45756.0</v>
      </c>
      <c r="N271" s="31" t="s">
        <v>2</v>
      </c>
      <c r="O271" s="96">
        <v>1.0</v>
      </c>
      <c r="P271" s="31"/>
      <c r="Q271" s="31"/>
      <c r="R271" s="31"/>
      <c r="S271" s="31"/>
      <c r="T271" s="31"/>
      <c r="U271" s="31"/>
      <c r="V271" s="169"/>
      <c r="W271" s="31"/>
      <c r="X271" s="31"/>
      <c r="Y271" s="169"/>
      <c r="Z271" s="31"/>
    </row>
    <row r="272">
      <c r="A272" s="167" t="s">
        <v>2285</v>
      </c>
      <c r="B272" s="4">
        <v>2.6245754E7</v>
      </c>
      <c r="C272" s="1" t="s">
        <v>1732</v>
      </c>
      <c r="D272" s="4">
        <v>3.9052576E7</v>
      </c>
      <c r="E272" s="1" t="s">
        <v>2087</v>
      </c>
      <c r="F272" s="1" t="s">
        <v>131</v>
      </c>
      <c r="G272" s="4">
        <v>23599.0</v>
      </c>
      <c r="H272" s="1" t="s">
        <v>1944</v>
      </c>
      <c r="I272" s="4">
        <v>7755891.0</v>
      </c>
      <c r="J272" s="4">
        <v>3.0</v>
      </c>
      <c r="K272" s="1" t="s">
        <v>82</v>
      </c>
      <c r="L272" s="1" t="s">
        <v>134</v>
      </c>
      <c r="M272" s="171">
        <v>45756.0</v>
      </c>
      <c r="N272" s="1" t="s">
        <v>2</v>
      </c>
      <c r="O272" s="4">
        <v>3.0</v>
      </c>
      <c r="P272" s="31"/>
      <c r="Q272" s="31"/>
      <c r="R272" s="31"/>
      <c r="S272" s="31"/>
      <c r="T272" s="31"/>
      <c r="U272" s="31"/>
      <c r="V272" s="169"/>
      <c r="W272" s="31"/>
      <c r="X272" s="31"/>
      <c r="Y272" s="169"/>
      <c r="Z272" s="31"/>
    </row>
    <row r="273">
      <c r="A273" s="99" t="s">
        <v>2286</v>
      </c>
      <c r="B273" s="99" t="s">
        <v>2271</v>
      </c>
      <c r="C273" s="76" t="s">
        <v>1735</v>
      </c>
      <c r="D273" s="99" t="s">
        <v>2272</v>
      </c>
      <c r="E273" s="31" t="s">
        <v>2273</v>
      </c>
      <c r="F273" s="31" t="s">
        <v>132</v>
      </c>
      <c r="G273" s="99" t="s">
        <v>1749</v>
      </c>
      <c r="H273" s="31" t="s">
        <v>1742</v>
      </c>
      <c r="I273" s="99" t="s">
        <v>1755</v>
      </c>
      <c r="J273" s="169">
        <v>1.0</v>
      </c>
      <c r="K273" s="31" t="s">
        <v>9</v>
      </c>
      <c r="L273" s="31" t="s">
        <v>134</v>
      </c>
      <c r="M273" s="170">
        <v>45756.0</v>
      </c>
      <c r="N273" s="31" t="s">
        <v>2</v>
      </c>
      <c r="O273" s="96">
        <v>1.0</v>
      </c>
      <c r="P273" s="31"/>
      <c r="Q273" s="31"/>
      <c r="R273" s="31"/>
      <c r="S273" s="31"/>
      <c r="T273" s="31"/>
      <c r="U273" s="31"/>
      <c r="V273" s="169"/>
      <c r="W273" s="31"/>
      <c r="X273" s="31"/>
      <c r="Y273" s="169"/>
      <c r="Z273" s="31"/>
    </row>
    <row r="274">
      <c r="A274" s="99" t="s">
        <v>2287</v>
      </c>
      <c r="B274" s="99" t="s">
        <v>2235</v>
      </c>
      <c r="C274" s="76" t="s">
        <v>1735</v>
      </c>
      <c r="D274" s="99" t="s">
        <v>2236</v>
      </c>
      <c r="E274" s="31" t="s">
        <v>2237</v>
      </c>
      <c r="F274" s="31" t="s">
        <v>132</v>
      </c>
      <c r="G274" s="99" t="s">
        <v>1749</v>
      </c>
      <c r="H274" s="31" t="s">
        <v>1742</v>
      </c>
      <c r="I274" s="99" t="s">
        <v>1729</v>
      </c>
      <c r="J274" s="169">
        <v>1.0</v>
      </c>
      <c r="K274" s="31" t="s">
        <v>82</v>
      </c>
      <c r="L274" s="31" t="s">
        <v>134</v>
      </c>
      <c r="M274" s="170">
        <v>45756.0</v>
      </c>
      <c r="N274" s="31" t="s">
        <v>2</v>
      </c>
      <c r="O274" s="96">
        <v>1.0</v>
      </c>
      <c r="P274" s="31"/>
      <c r="Q274" s="31"/>
      <c r="R274" s="31"/>
      <c r="S274" s="31"/>
      <c r="T274" s="31"/>
      <c r="U274" s="31"/>
      <c r="V274" s="169"/>
      <c r="W274" s="31"/>
      <c r="X274" s="31"/>
      <c r="Y274" s="169"/>
      <c r="Z274" s="31"/>
    </row>
    <row r="275">
      <c r="A275" s="99" t="s">
        <v>2288</v>
      </c>
      <c r="B275" s="99" t="s">
        <v>2282</v>
      </c>
      <c r="C275" s="76" t="s">
        <v>1735</v>
      </c>
      <c r="D275" s="99" t="s">
        <v>2283</v>
      </c>
      <c r="E275" s="31" t="s">
        <v>2087</v>
      </c>
      <c r="F275" s="31" t="s">
        <v>131</v>
      </c>
      <c r="G275" s="99" t="s">
        <v>1962</v>
      </c>
      <c r="H275" s="31" t="s">
        <v>1944</v>
      </c>
      <c r="I275" s="99" t="s">
        <v>1729</v>
      </c>
      <c r="J275" s="169">
        <v>3.0</v>
      </c>
      <c r="K275" s="31" t="s">
        <v>82</v>
      </c>
      <c r="L275" s="31" t="s">
        <v>134</v>
      </c>
      <c r="M275" s="170">
        <v>45756.0</v>
      </c>
      <c r="N275" s="31" t="s">
        <v>2</v>
      </c>
      <c r="O275" s="96">
        <v>3.0</v>
      </c>
      <c r="P275" s="31"/>
      <c r="Q275" s="31"/>
      <c r="R275" s="31"/>
      <c r="S275" s="31"/>
      <c r="T275" s="31"/>
      <c r="U275" s="31"/>
      <c r="V275" s="169"/>
      <c r="W275" s="31"/>
      <c r="X275" s="31"/>
      <c r="Y275" s="169"/>
      <c r="Z275" s="31"/>
    </row>
    <row r="276">
      <c r="A276" s="99" t="s">
        <v>2289</v>
      </c>
      <c r="B276" s="99" t="s">
        <v>2258</v>
      </c>
      <c r="C276" s="76" t="s">
        <v>1735</v>
      </c>
      <c r="D276" s="99" t="s">
        <v>2259</v>
      </c>
      <c r="E276" s="31" t="s">
        <v>2260</v>
      </c>
      <c r="F276" s="31" t="s">
        <v>132</v>
      </c>
      <c r="G276" s="99" t="s">
        <v>1749</v>
      </c>
      <c r="H276" s="31" t="s">
        <v>1742</v>
      </c>
      <c r="I276" s="99" t="s">
        <v>1755</v>
      </c>
      <c r="J276" s="169">
        <v>1.0</v>
      </c>
      <c r="K276" s="31" t="s">
        <v>9</v>
      </c>
      <c r="L276" s="31" t="s">
        <v>134</v>
      </c>
      <c r="M276" s="170">
        <v>45756.0</v>
      </c>
      <c r="N276" s="31" t="s">
        <v>2</v>
      </c>
      <c r="O276" s="96">
        <v>1.0</v>
      </c>
      <c r="P276" s="31"/>
      <c r="Q276" s="31"/>
      <c r="R276" s="31"/>
      <c r="S276" s="31"/>
      <c r="T276" s="31"/>
      <c r="U276" s="31"/>
      <c r="V276" s="169"/>
      <c r="W276" s="31"/>
      <c r="X276" s="31"/>
      <c r="Y276" s="169"/>
      <c r="Z276" s="31"/>
    </row>
    <row r="277">
      <c r="A277" s="99" t="s">
        <v>2290</v>
      </c>
      <c r="B277" s="99" t="s">
        <v>2291</v>
      </c>
      <c r="C277" s="76" t="s">
        <v>1725</v>
      </c>
      <c r="D277" s="99" t="s">
        <v>2292</v>
      </c>
      <c r="E277" s="31" t="s">
        <v>2293</v>
      </c>
      <c r="F277" s="31" t="s">
        <v>129</v>
      </c>
      <c r="G277" s="31" t="s">
        <v>1728</v>
      </c>
      <c r="H277" s="31" t="s">
        <v>1728</v>
      </c>
      <c r="I277" s="99" t="s">
        <v>1755</v>
      </c>
      <c r="J277" s="169">
        <v>1.0</v>
      </c>
      <c r="K277" s="31" t="s">
        <v>9</v>
      </c>
      <c r="L277" s="31" t="s">
        <v>134</v>
      </c>
      <c r="M277" s="170">
        <v>45756.0</v>
      </c>
      <c r="N277" s="31" t="s">
        <v>2</v>
      </c>
      <c r="O277" s="96">
        <v>1.0</v>
      </c>
      <c r="P277" s="31"/>
      <c r="Q277" s="31"/>
      <c r="R277" s="31"/>
      <c r="S277" s="31"/>
      <c r="T277" s="31"/>
      <c r="U277" s="31"/>
      <c r="V277" s="169"/>
      <c r="W277" s="31"/>
      <c r="X277" s="31"/>
      <c r="Y277" s="169"/>
      <c r="Z277" s="31"/>
    </row>
    <row r="278">
      <c r="A278" s="99" t="s">
        <v>2294</v>
      </c>
      <c r="B278" s="99" t="s">
        <v>2295</v>
      </c>
      <c r="C278" s="76" t="s">
        <v>1725</v>
      </c>
      <c r="D278" s="99" t="s">
        <v>2296</v>
      </c>
      <c r="E278" s="31" t="s">
        <v>2297</v>
      </c>
      <c r="F278" s="31" t="s">
        <v>129</v>
      </c>
      <c r="G278" s="31" t="s">
        <v>1728</v>
      </c>
      <c r="H278" s="31" t="s">
        <v>1728</v>
      </c>
      <c r="I278" s="99" t="s">
        <v>1729</v>
      </c>
      <c r="J278" s="169">
        <v>2.0</v>
      </c>
      <c r="K278" s="31" t="s">
        <v>82</v>
      </c>
      <c r="L278" s="31" t="s">
        <v>134</v>
      </c>
      <c r="M278" s="170">
        <v>45756.0</v>
      </c>
      <c r="N278" s="31" t="s">
        <v>2</v>
      </c>
      <c r="O278" s="96">
        <v>2.0</v>
      </c>
      <c r="P278" s="31"/>
      <c r="Q278" s="31"/>
      <c r="R278" s="31"/>
      <c r="S278" s="31"/>
      <c r="T278" s="31"/>
      <c r="U278" s="31"/>
      <c r="V278" s="169"/>
      <c r="W278" s="31"/>
      <c r="X278" s="31"/>
      <c r="Y278" s="169"/>
      <c r="Z278" s="31"/>
    </row>
    <row r="279">
      <c r="A279" s="99" t="s">
        <v>2298</v>
      </c>
      <c r="B279" s="99" t="s">
        <v>2244</v>
      </c>
      <c r="C279" s="76" t="s">
        <v>1735</v>
      </c>
      <c r="D279" s="99" t="s">
        <v>2245</v>
      </c>
      <c r="E279" s="31" t="s">
        <v>2246</v>
      </c>
      <c r="F279" s="31" t="s">
        <v>129</v>
      </c>
      <c r="G279" s="99" t="s">
        <v>1736</v>
      </c>
      <c r="H279" s="31" t="s">
        <v>1733</v>
      </c>
      <c r="I279" s="99" t="s">
        <v>1755</v>
      </c>
      <c r="J279" s="169">
        <v>1.0</v>
      </c>
      <c r="K279" s="31" t="s">
        <v>9</v>
      </c>
      <c r="L279" s="31" t="s">
        <v>134</v>
      </c>
      <c r="M279" s="170">
        <v>45756.0</v>
      </c>
      <c r="N279" s="31" t="s">
        <v>2</v>
      </c>
      <c r="O279" s="96">
        <v>1.0</v>
      </c>
      <c r="P279" s="31"/>
      <c r="Q279" s="31"/>
      <c r="R279" s="31"/>
      <c r="S279" s="31"/>
      <c r="T279" s="31"/>
      <c r="U279" s="31"/>
      <c r="V279" s="169"/>
      <c r="W279" s="31"/>
      <c r="X279" s="31"/>
      <c r="Y279" s="169"/>
      <c r="Z279" s="31"/>
    </row>
    <row r="280">
      <c r="A280" s="99" t="s">
        <v>2299</v>
      </c>
      <c r="B280" s="99" t="s">
        <v>2253</v>
      </c>
      <c r="C280" s="76" t="s">
        <v>1735</v>
      </c>
      <c r="D280" s="99" t="s">
        <v>2254</v>
      </c>
      <c r="E280" s="31" t="s">
        <v>2255</v>
      </c>
      <c r="F280" s="31" t="s">
        <v>129</v>
      </c>
      <c r="G280" s="99" t="s">
        <v>1736</v>
      </c>
      <c r="H280" s="31" t="s">
        <v>1733</v>
      </c>
      <c r="I280" s="99" t="s">
        <v>1755</v>
      </c>
      <c r="J280" s="169">
        <v>1.0</v>
      </c>
      <c r="K280" s="31" t="s">
        <v>9</v>
      </c>
      <c r="L280" s="31" t="s">
        <v>134</v>
      </c>
      <c r="M280" s="170">
        <v>45756.0</v>
      </c>
      <c r="N280" s="31" t="s">
        <v>2</v>
      </c>
      <c r="O280" s="96">
        <v>1.0</v>
      </c>
      <c r="P280" s="31"/>
      <c r="Q280" s="31"/>
      <c r="R280" s="31"/>
      <c r="S280" s="31"/>
      <c r="T280" s="31"/>
      <c r="U280" s="31"/>
      <c r="V280" s="169"/>
      <c r="W280" s="31"/>
      <c r="X280" s="31"/>
      <c r="Y280" s="169"/>
      <c r="Z280" s="31"/>
    </row>
    <row r="281">
      <c r="A281" s="167" t="s">
        <v>2300</v>
      </c>
      <c r="B281" s="4">
        <v>2.6246103E7</v>
      </c>
      <c r="C281" s="1" t="s">
        <v>1732</v>
      </c>
      <c r="D281" s="4">
        <v>3.9052939E7</v>
      </c>
      <c r="E281" s="1" t="s">
        <v>2293</v>
      </c>
      <c r="F281" s="1" t="s">
        <v>129</v>
      </c>
      <c r="G281" s="4">
        <v>23598.0</v>
      </c>
      <c r="H281" s="1" t="s">
        <v>1733</v>
      </c>
      <c r="I281" s="4">
        <v>7743457.0</v>
      </c>
      <c r="J281" s="4">
        <v>1.0</v>
      </c>
      <c r="K281" s="1" t="s">
        <v>9</v>
      </c>
      <c r="L281" s="1" t="s">
        <v>134</v>
      </c>
      <c r="M281" s="171">
        <v>45756.0</v>
      </c>
      <c r="N281" s="1" t="s">
        <v>2</v>
      </c>
      <c r="O281" s="4">
        <v>1.0</v>
      </c>
      <c r="P281" s="31"/>
      <c r="Q281" s="31"/>
      <c r="R281" s="31"/>
      <c r="S281" s="31"/>
      <c r="T281" s="31"/>
      <c r="U281" s="31"/>
      <c r="V281" s="169"/>
      <c r="W281" s="31"/>
      <c r="X281" s="31"/>
      <c r="Y281" s="169"/>
      <c r="Z281" s="31"/>
    </row>
    <row r="282">
      <c r="A282" s="167" t="s">
        <v>2301</v>
      </c>
      <c r="B282" s="4">
        <v>2.6246109E7</v>
      </c>
      <c r="C282" s="1" t="s">
        <v>1732</v>
      </c>
      <c r="D282" s="4">
        <v>3.9052942E7</v>
      </c>
      <c r="E282" s="1" t="s">
        <v>2297</v>
      </c>
      <c r="F282" s="1" t="s">
        <v>129</v>
      </c>
      <c r="G282" s="4">
        <v>23598.0</v>
      </c>
      <c r="H282" s="1" t="s">
        <v>1733</v>
      </c>
      <c r="I282" s="4">
        <v>7755891.0</v>
      </c>
      <c r="J282" s="4">
        <v>2.0</v>
      </c>
      <c r="K282" s="1" t="s">
        <v>82</v>
      </c>
      <c r="L282" s="1" t="s">
        <v>134</v>
      </c>
      <c r="M282" s="171">
        <v>45756.0</v>
      </c>
      <c r="N282" s="1" t="s">
        <v>2</v>
      </c>
      <c r="O282" s="4">
        <v>2.0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99" t="s">
        <v>2302</v>
      </c>
      <c r="B283" s="99" t="s">
        <v>2303</v>
      </c>
      <c r="C283" s="76" t="s">
        <v>1725</v>
      </c>
      <c r="D283" s="99" t="s">
        <v>2304</v>
      </c>
      <c r="E283" s="31" t="s">
        <v>2305</v>
      </c>
      <c r="F283" s="31" t="s">
        <v>132</v>
      </c>
      <c r="G283" s="31" t="s">
        <v>1728</v>
      </c>
      <c r="H283" s="31" t="s">
        <v>1728</v>
      </c>
      <c r="I283" s="99" t="s">
        <v>1755</v>
      </c>
      <c r="J283" s="169">
        <v>1.0</v>
      </c>
      <c r="K283" s="31" t="s">
        <v>9</v>
      </c>
      <c r="L283" s="31" t="s">
        <v>134</v>
      </c>
      <c r="M283" s="170">
        <v>45756.0</v>
      </c>
      <c r="N283" s="31" t="s">
        <v>2</v>
      </c>
      <c r="O283" s="96">
        <v>1.0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99" t="s">
        <v>2306</v>
      </c>
      <c r="B284" s="99" t="s">
        <v>2307</v>
      </c>
      <c r="C284" s="76" t="s">
        <v>1725</v>
      </c>
      <c r="D284" s="99" t="s">
        <v>2308</v>
      </c>
      <c r="E284" s="31" t="s">
        <v>2309</v>
      </c>
      <c r="F284" s="31" t="s">
        <v>129</v>
      </c>
      <c r="G284" s="31" t="s">
        <v>1728</v>
      </c>
      <c r="H284" s="31" t="s">
        <v>1728</v>
      </c>
      <c r="I284" s="99" t="s">
        <v>1729</v>
      </c>
      <c r="J284" s="169">
        <v>1.0</v>
      </c>
      <c r="K284" s="31" t="s">
        <v>82</v>
      </c>
      <c r="L284" s="31" t="s">
        <v>134</v>
      </c>
      <c r="M284" s="170">
        <v>45756.0</v>
      </c>
      <c r="N284" s="31" t="s">
        <v>2</v>
      </c>
      <c r="O284" s="96">
        <v>1.0</v>
      </c>
      <c r="P284" s="31"/>
      <c r="Q284" s="31"/>
      <c r="R284" s="31"/>
      <c r="S284" s="31"/>
      <c r="T284" s="31"/>
      <c r="U284" s="31"/>
      <c r="V284" s="169"/>
      <c r="W284" s="31"/>
      <c r="X284" s="31"/>
      <c r="Y284" s="169"/>
      <c r="Z284" s="31"/>
    </row>
    <row r="285">
      <c r="A285" s="167" t="s">
        <v>2310</v>
      </c>
      <c r="B285" s="4">
        <v>2.6246164E7</v>
      </c>
      <c r="C285" s="1" t="s">
        <v>1732</v>
      </c>
      <c r="D285" s="4">
        <v>3.9052989E7</v>
      </c>
      <c r="E285" s="1" t="s">
        <v>2305</v>
      </c>
      <c r="F285" s="1" t="s">
        <v>132</v>
      </c>
      <c r="G285" s="4">
        <v>23600.0</v>
      </c>
      <c r="H285" s="1" t="s">
        <v>1742</v>
      </c>
      <c r="I285" s="4">
        <v>7743457.0</v>
      </c>
      <c r="J285" s="4">
        <v>1.0</v>
      </c>
      <c r="K285" s="1" t="s">
        <v>9</v>
      </c>
      <c r="L285" s="1" t="s">
        <v>134</v>
      </c>
      <c r="M285" s="171">
        <v>45756.0</v>
      </c>
      <c r="N285" s="1" t="s">
        <v>2</v>
      </c>
      <c r="O285" s="4">
        <v>1.0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67" t="s">
        <v>2311</v>
      </c>
      <c r="B286" s="4">
        <v>2.6246198E7</v>
      </c>
      <c r="C286" s="1" t="s">
        <v>1732</v>
      </c>
      <c r="D286" s="4">
        <v>3.9053024E7</v>
      </c>
      <c r="E286" s="1" t="s">
        <v>2309</v>
      </c>
      <c r="F286" s="1" t="s">
        <v>129</v>
      </c>
      <c r="G286" s="4">
        <v>23598.0</v>
      </c>
      <c r="H286" s="1" t="s">
        <v>1733</v>
      </c>
      <c r="I286" s="4">
        <v>7755891.0</v>
      </c>
      <c r="J286" s="4">
        <v>1.0</v>
      </c>
      <c r="K286" s="1" t="s">
        <v>82</v>
      </c>
      <c r="L286" s="1" t="s">
        <v>134</v>
      </c>
      <c r="M286" s="171">
        <v>45756.0</v>
      </c>
      <c r="N286" s="1" t="s">
        <v>2</v>
      </c>
      <c r="O286" s="4">
        <v>1.0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99" t="s">
        <v>2312</v>
      </c>
      <c r="B287" s="99" t="s">
        <v>2313</v>
      </c>
      <c r="C287" s="76" t="s">
        <v>1725</v>
      </c>
      <c r="D287" s="99" t="s">
        <v>2314</v>
      </c>
      <c r="E287" s="31" t="s">
        <v>2315</v>
      </c>
      <c r="F287" s="31" t="s">
        <v>129</v>
      </c>
      <c r="G287" s="31" t="s">
        <v>1728</v>
      </c>
      <c r="H287" s="31" t="s">
        <v>1728</v>
      </c>
      <c r="I287" s="99" t="s">
        <v>1729</v>
      </c>
      <c r="J287" s="169">
        <v>1.0</v>
      </c>
      <c r="K287" s="31" t="s">
        <v>82</v>
      </c>
      <c r="L287" s="31" t="s">
        <v>134</v>
      </c>
      <c r="M287" s="170">
        <v>45756.0</v>
      </c>
      <c r="N287" s="31" t="s">
        <v>2</v>
      </c>
      <c r="O287" s="96">
        <v>1.0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99" t="s">
        <v>2316</v>
      </c>
      <c r="B288" s="99" t="s">
        <v>2303</v>
      </c>
      <c r="C288" s="76" t="s">
        <v>1735</v>
      </c>
      <c r="D288" s="99" t="s">
        <v>2304</v>
      </c>
      <c r="E288" s="31" t="s">
        <v>2305</v>
      </c>
      <c r="F288" s="31" t="s">
        <v>132</v>
      </c>
      <c r="G288" s="99" t="s">
        <v>1749</v>
      </c>
      <c r="H288" s="31" t="s">
        <v>1742</v>
      </c>
      <c r="I288" s="99" t="s">
        <v>1755</v>
      </c>
      <c r="J288" s="169">
        <v>1.0</v>
      </c>
      <c r="K288" s="31" t="s">
        <v>9</v>
      </c>
      <c r="L288" s="31" t="s">
        <v>134</v>
      </c>
      <c r="M288" s="170">
        <v>45756.0</v>
      </c>
      <c r="N288" s="31" t="s">
        <v>2</v>
      </c>
      <c r="O288" s="96">
        <v>1.0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99" t="s">
        <v>2317</v>
      </c>
      <c r="B289" s="99" t="s">
        <v>2318</v>
      </c>
      <c r="C289" s="76" t="s">
        <v>1725</v>
      </c>
      <c r="D289" s="99" t="s">
        <v>2319</v>
      </c>
      <c r="E289" s="31" t="s">
        <v>2320</v>
      </c>
      <c r="F289" s="31" t="s">
        <v>132</v>
      </c>
      <c r="G289" s="31" t="s">
        <v>1728</v>
      </c>
      <c r="H289" s="31" t="s">
        <v>1728</v>
      </c>
      <c r="I289" s="99" t="s">
        <v>1755</v>
      </c>
      <c r="J289" s="169">
        <v>1.0</v>
      </c>
      <c r="K289" s="31" t="s">
        <v>9</v>
      </c>
      <c r="L289" s="31" t="s">
        <v>134</v>
      </c>
      <c r="M289" s="170">
        <v>45756.0</v>
      </c>
      <c r="N289" s="31" t="s">
        <v>2</v>
      </c>
      <c r="O289" s="96">
        <v>1.0</v>
      </c>
    </row>
    <row r="290">
      <c r="A290" s="167" t="s">
        <v>2321</v>
      </c>
      <c r="B290" s="4">
        <v>2.6246285E7</v>
      </c>
      <c r="C290" s="1" t="s">
        <v>1732</v>
      </c>
      <c r="D290" s="4">
        <v>3.9053171E7</v>
      </c>
      <c r="E290" s="1" t="s">
        <v>2320</v>
      </c>
      <c r="F290" s="1" t="s">
        <v>132</v>
      </c>
      <c r="G290" s="4">
        <v>23600.0</v>
      </c>
      <c r="H290" s="1" t="s">
        <v>1742</v>
      </c>
      <c r="I290" s="4">
        <v>7743457.0</v>
      </c>
      <c r="J290" s="4">
        <v>1.0</v>
      </c>
      <c r="K290" s="1" t="s">
        <v>9</v>
      </c>
      <c r="L290" s="1" t="s">
        <v>134</v>
      </c>
      <c r="M290" s="171">
        <v>45756.0</v>
      </c>
      <c r="N290" s="1" t="s">
        <v>2</v>
      </c>
      <c r="O290" s="4">
        <v>1.0</v>
      </c>
    </row>
    <row r="291">
      <c r="A291" s="99" t="s">
        <v>2322</v>
      </c>
      <c r="B291" s="99" t="s">
        <v>2277</v>
      </c>
      <c r="C291" s="76" t="s">
        <v>1735</v>
      </c>
      <c r="D291" s="99" t="s">
        <v>2278</v>
      </c>
      <c r="E291" s="31" t="s">
        <v>2279</v>
      </c>
      <c r="F291" s="31" t="s">
        <v>132</v>
      </c>
      <c r="G291" s="99" t="s">
        <v>1962</v>
      </c>
      <c r="H291" s="31" t="s">
        <v>1944</v>
      </c>
      <c r="I291" s="99" t="s">
        <v>1729</v>
      </c>
      <c r="J291" s="169">
        <v>1.0</v>
      </c>
      <c r="K291" s="31" t="s">
        <v>82</v>
      </c>
      <c r="L291" s="31" t="s">
        <v>134</v>
      </c>
      <c r="M291" s="170">
        <v>45756.0</v>
      </c>
      <c r="N291" s="31" t="s">
        <v>2</v>
      </c>
      <c r="O291" s="96">
        <v>1.0</v>
      </c>
    </row>
    <row r="292">
      <c r="A292" s="99" t="s">
        <v>2323</v>
      </c>
      <c r="B292" s="99" t="s">
        <v>2324</v>
      </c>
      <c r="C292" s="76" t="s">
        <v>1725</v>
      </c>
      <c r="D292" s="99" t="s">
        <v>2325</v>
      </c>
      <c r="E292" s="31" t="s">
        <v>2326</v>
      </c>
      <c r="F292" s="31" t="s">
        <v>131</v>
      </c>
      <c r="G292" s="31" t="s">
        <v>1728</v>
      </c>
      <c r="H292" s="31" t="s">
        <v>1728</v>
      </c>
      <c r="I292" s="99" t="s">
        <v>1755</v>
      </c>
      <c r="J292" s="169">
        <v>1.0</v>
      </c>
      <c r="K292" s="31" t="s">
        <v>9</v>
      </c>
      <c r="L292" s="31" t="s">
        <v>134</v>
      </c>
      <c r="M292" s="170">
        <v>45756.0</v>
      </c>
      <c r="N292" s="31" t="s">
        <v>2</v>
      </c>
      <c r="O292" s="96">
        <v>1.0</v>
      </c>
    </row>
    <row r="293">
      <c r="A293" s="99" t="s">
        <v>2327</v>
      </c>
      <c r="B293" s="99" t="s">
        <v>2328</v>
      </c>
      <c r="C293" s="76" t="s">
        <v>1725</v>
      </c>
      <c r="D293" s="99" t="s">
        <v>2329</v>
      </c>
      <c r="E293" s="31" t="s">
        <v>2330</v>
      </c>
      <c r="F293" s="31" t="s">
        <v>131</v>
      </c>
      <c r="G293" s="31" t="s">
        <v>1728</v>
      </c>
      <c r="H293" s="31" t="s">
        <v>1728</v>
      </c>
      <c r="I293" s="99" t="s">
        <v>1729</v>
      </c>
      <c r="J293" s="169">
        <v>1.0</v>
      </c>
      <c r="K293" s="31" t="s">
        <v>82</v>
      </c>
      <c r="L293" s="31" t="s">
        <v>134</v>
      </c>
      <c r="M293" s="170">
        <v>45756.0</v>
      </c>
      <c r="N293" s="31" t="s">
        <v>2</v>
      </c>
      <c r="O293" s="96">
        <v>1.0</v>
      </c>
    </row>
    <row r="294">
      <c r="A294" s="99" t="s">
        <v>2331</v>
      </c>
      <c r="B294" s="99" t="s">
        <v>2265</v>
      </c>
      <c r="C294" s="76" t="s">
        <v>1735</v>
      </c>
      <c r="D294" s="99" t="s">
        <v>2266</v>
      </c>
      <c r="E294" s="31" t="s">
        <v>2267</v>
      </c>
      <c r="F294" s="31" t="s">
        <v>129</v>
      </c>
      <c r="G294" s="99" t="s">
        <v>1736</v>
      </c>
      <c r="H294" s="31" t="s">
        <v>1733</v>
      </c>
      <c r="I294" s="99" t="s">
        <v>1755</v>
      </c>
      <c r="J294" s="169">
        <v>1.0</v>
      </c>
      <c r="K294" s="31" t="s">
        <v>9</v>
      </c>
      <c r="L294" s="31" t="s">
        <v>134</v>
      </c>
      <c r="M294" s="170">
        <v>45756.0</v>
      </c>
      <c r="N294" s="31" t="s">
        <v>2</v>
      </c>
      <c r="O294" s="96">
        <v>1.0</v>
      </c>
    </row>
    <row r="295">
      <c r="A295" s="99" t="s">
        <v>2332</v>
      </c>
      <c r="B295" s="99" t="s">
        <v>2333</v>
      </c>
      <c r="C295" s="76" t="s">
        <v>1725</v>
      </c>
      <c r="D295" s="99" t="s">
        <v>2334</v>
      </c>
      <c r="E295" s="31" t="s">
        <v>2335</v>
      </c>
      <c r="F295" s="31" t="s">
        <v>132</v>
      </c>
      <c r="G295" s="31" t="s">
        <v>1728</v>
      </c>
      <c r="H295" s="31" t="s">
        <v>1728</v>
      </c>
      <c r="I295" s="99" t="s">
        <v>1729</v>
      </c>
      <c r="J295" s="169">
        <v>1.0</v>
      </c>
      <c r="K295" s="31" t="s">
        <v>82</v>
      </c>
      <c r="L295" s="31" t="s">
        <v>134</v>
      </c>
      <c r="M295" s="170">
        <v>45756.0</v>
      </c>
      <c r="N295" s="31" t="s">
        <v>2</v>
      </c>
      <c r="O295" s="96">
        <v>1.0</v>
      </c>
    </row>
    <row r="296">
      <c r="A296" s="99" t="s">
        <v>2336</v>
      </c>
      <c r="B296" s="99" t="s">
        <v>2318</v>
      </c>
      <c r="C296" s="76" t="s">
        <v>1735</v>
      </c>
      <c r="D296" s="99" t="s">
        <v>2319</v>
      </c>
      <c r="E296" s="31" t="s">
        <v>2320</v>
      </c>
      <c r="F296" s="31" t="s">
        <v>132</v>
      </c>
      <c r="G296" s="99" t="s">
        <v>1749</v>
      </c>
      <c r="H296" s="31" t="s">
        <v>1742</v>
      </c>
      <c r="I296" s="99" t="s">
        <v>1755</v>
      </c>
      <c r="J296" s="169">
        <v>1.0</v>
      </c>
      <c r="K296" s="31" t="s">
        <v>9</v>
      </c>
      <c r="L296" s="31" t="s">
        <v>134</v>
      </c>
      <c r="M296" s="170">
        <v>45756.0</v>
      </c>
      <c r="N296" s="31" t="s">
        <v>2</v>
      </c>
      <c r="O296" s="96">
        <v>1.0</v>
      </c>
    </row>
    <row r="297">
      <c r="A297" s="99" t="s">
        <v>2337</v>
      </c>
      <c r="B297" s="99" t="s">
        <v>2249</v>
      </c>
      <c r="C297" s="76" t="s">
        <v>1735</v>
      </c>
      <c r="D297" s="99" t="s">
        <v>2250</v>
      </c>
      <c r="E297" s="31" t="s">
        <v>2251</v>
      </c>
      <c r="F297" s="31" t="s">
        <v>129</v>
      </c>
      <c r="G297" s="99" t="s">
        <v>1736</v>
      </c>
      <c r="H297" s="31" t="s">
        <v>1733</v>
      </c>
      <c r="I297" s="99" t="s">
        <v>1755</v>
      </c>
      <c r="J297" s="169">
        <v>1.0</v>
      </c>
      <c r="K297" s="31" t="s">
        <v>9</v>
      </c>
      <c r="L297" s="31" t="s">
        <v>134</v>
      </c>
      <c r="M297" s="170">
        <v>45756.0</v>
      </c>
      <c r="N297" s="31" t="s">
        <v>2</v>
      </c>
      <c r="O297" s="96">
        <v>1.0</v>
      </c>
    </row>
    <row r="298">
      <c r="A298" s="99" t="s">
        <v>2338</v>
      </c>
      <c r="B298" s="99" t="s">
        <v>2339</v>
      </c>
      <c r="C298" s="76" t="s">
        <v>1725</v>
      </c>
      <c r="D298" s="99" t="s">
        <v>2340</v>
      </c>
      <c r="E298" s="31" t="s">
        <v>2341</v>
      </c>
      <c r="F298" s="31" t="s">
        <v>129</v>
      </c>
      <c r="G298" s="31" t="s">
        <v>1728</v>
      </c>
      <c r="H298" s="31" t="s">
        <v>1728</v>
      </c>
      <c r="I298" s="99" t="s">
        <v>1729</v>
      </c>
      <c r="J298" s="169">
        <v>1.0</v>
      </c>
      <c r="K298" s="31" t="s">
        <v>82</v>
      </c>
      <c r="L298" s="31" t="s">
        <v>134</v>
      </c>
      <c r="M298" s="170">
        <v>45756.0</v>
      </c>
      <c r="N298" s="31" t="s">
        <v>2</v>
      </c>
      <c r="O298" s="96">
        <v>1.0</v>
      </c>
    </row>
    <row r="299">
      <c r="A299" s="167" t="s">
        <v>2342</v>
      </c>
      <c r="B299" s="4">
        <v>2.6246306E7</v>
      </c>
      <c r="C299" s="1" t="s">
        <v>1732</v>
      </c>
      <c r="D299" s="4">
        <v>3.9053183E7</v>
      </c>
      <c r="E299" s="1" t="s">
        <v>2330</v>
      </c>
      <c r="F299" s="1" t="s">
        <v>131</v>
      </c>
      <c r="G299" s="4">
        <v>23600.0</v>
      </c>
      <c r="H299" s="1" t="s">
        <v>1742</v>
      </c>
      <c r="I299" s="4">
        <v>7755891.0</v>
      </c>
      <c r="J299" s="4">
        <v>1.0</v>
      </c>
      <c r="K299" s="1" t="s">
        <v>82</v>
      </c>
      <c r="L299" s="1" t="s">
        <v>134</v>
      </c>
      <c r="M299" s="171">
        <v>45756.0</v>
      </c>
      <c r="N299" s="1" t="s">
        <v>2</v>
      </c>
      <c r="O299" s="4">
        <v>1.0</v>
      </c>
    </row>
    <row r="300">
      <c r="A300" s="99" t="s">
        <v>2343</v>
      </c>
      <c r="B300" s="168" t="s">
        <v>2344</v>
      </c>
      <c r="C300" s="31" t="s">
        <v>1725</v>
      </c>
      <c r="D300" s="168" t="s">
        <v>2345</v>
      </c>
      <c r="E300" s="31" t="s">
        <v>2346</v>
      </c>
      <c r="F300" s="31" t="s">
        <v>132</v>
      </c>
      <c r="G300" s="163" t="s">
        <v>1728</v>
      </c>
      <c r="H300" s="31" t="s">
        <v>1728</v>
      </c>
      <c r="I300" s="168" t="s">
        <v>1755</v>
      </c>
      <c r="J300" s="173">
        <v>1.0</v>
      </c>
      <c r="K300" s="31" t="s">
        <v>9</v>
      </c>
      <c r="L300" s="31" t="s">
        <v>134</v>
      </c>
      <c r="M300" s="174">
        <v>45756.0</v>
      </c>
      <c r="N300" s="31" t="s">
        <v>2</v>
      </c>
      <c r="O300" s="173">
        <v>1.0</v>
      </c>
    </row>
    <row r="301">
      <c r="A301" s="167" t="s">
        <v>2347</v>
      </c>
      <c r="B301" s="4">
        <v>2.6246352E7</v>
      </c>
      <c r="C301" s="1" t="s">
        <v>1732</v>
      </c>
      <c r="D301" s="4">
        <v>3.9053232E7</v>
      </c>
      <c r="E301" s="1" t="s">
        <v>2335</v>
      </c>
      <c r="F301" s="1" t="s">
        <v>132</v>
      </c>
      <c r="G301" s="4">
        <v>23600.0</v>
      </c>
      <c r="H301" s="1" t="s">
        <v>1742</v>
      </c>
      <c r="I301" s="4">
        <v>7755891.0</v>
      </c>
      <c r="J301" s="4">
        <v>1.0</v>
      </c>
      <c r="K301" s="1" t="s">
        <v>82</v>
      </c>
      <c r="L301" s="1" t="s">
        <v>134</v>
      </c>
      <c r="M301" s="171">
        <v>45756.0</v>
      </c>
      <c r="N301" s="1" t="s">
        <v>2</v>
      </c>
      <c r="O301" s="4">
        <v>1.0</v>
      </c>
    </row>
    <row r="302">
      <c r="A302" s="99" t="s">
        <v>2348</v>
      </c>
      <c r="B302" s="168" t="s">
        <v>2349</v>
      </c>
      <c r="C302" s="31" t="s">
        <v>1725</v>
      </c>
      <c r="D302" s="168" t="s">
        <v>2350</v>
      </c>
      <c r="E302" s="31" t="s">
        <v>2351</v>
      </c>
      <c r="F302" s="31" t="s">
        <v>129</v>
      </c>
      <c r="G302" s="163" t="s">
        <v>1728</v>
      </c>
      <c r="H302" s="31" t="s">
        <v>1728</v>
      </c>
      <c r="I302" s="168" t="s">
        <v>1755</v>
      </c>
      <c r="J302" s="173">
        <v>1.0</v>
      </c>
      <c r="K302" s="31" t="s">
        <v>9</v>
      </c>
      <c r="L302" s="31" t="s">
        <v>134</v>
      </c>
      <c r="M302" s="174">
        <v>45756.0</v>
      </c>
      <c r="N302" s="31" t="s">
        <v>2</v>
      </c>
      <c r="O302" s="173">
        <v>1.0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67" t="s">
        <v>2352</v>
      </c>
      <c r="B303" s="4">
        <v>2.6246297E7</v>
      </c>
      <c r="C303" s="1" t="s">
        <v>1732</v>
      </c>
      <c r="D303" s="4">
        <v>3.9053179E7</v>
      </c>
      <c r="E303" s="1" t="s">
        <v>2326</v>
      </c>
      <c r="F303" s="1" t="s">
        <v>131</v>
      </c>
      <c r="G303" s="4">
        <v>23600.0</v>
      </c>
      <c r="H303" s="1" t="s">
        <v>1742</v>
      </c>
      <c r="I303" s="4">
        <v>7743457.0</v>
      </c>
      <c r="J303" s="4">
        <v>1.0</v>
      </c>
      <c r="K303" s="1" t="s">
        <v>9</v>
      </c>
      <c r="L303" s="1" t="s">
        <v>134</v>
      </c>
      <c r="M303" s="171">
        <v>45756.0</v>
      </c>
      <c r="N303" s="1" t="s">
        <v>2</v>
      </c>
      <c r="O303" s="4">
        <v>1.0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99" t="s">
        <v>2353</v>
      </c>
      <c r="B304" s="168" t="s">
        <v>2295</v>
      </c>
      <c r="C304" s="31" t="s">
        <v>1735</v>
      </c>
      <c r="D304" s="168" t="s">
        <v>2296</v>
      </c>
      <c r="E304" s="31" t="s">
        <v>2297</v>
      </c>
      <c r="F304" s="31" t="s">
        <v>129</v>
      </c>
      <c r="G304" s="168" t="s">
        <v>1736</v>
      </c>
      <c r="H304" s="31" t="s">
        <v>1733</v>
      </c>
      <c r="I304" s="168" t="s">
        <v>1729</v>
      </c>
      <c r="J304" s="173">
        <v>2.0</v>
      </c>
      <c r="K304" s="31" t="s">
        <v>82</v>
      </c>
      <c r="L304" s="31" t="s">
        <v>134</v>
      </c>
      <c r="M304" s="174">
        <v>45756.0</v>
      </c>
      <c r="N304" s="31" t="s">
        <v>2</v>
      </c>
      <c r="O304" s="173">
        <v>2.0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67" t="s">
        <v>2354</v>
      </c>
      <c r="B305" s="4">
        <v>2.6246418E7</v>
      </c>
      <c r="C305" s="1" t="s">
        <v>1732</v>
      </c>
      <c r="D305" s="4">
        <v>3.9053338E7</v>
      </c>
      <c r="E305" s="1" t="s">
        <v>2341</v>
      </c>
      <c r="F305" s="1" t="s">
        <v>129</v>
      </c>
      <c r="G305" s="4">
        <v>23599.0</v>
      </c>
      <c r="H305" s="1" t="s">
        <v>1944</v>
      </c>
      <c r="I305" s="4">
        <v>7755891.0</v>
      </c>
      <c r="J305" s="4">
        <v>1.0</v>
      </c>
      <c r="K305" s="1" t="s">
        <v>82</v>
      </c>
      <c r="L305" s="1" t="s">
        <v>134</v>
      </c>
      <c r="M305" s="171">
        <v>45756.0</v>
      </c>
      <c r="N305" s="1" t="s">
        <v>2</v>
      </c>
      <c r="O305" s="4">
        <v>1.0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67" t="s">
        <v>2355</v>
      </c>
      <c r="B306" s="4">
        <v>2.6246534E7</v>
      </c>
      <c r="C306" s="1" t="s">
        <v>1732</v>
      </c>
      <c r="D306" s="4">
        <v>3.9053466E7</v>
      </c>
      <c r="E306" s="1" t="s">
        <v>2351</v>
      </c>
      <c r="F306" s="1" t="s">
        <v>129</v>
      </c>
      <c r="G306" s="4">
        <v>23599.0</v>
      </c>
      <c r="H306" s="1" t="s">
        <v>1944</v>
      </c>
      <c r="I306" s="4">
        <v>7743457.0</v>
      </c>
      <c r="J306" s="4">
        <v>1.0</v>
      </c>
      <c r="K306" s="1" t="s">
        <v>9</v>
      </c>
      <c r="L306" s="1" t="s">
        <v>134</v>
      </c>
      <c r="M306" s="171">
        <v>45756.0</v>
      </c>
      <c r="N306" s="1" t="s">
        <v>2</v>
      </c>
      <c r="O306" s="4">
        <v>1.0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67" t="s">
        <v>2356</v>
      </c>
      <c r="B307" s="4">
        <v>2.6246525E7</v>
      </c>
      <c r="C307" s="1" t="s">
        <v>1732</v>
      </c>
      <c r="D307" s="4">
        <v>3.9053459E7</v>
      </c>
      <c r="E307" s="1" t="s">
        <v>2346</v>
      </c>
      <c r="F307" s="1" t="s">
        <v>132</v>
      </c>
      <c r="G307" s="4">
        <v>23600.0</v>
      </c>
      <c r="H307" s="1" t="s">
        <v>1742</v>
      </c>
      <c r="I307" s="4">
        <v>7743457.0</v>
      </c>
      <c r="J307" s="4">
        <v>1.0</v>
      </c>
      <c r="K307" s="1" t="s">
        <v>9</v>
      </c>
      <c r="L307" s="1" t="s">
        <v>134</v>
      </c>
      <c r="M307" s="171">
        <v>45756.0</v>
      </c>
      <c r="N307" s="1" t="s">
        <v>2</v>
      </c>
      <c r="O307" s="4">
        <v>1.0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99" t="s">
        <v>2357</v>
      </c>
      <c r="B308" s="168" t="s">
        <v>2324</v>
      </c>
      <c r="C308" s="31" t="s">
        <v>1735</v>
      </c>
      <c r="D308" s="168" t="s">
        <v>2325</v>
      </c>
      <c r="E308" s="31" t="s">
        <v>2326</v>
      </c>
      <c r="F308" s="31" t="s">
        <v>131</v>
      </c>
      <c r="G308" s="168" t="s">
        <v>1749</v>
      </c>
      <c r="H308" s="31" t="s">
        <v>1742</v>
      </c>
      <c r="I308" s="168" t="s">
        <v>1755</v>
      </c>
      <c r="J308" s="173">
        <v>1.0</v>
      </c>
      <c r="K308" s="31" t="s">
        <v>9</v>
      </c>
      <c r="L308" s="31" t="s">
        <v>134</v>
      </c>
      <c r="M308" s="174">
        <v>45756.0</v>
      </c>
      <c r="N308" s="31" t="s">
        <v>2</v>
      </c>
      <c r="O308" s="173">
        <v>1.0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99" t="s">
        <v>2358</v>
      </c>
      <c r="B309" s="168" t="s">
        <v>2328</v>
      </c>
      <c r="C309" s="31" t="s">
        <v>1735</v>
      </c>
      <c r="D309" s="168" t="s">
        <v>2329</v>
      </c>
      <c r="E309" s="31" t="s">
        <v>2330</v>
      </c>
      <c r="F309" s="31" t="s">
        <v>131</v>
      </c>
      <c r="G309" s="168" t="s">
        <v>1749</v>
      </c>
      <c r="H309" s="31" t="s">
        <v>1742</v>
      </c>
      <c r="I309" s="168" t="s">
        <v>1729</v>
      </c>
      <c r="J309" s="173">
        <v>1.0</v>
      </c>
      <c r="K309" s="31" t="s">
        <v>82</v>
      </c>
      <c r="L309" s="31" t="s">
        <v>134</v>
      </c>
      <c r="M309" s="174">
        <v>45756.0</v>
      </c>
      <c r="N309" s="31" t="s">
        <v>2</v>
      </c>
      <c r="O309" s="173">
        <v>1.0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99" t="s">
        <v>2359</v>
      </c>
      <c r="B310" s="168" t="s">
        <v>2307</v>
      </c>
      <c r="C310" s="31" t="s">
        <v>1735</v>
      </c>
      <c r="D310" s="168" t="s">
        <v>2308</v>
      </c>
      <c r="E310" s="31" t="s">
        <v>2309</v>
      </c>
      <c r="F310" s="31" t="s">
        <v>129</v>
      </c>
      <c r="G310" s="168" t="s">
        <v>1736</v>
      </c>
      <c r="H310" s="31" t="s">
        <v>1733</v>
      </c>
      <c r="I310" s="168" t="s">
        <v>1729</v>
      </c>
      <c r="J310" s="173">
        <v>1.0</v>
      </c>
      <c r="K310" s="31" t="s">
        <v>82</v>
      </c>
      <c r="L310" s="31" t="s">
        <v>134</v>
      </c>
      <c r="M310" s="174">
        <v>45756.0</v>
      </c>
      <c r="N310" s="31" t="s">
        <v>2</v>
      </c>
      <c r="O310" s="173">
        <v>1.0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67" t="s">
        <v>2360</v>
      </c>
      <c r="B311" s="4">
        <v>2.6246207E7</v>
      </c>
      <c r="C311" s="1" t="s">
        <v>1732</v>
      </c>
      <c r="D311" s="4">
        <v>3.9053047E7</v>
      </c>
      <c r="E311" s="1" t="s">
        <v>2315</v>
      </c>
      <c r="F311" s="1" t="s">
        <v>129</v>
      </c>
      <c r="G311" s="4">
        <v>23599.0</v>
      </c>
      <c r="H311" s="1" t="s">
        <v>1944</v>
      </c>
      <c r="I311" s="4">
        <v>7755891.0</v>
      </c>
      <c r="J311" s="4">
        <v>1.0</v>
      </c>
      <c r="K311" s="1" t="s">
        <v>82</v>
      </c>
      <c r="L311" s="1" t="s">
        <v>134</v>
      </c>
      <c r="M311" s="171">
        <v>45756.0</v>
      </c>
      <c r="N311" s="1" t="s">
        <v>2</v>
      </c>
      <c r="O311" s="4">
        <v>1.0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99" t="s">
        <v>2361</v>
      </c>
      <c r="B312" s="168" t="s">
        <v>2291</v>
      </c>
      <c r="C312" s="31" t="s">
        <v>1735</v>
      </c>
      <c r="D312" s="168" t="s">
        <v>2292</v>
      </c>
      <c r="E312" s="31" t="s">
        <v>2293</v>
      </c>
      <c r="F312" s="31" t="s">
        <v>129</v>
      </c>
      <c r="G312" s="168" t="s">
        <v>1736</v>
      </c>
      <c r="H312" s="31" t="s">
        <v>1733</v>
      </c>
      <c r="I312" s="168" t="s">
        <v>1755</v>
      </c>
      <c r="J312" s="173">
        <v>1.0</v>
      </c>
      <c r="K312" s="31" t="s">
        <v>9</v>
      </c>
      <c r="L312" s="31" t="s">
        <v>134</v>
      </c>
      <c r="M312" s="174">
        <v>45756.0</v>
      </c>
      <c r="N312" s="31" t="s">
        <v>2</v>
      </c>
      <c r="O312" s="173">
        <v>1.0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99" t="s">
        <v>2362</v>
      </c>
      <c r="B313" s="168" t="s">
        <v>2344</v>
      </c>
      <c r="C313" s="31" t="s">
        <v>1735</v>
      </c>
      <c r="D313" s="168" t="s">
        <v>2345</v>
      </c>
      <c r="E313" s="31" t="s">
        <v>2346</v>
      </c>
      <c r="F313" s="31" t="s">
        <v>132</v>
      </c>
      <c r="G313" s="168" t="s">
        <v>1749</v>
      </c>
      <c r="H313" s="31" t="s">
        <v>1742</v>
      </c>
      <c r="I313" s="168" t="s">
        <v>1755</v>
      </c>
      <c r="J313" s="173">
        <v>1.0</v>
      </c>
      <c r="K313" s="31" t="s">
        <v>9</v>
      </c>
      <c r="L313" s="31" t="s">
        <v>134</v>
      </c>
      <c r="M313" s="174">
        <v>45756.0</v>
      </c>
      <c r="N313" s="31" t="s">
        <v>2</v>
      </c>
      <c r="O313" s="173">
        <v>1.0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99" t="s">
        <v>2363</v>
      </c>
      <c r="B314" s="168" t="s">
        <v>2349</v>
      </c>
      <c r="C314" s="31" t="s">
        <v>1735</v>
      </c>
      <c r="D314" s="168" t="s">
        <v>2350</v>
      </c>
      <c r="E314" s="31" t="s">
        <v>2351</v>
      </c>
      <c r="F314" s="31" t="s">
        <v>129</v>
      </c>
      <c r="G314" s="168" t="s">
        <v>1962</v>
      </c>
      <c r="H314" s="31" t="s">
        <v>1944</v>
      </c>
      <c r="I314" s="168" t="s">
        <v>1755</v>
      </c>
      <c r="J314" s="173">
        <v>1.0</v>
      </c>
      <c r="K314" s="31" t="s">
        <v>9</v>
      </c>
      <c r="L314" s="31" t="s">
        <v>134</v>
      </c>
      <c r="M314" s="174">
        <v>45756.0</v>
      </c>
      <c r="N314" s="31" t="s">
        <v>2</v>
      </c>
      <c r="O314" s="173">
        <v>1.0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99" t="s">
        <v>2364</v>
      </c>
      <c r="B315" s="168" t="s">
        <v>2333</v>
      </c>
      <c r="C315" s="31" t="s">
        <v>1735</v>
      </c>
      <c r="D315" s="168" t="s">
        <v>2334</v>
      </c>
      <c r="E315" s="31" t="s">
        <v>2335</v>
      </c>
      <c r="F315" s="31" t="s">
        <v>132</v>
      </c>
      <c r="G315" s="168" t="s">
        <v>1749</v>
      </c>
      <c r="H315" s="31" t="s">
        <v>1742</v>
      </c>
      <c r="I315" s="168" t="s">
        <v>1729</v>
      </c>
      <c r="J315" s="173">
        <v>1.0</v>
      </c>
      <c r="K315" s="31" t="s">
        <v>82</v>
      </c>
      <c r="L315" s="31" t="s">
        <v>134</v>
      </c>
      <c r="M315" s="174">
        <v>45756.0</v>
      </c>
      <c r="N315" s="31" t="s">
        <v>2</v>
      </c>
      <c r="O315" s="173">
        <v>1.0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99" t="s">
        <v>2365</v>
      </c>
      <c r="B316" s="168" t="s">
        <v>2313</v>
      </c>
      <c r="C316" s="31" t="s">
        <v>1735</v>
      </c>
      <c r="D316" s="168" t="s">
        <v>2314</v>
      </c>
      <c r="E316" s="31" t="s">
        <v>2315</v>
      </c>
      <c r="F316" s="31" t="s">
        <v>129</v>
      </c>
      <c r="G316" s="168" t="s">
        <v>1962</v>
      </c>
      <c r="H316" s="31" t="s">
        <v>1944</v>
      </c>
      <c r="I316" s="168" t="s">
        <v>1729</v>
      </c>
      <c r="J316" s="173">
        <v>1.0</v>
      </c>
      <c r="K316" s="31" t="s">
        <v>82</v>
      </c>
      <c r="L316" s="31" t="s">
        <v>134</v>
      </c>
      <c r="M316" s="174">
        <v>45756.0</v>
      </c>
      <c r="N316" s="31" t="s">
        <v>2</v>
      </c>
      <c r="O316" s="173">
        <v>1.0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99" t="s">
        <v>2366</v>
      </c>
      <c r="B317" s="168" t="s">
        <v>2339</v>
      </c>
      <c r="C317" s="31" t="s">
        <v>1735</v>
      </c>
      <c r="D317" s="168" t="s">
        <v>2340</v>
      </c>
      <c r="E317" s="31" t="s">
        <v>2341</v>
      </c>
      <c r="F317" s="31" t="s">
        <v>129</v>
      </c>
      <c r="G317" s="168" t="s">
        <v>1962</v>
      </c>
      <c r="H317" s="31" t="s">
        <v>1944</v>
      </c>
      <c r="I317" s="168" t="s">
        <v>1729</v>
      </c>
      <c r="J317" s="173">
        <v>1.0</v>
      </c>
      <c r="K317" s="31" t="s">
        <v>82</v>
      </c>
      <c r="L317" s="31" t="s">
        <v>134</v>
      </c>
      <c r="M317" s="174">
        <v>45756.0</v>
      </c>
      <c r="N317" s="31" t="s">
        <v>2</v>
      </c>
      <c r="O317" s="173">
        <v>1.0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99" t="s">
        <v>2367</v>
      </c>
      <c r="B318" s="168" t="s">
        <v>2368</v>
      </c>
      <c r="C318" s="31" t="s">
        <v>1725</v>
      </c>
      <c r="D318" s="168" t="s">
        <v>2369</v>
      </c>
      <c r="E318" s="31" t="s">
        <v>2370</v>
      </c>
      <c r="F318" s="31" t="s">
        <v>132</v>
      </c>
      <c r="G318" s="163" t="s">
        <v>1728</v>
      </c>
      <c r="H318" s="31" t="s">
        <v>1728</v>
      </c>
      <c r="I318" s="168" t="s">
        <v>1755</v>
      </c>
      <c r="J318" s="173">
        <v>1.0</v>
      </c>
      <c r="K318" s="31" t="s">
        <v>9</v>
      </c>
      <c r="L318" s="31" t="s">
        <v>134</v>
      </c>
      <c r="M318" s="174">
        <v>45756.0</v>
      </c>
      <c r="N318" s="31" t="s">
        <v>2</v>
      </c>
      <c r="O318" s="173">
        <v>1.0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99" t="s">
        <v>2371</v>
      </c>
      <c r="B319" s="168" t="s">
        <v>2372</v>
      </c>
      <c r="C319" s="31" t="s">
        <v>1725</v>
      </c>
      <c r="D319" s="168" t="s">
        <v>2373</v>
      </c>
      <c r="E319" s="31" t="s">
        <v>2374</v>
      </c>
      <c r="F319" s="31" t="s">
        <v>132</v>
      </c>
      <c r="G319" s="163" t="s">
        <v>1728</v>
      </c>
      <c r="H319" s="31" t="s">
        <v>1728</v>
      </c>
      <c r="I319" s="168" t="s">
        <v>1755</v>
      </c>
      <c r="J319" s="173">
        <v>1.0</v>
      </c>
      <c r="K319" s="31" t="s">
        <v>9</v>
      </c>
      <c r="L319" s="31" t="s">
        <v>134</v>
      </c>
      <c r="M319" s="174">
        <v>45756.0</v>
      </c>
      <c r="N319" s="31" t="s">
        <v>2</v>
      </c>
      <c r="O319" s="173">
        <v>1.0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67" t="s">
        <v>2375</v>
      </c>
      <c r="B320" s="4">
        <v>2.6247059E7</v>
      </c>
      <c r="C320" s="1" t="s">
        <v>1732</v>
      </c>
      <c r="D320" s="4">
        <v>3.9054072E7</v>
      </c>
      <c r="E320" s="1" t="s">
        <v>2370</v>
      </c>
      <c r="F320" s="1" t="s">
        <v>132</v>
      </c>
      <c r="G320" s="4">
        <v>23598.0</v>
      </c>
      <c r="H320" s="1" t="s">
        <v>1733</v>
      </c>
      <c r="I320" s="4">
        <v>7743457.0</v>
      </c>
      <c r="J320" s="4">
        <v>1.0</v>
      </c>
      <c r="K320" s="1" t="s">
        <v>9</v>
      </c>
      <c r="L320" s="1" t="s">
        <v>134</v>
      </c>
      <c r="M320" s="171">
        <v>45756.0</v>
      </c>
      <c r="N320" s="1" t="s">
        <v>2</v>
      </c>
      <c r="O320" s="4">
        <v>1.0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67" t="s">
        <v>2376</v>
      </c>
      <c r="B321" s="4">
        <v>2.6247066E7</v>
      </c>
      <c r="C321" s="1" t="s">
        <v>1732</v>
      </c>
      <c r="D321" s="4">
        <v>3.9054078E7</v>
      </c>
      <c r="E321" s="1" t="s">
        <v>2374</v>
      </c>
      <c r="F321" s="1" t="s">
        <v>132</v>
      </c>
      <c r="G321" s="4">
        <v>23598.0</v>
      </c>
      <c r="H321" s="1" t="s">
        <v>1733</v>
      </c>
      <c r="I321" s="4">
        <v>7743457.0</v>
      </c>
      <c r="J321" s="4">
        <v>1.0</v>
      </c>
      <c r="K321" s="1" t="s">
        <v>9</v>
      </c>
      <c r="L321" s="1" t="s">
        <v>134</v>
      </c>
      <c r="M321" s="171">
        <v>45756.0</v>
      </c>
      <c r="N321" s="1" t="s">
        <v>2</v>
      </c>
      <c r="O321" s="4">
        <v>1.0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99" t="s">
        <v>2377</v>
      </c>
      <c r="B322" s="168" t="s">
        <v>2378</v>
      </c>
      <c r="C322" s="31" t="s">
        <v>1725</v>
      </c>
      <c r="D322" s="168" t="s">
        <v>2379</v>
      </c>
      <c r="E322" s="31" t="s">
        <v>2380</v>
      </c>
      <c r="F322" s="31" t="s">
        <v>132</v>
      </c>
      <c r="G322" s="163" t="s">
        <v>1728</v>
      </c>
      <c r="H322" s="31" t="s">
        <v>1728</v>
      </c>
      <c r="I322" s="168" t="s">
        <v>1729</v>
      </c>
      <c r="J322" s="173">
        <v>1.0</v>
      </c>
      <c r="K322" s="31" t="s">
        <v>82</v>
      </c>
      <c r="L322" s="31" t="s">
        <v>134</v>
      </c>
      <c r="M322" s="174">
        <v>45756.0</v>
      </c>
      <c r="N322" s="31" t="s">
        <v>2</v>
      </c>
      <c r="O322" s="173">
        <v>1.0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67" t="s">
        <v>2381</v>
      </c>
      <c r="B323" s="4">
        <v>2.6247144E7</v>
      </c>
      <c r="C323" s="1" t="s">
        <v>1732</v>
      </c>
      <c r="D323" s="4">
        <v>3.9054172E7</v>
      </c>
      <c r="E323" s="1" t="s">
        <v>2380</v>
      </c>
      <c r="F323" s="1" t="s">
        <v>132</v>
      </c>
      <c r="G323" s="4">
        <v>23598.0</v>
      </c>
      <c r="H323" s="1" t="s">
        <v>1733</v>
      </c>
      <c r="I323" s="4">
        <v>7755891.0</v>
      </c>
      <c r="J323" s="4">
        <v>1.0</v>
      </c>
      <c r="K323" s="1" t="s">
        <v>82</v>
      </c>
      <c r="L323" s="1" t="s">
        <v>134</v>
      </c>
      <c r="M323" s="171">
        <v>45756.0</v>
      </c>
      <c r="N323" s="1" t="s">
        <v>2</v>
      </c>
      <c r="O323" s="4">
        <v>1.0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99" t="s">
        <v>2382</v>
      </c>
      <c r="B324" s="168" t="s">
        <v>2383</v>
      </c>
      <c r="C324" s="31" t="s">
        <v>1725</v>
      </c>
      <c r="D324" s="168" t="s">
        <v>2384</v>
      </c>
      <c r="E324" s="31" t="s">
        <v>2385</v>
      </c>
      <c r="F324" s="31" t="s">
        <v>132</v>
      </c>
      <c r="G324" s="163" t="s">
        <v>1728</v>
      </c>
      <c r="H324" s="31" t="s">
        <v>1728</v>
      </c>
      <c r="I324" s="168" t="s">
        <v>1729</v>
      </c>
      <c r="J324" s="173">
        <v>1.0</v>
      </c>
      <c r="K324" s="31" t="s">
        <v>82</v>
      </c>
      <c r="L324" s="31" t="s">
        <v>134</v>
      </c>
      <c r="M324" s="174">
        <v>45756.0</v>
      </c>
      <c r="N324" s="31" t="s">
        <v>2</v>
      </c>
      <c r="O324" s="173">
        <v>1.0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67" t="s">
        <v>2386</v>
      </c>
      <c r="B325" s="4">
        <v>2.6247152E7</v>
      </c>
      <c r="C325" s="1" t="s">
        <v>1732</v>
      </c>
      <c r="D325" s="4">
        <v>3.9054182E7</v>
      </c>
      <c r="E325" s="1" t="s">
        <v>2385</v>
      </c>
      <c r="F325" s="1" t="s">
        <v>132</v>
      </c>
      <c r="G325" s="4">
        <v>23598.0</v>
      </c>
      <c r="H325" s="1" t="s">
        <v>1733</v>
      </c>
      <c r="I325" s="4">
        <v>7755891.0</v>
      </c>
      <c r="J325" s="4">
        <v>1.0</v>
      </c>
      <c r="K325" s="1" t="s">
        <v>82</v>
      </c>
      <c r="L325" s="1" t="s">
        <v>134</v>
      </c>
      <c r="M325" s="171">
        <v>45756.0</v>
      </c>
      <c r="N325" s="1" t="s">
        <v>2</v>
      </c>
      <c r="O325" s="4">
        <v>1.0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99" t="s">
        <v>2387</v>
      </c>
      <c r="B326" s="168" t="s">
        <v>2388</v>
      </c>
      <c r="C326" s="31" t="s">
        <v>1725</v>
      </c>
      <c r="D326" s="168" t="s">
        <v>2389</v>
      </c>
      <c r="E326" s="31" t="s">
        <v>2390</v>
      </c>
      <c r="F326" s="31" t="s">
        <v>129</v>
      </c>
      <c r="G326" s="163" t="s">
        <v>1728</v>
      </c>
      <c r="H326" s="31" t="s">
        <v>1728</v>
      </c>
      <c r="I326" s="168" t="s">
        <v>1755</v>
      </c>
      <c r="J326" s="173">
        <v>1.0</v>
      </c>
      <c r="K326" s="31" t="s">
        <v>9</v>
      </c>
      <c r="L326" s="31" t="s">
        <v>134</v>
      </c>
      <c r="M326" s="174">
        <v>45756.0</v>
      </c>
      <c r="N326" s="31" t="s">
        <v>2</v>
      </c>
      <c r="O326" s="173">
        <v>1.0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99" t="s">
        <v>2391</v>
      </c>
      <c r="B327" s="168" t="s">
        <v>2392</v>
      </c>
      <c r="C327" s="31" t="s">
        <v>1725</v>
      </c>
      <c r="D327" s="168" t="s">
        <v>2393</v>
      </c>
      <c r="E327" s="31" t="s">
        <v>2394</v>
      </c>
      <c r="F327" s="31" t="s">
        <v>129</v>
      </c>
      <c r="G327" s="163" t="s">
        <v>1728</v>
      </c>
      <c r="H327" s="31" t="s">
        <v>1728</v>
      </c>
      <c r="I327" s="168" t="s">
        <v>1755</v>
      </c>
      <c r="J327" s="173">
        <v>1.0</v>
      </c>
      <c r="K327" s="31" t="s">
        <v>9</v>
      </c>
      <c r="L327" s="31" t="s">
        <v>134</v>
      </c>
      <c r="M327" s="174">
        <v>45756.0</v>
      </c>
      <c r="N327" s="31" t="s">
        <v>2</v>
      </c>
      <c r="O327" s="173">
        <v>1.0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67" t="s">
        <v>2395</v>
      </c>
      <c r="B328" s="4">
        <v>2.6247224E7</v>
      </c>
      <c r="C328" s="1" t="s">
        <v>1732</v>
      </c>
      <c r="D328" s="4">
        <v>3.9054281E7</v>
      </c>
      <c r="E328" s="1" t="s">
        <v>2390</v>
      </c>
      <c r="F328" s="1" t="s">
        <v>129</v>
      </c>
      <c r="G328" s="4">
        <v>23599.0</v>
      </c>
      <c r="H328" s="1" t="s">
        <v>1944</v>
      </c>
      <c r="I328" s="4">
        <v>7743457.0</v>
      </c>
      <c r="J328" s="4">
        <v>1.0</v>
      </c>
      <c r="K328" s="1" t="s">
        <v>9</v>
      </c>
      <c r="L328" s="1" t="s">
        <v>134</v>
      </c>
      <c r="M328" s="171">
        <v>45756.0</v>
      </c>
      <c r="N328" s="1" t="s">
        <v>2</v>
      </c>
      <c r="O328" s="4">
        <v>1.0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67" t="s">
        <v>2396</v>
      </c>
      <c r="B329" s="4">
        <v>2.6247226E7</v>
      </c>
      <c r="C329" s="1" t="s">
        <v>1732</v>
      </c>
      <c r="D329" s="4">
        <v>3.9054288E7</v>
      </c>
      <c r="E329" s="1" t="s">
        <v>2394</v>
      </c>
      <c r="F329" s="1" t="s">
        <v>129</v>
      </c>
      <c r="G329" s="4">
        <v>23599.0</v>
      </c>
      <c r="H329" s="1" t="s">
        <v>1944</v>
      </c>
      <c r="I329" s="4">
        <v>7743457.0</v>
      </c>
      <c r="J329" s="4">
        <v>1.0</v>
      </c>
      <c r="K329" s="1" t="s">
        <v>9</v>
      </c>
      <c r="L329" s="1" t="s">
        <v>134</v>
      </c>
      <c r="M329" s="171">
        <v>45756.0</v>
      </c>
      <c r="N329" s="1" t="s">
        <v>2</v>
      </c>
      <c r="O329" s="4">
        <v>1.0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99" t="s">
        <v>2397</v>
      </c>
      <c r="B330" s="168" t="s">
        <v>2372</v>
      </c>
      <c r="C330" s="31" t="s">
        <v>1735</v>
      </c>
      <c r="D330" s="168" t="s">
        <v>2373</v>
      </c>
      <c r="E330" s="31" t="s">
        <v>2374</v>
      </c>
      <c r="F330" s="31" t="s">
        <v>132</v>
      </c>
      <c r="G330" s="168" t="s">
        <v>1736</v>
      </c>
      <c r="H330" s="31" t="s">
        <v>1733</v>
      </c>
      <c r="I330" s="168" t="s">
        <v>1755</v>
      </c>
      <c r="J330" s="173">
        <v>1.0</v>
      </c>
      <c r="K330" s="31" t="s">
        <v>9</v>
      </c>
      <c r="L330" s="31" t="s">
        <v>134</v>
      </c>
      <c r="M330" s="174">
        <v>45756.0</v>
      </c>
      <c r="N330" s="31" t="s">
        <v>2</v>
      </c>
      <c r="O330" s="173">
        <v>1.0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99" t="s">
        <v>2398</v>
      </c>
      <c r="B331" s="168" t="s">
        <v>2399</v>
      </c>
      <c r="C331" s="31" t="s">
        <v>1725</v>
      </c>
      <c r="D331" s="168" t="s">
        <v>2400</v>
      </c>
      <c r="E331" s="31" t="s">
        <v>2401</v>
      </c>
      <c r="F331" s="31" t="s">
        <v>129</v>
      </c>
      <c r="G331" s="163" t="s">
        <v>1728</v>
      </c>
      <c r="H331" s="31" t="s">
        <v>1728</v>
      </c>
      <c r="I331" s="168" t="s">
        <v>1755</v>
      </c>
      <c r="J331" s="173">
        <v>1.0</v>
      </c>
      <c r="K331" s="31" t="s">
        <v>9</v>
      </c>
      <c r="L331" s="31" t="s">
        <v>134</v>
      </c>
      <c r="M331" s="174">
        <v>45756.0</v>
      </c>
      <c r="N331" s="31" t="s">
        <v>2</v>
      </c>
      <c r="O331" s="173">
        <v>1.0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67" t="s">
        <v>2402</v>
      </c>
      <c r="B332" s="4">
        <v>2.6247246E7</v>
      </c>
      <c r="C332" s="1" t="s">
        <v>1732</v>
      </c>
      <c r="D332" s="4">
        <v>3.9054307E7</v>
      </c>
      <c r="E332" s="1" t="s">
        <v>2401</v>
      </c>
      <c r="F332" s="1" t="s">
        <v>129</v>
      </c>
      <c r="G332" s="4">
        <v>23599.0</v>
      </c>
      <c r="H332" s="1" t="s">
        <v>1944</v>
      </c>
      <c r="I332" s="4">
        <v>7743457.0</v>
      </c>
      <c r="J332" s="4">
        <v>1.0</v>
      </c>
      <c r="K332" s="1" t="s">
        <v>9</v>
      </c>
      <c r="L332" s="1" t="s">
        <v>134</v>
      </c>
      <c r="M332" s="171">
        <v>45756.0</v>
      </c>
      <c r="N332" s="1" t="s">
        <v>2</v>
      </c>
      <c r="O332" s="4">
        <v>1.0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99" t="s">
        <v>2403</v>
      </c>
      <c r="B333" s="168" t="s">
        <v>2383</v>
      </c>
      <c r="C333" s="31" t="s">
        <v>1735</v>
      </c>
      <c r="D333" s="168" t="s">
        <v>2384</v>
      </c>
      <c r="E333" s="31" t="s">
        <v>2385</v>
      </c>
      <c r="F333" s="31" t="s">
        <v>132</v>
      </c>
      <c r="G333" s="168" t="s">
        <v>1736</v>
      </c>
      <c r="H333" s="31" t="s">
        <v>1733</v>
      </c>
      <c r="I333" s="168" t="s">
        <v>1729</v>
      </c>
      <c r="J333" s="173">
        <v>1.0</v>
      </c>
      <c r="K333" s="31" t="s">
        <v>82</v>
      </c>
      <c r="L333" s="31" t="s">
        <v>134</v>
      </c>
      <c r="M333" s="174">
        <v>45756.0</v>
      </c>
      <c r="N333" s="31" t="s">
        <v>2</v>
      </c>
      <c r="O333" s="173">
        <v>1.0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99" t="s">
        <v>2404</v>
      </c>
      <c r="B334" s="168" t="s">
        <v>2399</v>
      </c>
      <c r="C334" s="31" t="s">
        <v>1735</v>
      </c>
      <c r="D334" s="168" t="s">
        <v>2400</v>
      </c>
      <c r="E334" s="31" t="s">
        <v>2401</v>
      </c>
      <c r="F334" s="31" t="s">
        <v>129</v>
      </c>
      <c r="G334" s="168" t="s">
        <v>1962</v>
      </c>
      <c r="H334" s="31" t="s">
        <v>1944</v>
      </c>
      <c r="I334" s="168" t="s">
        <v>1755</v>
      </c>
      <c r="J334" s="173">
        <v>1.0</v>
      </c>
      <c r="K334" s="31" t="s">
        <v>9</v>
      </c>
      <c r="L334" s="31" t="s">
        <v>134</v>
      </c>
      <c r="M334" s="174">
        <v>45756.0</v>
      </c>
      <c r="N334" s="31" t="s">
        <v>2</v>
      </c>
      <c r="O334" s="173">
        <v>1.0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99" t="s">
        <v>2405</v>
      </c>
      <c r="B335" s="168" t="s">
        <v>2406</v>
      </c>
      <c r="C335" s="31" t="s">
        <v>1725</v>
      </c>
      <c r="D335" s="168" t="s">
        <v>2407</v>
      </c>
      <c r="E335" s="31" t="s">
        <v>2408</v>
      </c>
      <c r="F335" s="31" t="s">
        <v>132</v>
      </c>
      <c r="G335" s="163" t="s">
        <v>1728</v>
      </c>
      <c r="H335" s="31" t="s">
        <v>1728</v>
      </c>
      <c r="I335" s="168" t="s">
        <v>1755</v>
      </c>
      <c r="J335" s="173">
        <v>1.0</v>
      </c>
      <c r="K335" s="31" t="s">
        <v>9</v>
      </c>
      <c r="L335" s="31" t="s">
        <v>134</v>
      </c>
      <c r="M335" s="174">
        <v>45756.0</v>
      </c>
      <c r="N335" s="31" t="s">
        <v>2</v>
      </c>
      <c r="O335" s="173">
        <v>1.0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67" t="s">
        <v>2409</v>
      </c>
      <c r="B336" s="4">
        <v>2.6247377E7</v>
      </c>
      <c r="C336" s="1" t="s">
        <v>1732</v>
      </c>
      <c r="D336" s="4">
        <v>3.9054451E7</v>
      </c>
      <c r="E336" s="1" t="s">
        <v>2408</v>
      </c>
      <c r="F336" s="1" t="s">
        <v>132</v>
      </c>
      <c r="G336" s="4">
        <v>23600.0</v>
      </c>
      <c r="H336" s="1" t="s">
        <v>1742</v>
      </c>
      <c r="I336" s="4">
        <v>7743457.0</v>
      </c>
      <c r="J336" s="4">
        <v>1.0</v>
      </c>
      <c r="K336" s="1" t="s">
        <v>9</v>
      </c>
      <c r="L336" s="1" t="s">
        <v>134</v>
      </c>
      <c r="M336" s="171">
        <v>45756.0</v>
      </c>
      <c r="N336" s="1" t="s">
        <v>2</v>
      </c>
      <c r="O336" s="4">
        <v>1.0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99" t="s">
        <v>2410</v>
      </c>
      <c r="B337" s="168" t="s">
        <v>2368</v>
      </c>
      <c r="C337" s="31" t="s">
        <v>1735</v>
      </c>
      <c r="D337" s="168" t="s">
        <v>2369</v>
      </c>
      <c r="E337" s="31" t="s">
        <v>2370</v>
      </c>
      <c r="F337" s="31" t="s">
        <v>132</v>
      </c>
      <c r="G337" s="168" t="s">
        <v>1736</v>
      </c>
      <c r="H337" s="31" t="s">
        <v>1733</v>
      </c>
      <c r="I337" s="168" t="s">
        <v>1755</v>
      </c>
      <c r="J337" s="173">
        <v>1.0</v>
      </c>
      <c r="K337" s="31" t="s">
        <v>9</v>
      </c>
      <c r="L337" s="31" t="s">
        <v>134</v>
      </c>
      <c r="M337" s="174">
        <v>45756.0</v>
      </c>
      <c r="N337" s="31" t="s">
        <v>2</v>
      </c>
      <c r="O337" s="173">
        <v>1.0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99" t="s">
        <v>2411</v>
      </c>
      <c r="B338" s="168" t="s">
        <v>2406</v>
      </c>
      <c r="C338" s="31" t="s">
        <v>1735</v>
      </c>
      <c r="D338" s="168" t="s">
        <v>2407</v>
      </c>
      <c r="E338" s="31" t="s">
        <v>2408</v>
      </c>
      <c r="F338" s="31" t="s">
        <v>132</v>
      </c>
      <c r="G338" s="168" t="s">
        <v>1749</v>
      </c>
      <c r="H338" s="31" t="s">
        <v>1742</v>
      </c>
      <c r="I338" s="168" t="s">
        <v>1755</v>
      </c>
      <c r="J338" s="173">
        <v>1.0</v>
      </c>
      <c r="K338" s="31" t="s">
        <v>9</v>
      </c>
      <c r="L338" s="31" t="s">
        <v>134</v>
      </c>
      <c r="M338" s="174">
        <v>45756.0</v>
      </c>
      <c r="N338" s="31" t="s">
        <v>2</v>
      </c>
      <c r="O338" s="173">
        <v>1.0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99" t="s">
        <v>2412</v>
      </c>
      <c r="B339" s="168" t="s">
        <v>2378</v>
      </c>
      <c r="C339" s="31" t="s">
        <v>1735</v>
      </c>
      <c r="D339" s="168" t="s">
        <v>2379</v>
      </c>
      <c r="E339" s="31" t="s">
        <v>2380</v>
      </c>
      <c r="F339" s="31" t="s">
        <v>132</v>
      </c>
      <c r="G339" s="168" t="s">
        <v>1736</v>
      </c>
      <c r="H339" s="31" t="s">
        <v>1733</v>
      </c>
      <c r="I339" s="168" t="s">
        <v>1729</v>
      </c>
      <c r="J339" s="173">
        <v>1.0</v>
      </c>
      <c r="K339" s="31" t="s">
        <v>82</v>
      </c>
      <c r="L339" s="31" t="s">
        <v>134</v>
      </c>
      <c r="M339" s="174">
        <v>45756.0</v>
      </c>
      <c r="N339" s="31" t="s">
        <v>2</v>
      </c>
      <c r="O339" s="173">
        <v>1.0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99" t="s">
        <v>2413</v>
      </c>
      <c r="B340" s="168" t="s">
        <v>2388</v>
      </c>
      <c r="C340" s="31" t="s">
        <v>1735</v>
      </c>
      <c r="D340" s="168" t="s">
        <v>2389</v>
      </c>
      <c r="E340" s="31" t="s">
        <v>2390</v>
      </c>
      <c r="F340" s="31" t="s">
        <v>129</v>
      </c>
      <c r="G340" s="168" t="s">
        <v>1962</v>
      </c>
      <c r="H340" s="31" t="s">
        <v>1944</v>
      </c>
      <c r="I340" s="168" t="s">
        <v>1755</v>
      </c>
      <c r="J340" s="173">
        <v>1.0</v>
      </c>
      <c r="K340" s="31" t="s">
        <v>9</v>
      </c>
      <c r="L340" s="31" t="s">
        <v>134</v>
      </c>
      <c r="M340" s="174">
        <v>45756.0</v>
      </c>
      <c r="N340" s="31" t="s">
        <v>2</v>
      </c>
      <c r="O340" s="173">
        <v>1.0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99" t="s">
        <v>2414</v>
      </c>
      <c r="B341" s="168" t="s">
        <v>2415</v>
      </c>
      <c r="C341" s="31" t="s">
        <v>1725</v>
      </c>
      <c r="D341" s="168" t="s">
        <v>2416</v>
      </c>
      <c r="E341" s="31" t="s">
        <v>2417</v>
      </c>
      <c r="F341" s="31" t="s">
        <v>132</v>
      </c>
      <c r="G341" s="163" t="s">
        <v>1728</v>
      </c>
      <c r="H341" s="31" t="s">
        <v>1728</v>
      </c>
      <c r="I341" s="168" t="s">
        <v>1755</v>
      </c>
      <c r="J341" s="173">
        <v>1.0</v>
      </c>
      <c r="K341" s="31" t="s">
        <v>9</v>
      </c>
      <c r="L341" s="31" t="s">
        <v>134</v>
      </c>
      <c r="M341" s="174">
        <v>45756.0</v>
      </c>
      <c r="N341" s="31" t="s">
        <v>2</v>
      </c>
      <c r="O341" s="173">
        <v>1.0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67" t="s">
        <v>2418</v>
      </c>
      <c r="B342" s="4">
        <v>2.6247701E7</v>
      </c>
      <c r="C342" s="1" t="s">
        <v>1732</v>
      </c>
      <c r="D342" s="4">
        <v>3.9054832E7</v>
      </c>
      <c r="E342" s="1" t="s">
        <v>2417</v>
      </c>
      <c r="F342" s="1" t="s">
        <v>132</v>
      </c>
      <c r="G342" s="4">
        <v>23598.0</v>
      </c>
      <c r="H342" s="1" t="s">
        <v>1733</v>
      </c>
      <c r="I342" s="4">
        <v>7743457.0</v>
      </c>
      <c r="J342" s="4">
        <v>1.0</v>
      </c>
      <c r="K342" s="1" t="s">
        <v>9</v>
      </c>
      <c r="L342" s="1" t="s">
        <v>134</v>
      </c>
      <c r="M342" s="171">
        <v>45756.0</v>
      </c>
      <c r="N342" s="1" t="s">
        <v>2</v>
      </c>
      <c r="O342" s="4">
        <v>1.0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99" t="s">
        <v>2419</v>
      </c>
      <c r="B343" s="168" t="s">
        <v>2392</v>
      </c>
      <c r="C343" s="31" t="s">
        <v>1735</v>
      </c>
      <c r="D343" s="168" t="s">
        <v>2393</v>
      </c>
      <c r="E343" s="31" t="s">
        <v>2394</v>
      </c>
      <c r="F343" s="31" t="s">
        <v>129</v>
      </c>
      <c r="G343" s="168" t="s">
        <v>1962</v>
      </c>
      <c r="H343" s="31" t="s">
        <v>1944</v>
      </c>
      <c r="I343" s="168" t="s">
        <v>1755</v>
      </c>
      <c r="J343" s="173">
        <v>1.0</v>
      </c>
      <c r="K343" s="31" t="s">
        <v>9</v>
      </c>
      <c r="L343" s="31" t="s">
        <v>134</v>
      </c>
      <c r="M343" s="174">
        <v>45756.0</v>
      </c>
      <c r="N343" s="31" t="s">
        <v>2</v>
      </c>
      <c r="O343" s="173">
        <v>1.0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99" t="s">
        <v>2420</v>
      </c>
      <c r="B344" s="168" t="s">
        <v>2415</v>
      </c>
      <c r="C344" s="31" t="s">
        <v>1735</v>
      </c>
      <c r="D344" s="168" t="s">
        <v>2416</v>
      </c>
      <c r="E344" s="31" t="s">
        <v>2417</v>
      </c>
      <c r="F344" s="31" t="s">
        <v>132</v>
      </c>
      <c r="G344" s="168" t="s">
        <v>1736</v>
      </c>
      <c r="H344" s="31" t="s">
        <v>1733</v>
      </c>
      <c r="I344" s="168" t="s">
        <v>1755</v>
      </c>
      <c r="J344" s="173">
        <v>1.0</v>
      </c>
      <c r="K344" s="31" t="s">
        <v>9</v>
      </c>
      <c r="L344" s="31" t="s">
        <v>134</v>
      </c>
      <c r="M344" s="174">
        <v>45756.0</v>
      </c>
      <c r="N344" s="31" t="s">
        <v>2</v>
      </c>
      <c r="O344" s="173">
        <v>1.0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99" t="s">
        <v>2421</v>
      </c>
      <c r="B345" s="168" t="s">
        <v>2422</v>
      </c>
      <c r="C345" s="31" t="s">
        <v>1725</v>
      </c>
      <c r="D345" s="168" t="s">
        <v>2423</v>
      </c>
      <c r="E345" s="31" t="s">
        <v>2424</v>
      </c>
      <c r="F345" s="31" t="s">
        <v>132</v>
      </c>
      <c r="G345" s="163" t="s">
        <v>1728</v>
      </c>
      <c r="H345" s="31" t="s">
        <v>1728</v>
      </c>
      <c r="I345" s="168" t="s">
        <v>1755</v>
      </c>
      <c r="J345" s="173">
        <v>1.0</v>
      </c>
      <c r="K345" s="31" t="s">
        <v>9</v>
      </c>
      <c r="L345" s="31" t="s">
        <v>134</v>
      </c>
      <c r="M345" s="174">
        <v>45756.0</v>
      </c>
      <c r="N345" s="31" t="s">
        <v>2</v>
      </c>
      <c r="O345" s="173">
        <v>1.0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67" t="s">
        <v>2425</v>
      </c>
      <c r="B346" s="4">
        <v>2.6247784E7</v>
      </c>
      <c r="C346" s="1" t="s">
        <v>1732</v>
      </c>
      <c r="D346" s="4">
        <v>3.9054912E7</v>
      </c>
      <c r="E346" s="1" t="s">
        <v>2424</v>
      </c>
      <c r="F346" s="1" t="s">
        <v>132</v>
      </c>
      <c r="G346" s="4">
        <v>23598.0</v>
      </c>
      <c r="H346" s="1" t="s">
        <v>1733</v>
      </c>
      <c r="I346" s="4">
        <v>7743457.0</v>
      </c>
      <c r="J346" s="4">
        <v>1.0</v>
      </c>
      <c r="K346" s="1" t="s">
        <v>9</v>
      </c>
      <c r="L346" s="1" t="s">
        <v>134</v>
      </c>
      <c r="M346" s="171">
        <v>45756.0</v>
      </c>
      <c r="N346" s="1" t="s">
        <v>2</v>
      </c>
      <c r="O346" s="4">
        <v>1.0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99" t="s">
        <v>2426</v>
      </c>
      <c r="B347" s="168" t="s">
        <v>2427</v>
      </c>
      <c r="C347" s="31" t="s">
        <v>1725</v>
      </c>
      <c r="D347" s="168" t="s">
        <v>2428</v>
      </c>
      <c r="E347" s="31" t="s">
        <v>2429</v>
      </c>
      <c r="F347" s="31" t="s">
        <v>132</v>
      </c>
      <c r="G347" s="163" t="s">
        <v>1728</v>
      </c>
      <c r="H347" s="31" t="s">
        <v>1728</v>
      </c>
      <c r="I347" s="168" t="s">
        <v>1729</v>
      </c>
      <c r="J347" s="173">
        <v>1.0</v>
      </c>
      <c r="K347" s="31" t="s">
        <v>82</v>
      </c>
      <c r="L347" s="31" t="s">
        <v>134</v>
      </c>
      <c r="M347" s="174">
        <v>45756.0</v>
      </c>
      <c r="N347" s="31" t="s">
        <v>2</v>
      </c>
      <c r="O347" s="173">
        <v>1.0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67" t="s">
        <v>2430</v>
      </c>
      <c r="B348" s="4">
        <v>2.624786E7</v>
      </c>
      <c r="C348" s="1" t="s">
        <v>1732</v>
      </c>
      <c r="D348" s="4">
        <v>3.9054998E7</v>
      </c>
      <c r="E348" s="1" t="s">
        <v>2429</v>
      </c>
      <c r="F348" s="1" t="s">
        <v>132</v>
      </c>
      <c r="G348" s="4">
        <v>23598.0</v>
      </c>
      <c r="H348" s="1" t="s">
        <v>1733</v>
      </c>
      <c r="I348" s="4">
        <v>7755891.0</v>
      </c>
      <c r="J348" s="4">
        <v>1.0</v>
      </c>
      <c r="K348" s="1" t="s">
        <v>82</v>
      </c>
      <c r="L348" s="1" t="s">
        <v>134</v>
      </c>
      <c r="M348" s="171">
        <v>45756.0</v>
      </c>
      <c r="N348" s="1" t="s">
        <v>2</v>
      </c>
      <c r="O348" s="4">
        <v>1.0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99" t="s">
        <v>2431</v>
      </c>
      <c r="B349" s="168" t="s">
        <v>2422</v>
      </c>
      <c r="C349" s="31" t="s">
        <v>1735</v>
      </c>
      <c r="D349" s="168" t="s">
        <v>2423</v>
      </c>
      <c r="E349" s="31" t="s">
        <v>2424</v>
      </c>
      <c r="F349" s="31" t="s">
        <v>132</v>
      </c>
      <c r="G349" s="168" t="s">
        <v>1736</v>
      </c>
      <c r="H349" s="31" t="s">
        <v>1733</v>
      </c>
      <c r="I349" s="168" t="s">
        <v>1755</v>
      </c>
      <c r="J349" s="173">
        <v>1.0</v>
      </c>
      <c r="K349" s="31" t="s">
        <v>9</v>
      </c>
      <c r="L349" s="31" t="s">
        <v>134</v>
      </c>
      <c r="M349" s="174">
        <v>45756.0</v>
      </c>
      <c r="N349" s="31" t="s">
        <v>2</v>
      </c>
      <c r="O349" s="173">
        <v>1.0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99" t="s">
        <v>2432</v>
      </c>
      <c r="B350" s="168" t="s">
        <v>2433</v>
      </c>
      <c r="C350" s="31" t="s">
        <v>1725</v>
      </c>
      <c r="D350" s="168" t="s">
        <v>2434</v>
      </c>
      <c r="E350" s="31" t="s">
        <v>2435</v>
      </c>
      <c r="F350" s="31" t="s">
        <v>132</v>
      </c>
      <c r="G350" s="163" t="s">
        <v>1728</v>
      </c>
      <c r="H350" s="31" t="s">
        <v>1728</v>
      </c>
      <c r="I350" s="168" t="s">
        <v>1729</v>
      </c>
      <c r="J350" s="173">
        <v>1.0</v>
      </c>
      <c r="K350" s="31" t="s">
        <v>82</v>
      </c>
      <c r="L350" s="31" t="s">
        <v>134</v>
      </c>
      <c r="M350" s="174">
        <v>45756.0</v>
      </c>
      <c r="N350" s="31" t="s">
        <v>2</v>
      </c>
      <c r="O350" s="173">
        <v>1.0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67" t="s">
        <v>2436</v>
      </c>
      <c r="B351" s="4">
        <v>2.624794E7</v>
      </c>
      <c r="C351" s="1" t="s">
        <v>1732</v>
      </c>
      <c r="D351" s="4">
        <v>3.9055069E7</v>
      </c>
      <c r="E351" s="1" t="s">
        <v>2435</v>
      </c>
      <c r="F351" s="1" t="s">
        <v>132</v>
      </c>
      <c r="G351" s="4">
        <v>23600.0</v>
      </c>
      <c r="H351" s="1" t="s">
        <v>1742</v>
      </c>
      <c r="I351" s="4">
        <v>7755891.0</v>
      </c>
      <c r="J351" s="4">
        <v>1.0</v>
      </c>
      <c r="K351" s="1" t="s">
        <v>82</v>
      </c>
      <c r="L351" s="1" t="s">
        <v>134</v>
      </c>
      <c r="M351" s="171">
        <v>45756.0</v>
      </c>
      <c r="N351" s="1" t="s">
        <v>2</v>
      </c>
      <c r="O351" s="4">
        <v>1.0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99" t="s">
        <v>2437</v>
      </c>
      <c r="B352" s="168" t="s">
        <v>2438</v>
      </c>
      <c r="C352" s="31" t="s">
        <v>1725</v>
      </c>
      <c r="D352" s="168" t="s">
        <v>2439</v>
      </c>
      <c r="E352" s="31" t="s">
        <v>2440</v>
      </c>
      <c r="F352" s="31" t="s">
        <v>131</v>
      </c>
      <c r="G352" s="163" t="s">
        <v>1728</v>
      </c>
      <c r="H352" s="31" t="s">
        <v>1728</v>
      </c>
      <c r="I352" s="168" t="s">
        <v>1729</v>
      </c>
      <c r="J352" s="173">
        <v>1.0</v>
      </c>
      <c r="K352" s="31" t="s">
        <v>82</v>
      </c>
      <c r="L352" s="31" t="s">
        <v>134</v>
      </c>
      <c r="M352" s="174">
        <v>45756.0</v>
      </c>
      <c r="N352" s="31" t="s">
        <v>2</v>
      </c>
      <c r="O352" s="173">
        <v>1.0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67" t="s">
        <v>2441</v>
      </c>
      <c r="B353" s="4">
        <v>2.6247952E7</v>
      </c>
      <c r="C353" s="1" t="s">
        <v>1732</v>
      </c>
      <c r="D353" s="4">
        <v>3.9055075E7</v>
      </c>
      <c r="E353" s="1" t="s">
        <v>2440</v>
      </c>
      <c r="F353" s="1" t="s">
        <v>131</v>
      </c>
      <c r="G353" s="4">
        <v>23600.0</v>
      </c>
      <c r="H353" s="1" t="s">
        <v>1742</v>
      </c>
      <c r="I353" s="4">
        <v>7755891.0</v>
      </c>
      <c r="J353" s="4">
        <v>1.0</v>
      </c>
      <c r="K353" s="1" t="s">
        <v>82</v>
      </c>
      <c r="L353" s="1" t="s">
        <v>134</v>
      </c>
      <c r="M353" s="171">
        <v>45756.0</v>
      </c>
      <c r="N353" s="1" t="s">
        <v>2</v>
      </c>
      <c r="O353" s="4">
        <v>1.0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99" t="s">
        <v>2442</v>
      </c>
      <c r="B354" s="168" t="s">
        <v>2443</v>
      </c>
      <c r="C354" s="31" t="s">
        <v>1725</v>
      </c>
      <c r="D354" s="168" t="s">
        <v>2444</v>
      </c>
      <c r="E354" s="31" t="s">
        <v>2445</v>
      </c>
      <c r="F354" s="31" t="s">
        <v>129</v>
      </c>
      <c r="G354" s="163" t="s">
        <v>1728</v>
      </c>
      <c r="H354" s="31" t="s">
        <v>1728</v>
      </c>
      <c r="I354" s="168" t="s">
        <v>1755</v>
      </c>
      <c r="J354" s="173">
        <v>1.0</v>
      </c>
      <c r="K354" s="31" t="s">
        <v>9</v>
      </c>
      <c r="L354" s="31" t="s">
        <v>134</v>
      </c>
      <c r="M354" s="174">
        <v>45756.0</v>
      </c>
      <c r="N354" s="31" t="s">
        <v>2</v>
      </c>
      <c r="O354" s="173">
        <v>1.0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67" t="s">
        <v>2446</v>
      </c>
      <c r="B355" s="4">
        <v>2.6247972E7</v>
      </c>
      <c r="C355" s="1" t="s">
        <v>1732</v>
      </c>
      <c r="D355" s="4">
        <v>3.9055106E7</v>
      </c>
      <c r="E355" s="1" t="s">
        <v>2445</v>
      </c>
      <c r="F355" s="1" t="s">
        <v>129</v>
      </c>
      <c r="G355" s="4">
        <v>23599.0</v>
      </c>
      <c r="H355" s="1" t="s">
        <v>1944</v>
      </c>
      <c r="I355" s="4">
        <v>7743457.0</v>
      </c>
      <c r="J355" s="4">
        <v>1.0</v>
      </c>
      <c r="K355" s="1" t="s">
        <v>9</v>
      </c>
      <c r="L355" s="1" t="s">
        <v>134</v>
      </c>
      <c r="M355" s="171">
        <v>45756.0</v>
      </c>
      <c r="N355" s="1" t="s">
        <v>2</v>
      </c>
      <c r="O355" s="4">
        <v>1.0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99" t="s">
        <v>2447</v>
      </c>
      <c r="B356" s="168" t="s">
        <v>2427</v>
      </c>
      <c r="C356" s="31" t="s">
        <v>1735</v>
      </c>
      <c r="D356" s="168" t="s">
        <v>2428</v>
      </c>
      <c r="E356" s="31" t="s">
        <v>2429</v>
      </c>
      <c r="F356" s="31" t="s">
        <v>132</v>
      </c>
      <c r="G356" s="168" t="s">
        <v>1736</v>
      </c>
      <c r="H356" s="31" t="s">
        <v>1733</v>
      </c>
      <c r="I356" s="168" t="s">
        <v>1729</v>
      </c>
      <c r="J356" s="173">
        <v>1.0</v>
      </c>
      <c r="K356" s="31" t="s">
        <v>82</v>
      </c>
      <c r="L356" s="31" t="s">
        <v>134</v>
      </c>
      <c r="M356" s="174">
        <v>45756.0</v>
      </c>
      <c r="N356" s="31" t="s">
        <v>2</v>
      </c>
      <c r="O356" s="173">
        <v>1.0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99" t="s">
        <v>2448</v>
      </c>
      <c r="B357" s="168" t="s">
        <v>2438</v>
      </c>
      <c r="C357" s="31" t="s">
        <v>1735</v>
      </c>
      <c r="D357" s="168" t="s">
        <v>2439</v>
      </c>
      <c r="E357" s="31" t="s">
        <v>2440</v>
      </c>
      <c r="F357" s="31" t="s">
        <v>131</v>
      </c>
      <c r="G357" s="168" t="s">
        <v>1749</v>
      </c>
      <c r="H357" s="31" t="s">
        <v>1742</v>
      </c>
      <c r="I357" s="168" t="s">
        <v>1729</v>
      </c>
      <c r="J357" s="173">
        <v>1.0</v>
      </c>
      <c r="K357" s="31" t="s">
        <v>82</v>
      </c>
      <c r="L357" s="31" t="s">
        <v>134</v>
      </c>
      <c r="M357" s="174">
        <v>45756.0</v>
      </c>
      <c r="N357" s="31" t="s">
        <v>2</v>
      </c>
      <c r="O357" s="173">
        <v>1.0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99" t="s">
        <v>2449</v>
      </c>
      <c r="B358" s="168" t="s">
        <v>2443</v>
      </c>
      <c r="C358" s="31" t="s">
        <v>1735</v>
      </c>
      <c r="D358" s="168" t="s">
        <v>2444</v>
      </c>
      <c r="E358" s="31" t="s">
        <v>2445</v>
      </c>
      <c r="F358" s="31" t="s">
        <v>129</v>
      </c>
      <c r="G358" s="168" t="s">
        <v>1962</v>
      </c>
      <c r="H358" s="31" t="s">
        <v>1944</v>
      </c>
      <c r="I358" s="168" t="s">
        <v>1755</v>
      </c>
      <c r="J358" s="173">
        <v>1.0</v>
      </c>
      <c r="K358" s="31" t="s">
        <v>9</v>
      </c>
      <c r="L358" s="31" t="s">
        <v>134</v>
      </c>
      <c r="M358" s="174">
        <v>45756.0</v>
      </c>
      <c r="N358" s="31" t="s">
        <v>2</v>
      </c>
      <c r="O358" s="173">
        <v>1.0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99" t="s">
        <v>2450</v>
      </c>
      <c r="B359" s="168" t="s">
        <v>2451</v>
      </c>
      <c r="C359" s="31" t="s">
        <v>1725</v>
      </c>
      <c r="D359" s="168" t="s">
        <v>2452</v>
      </c>
      <c r="E359" s="31" t="s">
        <v>2453</v>
      </c>
      <c r="F359" s="31" t="s">
        <v>132</v>
      </c>
      <c r="G359" s="163" t="s">
        <v>1728</v>
      </c>
      <c r="H359" s="31" t="s">
        <v>1728</v>
      </c>
      <c r="I359" s="168" t="s">
        <v>1755</v>
      </c>
      <c r="J359" s="173">
        <v>1.0</v>
      </c>
      <c r="K359" s="31" t="s">
        <v>9</v>
      </c>
      <c r="L359" s="31" t="s">
        <v>134</v>
      </c>
      <c r="M359" s="174">
        <v>45756.0</v>
      </c>
      <c r="N359" s="31" t="s">
        <v>2</v>
      </c>
      <c r="O359" s="173">
        <v>1.0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99" t="s">
        <v>2454</v>
      </c>
      <c r="B360" s="168" t="s">
        <v>2455</v>
      </c>
      <c r="C360" s="31" t="s">
        <v>1725</v>
      </c>
      <c r="D360" s="168" t="s">
        <v>2456</v>
      </c>
      <c r="E360" s="31" t="s">
        <v>2457</v>
      </c>
      <c r="F360" s="31" t="s">
        <v>132</v>
      </c>
      <c r="G360" s="163" t="s">
        <v>1728</v>
      </c>
      <c r="H360" s="31" t="s">
        <v>1728</v>
      </c>
      <c r="I360" s="168" t="s">
        <v>1755</v>
      </c>
      <c r="J360" s="173">
        <v>1.0</v>
      </c>
      <c r="K360" s="31" t="s">
        <v>9</v>
      </c>
      <c r="L360" s="31" t="s">
        <v>134</v>
      </c>
      <c r="M360" s="174">
        <v>45756.0</v>
      </c>
      <c r="N360" s="31" t="s">
        <v>2</v>
      </c>
      <c r="O360" s="173">
        <v>1.0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99" t="s">
        <v>2458</v>
      </c>
      <c r="B361" s="168" t="s">
        <v>2459</v>
      </c>
      <c r="C361" s="31" t="s">
        <v>1725</v>
      </c>
      <c r="D361" s="168" t="s">
        <v>2460</v>
      </c>
      <c r="E361" s="31" t="s">
        <v>2461</v>
      </c>
      <c r="F361" s="31" t="s">
        <v>132</v>
      </c>
      <c r="G361" s="163" t="s">
        <v>1728</v>
      </c>
      <c r="H361" s="31" t="s">
        <v>1728</v>
      </c>
      <c r="I361" s="168" t="s">
        <v>1729</v>
      </c>
      <c r="J361" s="173">
        <v>1.0</v>
      </c>
      <c r="K361" s="31" t="s">
        <v>82</v>
      </c>
      <c r="L361" s="31" t="s">
        <v>134</v>
      </c>
      <c r="M361" s="174">
        <v>45756.0</v>
      </c>
      <c r="N361" s="31" t="s">
        <v>2</v>
      </c>
      <c r="O361" s="173">
        <v>1.0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99" t="s">
        <v>2462</v>
      </c>
      <c r="B362" s="168" t="s">
        <v>2463</v>
      </c>
      <c r="C362" s="31" t="s">
        <v>1725</v>
      </c>
      <c r="D362" s="168" t="s">
        <v>2464</v>
      </c>
      <c r="E362" s="31" t="s">
        <v>2465</v>
      </c>
      <c r="F362" s="31" t="s">
        <v>129</v>
      </c>
      <c r="G362" s="163" t="s">
        <v>1728</v>
      </c>
      <c r="H362" s="31" t="s">
        <v>1728</v>
      </c>
      <c r="I362" s="168" t="s">
        <v>1755</v>
      </c>
      <c r="J362" s="173">
        <v>1.0</v>
      </c>
      <c r="K362" s="31" t="s">
        <v>9</v>
      </c>
      <c r="L362" s="31" t="s">
        <v>134</v>
      </c>
      <c r="M362" s="174">
        <v>45756.0</v>
      </c>
      <c r="N362" s="31" t="s">
        <v>2</v>
      </c>
      <c r="O362" s="173">
        <v>1.0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67" t="s">
        <v>2466</v>
      </c>
      <c r="B363" s="4">
        <v>2.6248217E7</v>
      </c>
      <c r="C363" s="1" t="s">
        <v>1732</v>
      </c>
      <c r="D363" s="4">
        <v>3.9055415E7</v>
      </c>
      <c r="E363" s="1" t="s">
        <v>2457</v>
      </c>
      <c r="F363" s="1" t="s">
        <v>132</v>
      </c>
      <c r="G363" s="4">
        <v>23598.0</v>
      </c>
      <c r="H363" s="1" t="s">
        <v>1733</v>
      </c>
      <c r="I363" s="4">
        <v>7743457.0</v>
      </c>
      <c r="J363" s="4">
        <v>1.0</v>
      </c>
      <c r="K363" s="1" t="s">
        <v>9</v>
      </c>
      <c r="L363" s="1" t="s">
        <v>134</v>
      </c>
      <c r="M363" s="171">
        <v>45756.0</v>
      </c>
      <c r="N363" s="1" t="s">
        <v>2</v>
      </c>
      <c r="O363" s="4">
        <v>1.0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67" t="s">
        <v>2467</v>
      </c>
      <c r="B364" s="4">
        <v>2.6248104E7</v>
      </c>
      <c r="C364" s="1" t="s">
        <v>1732</v>
      </c>
      <c r="D364" s="4">
        <v>3.9055258E7</v>
      </c>
      <c r="E364" s="1" t="s">
        <v>2453</v>
      </c>
      <c r="F364" s="1" t="s">
        <v>132</v>
      </c>
      <c r="G364" s="4">
        <v>23598.0</v>
      </c>
      <c r="H364" s="1" t="s">
        <v>1733</v>
      </c>
      <c r="I364" s="4">
        <v>7743457.0</v>
      </c>
      <c r="J364" s="4">
        <v>1.0</v>
      </c>
      <c r="K364" s="1" t="s">
        <v>9</v>
      </c>
      <c r="L364" s="1" t="s">
        <v>134</v>
      </c>
      <c r="M364" s="171">
        <v>45756.0</v>
      </c>
      <c r="N364" s="1" t="s">
        <v>2</v>
      </c>
      <c r="O364" s="4">
        <v>1.0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67" t="s">
        <v>2468</v>
      </c>
      <c r="B365" s="4">
        <v>2.6248221E7</v>
      </c>
      <c r="C365" s="1" t="s">
        <v>1732</v>
      </c>
      <c r="D365" s="4">
        <v>3.905542E7</v>
      </c>
      <c r="E365" s="1" t="s">
        <v>2461</v>
      </c>
      <c r="F365" s="1" t="s">
        <v>132</v>
      </c>
      <c r="G365" s="4">
        <v>23600.0</v>
      </c>
      <c r="H365" s="1" t="s">
        <v>1742</v>
      </c>
      <c r="I365" s="4">
        <v>7755891.0</v>
      </c>
      <c r="J365" s="4">
        <v>1.0</v>
      </c>
      <c r="K365" s="1" t="s">
        <v>82</v>
      </c>
      <c r="L365" s="1" t="s">
        <v>134</v>
      </c>
      <c r="M365" s="171">
        <v>45756.0</v>
      </c>
      <c r="N365" s="1" t="s">
        <v>2</v>
      </c>
      <c r="O365" s="4">
        <v>1.0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67" t="s">
        <v>2469</v>
      </c>
      <c r="B366" s="4">
        <v>2.6248223E7</v>
      </c>
      <c r="C366" s="1" t="s">
        <v>1732</v>
      </c>
      <c r="D366" s="4">
        <v>3.9055428E7</v>
      </c>
      <c r="E366" s="1" t="s">
        <v>2465</v>
      </c>
      <c r="F366" s="1" t="s">
        <v>129</v>
      </c>
      <c r="G366" s="4">
        <v>23599.0</v>
      </c>
      <c r="H366" s="1" t="s">
        <v>1944</v>
      </c>
      <c r="I366" s="4">
        <v>7743457.0</v>
      </c>
      <c r="J366" s="4">
        <v>1.0</v>
      </c>
      <c r="K366" s="1" t="s">
        <v>9</v>
      </c>
      <c r="L366" s="1" t="s">
        <v>134</v>
      </c>
      <c r="M366" s="171">
        <v>45756.0</v>
      </c>
      <c r="N366" s="1" t="s">
        <v>2</v>
      </c>
      <c r="O366" s="4">
        <v>1.0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99" t="s">
        <v>2470</v>
      </c>
      <c r="B367" s="168" t="s">
        <v>2433</v>
      </c>
      <c r="C367" s="31" t="s">
        <v>1735</v>
      </c>
      <c r="D367" s="168" t="s">
        <v>2434</v>
      </c>
      <c r="E367" s="31" t="s">
        <v>2435</v>
      </c>
      <c r="F367" s="31" t="s">
        <v>132</v>
      </c>
      <c r="G367" s="168" t="s">
        <v>1749</v>
      </c>
      <c r="H367" s="31" t="s">
        <v>1742</v>
      </c>
      <c r="I367" s="168" t="s">
        <v>1729</v>
      </c>
      <c r="J367" s="173">
        <v>1.0</v>
      </c>
      <c r="K367" s="31" t="s">
        <v>82</v>
      </c>
      <c r="L367" s="31" t="s">
        <v>134</v>
      </c>
      <c r="M367" s="174">
        <v>45756.0</v>
      </c>
      <c r="N367" s="31" t="s">
        <v>2</v>
      </c>
      <c r="O367" s="173">
        <v>1.0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99" t="s">
        <v>2471</v>
      </c>
      <c r="B368" s="168" t="s">
        <v>2455</v>
      </c>
      <c r="C368" s="31" t="s">
        <v>1735</v>
      </c>
      <c r="D368" s="168" t="s">
        <v>2456</v>
      </c>
      <c r="E368" s="31" t="s">
        <v>2457</v>
      </c>
      <c r="F368" s="31" t="s">
        <v>132</v>
      </c>
      <c r="G368" s="168" t="s">
        <v>1736</v>
      </c>
      <c r="H368" s="31" t="s">
        <v>1733</v>
      </c>
      <c r="I368" s="168" t="s">
        <v>1755</v>
      </c>
      <c r="J368" s="173">
        <v>1.0</v>
      </c>
      <c r="K368" s="31" t="s">
        <v>9</v>
      </c>
      <c r="L368" s="31" t="s">
        <v>134</v>
      </c>
      <c r="M368" s="174">
        <v>45756.0</v>
      </c>
      <c r="N368" s="31" t="s">
        <v>2</v>
      </c>
      <c r="O368" s="173">
        <v>1.0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99" t="s">
        <v>2472</v>
      </c>
      <c r="B369" s="168" t="s">
        <v>2459</v>
      </c>
      <c r="C369" s="31" t="s">
        <v>1735</v>
      </c>
      <c r="D369" s="168" t="s">
        <v>2460</v>
      </c>
      <c r="E369" s="31" t="s">
        <v>2461</v>
      </c>
      <c r="F369" s="31" t="s">
        <v>132</v>
      </c>
      <c r="G369" s="168" t="s">
        <v>1749</v>
      </c>
      <c r="H369" s="31" t="s">
        <v>1742</v>
      </c>
      <c r="I369" s="168" t="s">
        <v>1729</v>
      </c>
      <c r="J369" s="173">
        <v>1.0</v>
      </c>
      <c r="K369" s="31" t="s">
        <v>82</v>
      </c>
      <c r="L369" s="31" t="s">
        <v>134</v>
      </c>
      <c r="M369" s="174">
        <v>45756.0</v>
      </c>
      <c r="N369" s="31" t="s">
        <v>2</v>
      </c>
      <c r="O369" s="173">
        <v>1.0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99" t="s">
        <v>2473</v>
      </c>
      <c r="B370" s="168" t="s">
        <v>2474</v>
      </c>
      <c r="C370" s="31" t="s">
        <v>1725</v>
      </c>
      <c r="D370" s="168" t="s">
        <v>2475</v>
      </c>
      <c r="E370" s="31" t="s">
        <v>2476</v>
      </c>
      <c r="F370" s="31" t="s">
        <v>131</v>
      </c>
      <c r="G370" s="163" t="s">
        <v>1728</v>
      </c>
      <c r="H370" s="31" t="s">
        <v>1728</v>
      </c>
      <c r="I370" s="168" t="s">
        <v>1755</v>
      </c>
      <c r="J370" s="173">
        <v>1.0</v>
      </c>
      <c r="K370" s="31" t="s">
        <v>9</v>
      </c>
      <c r="L370" s="31" t="s">
        <v>134</v>
      </c>
      <c r="M370" s="174">
        <v>45756.0</v>
      </c>
      <c r="N370" s="31" t="s">
        <v>2</v>
      </c>
      <c r="O370" s="173">
        <v>1.0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67" t="s">
        <v>2477</v>
      </c>
      <c r="B371" s="4">
        <v>2.6248431E7</v>
      </c>
      <c r="C371" s="1" t="s">
        <v>1732</v>
      </c>
      <c r="D371" s="4">
        <v>3.905561E7</v>
      </c>
      <c r="E371" s="1" t="s">
        <v>2476</v>
      </c>
      <c r="F371" s="1" t="s">
        <v>131</v>
      </c>
      <c r="G371" s="4">
        <v>23600.0</v>
      </c>
      <c r="H371" s="1" t="s">
        <v>1742</v>
      </c>
      <c r="I371" s="4">
        <v>7743457.0</v>
      </c>
      <c r="J371" s="4">
        <v>1.0</v>
      </c>
      <c r="K371" s="1" t="s">
        <v>9</v>
      </c>
      <c r="L371" s="1" t="s">
        <v>134</v>
      </c>
      <c r="M371" s="171">
        <v>45756.0</v>
      </c>
      <c r="N371" s="1" t="s">
        <v>2</v>
      </c>
      <c r="O371" s="4">
        <v>1.0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99" t="s">
        <v>2478</v>
      </c>
      <c r="B372" s="168" t="s">
        <v>2463</v>
      </c>
      <c r="C372" s="31" t="s">
        <v>1735</v>
      </c>
      <c r="D372" s="168" t="s">
        <v>2464</v>
      </c>
      <c r="E372" s="31" t="s">
        <v>2465</v>
      </c>
      <c r="F372" s="31" t="s">
        <v>129</v>
      </c>
      <c r="G372" s="168" t="s">
        <v>1962</v>
      </c>
      <c r="H372" s="31" t="s">
        <v>1944</v>
      </c>
      <c r="I372" s="168" t="s">
        <v>1755</v>
      </c>
      <c r="J372" s="173">
        <v>1.0</v>
      </c>
      <c r="K372" s="31" t="s">
        <v>9</v>
      </c>
      <c r="L372" s="31" t="s">
        <v>134</v>
      </c>
      <c r="M372" s="174">
        <v>45756.0</v>
      </c>
      <c r="N372" s="31" t="s">
        <v>2</v>
      </c>
      <c r="O372" s="173">
        <v>1.0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99" t="s">
        <v>2479</v>
      </c>
      <c r="B373" s="168" t="s">
        <v>2480</v>
      </c>
      <c r="C373" s="31" t="s">
        <v>1725</v>
      </c>
      <c r="D373" s="168" t="s">
        <v>2481</v>
      </c>
      <c r="E373" s="31" t="s">
        <v>2482</v>
      </c>
      <c r="F373" s="31" t="s">
        <v>129</v>
      </c>
      <c r="G373" s="163" t="s">
        <v>1728</v>
      </c>
      <c r="H373" s="31" t="s">
        <v>1728</v>
      </c>
      <c r="I373" s="168" t="s">
        <v>1729</v>
      </c>
      <c r="J373" s="173">
        <v>1.0</v>
      </c>
      <c r="K373" s="31" t="s">
        <v>82</v>
      </c>
      <c r="L373" s="31" t="s">
        <v>134</v>
      </c>
      <c r="M373" s="174">
        <v>45756.0</v>
      </c>
      <c r="N373" s="31" t="s">
        <v>2</v>
      </c>
      <c r="O373" s="173">
        <v>1.0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99" t="s">
        <v>2483</v>
      </c>
      <c r="B374" s="168" t="s">
        <v>2484</v>
      </c>
      <c r="C374" s="31" t="s">
        <v>1725</v>
      </c>
      <c r="D374" s="168" t="s">
        <v>2485</v>
      </c>
      <c r="E374" s="31" t="s">
        <v>2486</v>
      </c>
      <c r="F374" s="31" t="s">
        <v>129</v>
      </c>
      <c r="G374" s="163" t="s">
        <v>1728</v>
      </c>
      <c r="H374" s="31" t="s">
        <v>1728</v>
      </c>
      <c r="I374" s="168" t="s">
        <v>1755</v>
      </c>
      <c r="J374" s="173">
        <v>1.0</v>
      </c>
      <c r="K374" s="31" t="s">
        <v>9</v>
      </c>
      <c r="L374" s="31" t="s">
        <v>134</v>
      </c>
      <c r="M374" s="174">
        <v>45756.0</v>
      </c>
      <c r="N374" s="31" t="s">
        <v>2</v>
      </c>
      <c r="O374" s="173">
        <v>1.0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99" t="s">
        <v>2487</v>
      </c>
      <c r="B375" s="168" t="s">
        <v>2451</v>
      </c>
      <c r="C375" s="31" t="s">
        <v>1735</v>
      </c>
      <c r="D375" s="168" t="s">
        <v>2452</v>
      </c>
      <c r="E375" s="31" t="s">
        <v>2453</v>
      </c>
      <c r="F375" s="31" t="s">
        <v>132</v>
      </c>
      <c r="G375" s="168" t="s">
        <v>1736</v>
      </c>
      <c r="H375" s="31" t="s">
        <v>1733</v>
      </c>
      <c r="I375" s="168" t="s">
        <v>1755</v>
      </c>
      <c r="J375" s="173">
        <v>1.0</v>
      </c>
      <c r="K375" s="31" t="s">
        <v>9</v>
      </c>
      <c r="L375" s="31" t="s">
        <v>134</v>
      </c>
      <c r="M375" s="174">
        <v>45756.0</v>
      </c>
      <c r="N375" s="31" t="s">
        <v>2</v>
      </c>
      <c r="O375" s="173">
        <v>1.0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99" t="s">
        <v>2488</v>
      </c>
      <c r="B376" s="168" t="s">
        <v>2489</v>
      </c>
      <c r="C376" s="31" t="s">
        <v>1725</v>
      </c>
      <c r="D376" s="168" t="s">
        <v>2490</v>
      </c>
      <c r="E376" s="31" t="s">
        <v>2491</v>
      </c>
      <c r="F376" s="31" t="s">
        <v>131</v>
      </c>
      <c r="G376" s="163" t="s">
        <v>1728</v>
      </c>
      <c r="H376" s="31" t="s">
        <v>1728</v>
      </c>
      <c r="I376" s="168" t="s">
        <v>1729</v>
      </c>
      <c r="J376" s="173">
        <v>1.0</v>
      </c>
      <c r="K376" s="31" t="s">
        <v>82</v>
      </c>
      <c r="L376" s="31" t="s">
        <v>134</v>
      </c>
      <c r="M376" s="174">
        <v>45756.0</v>
      </c>
      <c r="N376" s="31" t="s">
        <v>2</v>
      </c>
      <c r="O376" s="173">
        <v>1.0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67" t="s">
        <v>2492</v>
      </c>
      <c r="B377" s="4">
        <v>2.6248508E7</v>
      </c>
      <c r="C377" s="1" t="s">
        <v>1732</v>
      </c>
      <c r="D377" s="4">
        <v>3.9055691E7</v>
      </c>
      <c r="E377" s="1" t="s">
        <v>2482</v>
      </c>
      <c r="F377" s="1" t="s">
        <v>129</v>
      </c>
      <c r="G377" s="4">
        <v>23599.0</v>
      </c>
      <c r="H377" s="1" t="s">
        <v>1944</v>
      </c>
      <c r="I377" s="4">
        <v>7755891.0</v>
      </c>
      <c r="J377" s="4">
        <v>1.0</v>
      </c>
      <c r="K377" s="1" t="s">
        <v>82</v>
      </c>
      <c r="L377" s="1" t="s">
        <v>134</v>
      </c>
      <c r="M377" s="171">
        <v>45756.0</v>
      </c>
      <c r="N377" s="1" t="s">
        <v>2</v>
      </c>
      <c r="O377" s="4">
        <v>1.0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99" t="s">
        <v>2493</v>
      </c>
      <c r="B378" s="168" t="s">
        <v>2484</v>
      </c>
      <c r="C378" s="31" t="s">
        <v>1732</v>
      </c>
      <c r="D378" s="168" t="s">
        <v>2485</v>
      </c>
      <c r="E378" s="31" t="s">
        <v>2486</v>
      </c>
      <c r="F378" s="31" t="s">
        <v>129</v>
      </c>
      <c r="G378" s="168" t="s">
        <v>1962</v>
      </c>
      <c r="H378" s="31" t="s">
        <v>1944</v>
      </c>
      <c r="I378" s="168" t="s">
        <v>1755</v>
      </c>
      <c r="J378" s="173">
        <v>1.0</v>
      </c>
      <c r="K378" s="31" t="s">
        <v>9</v>
      </c>
      <c r="L378" s="31" t="s">
        <v>134</v>
      </c>
      <c r="M378" s="174">
        <v>45756.0</v>
      </c>
      <c r="N378" s="31" t="s">
        <v>2</v>
      </c>
      <c r="O378" s="173">
        <v>1.0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99" t="s">
        <v>2494</v>
      </c>
      <c r="B379" s="168" t="s">
        <v>2489</v>
      </c>
      <c r="C379" s="31" t="s">
        <v>1732</v>
      </c>
      <c r="D379" s="168" t="s">
        <v>2490</v>
      </c>
      <c r="E379" s="31" t="s">
        <v>2491</v>
      </c>
      <c r="F379" s="31" t="s">
        <v>131</v>
      </c>
      <c r="G379" s="168" t="s">
        <v>1749</v>
      </c>
      <c r="H379" s="31" t="s">
        <v>1742</v>
      </c>
      <c r="I379" s="168" t="s">
        <v>1729</v>
      </c>
      <c r="J379" s="173">
        <v>1.0</v>
      </c>
      <c r="K379" s="31" t="s">
        <v>82</v>
      </c>
      <c r="L379" s="31" t="s">
        <v>134</v>
      </c>
      <c r="M379" s="174">
        <v>45756.0</v>
      </c>
      <c r="N379" s="31" t="s">
        <v>2</v>
      </c>
      <c r="O379" s="173">
        <v>1.0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99" t="s">
        <v>2495</v>
      </c>
      <c r="B380" s="168" t="s">
        <v>2496</v>
      </c>
      <c r="C380" s="31" t="s">
        <v>1725</v>
      </c>
      <c r="D380" s="168" t="s">
        <v>2497</v>
      </c>
      <c r="E380" s="31" t="s">
        <v>2498</v>
      </c>
      <c r="F380" s="31" t="s">
        <v>132</v>
      </c>
      <c r="G380" s="163" t="s">
        <v>1728</v>
      </c>
      <c r="H380" s="31" t="s">
        <v>1728</v>
      </c>
      <c r="I380" s="168" t="s">
        <v>1755</v>
      </c>
      <c r="J380" s="173">
        <v>1.0</v>
      </c>
      <c r="K380" s="31" t="s">
        <v>9</v>
      </c>
      <c r="L380" s="31" t="s">
        <v>134</v>
      </c>
      <c r="M380" s="174">
        <v>45756.0</v>
      </c>
      <c r="N380" s="31" t="s">
        <v>2</v>
      </c>
      <c r="O380" s="173">
        <v>1.0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99" t="s">
        <v>2499</v>
      </c>
      <c r="B381" s="168" t="s">
        <v>2496</v>
      </c>
      <c r="C381" s="31" t="s">
        <v>1725</v>
      </c>
      <c r="D381" s="168" t="s">
        <v>2497</v>
      </c>
      <c r="E381" s="31" t="s">
        <v>2498</v>
      </c>
      <c r="F381" s="31" t="s">
        <v>132</v>
      </c>
      <c r="G381" s="163" t="s">
        <v>1728</v>
      </c>
      <c r="H381" s="31" t="s">
        <v>1728</v>
      </c>
      <c r="I381" s="168" t="s">
        <v>1729</v>
      </c>
      <c r="J381" s="173">
        <v>1.0</v>
      </c>
      <c r="K381" s="31" t="s">
        <v>82</v>
      </c>
      <c r="L381" s="31" t="s">
        <v>134</v>
      </c>
      <c r="M381" s="174">
        <v>45756.0</v>
      </c>
      <c r="N381" s="31" t="s">
        <v>2</v>
      </c>
      <c r="O381" s="173">
        <v>1.0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99" t="s">
        <v>2500</v>
      </c>
      <c r="B382" s="168" t="s">
        <v>2474</v>
      </c>
      <c r="C382" s="31" t="s">
        <v>1735</v>
      </c>
      <c r="D382" s="168" t="s">
        <v>2475</v>
      </c>
      <c r="E382" s="31" t="s">
        <v>2476</v>
      </c>
      <c r="F382" s="31" t="s">
        <v>131</v>
      </c>
      <c r="G382" s="168" t="s">
        <v>1749</v>
      </c>
      <c r="H382" s="31" t="s">
        <v>1742</v>
      </c>
      <c r="I382" s="168" t="s">
        <v>1755</v>
      </c>
      <c r="J382" s="173">
        <v>1.0</v>
      </c>
      <c r="K382" s="31" t="s">
        <v>9</v>
      </c>
      <c r="L382" s="31" t="s">
        <v>134</v>
      </c>
      <c r="M382" s="174">
        <v>45756.0</v>
      </c>
      <c r="N382" s="31" t="s">
        <v>2</v>
      </c>
      <c r="O382" s="173">
        <v>1.0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99" t="s">
        <v>2501</v>
      </c>
      <c r="B383" s="168" t="s">
        <v>2496</v>
      </c>
      <c r="C383" s="31" t="s">
        <v>1732</v>
      </c>
      <c r="D383" s="168" t="s">
        <v>2497</v>
      </c>
      <c r="E383" s="31" t="s">
        <v>2498</v>
      </c>
      <c r="F383" s="31" t="s">
        <v>132</v>
      </c>
      <c r="G383" s="168" t="s">
        <v>1736</v>
      </c>
      <c r="H383" s="31" t="s">
        <v>1733</v>
      </c>
      <c r="I383" s="168" t="s">
        <v>1729</v>
      </c>
      <c r="J383" s="173">
        <v>1.0</v>
      </c>
      <c r="K383" s="31" t="s">
        <v>82</v>
      </c>
      <c r="L383" s="31" t="s">
        <v>134</v>
      </c>
      <c r="M383" s="174">
        <v>45756.0</v>
      </c>
      <c r="N383" s="31" t="s">
        <v>2</v>
      </c>
      <c r="O383" s="173">
        <v>1.0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99" t="s">
        <v>2502</v>
      </c>
      <c r="B384" s="168" t="s">
        <v>2503</v>
      </c>
      <c r="C384" s="31" t="s">
        <v>1725</v>
      </c>
      <c r="D384" s="168" t="s">
        <v>2504</v>
      </c>
      <c r="E384" s="31" t="s">
        <v>2505</v>
      </c>
      <c r="F384" s="31" t="s">
        <v>131</v>
      </c>
      <c r="G384" s="163" t="s">
        <v>1728</v>
      </c>
      <c r="H384" s="31" t="s">
        <v>1728</v>
      </c>
      <c r="I384" s="168" t="s">
        <v>1729</v>
      </c>
      <c r="J384" s="173">
        <v>2.0</v>
      </c>
      <c r="K384" s="31" t="s">
        <v>82</v>
      </c>
      <c r="L384" s="31" t="s">
        <v>134</v>
      </c>
      <c r="M384" s="174">
        <v>45756.0</v>
      </c>
      <c r="N384" s="31" t="s">
        <v>2</v>
      </c>
      <c r="O384" s="173">
        <v>2.0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99" t="s">
        <v>2506</v>
      </c>
      <c r="B385" s="168" t="s">
        <v>2503</v>
      </c>
      <c r="C385" s="31" t="s">
        <v>1732</v>
      </c>
      <c r="D385" s="168" t="s">
        <v>2504</v>
      </c>
      <c r="E385" s="31" t="s">
        <v>2505</v>
      </c>
      <c r="F385" s="31" t="s">
        <v>131</v>
      </c>
      <c r="G385" s="168" t="s">
        <v>1749</v>
      </c>
      <c r="H385" s="31" t="s">
        <v>1742</v>
      </c>
      <c r="I385" s="168" t="s">
        <v>1729</v>
      </c>
      <c r="J385" s="173">
        <v>2.0</v>
      </c>
      <c r="K385" s="31" t="s">
        <v>82</v>
      </c>
      <c r="L385" s="31" t="s">
        <v>134</v>
      </c>
      <c r="M385" s="174">
        <v>45756.0</v>
      </c>
      <c r="N385" s="31" t="s">
        <v>2</v>
      </c>
      <c r="O385" s="173">
        <v>2.0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99" t="s">
        <v>2507</v>
      </c>
      <c r="B386" s="168" t="s">
        <v>2496</v>
      </c>
      <c r="C386" s="31" t="s">
        <v>1735</v>
      </c>
      <c r="D386" s="168" t="s">
        <v>2497</v>
      </c>
      <c r="E386" s="31" t="s">
        <v>2498</v>
      </c>
      <c r="F386" s="31" t="s">
        <v>132</v>
      </c>
      <c r="G386" s="168" t="s">
        <v>1736</v>
      </c>
      <c r="H386" s="31" t="s">
        <v>1733</v>
      </c>
      <c r="I386" s="168" t="s">
        <v>1755</v>
      </c>
      <c r="J386" s="173">
        <v>1.0</v>
      </c>
      <c r="K386" s="31" t="s">
        <v>9</v>
      </c>
      <c r="L386" s="31" t="s">
        <v>134</v>
      </c>
      <c r="M386" s="174">
        <v>45756.0</v>
      </c>
      <c r="N386" s="31" t="s">
        <v>2</v>
      </c>
      <c r="O386" s="173">
        <v>1.0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99" t="s">
        <v>2508</v>
      </c>
      <c r="B387" s="168" t="s">
        <v>2496</v>
      </c>
      <c r="C387" s="31" t="s">
        <v>1735</v>
      </c>
      <c r="D387" s="168" t="s">
        <v>2497</v>
      </c>
      <c r="E387" s="31" t="s">
        <v>2498</v>
      </c>
      <c r="F387" s="31" t="s">
        <v>132</v>
      </c>
      <c r="G387" s="168" t="s">
        <v>1736</v>
      </c>
      <c r="H387" s="31" t="s">
        <v>1733</v>
      </c>
      <c r="I387" s="168" t="s">
        <v>1729</v>
      </c>
      <c r="J387" s="173">
        <v>1.0</v>
      </c>
      <c r="K387" s="31" t="s">
        <v>82</v>
      </c>
      <c r="L387" s="31" t="s">
        <v>134</v>
      </c>
      <c r="M387" s="174">
        <v>45756.0</v>
      </c>
      <c r="N387" s="31" t="s">
        <v>2</v>
      </c>
      <c r="O387" s="173">
        <v>1.0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99" t="s">
        <v>2509</v>
      </c>
      <c r="B388" s="168" t="s">
        <v>2480</v>
      </c>
      <c r="C388" s="31" t="s">
        <v>1735</v>
      </c>
      <c r="D388" s="168" t="s">
        <v>2481</v>
      </c>
      <c r="E388" s="31" t="s">
        <v>2482</v>
      </c>
      <c r="F388" s="31" t="s">
        <v>129</v>
      </c>
      <c r="G388" s="168" t="s">
        <v>1962</v>
      </c>
      <c r="H388" s="31" t="s">
        <v>1944</v>
      </c>
      <c r="I388" s="168" t="s">
        <v>1729</v>
      </c>
      <c r="J388" s="173">
        <v>1.0</v>
      </c>
      <c r="K388" s="31" t="s">
        <v>82</v>
      </c>
      <c r="L388" s="31" t="s">
        <v>134</v>
      </c>
      <c r="M388" s="174">
        <v>45756.0</v>
      </c>
      <c r="N388" s="31" t="s">
        <v>2</v>
      </c>
      <c r="O388" s="173">
        <v>1.0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99" t="s">
        <v>2510</v>
      </c>
      <c r="B389" s="168" t="s">
        <v>2489</v>
      </c>
      <c r="C389" s="31" t="s">
        <v>1735</v>
      </c>
      <c r="D389" s="168" t="s">
        <v>2490</v>
      </c>
      <c r="E389" s="31" t="s">
        <v>2491</v>
      </c>
      <c r="F389" s="31" t="s">
        <v>131</v>
      </c>
      <c r="G389" s="168" t="s">
        <v>1749</v>
      </c>
      <c r="H389" s="31" t="s">
        <v>1742</v>
      </c>
      <c r="I389" s="168" t="s">
        <v>1729</v>
      </c>
      <c r="J389" s="173">
        <v>1.0</v>
      </c>
      <c r="K389" s="31" t="s">
        <v>82</v>
      </c>
      <c r="L389" s="31" t="s">
        <v>134</v>
      </c>
      <c r="M389" s="174">
        <v>45756.0</v>
      </c>
      <c r="N389" s="31" t="s">
        <v>2</v>
      </c>
      <c r="O389" s="173">
        <v>1.0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99" t="s">
        <v>2511</v>
      </c>
      <c r="B390" s="168" t="s">
        <v>2512</v>
      </c>
      <c r="C390" s="31" t="s">
        <v>1725</v>
      </c>
      <c r="D390" s="168" t="s">
        <v>2513</v>
      </c>
      <c r="E390" s="31" t="s">
        <v>2112</v>
      </c>
      <c r="F390" s="31" t="s">
        <v>131</v>
      </c>
      <c r="G390" s="163" t="s">
        <v>1728</v>
      </c>
      <c r="H390" s="31" t="s">
        <v>1728</v>
      </c>
      <c r="I390" s="168" t="s">
        <v>1755</v>
      </c>
      <c r="J390" s="173">
        <v>1.0</v>
      </c>
      <c r="K390" s="31" t="s">
        <v>9</v>
      </c>
      <c r="L390" s="31" t="s">
        <v>134</v>
      </c>
      <c r="M390" s="174">
        <v>45756.0</v>
      </c>
      <c r="N390" s="31" t="s">
        <v>2</v>
      </c>
      <c r="O390" s="173">
        <v>1.0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99" t="s">
        <v>2514</v>
      </c>
      <c r="B391" s="168" t="s">
        <v>2515</v>
      </c>
      <c r="C391" s="31" t="s">
        <v>1725</v>
      </c>
      <c r="D391" s="168" t="s">
        <v>2516</v>
      </c>
      <c r="E391" s="31" t="s">
        <v>2517</v>
      </c>
      <c r="F391" s="31" t="s">
        <v>132</v>
      </c>
      <c r="G391" s="163" t="s">
        <v>1728</v>
      </c>
      <c r="H391" s="31" t="s">
        <v>1728</v>
      </c>
      <c r="I391" s="168" t="s">
        <v>1755</v>
      </c>
      <c r="J391" s="173">
        <v>1.0</v>
      </c>
      <c r="K391" s="31" t="s">
        <v>9</v>
      </c>
      <c r="L391" s="31" t="s">
        <v>134</v>
      </c>
      <c r="M391" s="174">
        <v>45756.0</v>
      </c>
      <c r="N391" s="31" t="s">
        <v>2</v>
      </c>
      <c r="O391" s="173">
        <v>1.0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99" t="s">
        <v>2518</v>
      </c>
      <c r="B392" s="168" t="s">
        <v>2512</v>
      </c>
      <c r="C392" s="31" t="s">
        <v>1732</v>
      </c>
      <c r="D392" s="168" t="s">
        <v>2513</v>
      </c>
      <c r="E392" s="31" t="s">
        <v>2112</v>
      </c>
      <c r="F392" s="31" t="s">
        <v>131</v>
      </c>
      <c r="G392" s="168" t="s">
        <v>1749</v>
      </c>
      <c r="H392" s="31" t="s">
        <v>1742</v>
      </c>
      <c r="I392" s="168" t="s">
        <v>1755</v>
      </c>
      <c r="J392" s="173">
        <v>1.0</v>
      </c>
      <c r="K392" s="31" t="s">
        <v>9</v>
      </c>
      <c r="L392" s="31" t="s">
        <v>134</v>
      </c>
      <c r="M392" s="174">
        <v>45756.0</v>
      </c>
      <c r="N392" s="31" t="s">
        <v>2</v>
      </c>
      <c r="O392" s="173">
        <v>1.0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99" t="s">
        <v>2519</v>
      </c>
      <c r="B393" s="168" t="s">
        <v>2515</v>
      </c>
      <c r="C393" s="31" t="s">
        <v>1732</v>
      </c>
      <c r="D393" s="168" t="s">
        <v>2516</v>
      </c>
      <c r="E393" s="31" t="s">
        <v>2517</v>
      </c>
      <c r="F393" s="31" t="s">
        <v>132</v>
      </c>
      <c r="G393" s="168" t="s">
        <v>1736</v>
      </c>
      <c r="H393" s="31" t="s">
        <v>1733</v>
      </c>
      <c r="I393" s="168" t="s">
        <v>1755</v>
      </c>
      <c r="J393" s="173">
        <v>1.0</v>
      </c>
      <c r="K393" s="31" t="s">
        <v>9</v>
      </c>
      <c r="L393" s="31" t="s">
        <v>134</v>
      </c>
      <c r="M393" s="174">
        <v>45756.0</v>
      </c>
      <c r="N393" s="31" t="s">
        <v>2</v>
      </c>
      <c r="O393" s="173">
        <v>1.0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99" t="s">
        <v>2520</v>
      </c>
      <c r="B394" s="168" t="s">
        <v>2484</v>
      </c>
      <c r="C394" s="31" t="s">
        <v>1735</v>
      </c>
      <c r="D394" s="168" t="s">
        <v>2485</v>
      </c>
      <c r="E394" s="31" t="s">
        <v>2486</v>
      </c>
      <c r="F394" s="31" t="s">
        <v>129</v>
      </c>
      <c r="G394" s="168" t="s">
        <v>1962</v>
      </c>
      <c r="H394" s="31" t="s">
        <v>1944</v>
      </c>
      <c r="I394" s="168" t="s">
        <v>1755</v>
      </c>
      <c r="J394" s="173">
        <v>1.0</v>
      </c>
      <c r="K394" s="31" t="s">
        <v>9</v>
      </c>
      <c r="L394" s="31" t="s">
        <v>134</v>
      </c>
      <c r="M394" s="174">
        <v>45756.0</v>
      </c>
      <c r="N394" s="31" t="s">
        <v>2</v>
      </c>
      <c r="O394" s="173">
        <v>1.0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99" t="s">
        <v>2521</v>
      </c>
      <c r="B395" s="168" t="s">
        <v>2522</v>
      </c>
      <c r="C395" s="31" t="s">
        <v>1725</v>
      </c>
      <c r="D395" s="168" t="s">
        <v>2523</v>
      </c>
      <c r="E395" s="31" t="s">
        <v>2524</v>
      </c>
      <c r="F395" s="31" t="s">
        <v>129</v>
      </c>
      <c r="G395" s="163" t="s">
        <v>1728</v>
      </c>
      <c r="H395" s="31" t="s">
        <v>1728</v>
      </c>
      <c r="I395" s="168" t="s">
        <v>1729</v>
      </c>
      <c r="J395" s="173">
        <v>1.0</v>
      </c>
      <c r="K395" s="31" t="s">
        <v>82</v>
      </c>
      <c r="L395" s="31" t="s">
        <v>134</v>
      </c>
      <c r="M395" s="174">
        <v>45756.0</v>
      </c>
      <c r="N395" s="31" t="s">
        <v>2</v>
      </c>
      <c r="O395" s="173">
        <v>1.0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99" t="s">
        <v>2525</v>
      </c>
      <c r="B396" s="168" t="s">
        <v>2512</v>
      </c>
      <c r="C396" s="31" t="s">
        <v>1735</v>
      </c>
      <c r="D396" s="168" t="s">
        <v>2513</v>
      </c>
      <c r="E396" s="31" t="s">
        <v>2112</v>
      </c>
      <c r="F396" s="31" t="s">
        <v>131</v>
      </c>
      <c r="G396" s="168" t="s">
        <v>1749</v>
      </c>
      <c r="H396" s="31" t="s">
        <v>1742</v>
      </c>
      <c r="I396" s="168" t="s">
        <v>1755</v>
      </c>
      <c r="J396" s="173">
        <v>1.0</v>
      </c>
      <c r="K396" s="31" t="s">
        <v>9</v>
      </c>
      <c r="L396" s="31" t="s">
        <v>134</v>
      </c>
      <c r="M396" s="174">
        <v>45756.0</v>
      </c>
      <c r="N396" s="31" t="s">
        <v>2</v>
      </c>
      <c r="O396" s="173">
        <v>1.0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99" t="s">
        <v>2526</v>
      </c>
      <c r="B397" s="168" t="s">
        <v>2522</v>
      </c>
      <c r="C397" s="31" t="s">
        <v>1732</v>
      </c>
      <c r="D397" s="168" t="s">
        <v>2523</v>
      </c>
      <c r="E397" s="31" t="s">
        <v>2524</v>
      </c>
      <c r="F397" s="31" t="s">
        <v>129</v>
      </c>
      <c r="G397" s="168" t="s">
        <v>1736</v>
      </c>
      <c r="H397" s="31" t="s">
        <v>1733</v>
      </c>
      <c r="I397" s="168" t="s">
        <v>1729</v>
      </c>
      <c r="J397" s="173">
        <v>1.0</v>
      </c>
      <c r="K397" s="31" t="s">
        <v>82</v>
      </c>
      <c r="L397" s="31" t="s">
        <v>134</v>
      </c>
      <c r="M397" s="174">
        <v>45756.0</v>
      </c>
      <c r="N397" s="31" t="s">
        <v>2</v>
      </c>
      <c r="O397" s="173">
        <v>1.0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99" t="s">
        <v>2527</v>
      </c>
      <c r="B398" s="168" t="s">
        <v>2515</v>
      </c>
      <c r="C398" s="31" t="s">
        <v>1735</v>
      </c>
      <c r="D398" s="168" t="s">
        <v>2516</v>
      </c>
      <c r="E398" s="31" t="s">
        <v>2517</v>
      </c>
      <c r="F398" s="31" t="s">
        <v>132</v>
      </c>
      <c r="G398" s="168" t="s">
        <v>1736</v>
      </c>
      <c r="H398" s="31" t="s">
        <v>1733</v>
      </c>
      <c r="I398" s="168" t="s">
        <v>1755</v>
      </c>
      <c r="J398" s="173">
        <v>1.0</v>
      </c>
      <c r="K398" s="31" t="s">
        <v>9</v>
      </c>
      <c r="L398" s="31" t="s">
        <v>134</v>
      </c>
      <c r="M398" s="174">
        <v>45756.0</v>
      </c>
      <c r="N398" s="31" t="s">
        <v>2</v>
      </c>
      <c r="O398" s="173">
        <v>1.0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99" t="s">
        <v>2528</v>
      </c>
      <c r="B399" s="168" t="s">
        <v>2503</v>
      </c>
      <c r="C399" s="31" t="s">
        <v>1735</v>
      </c>
      <c r="D399" s="168" t="s">
        <v>2504</v>
      </c>
      <c r="E399" s="31" t="s">
        <v>2505</v>
      </c>
      <c r="F399" s="31" t="s">
        <v>131</v>
      </c>
      <c r="G399" s="168" t="s">
        <v>1749</v>
      </c>
      <c r="H399" s="31" t="s">
        <v>1742</v>
      </c>
      <c r="I399" s="168" t="s">
        <v>1729</v>
      </c>
      <c r="J399" s="173">
        <v>2.0</v>
      </c>
      <c r="K399" s="31" t="s">
        <v>82</v>
      </c>
      <c r="L399" s="31" t="s">
        <v>134</v>
      </c>
      <c r="M399" s="174">
        <v>45756.0</v>
      </c>
      <c r="N399" s="31" t="s">
        <v>2</v>
      </c>
      <c r="O399" s="173">
        <v>2.0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99" t="s">
        <v>2529</v>
      </c>
      <c r="B400" s="168" t="s">
        <v>2530</v>
      </c>
      <c r="C400" s="31" t="s">
        <v>1725</v>
      </c>
      <c r="D400" s="168" t="s">
        <v>2531</v>
      </c>
      <c r="E400" s="31" t="s">
        <v>2532</v>
      </c>
      <c r="F400" s="31" t="s">
        <v>129</v>
      </c>
      <c r="G400" s="163" t="s">
        <v>1728</v>
      </c>
      <c r="H400" s="31" t="s">
        <v>1728</v>
      </c>
      <c r="I400" s="168" t="s">
        <v>1729</v>
      </c>
      <c r="J400" s="173">
        <v>1.0</v>
      </c>
      <c r="K400" s="31" t="s">
        <v>82</v>
      </c>
      <c r="L400" s="31" t="s">
        <v>134</v>
      </c>
      <c r="M400" s="174">
        <v>45756.0</v>
      </c>
      <c r="N400" s="31" t="s">
        <v>2</v>
      </c>
      <c r="O400" s="173">
        <v>1.0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99" t="s">
        <v>2533</v>
      </c>
      <c r="B401" s="168" t="s">
        <v>2530</v>
      </c>
      <c r="C401" s="31" t="s">
        <v>1732</v>
      </c>
      <c r="D401" s="168" t="s">
        <v>2531</v>
      </c>
      <c r="E401" s="31" t="s">
        <v>2532</v>
      </c>
      <c r="F401" s="31" t="s">
        <v>129</v>
      </c>
      <c r="G401" s="168" t="s">
        <v>1736</v>
      </c>
      <c r="H401" s="31" t="s">
        <v>1733</v>
      </c>
      <c r="I401" s="168" t="s">
        <v>1729</v>
      </c>
      <c r="J401" s="173">
        <v>1.0</v>
      </c>
      <c r="K401" s="31" t="s">
        <v>82</v>
      </c>
      <c r="L401" s="31" t="s">
        <v>134</v>
      </c>
      <c r="M401" s="174">
        <v>45756.0</v>
      </c>
      <c r="N401" s="31" t="s">
        <v>2</v>
      </c>
      <c r="O401" s="173">
        <v>1.0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99" t="s">
        <v>2534</v>
      </c>
      <c r="B402" s="168" t="s">
        <v>2522</v>
      </c>
      <c r="C402" s="31" t="s">
        <v>1735</v>
      </c>
      <c r="D402" s="168" t="s">
        <v>2523</v>
      </c>
      <c r="E402" s="31" t="s">
        <v>2524</v>
      </c>
      <c r="F402" s="31" t="s">
        <v>129</v>
      </c>
      <c r="G402" s="168" t="s">
        <v>1736</v>
      </c>
      <c r="H402" s="31" t="s">
        <v>1733</v>
      </c>
      <c r="I402" s="168" t="s">
        <v>1729</v>
      </c>
      <c r="J402" s="173">
        <v>1.0</v>
      </c>
      <c r="K402" s="31" t="s">
        <v>82</v>
      </c>
      <c r="L402" s="31" t="s">
        <v>134</v>
      </c>
      <c r="M402" s="174">
        <v>45756.0</v>
      </c>
      <c r="N402" s="31" t="s">
        <v>2</v>
      </c>
      <c r="O402" s="173">
        <v>1.0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99" t="s">
        <v>2535</v>
      </c>
      <c r="B403" s="168" t="s">
        <v>2530</v>
      </c>
      <c r="C403" s="31" t="s">
        <v>1735</v>
      </c>
      <c r="D403" s="168" t="s">
        <v>2531</v>
      </c>
      <c r="E403" s="31" t="s">
        <v>2532</v>
      </c>
      <c r="F403" s="31" t="s">
        <v>129</v>
      </c>
      <c r="G403" s="168" t="s">
        <v>1736</v>
      </c>
      <c r="H403" s="31" t="s">
        <v>1733</v>
      </c>
      <c r="I403" s="168" t="s">
        <v>1729</v>
      </c>
      <c r="J403" s="173">
        <v>1.0</v>
      </c>
      <c r="K403" s="31" t="s">
        <v>82</v>
      </c>
      <c r="L403" s="31" t="s">
        <v>134</v>
      </c>
      <c r="M403" s="174">
        <v>45756.0</v>
      </c>
      <c r="N403" s="31" t="s">
        <v>2</v>
      </c>
      <c r="O403" s="173">
        <v>1.0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99" t="s">
        <v>2536</v>
      </c>
      <c r="B404" s="168" t="s">
        <v>2537</v>
      </c>
      <c r="C404" s="31" t="s">
        <v>1725</v>
      </c>
      <c r="D404" s="168" t="s">
        <v>2538</v>
      </c>
      <c r="E404" s="31" t="s">
        <v>2539</v>
      </c>
      <c r="F404" s="31" t="s">
        <v>132</v>
      </c>
      <c r="G404" s="163" t="s">
        <v>1728</v>
      </c>
      <c r="H404" s="31" t="s">
        <v>1728</v>
      </c>
      <c r="I404" s="168" t="s">
        <v>1729</v>
      </c>
      <c r="J404" s="173">
        <v>1.0</v>
      </c>
      <c r="K404" s="31" t="s">
        <v>82</v>
      </c>
      <c r="L404" s="31" t="s">
        <v>134</v>
      </c>
      <c r="M404" s="174">
        <v>45756.0</v>
      </c>
      <c r="N404" s="31" t="s">
        <v>2</v>
      </c>
      <c r="O404" s="173">
        <v>1.0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99" t="s">
        <v>2540</v>
      </c>
      <c r="B405" s="168" t="s">
        <v>2541</v>
      </c>
      <c r="C405" s="31" t="s">
        <v>1725</v>
      </c>
      <c r="D405" s="168" t="s">
        <v>2542</v>
      </c>
      <c r="E405" s="31" t="s">
        <v>2543</v>
      </c>
      <c r="F405" s="31" t="s">
        <v>129</v>
      </c>
      <c r="G405" s="163" t="s">
        <v>1728</v>
      </c>
      <c r="H405" s="31" t="s">
        <v>1728</v>
      </c>
      <c r="I405" s="168" t="s">
        <v>1755</v>
      </c>
      <c r="J405" s="173">
        <v>1.0</v>
      </c>
      <c r="K405" s="31" t="s">
        <v>9</v>
      </c>
      <c r="L405" s="31" t="s">
        <v>134</v>
      </c>
      <c r="M405" s="174">
        <v>45756.0</v>
      </c>
      <c r="N405" s="31" t="s">
        <v>2</v>
      </c>
      <c r="O405" s="173">
        <v>1.0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99" t="s">
        <v>2544</v>
      </c>
      <c r="B406" s="168" t="s">
        <v>2537</v>
      </c>
      <c r="C406" s="31" t="s">
        <v>1732</v>
      </c>
      <c r="D406" s="168" t="s">
        <v>2538</v>
      </c>
      <c r="E406" s="31" t="s">
        <v>2539</v>
      </c>
      <c r="F406" s="31" t="s">
        <v>132</v>
      </c>
      <c r="G406" s="168" t="s">
        <v>1962</v>
      </c>
      <c r="H406" s="31" t="s">
        <v>1944</v>
      </c>
      <c r="I406" s="168" t="s">
        <v>1729</v>
      </c>
      <c r="J406" s="173">
        <v>1.0</v>
      </c>
      <c r="K406" s="31" t="s">
        <v>82</v>
      </c>
      <c r="L406" s="31" t="s">
        <v>134</v>
      </c>
      <c r="M406" s="174">
        <v>45756.0</v>
      </c>
      <c r="N406" s="31" t="s">
        <v>2</v>
      </c>
      <c r="O406" s="173">
        <v>1.0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99" t="s">
        <v>2545</v>
      </c>
      <c r="B407" s="168" t="s">
        <v>2541</v>
      </c>
      <c r="C407" s="31" t="s">
        <v>1732</v>
      </c>
      <c r="D407" s="168" t="s">
        <v>2542</v>
      </c>
      <c r="E407" s="31" t="s">
        <v>2543</v>
      </c>
      <c r="F407" s="31" t="s">
        <v>129</v>
      </c>
      <c r="G407" s="168" t="s">
        <v>1749</v>
      </c>
      <c r="H407" s="31" t="s">
        <v>1742</v>
      </c>
      <c r="I407" s="168" t="s">
        <v>1755</v>
      </c>
      <c r="J407" s="173">
        <v>1.0</v>
      </c>
      <c r="K407" s="31" t="s">
        <v>9</v>
      </c>
      <c r="L407" s="31" t="s">
        <v>134</v>
      </c>
      <c r="M407" s="174">
        <v>45756.0</v>
      </c>
      <c r="N407" s="31" t="s">
        <v>2</v>
      </c>
      <c r="O407" s="173">
        <v>1.0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99" t="s">
        <v>2546</v>
      </c>
      <c r="B408" s="168" t="s">
        <v>2537</v>
      </c>
      <c r="C408" s="31" t="s">
        <v>1735</v>
      </c>
      <c r="D408" s="168" t="s">
        <v>2538</v>
      </c>
      <c r="E408" s="31" t="s">
        <v>2539</v>
      </c>
      <c r="F408" s="31" t="s">
        <v>132</v>
      </c>
      <c r="G408" s="168" t="s">
        <v>1962</v>
      </c>
      <c r="H408" s="31" t="s">
        <v>1944</v>
      </c>
      <c r="I408" s="168" t="s">
        <v>1729</v>
      </c>
      <c r="J408" s="173">
        <v>1.0</v>
      </c>
      <c r="K408" s="31" t="s">
        <v>82</v>
      </c>
      <c r="L408" s="31" t="s">
        <v>134</v>
      </c>
      <c r="M408" s="174">
        <v>45756.0</v>
      </c>
      <c r="N408" s="31" t="s">
        <v>2</v>
      </c>
      <c r="O408" s="173">
        <v>1.0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99" t="s">
        <v>2547</v>
      </c>
      <c r="B409" s="168" t="s">
        <v>2541</v>
      </c>
      <c r="C409" s="31" t="s">
        <v>1735</v>
      </c>
      <c r="D409" s="168" t="s">
        <v>2542</v>
      </c>
      <c r="E409" s="31" t="s">
        <v>2543</v>
      </c>
      <c r="F409" s="31" t="s">
        <v>129</v>
      </c>
      <c r="G409" s="168" t="s">
        <v>1749</v>
      </c>
      <c r="H409" s="31" t="s">
        <v>1742</v>
      </c>
      <c r="I409" s="168" t="s">
        <v>1755</v>
      </c>
      <c r="J409" s="173">
        <v>1.0</v>
      </c>
      <c r="K409" s="31" t="s">
        <v>9</v>
      </c>
      <c r="L409" s="31" t="s">
        <v>134</v>
      </c>
      <c r="M409" s="174">
        <v>45756.0</v>
      </c>
      <c r="N409" s="31" t="s">
        <v>2</v>
      </c>
      <c r="O409" s="173">
        <v>1.0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99" t="s">
        <v>2548</v>
      </c>
      <c r="B410" s="168" t="s">
        <v>2549</v>
      </c>
      <c r="C410" s="31" t="s">
        <v>1725</v>
      </c>
      <c r="D410" s="168" t="s">
        <v>2550</v>
      </c>
      <c r="E410" s="31" t="s">
        <v>2551</v>
      </c>
      <c r="F410" s="31" t="s">
        <v>132</v>
      </c>
      <c r="G410" s="163" t="s">
        <v>1728</v>
      </c>
      <c r="H410" s="31" t="s">
        <v>1728</v>
      </c>
      <c r="I410" s="168" t="s">
        <v>1755</v>
      </c>
      <c r="J410" s="173">
        <v>1.0</v>
      </c>
      <c r="K410" s="31" t="s">
        <v>9</v>
      </c>
      <c r="L410" s="31" t="s">
        <v>134</v>
      </c>
      <c r="M410" s="174">
        <v>45756.0</v>
      </c>
      <c r="N410" s="31" t="s">
        <v>78</v>
      </c>
      <c r="O410" s="173">
        <v>1.0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99" t="s">
        <v>2552</v>
      </c>
      <c r="B411" s="168" t="s">
        <v>2549</v>
      </c>
      <c r="C411" s="31" t="s">
        <v>1732</v>
      </c>
      <c r="D411" s="168" t="s">
        <v>2550</v>
      </c>
      <c r="E411" s="31" t="s">
        <v>2551</v>
      </c>
      <c r="F411" s="31" t="s">
        <v>132</v>
      </c>
      <c r="G411" s="168" t="s">
        <v>1736</v>
      </c>
      <c r="H411" s="31" t="s">
        <v>1733</v>
      </c>
      <c r="I411" s="168" t="s">
        <v>1755</v>
      </c>
      <c r="J411" s="173">
        <v>1.0</v>
      </c>
      <c r="K411" s="31" t="s">
        <v>9</v>
      </c>
      <c r="L411" s="31" t="s">
        <v>134</v>
      </c>
      <c r="M411" s="174">
        <v>45756.0</v>
      </c>
      <c r="N411" s="31" t="s">
        <v>78</v>
      </c>
      <c r="O411" s="173">
        <v>1.0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99" t="s">
        <v>2553</v>
      </c>
      <c r="B412" s="168" t="s">
        <v>2554</v>
      </c>
      <c r="C412" s="31" t="s">
        <v>1725</v>
      </c>
      <c r="D412" s="168" t="s">
        <v>2555</v>
      </c>
      <c r="E412" s="31" t="s">
        <v>2556</v>
      </c>
      <c r="F412" s="31" t="s">
        <v>129</v>
      </c>
      <c r="G412" s="163" t="s">
        <v>1728</v>
      </c>
      <c r="H412" s="31" t="s">
        <v>1728</v>
      </c>
      <c r="I412" s="168" t="s">
        <v>1755</v>
      </c>
      <c r="J412" s="173">
        <v>1.0</v>
      </c>
      <c r="K412" s="31" t="s">
        <v>9</v>
      </c>
      <c r="L412" s="31" t="s">
        <v>134</v>
      </c>
      <c r="M412" s="174">
        <v>45756.0</v>
      </c>
      <c r="N412" s="31" t="s">
        <v>78</v>
      </c>
      <c r="O412" s="173">
        <v>1.0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99" t="s">
        <v>2557</v>
      </c>
      <c r="B413" s="168" t="s">
        <v>2554</v>
      </c>
      <c r="C413" s="31" t="s">
        <v>1732</v>
      </c>
      <c r="D413" s="168" t="s">
        <v>2555</v>
      </c>
      <c r="E413" s="31" t="s">
        <v>2556</v>
      </c>
      <c r="F413" s="31" t="s">
        <v>129</v>
      </c>
      <c r="G413" s="168" t="s">
        <v>1749</v>
      </c>
      <c r="H413" s="31" t="s">
        <v>1742</v>
      </c>
      <c r="I413" s="168" t="s">
        <v>1755</v>
      </c>
      <c r="J413" s="173">
        <v>1.0</v>
      </c>
      <c r="K413" s="31" t="s">
        <v>9</v>
      </c>
      <c r="L413" s="31" t="s">
        <v>134</v>
      </c>
      <c r="M413" s="174">
        <v>45756.0</v>
      </c>
      <c r="N413" s="31" t="s">
        <v>78</v>
      </c>
      <c r="O413" s="173">
        <v>1.0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99" t="s">
        <v>2558</v>
      </c>
      <c r="B414" s="168" t="s">
        <v>2559</v>
      </c>
      <c r="C414" s="31" t="s">
        <v>1725</v>
      </c>
      <c r="D414" s="168" t="s">
        <v>2560</v>
      </c>
      <c r="E414" s="31" t="s">
        <v>2561</v>
      </c>
      <c r="F414" s="31" t="s">
        <v>132</v>
      </c>
      <c r="G414" s="163" t="s">
        <v>1728</v>
      </c>
      <c r="H414" s="31" t="s">
        <v>1728</v>
      </c>
      <c r="I414" s="168" t="s">
        <v>1755</v>
      </c>
      <c r="J414" s="173">
        <v>1.0</v>
      </c>
      <c r="K414" s="31" t="s">
        <v>9</v>
      </c>
      <c r="L414" s="31" t="s">
        <v>134</v>
      </c>
      <c r="M414" s="174">
        <v>45756.0</v>
      </c>
      <c r="N414" s="31" t="s">
        <v>78</v>
      </c>
      <c r="O414" s="173">
        <v>1.0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99" t="s">
        <v>2562</v>
      </c>
      <c r="B415" s="168" t="s">
        <v>2559</v>
      </c>
      <c r="C415" s="31" t="s">
        <v>1732</v>
      </c>
      <c r="D415" s="168" t="s">
        <v>2560</v>
      </c>
      <c r="E415" s="31" t="s">
        <v>2561</v>
      </c>
      <c r="F415" s="31" t="s">
        <v>132</v>
      </c>
      <c r="G415" s="168" t="s">
        <v>1736</v>
      </c>
      <c r="H415" s="31" t="s">
        <v>1733</v>
      </c>
      <c r="I415" s="168" t="s">
        <v>1755</v>
      </c>
      <c r="J415" s="173">
        <v>1.0</v>
      </c>
      <c r="K415" s="31" t="s">
        <v>9</v>
      </c>
      <c r="L415" s="31" t="s">
        <v>134</v>
      </c>
      <c r="M415" s="174">
        <v>45756.0</v>
      </c>
      <c r="N415" s="31" t="s">
        <v>78</v>
      </c>
      <c r="O415" s="173">
        <v>1.0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99" t="s">
        <v>2563</v>
      </c>
      <c r="B416" s="168" t="s">
        <v>2549</v>
      </c>
      <c r="C416" s="31" t="s">
        <v>1735</v>
      </c>
      <c r="D416" s="168" t="s">
        <v>2550</v>
      </c>
      <c r="E416" s="31" t="s">
        <v>2551</v>
      </c>
      <c r="F416" s="31" t="s">
        <v>132</v>
      </c>
      <c r="G416" s="168" t="s">
        <v>1736</v>
      </c>
      <c r="H416" s="31" t="s">
        <v>1733</v>
      </c>
      <c r="I416" s="168" t="s">
        <v>1755</v>
      </c>
      <c r="J416" s="173">
        <v>1.0</v>
      </c>
      <c r="K416" s="31" t="s">
        <v>9</v>
      </c>
      <c r="L416" s="31" t="s">
        <v>134</v>
      </c>
      <c r="M416" s="174">
        <v>45756.0</v>
      </c>
      <c r="N416" s="31" t="s">
        <v>78</v>
      </c>
      <c r="O416" s="173">
        <v>1.0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99" t="s">
        <v>2564</v>
      </c>
      <c r="B417" s="168" t="s">
        <v>2554</v>
      </c>
      <c r="C417" s="31" t="s">
        <v>1735</v>
      </c>
      <c r="D417" s="168" t="s">
        <v>2555</v>
      </c>
      <c r="E417" s="31" t="s">
        <v>2556</v>
      </c>
      <c r="F417" s="31" t="s">
        <v>129</v>
      </c>
      <c r="G417" s="168" t="s">
        <v>1749</v>
      </c>
      <c r="H417" s="31" t="s">
        <v>1742</v>
      </c>
      <c r="I417" s="168" t="s">
        <v>1755</v>
      </c>
      <c r="J417" s="173">
        <v>1.0</v>
      </c>
      <c r="K417" s="31" t="s">
        <v>9</v>
      </c>
      <c r="L417" s="31" t="s">
        <v>134</v>
      </c>
      <c r="M417" s="174">
        <v>45756.0</v>
      </c>
      <c r="N417" s="31" t="s">
        <v>78</v>
      </c>
      <c r="O417" s="173">
        <v>1.0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99" t="s">
        <v>2565</v>
      </c>
      <c r="B418" s="168" t="s">
        <v>2559</v>
      </c>
      <c r="C418" s="31" t="s">
        <v>1735</v>
      </c>
      <c r="D418" s="168" t="s">
        <v>2560</v>
      </c>
      <c r="E418" s="31" t="s">
        <v>2561</v>
      </c>
      <c r="F418" s="31" t="s">
        <v>132</v>
      </c>
      <c r="G418" s="168" t="s">
        <v>1736</v>
      </c>
      <c r="H418" s="31" t="s">
        <v>1733</v>
      </c>
      <c r="I418" s="168" t="s">
        <v>1755</v>
      </c>
      <c r="J418" s="173">
        <v>1.0</v>
      </c>
      <c r="K418" s="31" t="s">
        <v>9</v>
      </c>
      <c r="L418" s="31" t="s">
        <v>134</v>
      </c>
      <c r="M418" s="174">
        <v>45756.0</v>
      </c>
      <c r="N418" s="31" t="s">
        <v>78</v>
      </c>
      <c r="O418" s="173">
        <v>1.0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99" t="s">
        <v>2566</v>
      </c>
      <c r="B419" s="168" t="s">
        <v>2567</v>
      </c>
      <c r="C419" s="31" t="s">
        <v>1725</v>
      </c>
      <c r="D419" s="168" t="s">
        <v>2568</v>
      </c>
      <c r="E419" s="31" t="s">
        <v>2569</v>
      </c>
      <c r="F419" s="31" t="s">
        <v>131</v>
      </c>
      <c r="G419" s="163" t="s">
        <v>1728</v>
      </c>
      <c r="H419" s="31" t="s">
        <v>1728</v>
      </c>
      <c r="I419" s="168" t="s">
        <v>1729</v>
      </c>
      <c r="J419" s="173">
        <v>1.0</v>
      </c>
      <c r="K419" s="31" t="s">
        <v>82</v>
      </c>
      <c r="L419" s="31" t="s">
        <v>134</v>
      </c>
      <c r="M419" s="174">
        <v>45756.0</v>
      </c>
      <c r="N419" s="31" t="s">
        <v>78</v>
      </c>
      <c r="O419" s="173">
        <v>1.0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99" t="s">
        <v>2570</v>
      </c>
      <c r="B420" s="168" t="s">
        <v>2571</v>
      </c>
      <c r="C420" s="31" t="s">
        <v>1725</v>
      </c>
      <c r="D420" s="168" t="s">
        <v>2572</v>
      </c>
      <c r="E420" s="31" t="s">
        <v>2573</v>
      </c>
      <c r="F420" s="31" t="s">
        <v>132</v>
      </c>
      <c r="G420" s="163" t="s">
        <v>1728</v>
      </c>
      <c r="H420" s="31" t="s">
        <v>1728</v>
      </c>
      <c r="I420" s="168" t="s">
        <v>1755</v>
      </c>
      <c r="J420" s="173">
        <v>1.0</v>
      </c>
      <c r="K420" s="31" t="s">
        <v>9</v>
      </c>
      <c r="L420" s="31" t="s">
        <v>134</v>
      </c>
      <c r="M420" s="174">
        <v>45756.0</v>
      </c>
      <c r="N420" s="31" t="s">
        <v>78</v>
      </c>
      <c r="O420" s="173">
        <v>1.0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99" t="s">
        <v>2574</v>
      </c>
      <c r="B421" s="168" t="s">
        <v>2575</v>
      </c>
      <c r="C421" s="31" t="s">
        <v>1725</v>
      </c>
      <c r="D421" s="168" t="s">
        <v>2576</v>
      </c>
      <c r="E421" s="31" t="s">
        <v>2577</v>
      </c>
      <c r="F421" s="31" t="s">
        <v>132</v>
      </c>
      <c r="G421" s="163" t="s">
        <v>1728</v>
      </c>
      <c r="H421" s="31" t="s">
        <v>1728</v>
      </c>
      <c r="I421" s="168" t="s">
        <v>1755</v>
      </c>
      <c r="J421" s="173">
        <v>1.0</v>
      </c>
      <c r="K421" s="31" t="s">
        <v>9</v>
      </c>
      <c r="L421" s="31" t="s">
        <v>134</v>
      </c>
      <c r="M421" s="174">
        <v>45756.0</v>
      </c>
      <c r="N421" s="31" t="s">
        <v>78</v>
      </c>
      <c r="O421" s="173">
        <v>1.0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99" t="s">
        <v>2578</v>
      </c>
      <c r="B422" s="168" t="s">
        <v>2571</v>
      </c>
      <c r="C422" s="31" t="s">
        <v>1732</v>
      </c>
      <c r="D422" s="168" t="s">
        <v>2572</v>
      </c>
      <c r="E422" s="31" t="s">
        <v>2573</v>
      </c>
      <c r="F422" s="31" t="s">
        <v>132</v>
      </c>
      <c r="G422" s="168" t="s">
        <v>1736</v>
      </c>
      <c r="H422" s="31" t="s">
        <v>1733</v>
      </c>
      <c r="I422" s="168" t="s">
        <v>1755</v>
      </c>
      <c r="J422" s="173">
        <v>1.0</v>
      </c>
      <c r="K422" s="31" t="s">
        <v>9</v>
      </c>
      <c r="L422" s="31" t="s">
        <v>134</v>
      </c>
      <c r="M422" s="174">
        <v>45756.0</v>
      </c>
      <c r="N422" s="31" t="s">
        <v>78</v>
      </c>
      <c r="O422" s="173">
        <v>1.0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99" t="s">
        <v>2579</v>
      </c>
      <c r="B423" s="168" t="s">
        <v>2575</v>
      </c>
      <c r="C423" s="31" t="s">
        <v>1732</v>
      </c>
      <c r="D423" s="168" t="s">
        <v>2576</v>
      </c>
      <c r="E423" s="31" t="s">
        <v>2577</v>
      </c>
      <c r="F423" s="31" t="s">
        <v>132</v>
      </c>
      <c r="G423" s="168" t="s">
        <v>1736</v>
      </c>
      <c r="H423" s="31" t="s">
        <v>1733</v>
      </c>
      <c r="I423" s="168" t="s">
        <v>1755</v>
      </c>
      <c r="J423" s="173">
        <v>1.0</v>
      </c>
      <c r="K423" s="31" t="s">
        <v>9</v>
      </c>
      <c r="L423" s="31" t="s">
        <v>134</v>
      </c>
      <c r="M423" s="174">
        <v>45756.0</v>
      </c>
      <c r="N423" s="31" t="s">
        <v>78</v>
      </c>
      <c r="O423" s="173">
        <v>1.0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99" t="s">
        <v>2580</v>
      </c>
      <c r="B424" s="168" t="s">
        <v>2571</v>
      </c>
      <c r="C424" s="31" t="s">
        <v>1735</v>
      </c>
      <c r="D424" s="168" t="s">
        <v>2572</v>
      </c>
      <c r="E424" s="31" t="s">
        <v>2573</v>
      </c>
      <c r="F424" s="31" t="s">
        <v>132</v>
      </c>
      <c r="G424" s="168" t="s">
        <v>1736</v>
      </c>
      <c r="H424" s="31" t="s">
        <v>1733</v>
      </c>
      <c r="I424" s="168" t="s">
        <v>1755</v>
      </c>
      <c r="J424" s="173">
        <v>1.0</v>
      </c>
      <c r="K424" s="31" t="s">
        <v>9</v>
      </c>
      <c r="L424" s="31" t="s">
        <v>134</v>
      </c>
      <c r="M424" s="174">
        <v>45756.0</v>
      </c>
      <c r="N424" s="31" t="s">
        <v>78</v>
      </c>
      <c r="O424" s="173">
        <v>1.0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99" t="s">
        <v>2581</v>
      </c>
      <c r="B425" s="168" t="s">
        <v>2582</v>
      </c>
      <c r="C425" s="31" t="s">
        <v>1725</v>
      </c>
      <c r="D425" s="168" t="s">
        <v>2583</v>
      </c>
      <c r="E425" s="31" t="s">
        <v>2584</v>
      </c>
      <c r="F425" s="31" t="s">
        <v>129</v>
      </c>
      <c r="G425" s="163" t="s">
        <v>1728</v>
      </c>
      <c r="H425" s="31" t="s">
        <v>1728</v>
      </c>
      <c r="I425" s="168" t="s">
        <v>1755</v>
      </c>
      <c r="J425" s="173">
        <v>1.0</v>
      </c>
      <c r="K425" s="31" t="s">
        <v>9</v>
      </c>
      <c r="L425" s="31" t="s">
        <v>134</v>
      </c>
      <c r="M425" s="174">
        <v>45756.0</v>
      </c>
      <c r="N425" s="31" t="s">
        <v>78</v>
      </c>
      <c r="O425" s="173">
        <v>1.0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99" t="s">
        <v>2585</v>
      </c>
      <c r="B426" s="168" t="s">
        <v>2582</v>
      </c>
      <c r="C426" s="31" t="s">
        <v>1732</v>
      </c>
      <c r="D426" s="168" t="s">
        <v>2583</v>
      </c>
      <c r="E426" s="31" t="s">
        <v>2584</v>
      </c>
      <c r="F426" s="31" t="s">
        <v>129</v>
      </c>
      <c r="G426" s="168" t="s">
        <v>1749</v>
      </c>
      <c r="H426" s="31" t="s">
        <v>1742</v>
      </c>
      <c r="I426" s="168" t="s">
        <v>1755</v>
      </c>
      <c r="J426" s="173">
        <v>1.0</v>
      </c>
      <c r="K426" s="31" t="s">
        <v>9</v>
      </c>
      <c r="L426" s="31" t="s">
        <v>134</v>
      </c>
      <c r="M426" s="174">
        <v>45756.0</v>
      </c>
      <c r="N426" s="31" t="s">
        <v>78</v>
      </c>
      <c r="O426" s="173">
        <v>1.0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99" t="s">
        <v>2586</v>
      </c>
      <c r="B427" s="168" t="s">
        <v>2587</v>
      </c>
      <c r="C427" s="31" t="s">
        <v>1725</v>
      </c>
      <c r="D427" s="168" t="s">
        <v>2588</v>
      </c>
      <c r="E427" s="31" t="s">
        <v>2589</v>
      </c>
      <c r="F427" s="31" t="s">
        <v>131</v>
      </c>
      <c r="G427" s="163" t="s">
        <v>1728</v>
      </c>
      <c r="H427" s="31" t="s">
        <v>1728</v>
      </c>
      <c r="I427" s="168" t="s">
        <v>1755</v>
      </c>
      <c r="J427" s="173">
        <v>1.0</v>
      </c>
      <c r="K427" s="31" t="s">
        <v>9</v>
      </c>
      <c r="L427" s="31" t="s">
        <v>134</v>
      </c>
      <c r="M427" s="174">
        <v>45756.0</v>
      </c>
      <c r="N427" s="31" t="s">
        <v>78</v>
      </c>
      <c r="O427" s="173">
        <v>1.0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99" t="s">
        <v>2590</v>
      </c>
      <c r="B428" s="168" t="s">
        <v>2575</v>
      </c>
      <c r="C428" s="31" t="s">
        <v>1735</v>
      </c>
      <c r="D428" s="168" t="s">
        <v>2576</v>
      </c>
      <c r="E428" s="31" t="s">
        <v>2577</v>
      </c>
      <c r="F428" s="31" t="s">
        <v>132</v>
      </c>
      <c r="G428" s="168" t="s">
        <v>1736</v>
      </c>
      <c r="H428" s="31" t="s">
        <v>1733</v>
      </c>
      <c r="I428" s="168" t="s">
        <v>1755</v>
      </c>
      <c r="J428" s="173">
        <v>1.0</v>
      </c>
      <c r="K428" s="31" t="s">
        <v>9</v>
      </c>
      <c r="L428" s="31" t="s">
        <v>134</v>
      </c>
      <c r="M428" s="174">
        <v>45756.0</v>
      </c>
      <c r="N428" s="31" t="s">
        <v>78</v>
      </c>
      <c r="O428" s="173">
        <v>1.0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99" t="s">
        <v>2591</v>
      </c>
      <c r="B429" s="168" t="s">
        <v>2587</v>
      </c>
      <c r="C429" s="31" t="s">
        <v>1732</v>
      </c>
      <c r="D429" s="168" t="s">
        <v>2588</v>
      </c>
      <c r="E429" s="31" t="s">
        <v>2589</v>
      </c>
      <c r="F429" s="31" t="s">
        <v>131</v>
      </c>
      <c r="G429" s="168" t="s">
        <v>1962</v>
      </c>
      <c r="H429" s="31" t="s">
        <v>1944</v>
      </c>
      <c r="I429" s="168" t="s">
        <v>1755</v>
      </c>
      <c r="J429" s="173">
        <v>1.0</v>
      </c>
      <c r="K429" s="31" t="s">
        <v>9</v>
      </c>
      <c r="L429" s="31" t="s">
        <v>134</v>
      </c>
      <c r="M429" s="174">
        <v>45756.0</v>
      </c>
      <c r="N429" s="31" t="s">
        <v>78</v>
      </c>
      <c r="O429" s="173">
        <v>1.0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99" t="s">
        <v>2592</v>
      </c>
      <c r="B430" s="168" t="s">
        <v>2593</v>
      </c>
      <c r="C430" s="31" t="s">
        <v>1725</v>
      </c>
      <c r="D430" s="168" t="s">
        <v>2594</v>
      </c>
      <c r="E430" s="31" t="s">
        <v>2595</v>
      </c>
      <c r="F430" s="31" t="s">
        <v>132</v>
      </c>
      <c r="G430" s="163" t="s">
        <v>1728</v>
      </c>
      <c r="H430" s="31" t="s">
        <v>1728</v>
      </c>
      <c r="I430" s="168" t="s">
        <v>1729</v>
      </c>
      <c r="J430" s="173">
        <v>2.0</v>
      </c>
      <c r="K430" s="31" t="s">
        <v>82</v>
      </c>
      <c r="L430" s="31" t="s">
        <v>134</v>
      </c>
      <c r="M430" s="174">
        <v>45756.0</v>
      </c>
      <c r="N430" s="31" t="s">
        <v>78</v>
      </c>
      <c r="O430" s="173">
        <v>2.0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99" t="s">
        <v>2596</v>
      </c>
      <c r="B431" s="168" t="s">
        <v>2582</v>
      </c>
      <c r="C431" s="31" t="s">
        <v>1735</v>
      </c>
      <c r="D431" s="168" t="s">
        <v>2583</v>
      </c>
      <c r="E431" s="31" t="s">
        <v>2584</v>
      </c>
      <c r="F431" s="31" t="s">
        <v>129</v>
      </c>
      <c r="G431" s="168" t="s">
        <v>1749</v>
      </c>
      <c r="H431" s="31" t="s">
        <v>1742</v>
      </c>
      <c r="I431" s="168" t="s">
        <v>1755</v>
      </c>
      <c r="J431" s="173">
        <v>1.0</v>
      </c>
      <c r="K431" s="31" t="s">
        <v>9</v>
      </c>
      <c r="L431" s="31" t="s">
        <v>134</v>
      </c>
      <c r="M431" s="174">
        <v>45756.0</v>
      </c>
      <c r="N431" s="31" t="s">
        <v>78</v>
      </c>
      <c r="O431" s="173">
        <v>1.0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99" t="s">
        <v>2597</v>
      </c>
      <c r="B432" s="168" t="s">
        <v>2593</v>
      </c>
      <c r="C432" s="31" t="s">
        <v>1732</v>
      </c>
      <c r="D432" s="168" t="s">
        <v>2594</v>
      </c>
      <c r="E432" s="31" t="s">
        <v>2595</v>
      </c>
      <c r="F432" s="31" t="s">
        <v>132</v>
      </c>
      <c r="G432" s="168" t="s">
        <v>1736</v>
      </c>
      <c r="H432" s="31" t="s">
        <v>1733</v>
      </c>
      <c r="I432" s="168" t="s">
        <v>1729</v>
      </c>
      <c r="J432" s="173">
        <v>2.0</v>
      </c>
      <c r="K432" s="31" t="s">
        <v>82</v>
      </c>
      <c r="L432" s="31" t="s">
        <v>134</v>
      </c>
      <c r="M432" s="174">
        <v>45756.0</v>
      </c>
      <c r="N432" s="31" t="s">
        <v>78</v>
      </c>
      <c r="O432" s="173">
        <v>2.0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99" t="s">
        <v>2598</v>
      </c>
      <c r="B433" s="168" t="s">
        <v>2599</v>
      </c>
      <c r="C433" s="31" t="s">
        <v>1725</v>
      </c>
      <c r="D433" s="168" t="s">
        <v>2600</v>
      </c>
      <c r="E433" s="31" t="s">
        <v>2601</v>
      </c>
      <c r="F433" s="31" t="s">
        <v>132</v>
      </c>
      <c r="G433" s="163" t="s">
        <v>1728</v>
      </c>
      <c r="H433" s="31" t="s">
        <v>1728</v>
      </c>
      <c r="I433" s="168" t="s">
        <v>1755</v>
      </c>
      <c r="J433" s="173">
        <v>1.0</v>
      </c>
      <c r="K433" s="31" t="s">
        <v>9</v>
      </c>
      <c r="L433" s="31" t="s">
        <v>134</v>
      </c>
      <c r="M433" s="174">
        <v>45756.0</v>
      </c>
      <c r="N433" s="31" t="s">
        <v>78</v>
      </c>
      <c r="O433" s="173">
        <v>1.0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99" t="s">
        <v>2602</v>
      </c>
      <c r="B434" s="168" t="s">
        <v>2603</v>
      </c>
      <c r="C434" s="31" t="s">
        <v>1725</v>
      </c>
      <c r="D434" s="168" t="s">
        <v>2604</v>
      </c>
      <c r="E434" s="31" t="s">
        <v>2605</v>
      </c>
      <c r="F434" s="31" t="s">
        <v>132</v>
      </c>
      <c r="G434" s="163" t="s">
        <v>1728</v>
      </c>
      <c r="H434" s="31" t="s">
        <v>1728</v>
      </c>
      <c r="I434" s="168" t="s">
        <v>1755</v>
      </c>
      <c r="J434" s="173">
        <v>1.0</v>
      </c>
      <c r="K434" s="31" t="s">
        <v>9</v>
      </c>
      <c r="L434" s="31" t="s">
        <v>134</v>
      </c>
      <c r="M434" s="174">
        <v>45756.0</v>
      </c>
      <c r="N434" s="31" t="s">
        <v>78</v>
      </c>
      <c r="O434" s="173">
        <v>1.0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99" t="s">
        <v>2606</v>
      </c>
      <c r="B435" s="168" t="s">
        <v>2599</v>
      </c>
      <c r="C435" s="31" t="s">
        <v>1732</v>
      </c>
      <c r="D435" s="168" t="s">
        <v>2600</v>
      </c>
      <c r="E435" s="31" t="s">
        <v>2601</v>
      </c>
      <c r="F435" s="31" t="s">
        <v>132</v>
      </c>
      <c r="G435" s="168" t="s">
        <v>1736</v>
      </c>
      <c r="H435" s="31" t="s">
        <v>1733</v>
      </c>
      <c r="I435" s="168" t="s">
        <v>1755</v>
      </c>
      <c r="J435" s="173">
        <v>1.0</v>
      </c>
      <c r="K435" s="31" t="s">
        <v>9</v>
      </c>
      <c r="L435" s="31" t="s">
        <v>134</v>
      </c>
      <c r="M435" s="174">
        <v>45756.0</v>
      </c>
      <c r="N435" s="31" t="s">
        <v>78</v>
      </c>
      <c r="O435" s="173">
        <v>1.0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99" t="s">
        <v>2607</v>
      </c>
      <c r="B436" s="168" t="s">
        <v>2608</v>
      </c>
      <c r="C436" s="31" t="s">
        <v>1725</v>
      </c>
      <c r="D436" s="168" t="s">
        <v>2609</v>
      </c>
      <c r="E436" s="31" t="s">
        <v>2610</v>
      </c>
      <c r="F436" s="31" t="s">
        <v>132</v>
      </c>
      <c r="G436" s="163" t="s">
        <v>1728</v>
      </c>
      <c r="H436" s="31" t="s">
        <v>1728</v>
      </c>
      <c r="I436" s="168" t="s">
        <v>1755</v>
      </c>
      <c r="J436" s="173">
        <v>1.0</v>
      </c>
      <c r="K436" s="31" t="s">
        <v>9</v>
      </c>
      <c r="L436" s="31" t="s">
        <v>134</v>
      </c>
      <c r="M436" s="174">
        <v>45756.0</v>
      </c>
      <c r="N436" s="31" t="s">
        <v>78</v>
      </c>
      <c r="O436" s="173">
        <v>1.0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99" t="s">
        <v>2611</v>
      </c>
      <c r="B437" s="168" t="s">
        <v>2603</v>
      </c>
      <c r="C437" s="31" t="s">
        <v>1732</v>
      </c>
      <c r="D437" s="168" t="s">
        <v>2604</v>
      </c>
      <c r="E437" s="31" t="s">
        <v>2605</v>
      </c>
      <c r="F437" s="31" t="s">
        <v>132</v>
      </c>
      <c r="G437" s="168" t="s">
        <v>1736</v>
      </c>
      <c r="H437" s="31" t="s">
        <v>1733</v>
      </c>
      <c r="I437" s="168" t="s">
        <v>1755</v>
      </c>
      <c r="J437" s="173">
        <v>1.0</v>
      </c>
      <c r="K437" s="31" t="s">
        <v>9</v>
      </c>
      <c r="L437" s="31" t="s">
        <v>134</v>
      </c>
      <c r="M437" s="174">
        <v>45756.0</v>
      </c>
      <c r="N437" s="31" t="s">
        <v>78</v>
      </c>
      <c r="O437" s="173">
        <v>1.0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99" t="s">
        <v>2612</v>
      </c>
      <c r="B438" s="168" t="s">
        <v>2608</v>
      </c>
      <c r="C438" s="31" t="s">
        <v>1732</v>
      </c>
      <c r="D438" s="168" t="s">
        <v>2609</v>
      </c>
      <c r="E438" s="31" t="s">
        <v>2610</v>
      </c>
      <c r="F438" s="31" t="s">
        <v>132</v>
      </c>
      <c r="G438" s="168" t="s">
        <v>1749</v>
      </c>
      <c r="H438" s="31" t="s">
        <v>1742</v>
      </c>
      <c r="I438" s="168" t="s">
        <v>1755</v>
      </c>
      <c r="J438" s="173">
        <v>1.0</v>
      </c>
      <c r="K438" s="31" t="s">
        <v>9</v>
      </c>
      <c r="L438" s="31" t="s">
        <v>134</v>
      </c>
      <c r="M438" s="174">
        <v>45756.0</v>
      </c>
      <c r="N438" s="31" t="s">
        <v>78</v>
      </c>
      <c r="O438" s="173">
        <v>1.0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99" t="s">
        <v>2613</v>
      </c>
      <c r="B439" s="168" t="s">
        <v>2593</v>
      </c>
      <c r="C439" s="31" t="s">
        <v>1735</v>
      </c>
      <c r="D439" s="168" t="s">
        <v>2594</v>
      </c>
      <c r="E439" s="31" t="s">
        <v>2595</v>
      </c>
      <c r="F439" s="31" t="s">
        <v>132</v>
      </c>
      <c r="G439" s="168" t="s">
        <v>1736</v>
      </c>
      <c r="H439" s="31" t="s">
        <v>1733</v>
      </c>
      <c r="I439" s="168" t="s">
        <v>1729</v>
      </c>
      <c r="J439" s="173">
        <v>2.0</v>
      </c>
      <c r="K439" s="31" t="s">
        <v>82</v>
      </c>
      <c r="L439" s="31" t="s">
        <v>134</v>
      </c>
      <c r="M439" s="174">
        <v>45756.0</v>
      </c>
      <c r="N439" s="31" t="s">
        <v>78</v>
      </c>
      <c r="O439" s="173">
        <v>2.0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99" t="s">
        <v>2614</v>
      </c>
      <c r="B440" s="168" t="s">
        <v>2603</v>
      </c>
      <c r="C440" s="31" t="s">
        <v>1735</v>
      </c>
      <c r="D440" s="168" t="s">
        <v>2604</v>
      </c>
      <c r="E440" s="31" t="s">
        <v>2605</v>
      </c>
      <c r="F440" s="31" t="s">
        <v>132</v>
      </c>
      <c r="G440" s="168" t="s">
        <v>1736</v>
      </c>
      <c r="H440" s="31" t="s">
        <v>1733</v>
      </c>
      <c r="I440" s="168" t="s">
        <v>1755</v>
      </c>
      <c r="J440" s="173">
        <v>1.0</v>
      </c>
      <c r="K440" s="31" t="s">
        <v>9</v>
      </c>
      <c r="L440" s="31" t="s">
        <v>134</v>
      </c>
      <c r="M440" s="174">
        <v>45756.0</v>
      </c>
      <c r="N440" s="31" t="s">
        <v>78</v>
      </c>
      <c r="O440" s="173">
        <v>1.0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99" t="s">
        <v>2615</v>
      </c>
      <c r="B441" s="168" t="s">
        <v>2587</v>
      </c>
      <c r="C441" s="31" t="s">
        <v>1735</v>
      </c>
      <c r="D441" s="168" t="s">
        <v>2588</v>
      </c>
      <c r="E441" s="31" t="s">
        <v>2589</v>
      </c>
      <c r="F441" s="31" t="s">
        <v>131</v>
      </c>
      <c r="G441" s="168" t="s">
        <v>1962</v>
      </c>
      <c r="H441" s="31" t="s">
        <v>1944</v>
      </c>
      <c r="I441" s="168" t="s">
        <v>1755</v>
      </c>
      <c r="J441" s="173">
        <v>1.0</v>
      </c>
      <c r="K441" s="31" t="s">
        <v>9</v>
      </c>
      <c r="L441" s="31" t="s">
        <v>134</v>
      </c>
      <c r="M441" s="174">
        <v>45756.0</v>
      </c>
      <c r="N441" s="31" t="s">
        <v>78</v>
      </c>
      <c r="O441" s="173">
        <v>1.0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99" t="s">
        <v>2616</v>
      </c>
      <c r="B442" s="168" t="s">
        <v>2599</v>
      </c>
      <c r="C442" s="31" t="s">
        <v>1735</v>
      </c>
      <c r="D442" s="168" t="s">
        <v>2600</v>
      </c>
      <c r="E442" s="31" t="s">
        <v>2601</v>
      </c>
      <c r="F442" s="31" t="s">
        <v>132</v>
      </c>
      <c r="G442" s="168" t="s">
        <v>1736</v>
      </c>
      <c r="H442" s="31" t="s">
        <v>1733</v>
      </c>
      <c r="I442" s="168" t="s">
        <v>1755</v>
      </c>
      <c r="J442" s="173">
        <v>1.0</v>
      </c>
      <c r="K442" s="31" t="s">
        <v>9</v>
      </c>
      <c r="L442" s="31" t="s">
        <v>134</v>
      </c>
      <c r="M442" s="174">
        <v>45756.0</v>
      </c>
      <c r="N442" s="31" t="s">
        <v>78</v>
      </c>
      <c r="O442" s="173">
        <v>1.0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99" t="s">
        <v>2617</v>
      </c>
      <c r="B443" s="168" t="s">
        <v>2608</v>
      </c>
      <c r="C443" s="31" t="s">
        <v>1735</v>
      </c>
      <c r="D443" s="168" t="s">
        <v>2609</v>
      </c>
      <c r="E443" s="31" t="s">
        <v>2610</v>
      </c>
      <c r="F443" s="31" t="s">
        <v>132</v>
      </c>
      <c r="G443" s="168" t="s">
        <v>1749</v>
      </c>
      <c r="H443" s="31" t="s">
        <v>1742</v>
      </c>
      <c r="I443" s="168" t="s">
        <v>1755</v>
      </c>
      <c r="J443" s="173">
        <v>1.0</v>
      </c>
      <c r="K443" s="31" t="s">
        <v>9</v>
      </c>
      <c r="L443" s="31" t="s">
        <v>134</v>
      </c>
      <c r="M443" s="174">
        <v>45756.0</v>
      </c>
      <c r="N443" s="31" t="s">
        <v>78</v>
      </c>
      <c r="O443" s="173">
        <v>1.0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99" t="s">
        <v>2618</v>
      </c>
      <c r="B444" s="168" t="s">
        <v>2619</v>
      </c>
      <c r="C444" s="31" t="s">
        <v>1725</v>
      </c>
      <c r="D444" s="168" t="s">
        <v>2620</v>
      </c>
      <c r="E444" s="31" t="s">
        <v>2621</v>
      </c>
      <c r="F444" s="31" t="s">
        <v>131</v>
      </c>
      <c r="G444" s="163" t="s">
        <v>1728</v>
      </c>
      <c r="H444" s="31" t="s">
        <v>1728</v>
      </c>
      <c r="I444" s="168" t="s">
        <v>1755</v>
      </c>
      <c r="J444" s="173">
        <v>1.0</v>
      </c>
      <c r="K444" s="31" t="s">
        <v>9</v>
      </c>
      <c r="L444" s="31" t="s">
        <v>134</v>
      </c>
      <c r="M444" s="174">
        <v>45756.0</v>
      </c>
      <c r="N444" s="31" t="s">
        <v>78</v>
      </c>
      <c r="O444" s="173">
        <v>1.0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99" t="s">
        <v>2622</v>
      </c>
      <c r="B445" s="168" t="s">
        <v>2619</v>
      </c>
      <c r="C445" s="31" t="s">
        <v>1732</v>
      </c>
      <c r="D445" s="168" t="s">
        <v>2620</v>
      </c>
      <c r="E445" s="31" t="s">
        <v>2621</v>
      </c>
      <c r="F445" s="31" t="s">
        <v>131</v>
      </c>
      <c r="G445" s="168" t="s">
        <v>1962</v>
      </c>
      <c r="H445" s="31" t="s">
        <v>1944</v>
      </c>
      <c r="I445" s="168" t="s">
        <v>1755</v>
      </c>
      <c r="J445" s="173">
        <v>1.0</v>
      </c>
      <c r="K445" s="31" t="s">
        <v>9</v>
      </c>
      <c r="L445" s="31" t="s">
        <v>134</v>
      </c>
      <c r="M445" s="174">
        <v>45756.0</v>
      </c>
      <c r="N445" s="31" t="s">
        <v>78</v>
      </c>
      <c r="O445" s="173">
        <v>1.0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99" t="s">
        <v>2623</v>
      </c>
      <c r="B446" s="168" t="s">
        <v>2624</v>
      </c>
      <c r="C446" s="31" t="s">
        <v>1725</v>
      </c>
      <c r="D446" s="168" t="s">
        <v>2625</v>
      </c>
      <c r="E446" s="31" t="s">
        <v>2626</v>
      </c>
      <c r="F446" s="31" t="s">
        <v>132</v>
      </c>
      <c r="G446" s="163" t="s">
        <v>1728</v>
      </c>
      <c r="H446" s="31" t="s">
        <v>1728</v>
      </c>
      <c r="I446" s="168" t="s">
        <v>1755</v>
      </c>
      <c r="J446" s="173">
        <v>1.0</v>
      </c>
      <c r="K446" s="31" t="s">
        <v>9</v>
      </c>
      <c r="L446" s="31" t="s">
        <v>134</v>
      </c>
      <c r="M446" s="174">
        <v>45756.0</v>
      </c>
      <c r="N446" s="31" t="s">
        <v>78</v>
      </c>
      <c r="O446" s="173">
        <v>1.0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99" t="s">
        <v>2627</v>
      </c>
      <c r="B447" s="168" t="s">
        <v>2624</v>
      </c>
      <c r="C447" s="31" t="s">
        <v>1732</v>
      </c>
      <c r="D447" s="168" t="s">
        <v>2625</v>
      </c>
      <c r="E447" s="31" t="s">
        <v>2626</v>
      </c>
      <c r="F447" s="31" t="s">
        <v>132</v>
      </c>
      <c r="G447" s="168" t="s">
        <v>1749</v>
      </c>
      <c r="H447" s="31" t="s">
        <v>1742</v>
      </c>
      <c r="I447" s="168" t="s">
        <v>1755</v>
      </c>
      <c r="J447" s="173">
        <v>1.0</v>
      </c>
      <c r="K447" s="31" t="s">
        <v>9</v>
      </c>
      <c r="L447" s="31" t="s">
        <v>134</v>
      </c>
      <c r="M447" s="174">
        <v>45756.0</v>
      </c>
      <c r="N447" s="31" t="s">
        <v>78</v>
      </c>
      <c r="O447" s="173">
        <v>1.0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99" t="s">
        <v>2628</v>
      </c>
      <c r="B448" s="168" t="s">
        <v>2629</v>
      </c>
      <c r="C448" s="31" t="s">
        <v>1725</v>
      </c>
      <c r="D448" s="168" t="s">
        <v>2630</v>
      </c>
      <c r="E448" s="31" t="s">
        <v>2631</v>
      </c>
      <c r="F448" s="31" t="s">
        <v>132</v>
      </c>
      <c r="G448" s="163" t="s">
        <v>1728</v>
      </c>
      <c r="H448" s="31" t="s">
        <v>1728</v>
      </c>
      <c r="I448" s="168" t="s">
        <v>1755</v>
      </c>
      <c r="J448" s="173">
        <v>1.0</v>
      </c>
      <c r="K448" s="31" t="s">
        <v>9</v>
      </c>
      <c r="L448" s="31" t="s">
        <v>134</v>
      </c>
      <c r="M448" s="174">
        <v>45756.0</v>
      </c>
      <c r="N448" s="31" t="s">
        <v>78</v>
      </c>
      <c r="O448" s="173">
        <v>1.0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99" t="s">
        <v>2632</v>
      </c>
      <c r="B449" s="168" t="s">
        <v>2629</v>
      </c>
      <c r="C449" s="31" t="s">
        <v>1732</v>
      </c>
      <c r="D449" s="168" t="s">
        <v>2630</v>
      </c>
      <c r="E449" s="31" t="s">
        <v>2631</v>
      </c>
      <c r="F449" s="31" t="s">
        <v>132</v>
      </c>
      <c r="G449" s="168" t="s">
        <v>1749</v>
      </c>
      <c r="H449" s="31" t="s">
        <v>1742</v>
      </c>
      <c r="I449" s="168" t="s">
        <v>1755</v>
      </c>
      <c r="J449" s="173">
        <v>1.0</v>
      </c>
      <c r="K449" s="31" t="s">
        <v>9</v>
      </c>
      <c r="L449" s="31" t="s">
        <v>134</v>
      </c>
      <c r="M449" s="174">
        <v>45756.0</v>
      </c>
      <c r="N449" s="31" t="s">
        <v>78</v>
      </c>
      <c r="O449" s="173">
        <v>1.0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99" t="s">
        <v>2633</v>
      </c>
      <c r="B450" s="168" t="s">
        <v>2619</v>
      </c>
      <c r="C450" s="31" t="s">
        <v>1735</v>
      </c>
      <c r="D450" s="168" t="s">
        <v>2620</v>
      </c>
      <c r="E450" s="31" t="s">
        <v>2621</v>
      </c>
      <c r="F450" s="31" t="s">
        <v>131</v>
      </c>
      <c r="G450" s="168" t="s">
        <v>1962</v>
      </c>
      <c r="H450" s="31" t="s">
        <v>1944</v>
      </c>
      <c r="I450" s="168" t="s">
        <v>1755</v>
      </c>
      <c r="J450" s="173">
        <v>1.0</v>
      </c>
      <c r="K450" s="31" t="s">
        <v>9</v>
      </c>
      <c r="L450" s="31" t="s">
        <v>134</v>
      </c>
      <c r="M450" s="174">
        <v>45756.0</v>
      </c>
      <c r="N450" s="31" t="s">
        <v>78</v>
      </c>
      <c r="O450" s="173">
        <v>1.0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99" t="s">
        <v>2634</v>
      </c>
      <c r="B451" s="168" t="s">
        <v>2629</v>
      </c>
      <c r="C451" s="31" t="s">
        <v>1735</v>
      </c>
      <c r="D451" s="168" t="s">
        <v>2630</v>
      </c>
      <c r="E451" s="31" t="s">
        <v>2631</v>
      </c>
      <c r="F451" s="31" t="s">
        <v>132</v>
      </c>
      <c r="G451" s="168" t="s">
        <v>1749</v>
      </c>
      <c r="H451" s="31" t="s">
        <v>1742</v>
      </c>
      <c r="I451" s="168" t="s">
        <v>1755</v>
      </c>
      <c r="J451" s="173">
        <v>1.0</v>
      </c>
      <c r="K451" s="31" t="s">
        <v>9</v>
      </c>
      <c r="L451" s="31" t="s">
        <v>134</v>
      </c>
      <c r="M451" s="174">
        <v>45756.0</v>
      </c>
      <c r="N451" s="31" t="s">
        <v>78</v>
      </c>
      <c r="O451" s="173">
        <v>1.0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99" t="s">
        <v>2635</v>
      </c>
      <c r="B452" s="168" t="s">
        <v>2636</v>
      </c>
      <c r="C452" s="31" t="s">
        <v>1725</v>
      </c>
      <c r="D452" s="168" t="s">
        <v>2637</v>
      </c>
      <c r="E452" s="31" t="s">
        <v>2638</v>
      </c>
      <c r="F452" s="31" t="s">
        <v>129</v>
      </c>
      <c r="G452" s="163" t="s">
        <v>1728</v>
      </c>
      <c r="H452" s="31" t="s">
        <v>1728</v>
      </c>
      <c r="I452" s="168" t="s">
        <v>1755</v>
      </c>
      <c r="J452" s="173">
        <v>1.0</v>
      </c>
      <c r="K452" s="31" t="s">
        <v>9</v>
      </c>
      <c r="L452" s="31" t="s">
        <v>134</v>
      </c>
      <c r="M452" s="174">
        <v>45756.0</v>
      </c>
      <c r="N452" s="31" t="s">
        <v>78</v>
      </c>
      <c r="O452" s="173">
        <v>1.0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99" t="s">
        <v>2639</v>
      </c>
      <c r="B453" s="168" t="s">
        <v>2624</v>
      </c>
      <c r="C453" s="31" t="s">
        <v>1735</v>
      </c>
      <c r="D453" s="168" t="s">
        <v>2625</v>
      </c>
      <c r="E453" s="31" t="s">
        <v>2626</v>
      </c>
      <c r="F453" s="31" t="s">
        <v>132</v>
      </c>
      <c r="G453" s="168" t="s">
        <v>1749</v>
      </c>
      <c r="H453" s="31" t="s">
        <v>1742</v>
      </c>
      <c r="I453" s="168" t="s">
        <v>1755</v>
      </c>
      <c r="J453" s="173">
        <v>1.0</v>
      </c>
      <c r="K453" s="31" t="s">
        <v>9</v>
      </c>
      <c r="L453" s="31" t="s">
        <v>134</v>
      </c>
      <c r="M453" s="174">
        <v>45756.0</v>
      </c>
      <c r="N453" s="31" t="s">
        <v>78</v>
      </c>
      <c r="O453" s="173">
        <v>1.0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99" t="s">
        <v>2640</v>
      </c>
      <c r="B454" s="168" t="s">
        <v>2636</v>
      </c>
      <c r="C454" s="31" t="s">
        <v>1732</v>
      </c>
      <c r="D454" s="168" t="s">
        <v>2637</v>
      </c>
      <c r="E454" s="31" t="s">
        <v>2638</v>
      </c>
      <c r="F454" s="31" t="s">
        <v>129</v>
      </c>
      <c r="G454" s="168" t="s">
        <v>1736</v>
      </c>
      <c r="H454" s="31" t="s">
        <v>1733</v>
      </c>
      <c r="I454" s="168" t="s">
        <v>1755</v>
      </c>
      <c r="J454" s="173">
        <v>1.0</v>
      </c>
      <c r="K454" s="31" t="s">
        <v>9</v>
      </c>
      <c r="L454" s="31" t="s">
        <v>134</v>
      </c>
      <c r="M454" s="174">
        <v>45756.0</v>
      </c>
      <c r="N454" s="31" t="s">
        <v>78</v>
      </c>
      <c r="O454" s="173">
        <v>1.0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99" t="s">
        <v>2641</v>
      </c>
      <c r="B455" s="168" t="s">
        <v>2642</v>
      </c>
      <c r="C455" s="31" t="s">
        <v>1725</v>
      </c>
      <c r="D455" s="168" t="s">
        <v>2643</v>
      </c>
      <c r="E455" s="31" t="s">
        <v>2644</v>
      </c>
      <c r="F455" s="31" t="s">
        <v>129</v>
      </c>
      <c r="G455" s="163" t="s">
        <v>1728</v>
      </c>
      <c r="H455" s="31" t="s">
        <v>1728</v>
      </c>
      <c r="I455" s="168" t="s">
        <v>1729</v>
      </c>
      <c r="J455" s="173">
        <v>1.0</v>
      </c>
      <c r="K455" s="31" t="s">
        <v>82</v>
      </c>
      <c r="L455" s="31" t="s">
        <v>134</v>
      </c>
      <c r="M455" s="174">
        <v>45756.0</v>
      </c>
      <c r="N455" s="31" t="s">
        <v>78</v>
      </c>
      <c r="O455" s="173">
        <v>1.0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99" t="s">
        <v>2645</v>
      </c>
      <c r="B456" s="168" t="s">
        <v>2642</v>
      </c>
      <c r="C456" s="31" t="s">
        <v>1732</v>
      </c>
      <c r="D456" s="168" t="s">
        <v>2643</v>
      </c>
      <c r="E456" s="31" t="s">
        <v>2644</v>
      </c>
      <c r="F456" s="31" t="s">
        <v>129</v>
      </c>
      <c r="G456" s="168" t="s">
        <v>1736</v>
      </c>
      <c r="H456" s="31" t="s">
        <v>1733</v>
      </c>
      <c r="I456" s="168" t="s">
        <v>1729</v>
      </c>
      <c r="J456" s="173">
        <v>1.0</v>
      </c>
      <c r="K456" s="31" t="s">
        <v>82</v>
      </c>
      <c r="L456" s="31" t="s">
        <v>134</v>
      </c>
      <c r="M456" s="174">
        <v>45756.0</v>
      </c>
      <c r="N456" s="31" t="s">
        <v>78</v>
      </c>
      <c r="O456" s="173">
        <v>1.0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99" t="s">
        <v>2646</v>
      </c>
      <c r="B457" s="168" t="s">
        <v>2647</v>
      </c>
      <c r="C457" s="31" t="s">
        <v>1725</v>
      </c>
      <c r="D457" s="168" t="s">
        <v>2648</v>
      </c>
      <c r="E457" s="31" t="s">
        <v>2045</v>
      </c>
      <c r="F457" s="31" t="s">
        <v>129</v>
      </c>
      <c r="G457" s="163" t="s">
        <v>1728</v>
      </c>
      <c r="H457" s="31" t="s">
        <v>1728</v>
      </c>
      <c r="I457" s="168" t="s">
        <v>1755</v>
      </c>
      <c r="J457" s="173">
        <v>1.0</v>
      </c>
      <c r="K457" s="31" t="s">
        <v>9</v>
      </c>
      <c r="L457" s="31" t="s">
        <v>134</v>
      </c>
      <c r="M457" s="174">
        <v>45756.0</v>
      </c>
      <c r="N457" s="31" t="s">
        <v>78</v>
      </c>
      <c r="O457" s="173">
        <v>1.0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99" t="s">
        <v>2649</v>
      </c>
      <c r="B458" s="168" t="s">
        <v>2647</v>
      </c>
      <c r="C458" s="31" t="s">
        <v>1732</v>
      </c>
      <c r="D458" s="168" t="s">
        <v>2648</v>
      </c>
      <c r="E458" s="31" t="s">
        <v>2045</v>
      </c>
      <c r="F458" s="31" t="s">
        <v>129</v>
      </c>
      <c r="G458" s="168" t="s">
        <v>1736</v>
      </c>
      <c r="H458" s="31" t="s">
        <v>1733</v>
      </c>
      <c r="I458" s="168" t="s">
        <v>1755</v>
      </c>
      <c r="J458" s="173">
        <v>1.0</v>
      </c>
      <c r="K458" s="31" t="s">
        <v>9</v>
      </c>
      <c r="L458" s="31" t="s">
        <v>134</v>
      </c>
      <c r="M458" s="174">
        <v>45756.0</v>
      </c>
      <c r="N458" s="31" t="s">
        <v>78</v>
      </c>
      <c r="O458" s="173">
        <v>1.0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99" t="s">
        <v>2650</v>
      </c>
      <c r="B459" s="168" t="s">
        <v>2636</v>
      </c>
      <c r="C459" s="31" t="s">
        <v>1735</v>
      </c>
      <c r="D459" s="168" t="s">
        <v>2637</v>
      </c>
      <c r="E459" s="31" t="s">
        <v>2638</v>
      </c>
      <c r="F459" s="31" t="s">
        <v>129</v>
      </c>
      <c r="G459" s="168" t="s">
        <v>1736</v>
      </c>
      <c r="H459" s="31" t="s">
        <v>1733</v>
      </c>
      <c r="I459" s="168" t="s">
        <v>1755</v>
      </c>
      <c r="J459" s="173">
        <v>1.0</v>
      </c>
      <c r="K459" s="31" t="s">
        <v>9</v>
      </c>
      <c r="L459" s="31" t="s">
        <v>134</v>
      </c>
      <c r="M459" s="174">
        <v>45756.0</v>
      </c>
      <c r="N459" s="31" t="s">
        <v>78</v>
      </c>
      <c r="O459" s="173">
        <v>1.0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99" t="s">
        <v>2651</v>
      </c>
      <c r="B460" s="168" t="s">
        <v>2652</v>
      </c>
      <c r="C460" s="31" t="s">
        <v>1725</v>
      </c>
      <c r="D460" s="168" t="s">
        <v>2653</v>
      </c>
      <c r="E460" s="31" t="s">
        <v>2654</v>
      </c>
      <c r="F460" s="31" t="s">
        <v>132</v>
      </c>
      <c r="G460" s="163" t="s">
        <v>1728</v>
      </c>
      <c r="H460" s="31" t="s">
        <v>1728</v>
      </c>
      <c r="I460" s="168" t="s">
        <v>1729</v>
      </c>
      <c r="J460" s="173">
        <v>1.0</v>
      </c>
      <c r="K460" s="31" t="s">
        <v>82</v>
      </c>
      <c r="L460" s="31" t="s">
        <v>134</v>
      </c>
      <c r="M460" s="174">
        <v>45756.0</v>
      </c>
      <c r="N460" s="31" t="s">
        <v>78</v>
      </c>
      <c r="O460" s="173">
        <v>1.0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99" t="s">
        <v>2655</v>
      </c>
      <c r="B461" s="168" t="s">
        <v>2652</v>
      </c>
      <c r="C461" s="31" t="s">
        <v>1732</v>
      </c>
      <c r="D461" s="168" t="s">
        <v>2653</v>
      </c>
      <c r="E461" s="31" t="s">
        <v>2654</v>
      </c>
      <c r="F461" s="31" t="s">
        <v>132</v>
      </c>
      <c r="G461" s="168" t="s">
        <v>1749</v>
      </c>
      <c r="H461" s="31" t="s">
        <v>1742</v>
      </c>
      <c r="I461" s="168" t="s">
        <v>1729</v>
      </c>
      <c r="J461" s="173">
        <v>1.0</v>
      </c>
      <c r="K461" s="31" t="s">
        <v>82</v>
      </c>
      <c r="L461" s="31" t="s">
        <v>134</v>
      </c>
      <c r="M461" s="174">
        <v>45756.0</v>
      </c>
      <c r="N461" s="31" t="s">
        <v>78</v>
      </c>
      <c r="O461" s="173">
        <v>1.0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99" t="s">
        <v>2656</v>
      </c>
      <c r="B462" s="168" t="s">
        <v>2657</v>
      </c>
      <c r="C462" s="31" t="s">
        <v>1725</v>
      </c>
      <c r="D462" s="168" t="s">
        <v>2658</v>
      </c>
      <c r="E462" s="31" t="s">
        <v>2659</v>
      </c>
      <c r="F462" s="31" t="s">
        <v>129</v>
      </c>
      <c r="G462" s="163" t="s">
        <v>1728</v>
      </c>
      <c r="H462" s="31" t="s">
        <v>1728</v>
      </c>
      <c r="I462" s="168" t="s">
        <v>1755</v>
      </c>
      <c r="J462" s="173">
        <v>1.0</v>
      </c>
      <c r="K462" s="31" t="s">
        <v>9</v>
      </c>
      <c r="L462" s="31" t="s">
        <v>134</v>
      </c>
      <c r="M462" s="174">
        <v>45756.0</v>
      </c>
      <c r="N462" s="31" t="s">
        <v>78</v>
      </c>
      <c r="O462" s="173">
        <v>1.0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99" t="s">
        <v>2660</v>
      </c>
      <c r="B463" s="168" t="s">
        <v>2647</v>
      </c>
      <c r="C463" s="31" t="s">
        <v>1735</v>
      </c>
      <c r="D463" s="168" t="s">
        <v>2648</v>
      </c>
      <c r="E463" s="31" t="s">
        <v>2045</v>
      </c>
      <c r="F463" s="31" t="s">
        <v>129</v>
      </c>
      <c r="G463" s="168" t="s">
        <v>1736</v>
      </c>
      <c r="H463" s="31" t="s">
        <v>1733</v>
      </c>
      <c r="I463" s="168" t="s">
        <v>1755</v>
      </c>
      <c r="J463" s="173">
        <v>1.0</v>
      </c>
      <c r="K463" s="31" t="s">
        <v>9</v>
      </c>
      <c r="L463" s="31" t="s">
        <v>134</v>
      </c>
      <c r="M463" s="174">
        <v>45756.0</v>
      </c>
      <c r="N463" s="31" t="s">
        <v>78</v>
      </c>
      <c r="O463" s="173">
        <v>1.0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99" t="s">
        <v>2661</v>
      </c>
      <c r="B464" s="168" t="s">
        <v>2657</v>
      </c>
      <c r="C464" s="31" t="s">
        <v>1732</v>
      </c>
      <c r="D464" s="168" t="s">
        <v>2658</v>
      </c>
      <c r="E464" s="31" t="s">
        <v>2659</v>
      </c>
      <c r="F464" s="31" t="s">
        <v>129</v>
      </c>
      <c r="G464" s="168" t="s">
        <v>1736</v>
      </c>
      <c r="H464" s="31" t="s">
        <v>1733</v>
      </c>
      <c r="I464" s="168" t="s">
        <v>1755</v>
      </c>
      <c r="J464" s="173">
        <v>1.0</v>
      </c>
      <c r="K464" s="31" t="s">
        <v>9</v>
      </c>
      <c r="L464" s="31" t="s">
        <v>134</v>
      </c>
      <c r="M464" s="174">
        <v>45756.0</v>
      </c>
      <c r="N464" s="31" t="s">
        <v>78</v>
      </c>
      <c r="O464" s="173">
        <v>1.0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99" t="s">
        <v>2662</v>
      </c>
      <c r="B465" s="168" t="s">
        <v>2652</v>
      </c>
      <c r="C465" s="31" t="s">
        <v>1735</v>
      </c>
      <c r="D465" s="168" t="s">
        <v>2653</v>
      </c>
      <c r="E465" s="31" t="s">
        <v>2654</v>
      </c>
      <c r="F465" s="31" t="s">
        <v>132</v>
      </c>
      <c r="G465" s="168" t="s">
        <v>1749</v>
      </c>
      <c r="H465" s="31" t="s">
        <v>1742</v>
      </c>
      <c r="I465" s="168" t="s">
        <v>1729</v>
      </c>
      <c r="J465" s="173">
        <v>1.0</v>
      </c>
      <c r="K465" s="31" t="s">
        <v>82</v>
      </c>
      <c r="L465" s="31" t="s">
        <v>134</v>
      </c>
      <c r="M465" s="174">
        <v>45756.0</v>
      </c>
      <c r="N465" s="31" t="s">
        <v>78</v>
      </c>
      <c r="O465" s="173">
        <v>1.0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99" t="s">
        <v>2663</v>
      </c>
      <c r="B466" s="168" t="s">
        <v>2664</v>
      </c>
      <c r="C466" s="31" t="s">
        <v>1725</v>
      </c>
      <c r="D466" s="168" t="s">
        <v>2665</v>
      </c>
      <c r="E466" s="31" t="s">
        <v>2666</v>
      </c>
      <c r="F466" s="31" t="s">
        <v>132</v>
      </c>
      <c r="G466" s="163" t="s">
        <v>1728</v>
      </c>
      <c r="H466" s="31" t="s">
        <v>1728</v>
      </c>
      <c r="I466" s="168" t="s">
        <v>1755</v>
      </c>
      <c r="J466" s="173">
        <v>1.0</v>
      </c>
      <c r="K466" s="31" t="s">
        <v>9</v>
      </c>
      <c r="L466" s="31" t="s">
        <v>134</v>
      </c>
      <c r="M466" s="174">
        <v>45756.0</v>
      </c>
      <c r="N466" s="31" t="s">
        <v>78</v>
      </c>
      <c r="O466" s="173">
        <v>1.0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99" t="s">
        <v>2667</v>
      </c>
      <c r="B467" s="168" t="s">
        <v>2664</v>
      </c>
      <c r="C467" s="31" t="s">
        <v>1732</v>
      </c>
      <c r="D467" s="168" t="s">
        <v>2665</v>
      </c>
      <c r="E467" s="31" t="s">
        <v>2666</v>
      </c>
      <c r="F467" s="31" t="s">
        <v>132</v>
      </c>
      <c r="G467" s="168" t="s">
        <v>1749</v>
      </c>
      <c r="H467" s="31" t="s">
        <v>1742</v>
      </c>
      <c r="I467" s="168" t="s">
        <v>1755</v>
      </c>
      <c r="J467" s="173">
        <v>1.0</v>
      </c>
      <c r="K467" s="31" t="s">
        <v>9</v>
      </c>
      <c r="L467" s="31" t="s">
        <v>134</v>
      </c>
      <c r="M467" s="174">
        <v>45756.0</v>
      </c>
      <c r="N467" s="31" t="s">
        <v>78</v>
      </c>
      <c r="O467" s="173">
        <v>1.0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99" t="s">
        <v>2668</v>
      </c>
      <c r="B468" s="168" t="s">
        <v>2669</v>
      </c>
      <c r="C468" s="31" t="s">
        <v>1725</v>
      </c>
      <c r="D468" s="168" t="s">
        <v>2670</v>
      </c>
      <c r="E468" s="31" t="s">
        <v>2671</v>
      </c>
      <c r="F468" s="31" t="s">
        <v>132</v>
      </c>
      <c r="G468" s="163" t="s">
        <v>1728</v>
      </c>
      <c r="H468" s="31" t="s">
        <v>1728</v>
      </c>
      <c r="I468" s="168" t="s">
        <v>1729</v>
      </c>
      <c r="J468" s="173">
        <v>1.0</v>
      </c>
      <c r="K468" s="31" t="s">
        <v>82</v>
      </c>
      <c r="L468" s="31" t="s">
        <v>134</v>
      </c>
      <c r="M468" s="174">
        <v>45756.0</v>
      </c>
      <c r="N468" s="31" t="s">
        <v>78</v>
      </c>
      <c r="O468" s="173">
        <v>1.0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99" t="s">
        <v>2672</v>
      </c>
      <c r="B469" s="168" t="s">
        <v>2669</v>
      </c>
      <c r="C469" s="31" t="s">
        <v>1732</v>
      </c>
      <c r="D469" s="168" t="s">
        <v>2670</v>
      </c>
      <c r="E469" s="31" t="s">
        <v>2671</v>
      </c>
      <c r="F469" s="31" t="s">
        <v>132</v>
      </c>
      <c r="G469" s="168" t="s">
        <v>1962</v>
      </c>
      <c r="H469" s="31" t="s">
        <v>1944</v>
      </c>
      <c r="I469" s="168" t="s">
        <v>1729</v>
      </c>
      <c r="J469" s="173">
        <v>1.0</v>
      </c>
      <c r="K469" s="31" t="s">
        <v>82</v>
      </c>
      <c r="L469" s="31" t="s">
        <v>134</v>
      </c>
      <c r="M469" s="174">
        <v>45756.0</v>
      </c>
      <c r="N469" s="31" t="s">
        <v>78</v>
      </c>
      <c r="O469" s="173">
        <v>1.0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99" t="s">
        <v>2673</v>
      </c>
      <c r="B470" s="168" t="s">
        <v>2642</v>
      </c>
      <c r="C470" s="31" t="s">
        <v>1735</v>
      </c>
      <c r="D470" s="168" t="s">
        <v>2643</v>
      </c>
      <c r="E470" s="31" t="s">
        <v>2644</v>
      </c>
      <c r="F470" s="31" t="s">
        <v>129</v>
      </c>
      <c r="G470" s="168" t="s">
        <v>1736</v>
      </c>
      <c r="H470" s="31" t="s">
        <v>1733</v>
      </c>
      <c r="I470" s="168" t="s">
        <v>1729</v>
      </c>
      <c r="J470" s="173">
        <v>1.0</v>
      </c>
      <c r="K470" s="31" t="s">
        <v>82</v>
      </c>
      <c r="L470" s="31" t="s">
        <v>134</v>
      </c>
      <c r="M470" s="174">
        <v>45756.0</v>
      </c>
      <c r="N470" s="31" t="s">
        <v>78</v>
      </c>
      <c r="O470" s="173">
        <v>1.0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99" t="s">
        <v>2674</v>
      </c>
      <c r="B471" s="168" t="s">
        <v>2675</v>
      </c>
      <c r="C471" s="31" t="s">
        <v>1725</v>
      </c>
      <c r="D471" s="168" t="s">
        <v>2676</v>
      </c>
      <c r="E471" s="31" t="s">
        <v>2677</v>
      </c>
      <c r="F471" s="31" t="s">
        <v>132</v>
      </c>
      <c r="G471" s="163" t="s">
        <v>1728</v>
      </c>
      <c r="H471" s="31" t="s">
        <v>1728</v>
      </c>
      <c r="I471" s="168" t="s">
        <v>1755</v>
      </c>
      <c r="J471" s="173">
        <v>1.0</v>
      </c>
      <c r="K471" s="31" t="s">
        <v>9</v>
      </c>
      <c r="L471" s="31" t="s">
        <v>134</v>
      </c>
      <c r="M471" s="174">
        <v>45756.0</v>
      </c>
      <c r="N471" s="31" t="s">
        <v>78</v>
      </c>
      <c r="O471" s="173">
        <v>1.0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99" t="s">
        <v>2678</v>
      </c>
      <c r="B472" s="168" t="s">
        <v>2675</v>
      </c>
      <c r="C472" s="31" t="s">
        <v>1732</v>
      </c>
      <c r="D472" s="168" t="s">
        <v>2676</v>
      </c>
      <c r="E472" s="31" t="s">
        <v>2677</v>
      </c>
      <c r="F472" s="31" t="s">
        <v>132</v>
      </c>
      <c r="G472" s="168" t="s">
        <v>1962</v>
      </c>
      <c r="H472" s="31" t="s">
        <v>1944</v>
      </c>
      <c r="I472" s="168" t="s">
        <v>1755</v>
      </c>
      <c r="J472" s="173">
        <v>1.0</v>
      </c>
      <c r="K472" s="31" t="s">
        <v>9</v>
      </c>
      <c r="L472" s="31" t="s">
        <v>134</v>
      </c>
      <c r="M472" s="174">
        <v>45756.0</v>
      </c>
      <c r="N472" s="31" t="s">
        <v>78</v>
      </c>
      <c r="O472" s="173">
        <v>1.0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99" t="s">
        <v>2679</v>
      </c>
      <c r="B473" s="168" t="s">
        <v>2669</v>
      </c>
      <c r="C473" s="31" t="s">
        <v>1735</v>
      </c>
      <c r="D473" s="168" t="s">
        <v>2670</v>
      </c>
      <c r="E473" s="31" t="s">
        <v>2671</v>
      </c>
      <c r="F473" s="31" t="s">
        <v>132</v>
      </c>
      <c r="G473" s="168" t="s">
        <v>1962</v>
      </c>
      <c r="H473" s="31" t="s">
        <v>1944</v>
      </c>
      <c r="I473" s="168" t="s">
        <v>1729</v>
      </c>
      <c r="J473" s="173">
        <v>1.0</v>
      </c>
      <c r="K473" s="31" t="s">
        <v>82</v>
      </c>
      <c r="L473" s="31" t="s">
        <v>134</v>
      </c>
      <c r="M473" s="174">
        <v>45756.0</v>
      </c>
      <c r="N473" s="31" t="s">
        <v>78</v>
      </c>
      <c r="O473" s="173">
        <v>1.0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99" t="s">
        <v>2680</v>
      </c>
      <c r="B474" s="168" t="s">
        <v>2664</v>
      </c>
      <c r="C474" s="31" t="s">
        <v>1735</v>
      </c>
      <c r="D474" s="168" t="s">
        <v>2665</v>
      </c>
      <c r="E474" s="31" t="s">
        <v>2666</v>
      </c>
      <c r="F474" s="31" t="s">
        <v>132</v>
      </c>
      <c r="G474" s="168" t="s">
        <v>1749</v>
      </c>
      <c r="H474" s="31" t="s">
        <v>1742</v>
      </c>
      <c r="I474" s="168" t="s">
        <v>1755</v>
      </c>
      <c r="J474" s="173">
        <v>1.0</v>
      </c>
      <c r="K474" s="31" t="s">
        <v>9</v>
      </c>
      <c r="L474" s="31" t="s">
        <v>134</v>
      </c>
      <c r="M474" s="174">
        <v>45756.0</v>
      </c>
      <c r="N474" s="31" t="s">
        <v>78</v>
      </c>
      <c r="O474" s="173">
        <v>1.0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99" t="s">
        <v>2681</v>
      </c>
      <c r="B475" s="168" t="s">
        <v>2657</v>
      </c>
      <c r="C475" s="31" t="s">
        <v>1735</v>
      </c>
      <c r="D475" s="168" t="s">
        <v>2658</v>
      </c>
      <c r="E475" s="31" t="s">
        <v>2659</v>
      </c>
      <c r="F475" s="31" t="s">
        <v>129</v>
      </c>
      <c r="G475" s="168" t="s">
        <v>1736</v>
      </c>
      <c r="H475" s="31" t="s">
        <v>1733</v>
      </c>
      <c r="I475" s="168" t="s">
        <v>1755</v>
      </c>
      <c r="J475" s="173">
        <v>1.0</v>
      </c>
      <c r="K475" s="31" t="s">
        <v>9</v>
      </c>
      <c r="L475" s="31" t="s">
        <v>134</v>
      </c>
      <c r="M475" s="174">
        <v>45756.0</v>
      </c>
      <c r="N475" s="31" t="s">
        <v>78</v>
      </c>
      <c r="O475" s="173">
        <v>1.0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99" t="s">
        <v>2682</v>
      </c>
      <c r="B476" s="168" t="s">
        <v>2675</v>
      </c>
      <c r="C476" s="31" t="s">
        <v>1735</v>
      </c>
      <c r="D476" s="168" t="s">
        <v>2676</v>
      </c>
      <c r="E476" s="31" t="s">
        <v>2677</v>
      </c>
      <c r="F476" s="31" t="s">
        <v>132</v>
      </c>
      <c r="G476" s="168" t="s">
        <v>1962</v>
      </c>
      <c r="H476" s="31" t="s">
        <v>1944</v>
      </c>
      <c r="I476" s="168" t="s">
        <v>1755</v>
      </c>
      <c r="J476" s="173">
        <v>1.0</v>
      </c>
      <c r="K476" s="31" t="s">
        <v>9</v>
      </c>
      <c r="L476" s="31" t="s">
        <v>134</v>
      </c>
      <c r="M476" s="174">
        <v>45756.0</v>
      </c>
      <c r="N476" s="31" t="s">
        <v>78</v>
      </c>
      <c r="O476" s="173">
        <v>1.0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99" t="s">
        <v>2683</v>
      </c>
      <c r="B477" s="168" t="s">
        <v>2684</v>
      </c>
      <c r="C477" s="31" t="s">
        <v>1725</v>
      </c>
      <c r="D477" s="168" t="s">
        <v>2685</v>
      </c>
      <c r="E477" s="31" t="s">
        <v>2686</v>
      </c>
      <c r="F477" s="31" t="s">
        <v>129</v>
      </c>
      <c r="G477" s="163" t="s">
        <v>1728</v>
      </c>
      <c r="H477" s="31" t="s">
        <v>1728</v>
      </c>
      <c r="I477" s="168" t="s">
        <v>1755</v>
      </c>
      <c r="J477" s="173">
        <v>2.0</v>
      </c>
      <c r="K477" s="31" t="s">
        <v>9</v>
      </c>
      <c r="L477" s="31" t="s">
        <v>134</v>
      </c>
      <c r="M477" s="174">
        <v>45756.0</v>
      </c>
      <c r="N477" s="31" t="s">
        <v>78</v>
      </c>
      <c r="O477" s="173">
        <v>2.0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99" t="s">
        <v>2687</v>
      </c>
      <c r="B478" s="168" t="s">
        <v>2684</v>
      </c>
      <c r="C478" s="31" t="s">
        <v>1732</v>
      </c>
      <c r="D478" s="168" t="s">
        <v>2685</v>
      </c>
      <c r="E478" s="31" t="s">
        <v>2686</v>
      </c>
      <c r="F478" s="31" t="s">
        <v>129</v>
      </c>
      <c r="G478" s="168" t="s">
        <v>1736</v>
      </c>
      <c r="H478" s="31" t="s">
        <v>1733</v>
      </c>
      <c r="I478" s="168" t="s">
        <v>1755</v>
      </c>
      <c r="J478" s="173">
        <v>2.0</v>
      </c>
      <c r="K478" s="31" t="s">
        <v>9</v>
      </c>
      <c r="L478" s="31" t="s">
        <v>134</v>
      </c>
      <c r="M478" s="174">
        <v>45756.0</v>
      </c>
      <c r="N478" s="31" t="s">
        <v>78</v>
      </c>
      <c r="O478" s="173">
        <v>2.0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99" t="s">
        <v>2688</v>
      </c>
      <c r="B479" s="168" t="s">
        <v>2684</v>
      </c>
      <c r="C479" s="31" t="s">
        <v>1735</v>
      </c>
      <c r="D479" s="168" t="s">
        <v>2685</v>
      </c>
      <c r="E479" s="31" t="s">
        <v>2686</v>
      </c>
      <c r="F479" s="31" t="s">
        <v>129</v>
      </c>
      <c r="G479" s="168" t="s">
        <v>1736</v>
      </c>
      <c r="H479" s="31" t="s">
        <v>1733</v>
      </c>
      <c r="I479" s="168" t="s">
        <v>1755</v>
      </c>
      <c r="J479" s="173">
        <v>2.0</v>
      </c>
      <c r="K479" s="31" t="s">
        <v>9</v>
      </c>
      <c r="L479" s="31" t="s">
        <v>134</v>
      </c>
      <c r="M479" s="174">
        <v>45756.0</v>
      </c>
      <c r="N479" s="31" t="s">
        <v>78</v>
      </c>
      <c r="O479" s="173">
        <v>2.0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99" t="s">
        <v>2689</v>
      </c>
      <c r="B480" s="168" t="s">
        <v>2690</v>
      </c>
      <c r="C480" s="31" t="s">
        <v>1725</v>
      </c>
      <c r="D480" s="168" t="s">
        <v>2691</v>
      </c>
      <c r="E480" s="31" t="s">
        <v>2692</v>
      </c>
      <c r="F480" s="31" t="s">
        <v>132</v>
      </c>
      <c r="G480" s="163" t="s">
        <v>1728</v>
      </c>
      <c r="H480" s="31" t="s">
        <v>1728</v>
      </c>
      <c r="I480" s="168" t="s">
        <v>1755</v>
      </c>
      <c r="J480" s="173">
        <v>1.0</v>
      </c>
      <c r="K480" s="31" t="s">
        <v>9</v>
      </c>
      <c r="L480" s="31" t="s">
        <v>134</v>
      </c>
      <c r="M480" s="174">
        <v>45756.0</v>
      </c>
      <c r="N480" s="31" t="s">
        <v>78</v>
      </c>
      <c r="O480" s="173">
        <v>1.0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99" t="s">
        <v>2693</v>
      </c>
      <c r="B481" s="168" t="s">
        <v>2690</v>
      </c>
      <c r="C481" s="31" t="s">
        <v>1732</v>
      </c>
      <c r="D481" s="168" t="s">
        <v>2691</v>
      </c>
      <c r="E481" s="31" t="s">
        <v>2692</v>
      </c>
      <c r="F481" s="31" t="s">
        <v>132</v>
      </c>
      <c r="G481" s="168" t="s">
        <v>1749</v>
      </c>
      <c r="H481" s="31" t="s">
        <v>1742</v>
      </c>
      <c r="I481" s="168" t="s">
        <v>1755</v>
      </c>
      <c r="J481" s="173">
        <v>1.0</v>
      </c>
      <c r="K481" s="31" t="s">
        <v>9</v>
      </c>
      <c r="L481" s="31" t="s">
        <v>134</v>
      </c>
      <c r="M481" s="174">
        <v>45756.0</v>
      </c>
      <c r="N481" s="31" t="s">
        <v>78</v>
      </c>
      <c r="O481" s="173">
        <v>1.0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99" t="s">
        <v>2694</v>
      </c>
      <c r="B482" s="168" t="s">
        <v>2690</v>
      </c>
      <c r="C482" s="31" t="s">
        <v>1735</v>
      </c>
      <c r="D482" s="168" t="s">
        <v>2691</v>
      </c>
      <c r="E482" s="31" t="s">
        <v>2692</v>
      </c>
      <c r="F482" s="31" t="s">
        <v>132</v>
      </c>
      <c r="G482" s="168" t="s">
        <v>1749</v>
      </c>
      <c r="H482" s="31" t="s">
        <v>1742</v>
      </c>
      <c r="I482" s="168" t="s">
        <v>1755</v>
      </c>
      <c r="J482" s="173">
        <v>1.0</v>
      </c>
      <c r="K482" s="31" t="s">
        <v>9</v>
      </c>
      <c r="L482" s="31" t="s">
        <v>134</v>
      </c>
      <c r="M482" s="174">
        <v>45756.0</v>
      </c>
      <c r="N482" s="31" t="s">
        <v>78</v>
      </c>
      <c r="O482" s="173">
        <v>1.0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99" t="s">
        <v>2695</v>
      </c>
      <c r="B483" s="168" t="s">
        <v>2696</v>
      </c>
      <c r="C483" s="31" t="s">
        <v>1725</v>
      </c>
      <c r="D483" s="168" t="s">
        <v>2697</v>
      </c>
      <c r="E483" s="31" t="s">
        <v>2698</v>
      </c>
      <c r="F483" s="31" t="s">
        <v>131</v>
      </c>
      <c r="G483" s="163" t="s">
        <v>1728</v>
      </c>
      <c r="H483" s="31" t="s">
        <v>1728</v>
      </c>
      <c r="I483" s="168" t="s">
        <v>1755</v>
      </c>
      <c r="J483" s="173">
        <v>1.0</v>
      </c>
      <c r="K483" s="31" t="s">
        <v>9</v>
      </c>
      <c r="L483" s="31" t="s">
        <v>134</v>
      </c>
      <c r="M483" s="174">
        <v>45756.0</v>
      </c>
      <c r="N483" s="31" t="s">
        <v>78</v>
      </c>
      <c r="O483" s="173">
        <v>1.0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99" t="s">
        <v>2699</v>
      </c>
      <c r="B484" s="168" t="s">
        <v>2696</v>
      </c>
      <c r="C484" s="31" t="s">
        <v>1732</v>
      </c>
      <c r="D484" s="168" t="s">
        <v>2697</v>
      </c>
      <c r="E484" s="31" t="s">
        <v>2698</v>
      </c>
      <c r="F484" s="31" t="s">
        <v>131</v>
      </c>
      <c r="G484" s="168" t="s">
        <v>1962</v>
      </c>
      <c r="H484" s="31" t="s">
        <v>1944</v>
      </c>
      <c r="I484" s="168" t="s">
        <v>1755</v>
      </c>
      <c r="J484" s="173">
        <v>1.0</v>
      </c>
      <c r="K484" s="31" t="s">
        <v>9</v>
      </c>
      <c r="L484" s="31" t="s">
        <v>134</v>
      </c>
      <c r="M484" s="174">
        <v>45756.0</v>
      </c>
      <c r="N484" s="31" t="s">
        <v>78</v>
      </c>
      <c r="O484" s="173">
        <v>1.0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99" t="s">
        <v>2700</v>
      </c>
      <c r="B485" s="168" t="s">
        <v>2696</v>
      </c>
      <c r="C485" s="31" t="s">
        <v>1735</v>
      </c>
      <c r="D485" s="168" t="s">
        <v>2697</v>
      </c>
      <c r="E485" s="31" t="s">
        <v>2698</v>
      </c>
      <c r="F485" s="31" t="s">
        <v>131</v>
      </c>
      <c r="G485" s="168" t="s">
        <v>1962</v>
      </c>
      <c r="H485" s="31" t="s">
        <v>1944</v>
      </c>
      <c r="I485" s="168" t="s">
        <v>1755</v>
      </c>
      <c r="J485" s="173">
        <v>1.0</v>
      </c>
      <c r="K485" s="31" t="s">
        <v>9</v>
      </c>
      <c r="L485" s="31" t="s">
        <v>134</v>
      </c>
      <c r="M485" s="174">
        <v>45756.0</v>
      </c>
      <c r="N485" s="31" t="s">
        <v>78</v>
      </c>
      <c r="O485" s="173">
        <v>1.0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99" t="s">
        <v>2701</v>
      </c>
      <c r="B486" s="168" t="s">
        <v>2702</v>
      </c>
      <c r="C486" s="31" t="s">
        <v>1725</v>
      </c>
      <c r="D486" s="168" t="s">
        <v>2703</v>
      </c>
      <c r="E486" s="31" t="s">
        <v>2704</v>
      </c>
      <c r="F486" s="31" t="s">
        <v>129</v>
      </c>
      <c r="G486" s="163" t="s">
        <v>1728</v>
      </c>
      <c r="H486" s="31" t="s">
        <v>1728</v>
      </c>
      <c r="I486" s="168" t="s">
        <v>1729</v>
      </c>
      <c r="J486" s="173">
        <v>2.0</v>
      </c>
      <c r="K486" s="31" t="s">
        <v>82</v>
      </c>
      <c r="L486" s="31" t="s">
        <v>134</v>
      </c>
      <c r="M486" s="174">
        <v>45756.0</v>
      </c>
      <c r="N486" s="31" t="s">
        <v>78</v>
      </c>
      <c r="O486" s="173">
        <v>2.0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99" t="s">
        <v>2705</v>
      </c>
      <c r="B487" s="168" t="s">
        <v>2702</v>
      </c>
      <c r="C487" s="31" t="s">
        <v>1732</v>
      </c>
      <c r="D487" s="168" t="s">
        <v>2703</v>
      </c>
      <c r="E487" s="31" t="s">
        <v>2704</v>
      </c>
      <c r="F487" s="31" t="s">
        <v>129</v>
      </c>
      <c r="G487" s="168" t="s">
        <v>1736</v>
      </c>
      <c r="H487" s="31" t="s">
        <v>1733</v>
      </c>
      <c r="I487" s="168" t="s">
        <v>1729</v>
      </c>
      <c r="J487" s="173">
        <v>2.0</v>
      </c>
      <c r="K487" s="31" t="s">
        <v>82</v>
      </c>
      <c r="L487" s="31" t="s">
        <v>134</v>
      </c>
      <c r="M487" s="174">
        <v>45756.0</v>
      </c>
      <c r="N487" s="31" t="s">
        <v>78</v>
      </c>
      <c r="O487" s="173">
        <v>2.0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99" t="s">
        <v>2706</v>
      </c>
      <c r="B488" s="168" t="s">
        <v>2707</v>
      </c>
      <c r="C488" s="31" t="s">
        <v>1725</v>
      </c>
      <c r="D488" s="168" t="s">
        <v>2708</v>
      </c>
      <c r="E488" s="31" t="s">
        <v>2709</v>
      </c>
      <c r="F488" s="31" t="s">
        <v>129</v>
      </c>
      <c r="G488" s="163" t="s">
        <v>1728</v>
      </c>
      <c r="H488" s="31" t="s">
        <v>1728</v>
      </c>
      <c r="I488" s="168" t="s">
        <v>1755</v>
      </c>
      <c r="J488" s="173">
        <v>1.0</v>
      </c>
      <c r="K488" s="31" t="s">
        <v>9</v>
      </c>
      <c r="L488" s="31" t="s">
        <v>134</v>
      </c>
      <c r="M488" s="174">
        <v>45756.0</v>
      </c>
      <c r="N488" s="31" t="s">
        <v>78</v>
      </c>
      <c r="O488" s="173">
        <v>1.0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99" t="s">
        <v>2710</v>
      </c>
      <c r="B489" s="168" t="s">
        <v>2707</v>
      </c>
      <c r="C489" s="31" t="s">
        <v>1732</v>
      </c>
      <c r="D489" s="168" t="s">
        <v>2708</v>
      </c>
      <c r="E489" s="31" t="s">
        <v>2709</v>
      </c>
      <c r="F489" s="31" t="s">
        <v>129</v>
      </c>
      <c r="G489" s="168" t="s">
        <v>1736</v>
      </c>
      <c r="H489" s="31" t="s">
        <v>1733</v>
      </c>
      <c r="I489" s="168" t="s">
        <v>1755</v>
      </c>
      <c r="J489" s="173">
        <v>1.0</v>
      </c>
      <c r="K489" s="31" t="s">
        <v>9</v>
      </c>
      <c r="L489" s="31" t="s">
        <v>134</v>
      </c>
      <c r="M489" s="174">
        <v>45756.0</v>
      </c>
      <c r="N489" s="31" t="s">
        <v>78</v>
      </c>
      <c r="O489" s="173">
        <v>1.0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99" t="s">
        <v>2711</v>
      </c>
      <c r="B490" s="168" t="s">
        <v>2707</v>
      </c>
      <c r="C490" s="31" t="s">
        <v>1735</v>
      </c>
      <c r="D490" s="168" t="s">
        <v>2708</v>
      </c>
      <c r="E490" s="31" t="s">
        <v>2709</v>
      </c>
      <c r="F490" s="31" t="s">
        <v>129</v>
      </c>
      <c r="G490" s="168" t="s">
        <v>1736</v>
      </c>
      <c r="H490" s="31" t="s">
        <v>1733</v>
      </c>
      <c r="I490" s="168" t="s">
        <v>1755</v>
      </c>
      <c r="J490" s="173">
        <v>1.0</v>
      </c>
      <c r="K490" s="31" t="s">
        <v>9</v>
      </c>
      <c r="L490" s="31" t="s">
        <v>134</v>
      </c>
      <c r="M490" s="174">
        <v>45756.0</v>
      </c>
      <c r="N490" s="31" t="s">
        <v>78</v>
      </c>
      <c r="O490" s="173">
        <v>1.0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99" t="s">
        <v>2712</v>
      </c>
      <c r="B491" s="168" t="s">
        <v>2713</v>
      </c>
      <c r="C491" s="31" t="s">
        <v>1725</v>
      </c>
      <c r="D491" s="168" t="s">
        <v>2714</v>
      </c>
      <c r="E491" s="31" t="s">
        <v>2715</v>
      </c>
      <c r="F491" s="31" t="s">
        <v>131</v>
      </c>
      <c r="G491" s="163" t="s">
        <v>1728</v>
      </c>
      <c r="H491" s="31" t="s">
        <v>1728</v>
      </c>
      <c r="I491" s="168" t="s">
        <v>1755</v>
      </c>
      <c r="J491" s="173">
        <v>1.0</v>
      </c>
      <c r="K491" s="31" t="s">
        <v>9</v>
      </c>
      <c r="L491" s="31" t="s">
        <v>134</v>
      </c>
      <c r="M491" s="174">
        <v>45756.0</v>
      </c>
      <c r="N491" s="31" t="s">
        <v>78</v>
      </c>
      <c r="O491" s="173">
        <v>1.0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99" t="s">
        <v>2716</v>
      </c>
      <c r="B492" s="168" t="s">
        <v>2717</v>
      </c>
      <c r="C492" s="31" t="s">
        <v>1725</v>
      </c>
      <c r="D492" s="168" t="s">
        <v>2718</v>
      </c>
      <c r="E492" s="31" t="s">
        <v>2719</v>
      </c>
      <c r="F492" s="31" t="s">
        <v>132</v>
      </c>
      <c r="G492" s="163" t="s">
        <v>1728</v>
      </c>
      <c r="H492" s="31" t="s">
        <v>1728</v>
      </c>
      <c r="I492" s="168" t="s">
        <v>1755</v>
      </c>
      <c r="J492" s="173">
        <v>1.0</v>
      </c>
      <c r="K492" s="31" t="s">
        <v>9</v>
      </c>
      <c r="L492" s="31" t="s">
        <v>134</v>
      </c>
      <c r="M492" s="174">
        <v>45756.0</v>
      </c>
      <c r="N492" s="31" t="s">
        <v>78</v>
      </c>
      <c r="O492" s="173">
        <v>1.0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99" t="s">
        <v>2720</v>
      </c>
      <c r="B493" s="168" t="s">
        <v>2713</v>
      </c>
      <c r="C493" s="31" t="s">
        <v>1732</v>
      </c>
      <c r="D493" s="168" t="s">
        <v>2714</v>
      </c>
      <c r="E493" s="31" t="s">
        <v>2715</v>
      </c>
      <c r="F493" s="31" t="s">
        <v>131</v>
      </c>
      <c r="G493" s="168" t="s">
        <v>1962</v>
      </c>
      <c r="H493" s="31" t="s">
        <v>1944</v>
      </c>
      <c r="I493" s="168" t="s">
        <v>1755</v>
      </c>
      <c r="J493" s="173">
        <v>1.0</v>
      </c>
      <c r="K493" s="31" t="s">
        <v>9</v>
      </c>
      <c r="L493" s="31" t="s">
        <v>134</v>
      </c>
      <c r="M493" s="174">
        <v>45756.0</v>
      </c>
      <c r="N493" s="31" t="s">
        <v>78</v>
      </c>
      <c r="O493" s="173">
        <v>1.0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99" t="s">
        <v>2721</v>
      </c>
      <c r="B494" s="168" t="s">
        <v>2717</v>
      </c>
      <c r="C494" s="31" t="s">
        <v>1732</v>
      </c>
      <c r="D494" s="168" t="s">
        <v>2718</v>
      </c>
      <c r="E494" s="31" t="s">
        <v>2719</v>
      </c>
      <c r="F494" s="31" t="s">
        <v>132</v>
      </c>
      <c r="G494" s="168" t="s">
        <v>1749</v>
      </c>
      <c r="H494" s="31" t="s">
        <v>1742</v>
      </c>
      <c r="I494" s="168" t="s">
        <v>1755</v>
      </c>
      <c r="J494" s="173">
        <v>1.0</v>
      </c>
      <c r="K494" s="31" t="s">
        <v>9</v>
      </c>
      <c r="L494" s="31" t="s">
        <v>134</v>
      </c>
      <c r="M494" s="174">
        <v>45756.0</v>
      </c>
      <c r="N494" s="31" t="s">
        <v>78</v>
      </c>
      <c r="O494" s="173">
        <v>1.0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99" t="s">
        <v>2722</v>
      </c>
      <c r="B495" s="168" t="s">
        <v>2723</v>
      </c>
      <c r="C495" s="31" t="s">
        <v>1725</v>
      </c>
      <c r="D495" s="168" t="s">
        <v>2724</v>
      </c>
      <c r="E495" s="31" t="s">
        <v>2725</v>
      </c>
      <c r="F495" s="31" t="s">
        <v>131</v>
      </c>
      <c r="G495" s="163" t="s">
        <v>1728</v>
      </c>
      <c r="H495" s="31" t="s">
        <v>1728</v>
      </c>
      <c r="I495" s="168" t="s">
        <v>1729</v>
      </c>
      <c r="J495" s="173">
        <v>1.0</v>
      </c>
      <c r="K495" s="31" t="s">
        <v>82</v>
      </c>
      <c r="L495" s="31" t="s">
        <v>134</v>
      </c>
      <c r="M495" s="174">
        <v>45756.0</v>
      </c>
      <c r="N495" s="31" t="s">
        <v>78</v>
      </c>
      <c r="O495" s="173">
        <v>1.0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99" t="s">
        <v>2726</v>
      </c>
      <c r="B496" s="168" t="s">
        <v>2723</v>
      </c>
      <c r="C496" s="31" t="s">
        <v>1732</v>
      </c>
      <c r="D496" s="168" t="s">
        <v>2724</v>
      </c>
      <c r="E496" s="31" t="s">
        <v>2725</v>
      </c>
      <c r="F496" s="31" t="s">
        <v>131</v>
      </c>
      <c r="G496" s="168" t="s">
        <v>1962</v>
      </c>
      <c r="H496" s="31" t="s">
        <v>1944</v>
      </c>
      <c r="I496" s="168" t="s">
        <v>1729</v>
      </c>
      <c r="J496" s="173">
        <v>1.0</v>
      </c>
      <c r="K496" s="31" t="s">
        <v>82</v>
      </c>
      <c r="L496" s="31" t="s">
        <v>134</v>
      </c>
      <c r="M496" s="174">
        <v>45756.0</v>
      </c>
      <c r="N496" s="31" t="s">
        <v>78</v>
      </c>
      <c r="O496" s="173">
        <v>1.0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99" t="s">
        <v>2727</v>
      </c>
      <c r="B497" s="168" t="s">
        <v>2702</v>
      </c>
      <c r="C497" s="31" t="s">
        <v>1735</v>
      </c>
      <c r="D497" s="168" t="s">
        <v>2703</v>
      </c>
      <c r="E497" s="31" t="s">
        <v>2704</v>
      </c>
      <c r="F497" s="31" t="s">
        <v>129</v>
      </c>
      <c r="G497" s="168" t="s">
        <v>1736</v>
      </c>
      <c r="H497" s="31" t="s">
        <v>1733</v>
      </c>
      <c r="I497" s="168" t="s">
        <v>1729</v>
      </c>
      <c r="J497" s="173">
        <v>2.0</v>
      </c>
      <c r="K497" s="31" t="s">
        <v>82</v>
      </c>
      <c r="L497" s="31" t="s">
        <v>134</v>
      </c>
      <c r="M497" s="174">
        <v>45756.0</v>
      </c>
      <c r="N497" s="31" t="s">
        <v>78</v>
      </c>
      <c r="O497" s="173">
        <v>2.0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99" t="s">
        <v>2728</v>
      </c>
      <c r="B498" s="168" t="s">
        <v>2717</v>
      </c>
      <c r="C498" s="31" t="s">
        <v>1735</v>
      </c>
      <c r="D498" s="168" t="s">
        <v>2718</v>
      </c>
      <c r="E498" s="31" t="s">
        <v>2719</v>
      </c>
      <c r="F498" s="31" t="s">
        <v>132</v>
      </c>
      <c r="G498" s="168" t="s">
        <v>1749</v>
      </c>
      <c r="H498" s="31" t="s">
        <v>1742</v>
      </c>
      <c r="I498" s="168" t="s">
        <v>1755</v>
      </c>
      <c r="J498" s="173">
        <v>1.0</v>
      </c>
      <c r="K498" s="31" t="s">
        <v>9</v>
      </c>
      <c r="L498" s="31" t="s">
        <v>134</v>
      </c>
      <c r="M498" s="174">
        <v>45756.0</v>
      </c>
      <c r="N498" s="31" t="s">
        <v>78</v>
      </c>
      <c r="O498" s="173">
        <v>1.0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99" t="s">
        <v>2729</v>
      </c>
      <c r="B499" s="168" t="s">
        <v>2723</v>
      </c>
      <c r="C499" s="31" t="s">
        <v>1735</v>
      </c>
      <c r="D499" s="168" t="s">
        <v>2724</v>
      </c>
      <c r="E499" s="31" t="s">
        <v>2725</v>
      </c>
      <c r="F499" s="31" t="s">
        <v>131</v>
      </c>
      <c r="G499" s="168" t="s">
        <v>1962</v>
      </c>
      <c r="H499" s="31" t="s">
        <v>1944</v>
      </c>
      <c r="I499" s="168" t="s">
        <v>1729</v>
      </c>
      <c r="J499" s="173">
        <v>1.0</v>
      </c>
      <c r="K499" s="31" t="s">
        <v>82</v>
      </c>
      <c r="L499" s="31" t="s">
        <v>134</v>
      </c>
      <c r="M499" s="174">
        <v>45756.0</v>
      </c>
      <c r="N499" s="31" t="s">
        <v>78</v>
      </c>
      <c r="O499" s="173">
        <v>1.0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99" t="s">
        <v>2730</v>
      </c>
      <c r="B500" s="168" t="s">
        <v>2731</v>
      </c>
      <c r="C500" s="31" t="s">
        <v>1725</v>
      </c>
      <c r="D500" s="168" t="s">
        <v>2732</v>
      </c>
      <c r="E500" s="31" t="s">
        <v>2733</v>
      </c>
      <c r="F500" s="31" t="s">
        <v>129</v>
      </c>
      <c r="G500" s="163" t="s">
        <v>1728</v>
      </c>
      <c r="H500" s="31" t="s">
        <v>1728</v>
      </c>
      <c r="I500" s="168" t="s">
        <v>1755</v>
      </c>
      <c r="J500" s="173">
        <v>2.0</v>
      </c>
      <c r="K500" s="31" t="s">
        <v>9</v>
      </c>
      <c r="L500" s="31" t="s">
        <v>134</v>
      </c>
      <c r="M500" s="174">
        <v>45756.0</v>
      </c>
      <c r="N500" s="31" t="s">
        <v>78</v>
      </c>
      <c r="O500" s="173">
        <v>2.0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99" t="s">
        <v>2734</v>
      </c>
      <c r="B501" s="168" t="s">
        <v>2731</v>
      </c>
      <c r="C501" s="31" t="s">
        <v>1732</v>
      </c>
      <c r="D501" s="168" t="s">
        <v>2732</v>
      </c>
      <c r="E501" s="31" t="s">
        <v>2733</v>
      </c>
      <c r="F501" s="31" t="s">
        <v>129</v>
      </c>
      <c r="G501" s="168" t="s">
        <v>1736</v>
      </c>
      <c r="H501" s="31" t="s">
        <v>1733</v>
      </c>
      <c r="I501" s="168" t="s">
        <v>1755</v>
      </c>
      <c r="J501" s="173">
        <v>2.0</v>
      </c>
      <c r="K501" s="31" t="s">
        <v>9</v>
      </c>
      <c r="L501" s="31" t="s">
        <v>134</v>
      </c>
      <c r="M501" s="174">
        <v>45756.0</v>
      </c>
      <c r="N501" s="31" t="s">
        <v>78</v>
      </c>
      <c r="O501" s="173">
        <v>2.0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99" t="s">
        <v>2735</v>
      </c>
      <c r="B502" s="168" t="s">
        <v>2731</v>
      </c>
      <c r="C502" s="31" t="s">
        <v>1735</v>
      </c>
      <c r="D502" s="168" t="s">
        <v>2732</v>
      </c>
      <c r="E502" s="31" t="s">
        <v>2733</v>
      </c>
      <c r="F502" s="31" t="s">
        <v>129</v>
      </c>
      <c r="G502" s="168" t="s">
        <v>1736</v>
      </c>
      <c r="H502" s="31" t="s">
        <v>1733</v>
      </c>
      <c r="I502" s="168" t="s">
        <v>1755</v>
      </c>
      <c r="J502" s="173">
        <v>2.0</v>
      </c>
      <c r="K502" s="31" t="s">
        <v>9</v>
      </c>
      <c r="L502" s="31" t="s">
        <v>134</v>
      </c>
      <c r="M502" s="174">
        <v>45756.0</v>
      </c>
      <c r="N502" s="31" t="s">
        <v>78</v>
      </c>
      <c r="O502" s="173">
        <v>2.0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99" t="s">
        <v>2736</v>
      </c>
      <c r="B503" s="168" t="s">
        <v>2737</v>
      </c>
      <c r="C503" s="31" t="s">
        <v>1725</v>
      </c>
      <c r="D503" s="168" t="s">
        <v>2738</v>
      </c>
      <c r="E503" s="31" t="s">
        <v>2739</v>
      </c>
      <c r="F503" s="31" t="s">
        <v>129</v>
      </c>
      <c r="G503" s="163" t="s">
        <v>1728</v>
      </c>
      <c r="H503" s="31" t="s">
        <v>1728</v>
      </c>
      <c r="I503" s="168" t="s">
        <v>1755</v>
      </c>
      <c r="J503" s="173">
        <v>1.0</v>
      </c>
      <c r="K503" s="31" t="s">
        <v>9</v>
      </c>
      <c r="L503" s="31" t="s">
        <v>134</v>
      </c>
      <c r="M503" s="174">
        <v>45756.0</v>
      </c>
      <c r="N503" s="31" t="s">
        <v>78</v>
      </c>
      <c r="O503" s="173">
        <v>1.0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99" t="s">
        <v>2740</v>
      </c>
      <c r="B504" s="168" t="s">
        <v>2713</v>
      </c>
      <c r="C504" s="31" t="s">
        <v>1735</v>
      </c>
      <c r="D504" s="168" t="s">
        <v>2714</v>
      </c>
      <c r="E504" s="31" t="s">
        <v>2715</v>
      </c>
      <c r="F504" s="31" t="s">
        <v>131</v>
      </c>
      <c r="G504" s="168" t="s">
        <v>1962</v>
      </c>
      <c r="H504" s="31" t="s">
        <v>1944</v>
      </c>
      <c r="I504" s="168" t="s">
        <v>1755</v>
      </c>
      <c r="J504" s="173">
        <v>1.0</v>
      </c>
      <c r="K504" s="31" t="s">
        <v>9</v>
      </c>
      <c r="L504" s="31" t="s">
        <v>134</v>
      </c>
      <c r="M504" s="174">
        <v>45756.0</v>
      </c>
      <c r="N504" s="31" t="s">
        <v>78</v>
      </c>
      <c r="O504" s="173">
        <v>1.0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99" t="s">
        <v>2741</v>
      </c>
      <c r="B505" s="168" t="s">
        <v>2737</v>
      </c>
      <c r="C505" s="31" t="s">
        <v>1732</v>
      </c>
      <c r="D505" s="168" t="s">
        <v>2738</v>
      </c>
      <c r="E505" s="31" t="s">
        <v>2739</v>
      </c>
      <c r="F505" s="31" t="s">
        <v>129</v>
      </c>
      <c r="G505" s="168" t="s">
        <v>1749</v>
      </c>
      <c r="H505" s="31" t="s">
        <v>1742</v>
      </c>
      <c r="I505" s="168" t="s">
        <v>1755</v>
      </c>
      <c r="J505" s="173">
        <v>1.0</v>
      </c>
      <c r="K505" s="31" t="s">
        <v>9</v>
      </c>
      <c r="L505" s="31" t="s">
        <v>134</v>
      </c>
      <c r="M505" s="174">
        <v>45756.0</v>
      </c>
      <c r="N505" s="31" t="s">
        <v>78</v>
      </c>
      <c r="O505" s="173">
        <v>1.0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99" t="s">
        <v>2742</v>
      </c>
      <c r="B506" s="168" t="s">
        <v>2743</v>
      </c>
      <c r="C506" s="31" t="s">
        <v>1725</v>
      </c>
      <c r="D506" s="168" t="s">
        <v>2744</v>
      </c>
      <c r="E506" s="31" t="s">
        <v>2745</v>
      </c>
      <c r="F506" s="31" t="s">
        <v>129</v>
      </c>
      <c r="G506" s="163" t="s">
        <v>1728</v>
      </c>
      <c r="H506" s="31" t="s">
        <v>1728</v>
      </c>
      <c r="I506" s="168" t="s">
        <v>1755</v>
      </c>
      <c r="J506" s="173">
        <v>1.0</v>
      </c>
      <c r="K506" s="31" t="s">
        <v>9</v>
      </c>
      <c r="L506" s="31" t="s">
        <v>134</v>
      </c>
      <c r="M506" s="174">
        <v>45756.0</v>
      </c>
      <c r="N506" s="31" t="s">
        <v>78</v>
      </c>
      <c r="O506" s="173">
        <v>1.0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99" t="s">
        <v>2746</v>
      </c>
      <c r="B507" s="168" t="s">
        <v>2743</v>
      </c>
      <c r="C507" s="31" t="s">
        <v>1732</v>
      </c>
      <c r="D507" s="168" t="s">
        <v>2744</v>
      </c>
      <c r="E507" s="31" t="s">
        <v>2745</v>
      </c>
      <c r="F507" s="31" t="s">
        <v>129</v>
      </c>
      <c r="G507" s="168" t="s">
        <v>1749</v>
      </c>
      <c r="H507" s="31" t="s">
        <v>1742</v>
      </c>
      <c r="I507" s="168" t="s">
        <v>1755</v>
      </c>
      <c r="J507" s="173">
        <v>1.0</v>
      </c>
      <c r="K507" s="31" t="s">
        <v>9</v>
      </c>
      <c r="L507" s="31" t="s">
        <v>134</v>
      </c>
      <c r="M507" s="174">
        <v>45756.0</v>
      </c>
      <c r="N507" s="31" t="s">
        <v>78</v>
      </c>
      <c r="O507" s="173">
        <v>1.0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99" t="s">
        <v>2747</v>
      </c>
      <c r="B508" s="168" t="s">
        <v>2748</v>
      </c>
      <c r="C508" s="31" t="s">
        <v>1725</v>
      </c>
      <c r="D508" s="168" t="s">
        <v>2749</v>
      </c>
      <c r="E508" s="31" t="s">
        <v>2750</v>
      </c>
      <c r="F508" s="31" t="s">
        <v>132</v>
      </c>
      <c r="G508" s="163" t="s">
        <v>1728</v>
      </c>
      <c r="H508" s="31" t="s">
        <v>1728</v>
      </c>
      <c r="I508" s="168" t="s">
        <v>1755</v>
      </c>
      <c r="J508" s="173">
        <v>1.0</v>
      </c>
      <c r="K508" s="31" t="s">
        <v>9</v>
      </c>
      <c r="L508" s="31" t="s">
        <v>134</v>
      </c>
      <c r="M508" s="174">
        <v>45756.0</v>
      </c>
      <c r="N508" s="31" t="s">
        <v>78</v>
      </c>
      <c r="O508" s="173">
        <v>1.0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99" t="s">
        <v>2751</v>
      </c>
      <c r="B509" s="168" t="s">
        <v>2752</v>
      </c>
      <c r="C509" s="31" t="s">
        <v>1725</v>
      </c>
      <c r="D509" s="168" t="s">
        <v>2753</v>
      </c>
      <c r="E509" s="31" t="s">
        <v>2754</v>
      </c>
      <c r="F509" s="31" t="s">
        <v>129</v>
      </c>
      <c r="G509" s="163" t="s">
        <v>1728</v>
      </c>
      <c r="H509" s="31" t="s">
        <v>1728</v>
      </c>
      <c r="I509" s="168" t="s">
        <v>1755</v>
      </c>
      <c r="J509" s="173">
        <v>1.0</v>
      </c>
      <c r="K509" s="31" t="s">
        <v>9</v>
      </c>
      <c r="L509" s="31" t="s">
        <v>134</v>
      </c>
      <c r="M509" s="174">
        <v>45756.0</v>
      </c>
      <c r="N509" s="31" t="s">
        <v>78</v>
      </c>
      <c r="O509" s="173">
        <v>1.0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99" t="s">
        <v>2755</v>
      </c>
      <c r="B510" s="168" t="s">
        <v>2748</v>
      </c>
      <c r="C510" s="31" t="s">
        <v>1732</v>
      </c>
      <c r="D510" s="168" t="s">
        <v>2749</v>
      </c>
      <c r="E510" s="31" t="s">
        <v>2750</v>
      </c>
      <c r="F510" s="31" t="s">
        <v>132</v>
      </c>
      <c r="G510" s="168" t="s">
        <v>1749</v>
      </c>
      <c r="H510" s="31" t="s">
        <v>1742</v>
      </c>
      <c r="I510" s="168" t="s">
        <v>1755</v>
      </c>
      <c r="J510" s="173">
        <v>1.0</v>
      </c>
      <c r="K510" s="31" t="s">
        <v>9</v>
      </c>
      <c r="L510" s="31" t="s">
        <v>134</v>
      </c>
      <c r="M510" s="174">
        <v>45756.0</v>
      </c>
      <c r="N510" s="31" t="s">
        <v>78</v>
      </c>
      <c r="O510" s="173">
        <v>1.0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99" t="s">
        <v>2756</v>
      </c>
      <c r="B511" s="168" t="s">
        <v>2752</v>
      </c>
      <c r="C511" s="31" t="s">
        <v>1732</v>
      </c>
      <c r="D511" s="168" t="s">
        <v>2753</v>
      </c>
      <c r="E511" s="31" t="s">
        <v>2754</v>
      </c>
      <c r="F511" s="31" t="s">
        <v>129</v>
      </c>
      <c r="G511" s="168" t="s">
        <v>1749</v>
      </c>
      <c r="H511" s="31" t="s">
        <v>1742</v>
      </c>
      <c r="I511" s="168" t="s">
        <v>1755</v>
      </c>
      <c r="J511" s="173">
        <v>1.0</v>
      </c>
      <c r="K511" s="31" t="s">
        <v>9</v>
      </c>
      <c r="L511" s="31" t="s">
        <v>134</v>
      </c>
      <c r="M511" s="174">
        <v>45756.0</v>
      </c>
      <c r="N511" s="31" t="s">
        <v>78</v>
      </c>
      <c r="O511" s="173">
        <v>1.0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99" t="s">
        <v>2757</v>
      </c>
      <c r="B512" s="168" t="s">
        <v>2737</v>
      </c>
      <c r="C512" s="31" t="s">
        <v>1735</v>
      </c>
      <c r="D512" s="168" t="s">
        <v>2738</v>
      </c>
      <c r="E512" s="31" t="s">
        <v>2739</v>
      </c>
      <c r="F512" s="31" t="s">
        <v>129</v>
      </c>
      <c r="G512" s="168" t="s">
        <v>1749</v>
      </c>
      <c r="H512" s="31" t="s">
        <v>1742</v>
      </c>
      <c r="I512" s="168" t="s">
        <v>1755</v>
      </c>
      <c r="J512" s="173">
        <v>1.0</v>
      </c>
      <c r="K512" s="31" t="s">
        <v>9</v>
      </c>
      <c r="L512" s="31" t="s">
        <v>134</v>
      </c>
      <c r="M512" s="174">
        <v>45756.0</v>
      </c>
      <c r="N512" s="31" t="s">
        <v>78</v>
      </c>
      <c r="O512" s="173">
        <v>1.0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99" t="s">
        <v>2758</v>
      </c>
      <c r="B513" s="168" t="s">
        <v>2752</v>
      </c>
      <c r="C513" s="31" t="s">
        <v>1735</v>
      </c>
      <c r="D513" s="168" t="s">
        <v>2753</v>
      </c>
      <c r="E513" s="31" t="s">
        <v>2754</v>
      </c>
      <c r="F513" s="31" t="s">
        <v>129</v>
      </c>
      <c r="G513" s="168" t="s">
        <v>1749</v>
      </c>
      <c r="H513" s="31" t="s">
        <v>1742</v>
      </c>
      <c r="I513" s="168" t="s">
        <v>1755</v>
      </c>
      <c r="J513" s="173">
        <v>1.0</v>
      </c>
      <c r="K513" s="31" t="s">
        <v>9</v>
      </c>
      <c r="L513" s="31" t="s">
        <v>134</v>
      </c>
      <c r="M513" s="174">
        <v>45756.0</v>
      </c>
      <c r="N513" s="31" t="s">
        <v>78</v>
      </c>
      <c r="O513" s="173">
        <v>1.0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99" t="s">
        <v>2759</v>
      </c>
      <c r="B514" s="168" t="s">
        <v>2743</v>
      </c>
      <c r="C514" s="31" t="s">
        <v>1735</v>
      </c>
      <c r="D514" s="168" t="s">
        <v>2744</v>
      </c>
      <c r="E514" s="31" t="s">
        <v>2745</v>
      </c>
      <c r="F514" s="31" t="s">
        <v>129</v>
      </c>
      <c r="G514" s="168" t="s">
        <v>1749</v>
      </c>
      <c r="H514" s="31" t="s">
        <v>1742</v>
      </c>
      <c r="I514" s="168" t="s">
        <v>1755</v>
      </c>
      <c r="J514" s="173">
        <v>1.0</v>
      </c>
      <c r="K514" s="31" t="s">
        <v>9</v>
      </c>
      <c r="L514" s="31" t="s">
        <v>134</v>
      </c>
      <c r="M514" s="174">
        <v>45756.0</v>
      </c>
      <c r="N514" s="31" t="s">
        <v>78</v>
      </c>
      <c r="O514" s="173">
        <v>1.0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99" t="s">
        <v>2760</v>
      </c>
      <c r="B515" s="168" t="s">
        <v>2748</v>
      </c>
      <c r="C515" s="31" t="s">
        <v>1735</v>
      </c>
      <c r="D515" s="168" t="s">
        <v>2749</v>
      </c>
      <c r="E515" s="31" t="s">
        <v>2750</v>
      </c>
      <c r="F515" s="31" t="s">
        <v>132</v>
      </c>
      <c r="G515" s="168" t="s">
        <v>1749</v>
      </c>
      <c r="H515" s="31" t="s">
        <v>1742</v>
      </c>
      <c r="I515" s="168" t="s">
        <v>1755</v>
      </c>
      <c r="J515" s="173">
        <v>1.0</v>
      </c>
      <c r="K515" s="31" t="s">
        <v>9</v>
      </c>
      <c r="L515" s="31" t="s">
        <v>134</v>
      </c>
      <c r="M515" s="174">
        <v>45756.0</v>
      </c>
      <c r="N515" s="31" t="s">
        <v>78</v>
      </c>
      <c r="O515" s="173">
        <v>1.0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99" t="s">
        <v>2761</v>
      </c>
      <c r="B516" s="168" t="s">
        <v>2762</v>
      </c>
      <c r="C516" s="31" t="s">
        <v>1725</v>
      </c>
      <c r="D516" s="168" t="s">
        <v>2763</v>
      </c>
      <c r="E516" s="31" t="s">
        <v>2764</v>
      </c>
      <c r="F516" s="31" t="s">
        <v>129</v>
      </c>
      <c r="G516" s="163" t="s">
        <v>1728</v>
      </c>
      <c r="H516" s="31" t="s">
        <v>1728</v>
      </c>
      <c r="I516" s="168" t="s">
        <v>1755</v>
      </c>
      <c r="J516" s="173">
        <v>1.0</v>
      </c>
      <c r="K516" s="31" t="s">
        <v>9</v>
      </c>
      <c r="L516" s="31" t="s">
        <v>134</v>
      </c>
      <c r="M516" s="174">
        <v>45757.0</v>
      </c>
      <c r="N516" s="31" t="s">
        <v>2</v>
      </c>
      <c r="O516" s="173">
        <v>1.0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99" t="s">
        <v>2765</v>
      </c>
      <c r="B517" s="168" t="s">
        <v>2762</v>
      </c>
      <c r="C517" s="31" t="s">
        <v>1732</v>
      </c>
      <c r="D517" s="168" t="s">
        <v>2763</v>
      </c>
      <c r="E517" s="31" t="s">
        <v>2764</v>
      </c>
      <c r="F517" s="31" t="s">
        <v>129</v>
      </c>
      <c r="G517" s="168" t="s">
        <v>1736</v>
      </c>
      <c r="H517" s="31" t="s">
        <v>1733</v>
      </c>
      <c r="I517" s="168" t="s">
        <v>1755</v>
      </c>
      <c r="J517" s="173">
        <v>1.0</v>
      </c>
      <c r="K517" s="31" t="s">
        <v>9</v>
      </c>
      <c r="L517" s="31" t="s">
        <v>134</v>
      </c>
      <c r="M517" s="174">
        <v>45757.0</v>
      </c>
      <c r="N517" s="31" t="s">
        <v>2</v>
      </c>
      <c r="O517" s="173">
        <v>1.0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99" t="s">
        <v>2766</v>
      </c>
      <c r="B518" s="168" t="s">
        <v>2767</v>
      </c>
      <c r="C518" s="31" t="s">
        <v>1725</v>
      </c>
      <c r="D518" s="168" t="s">
        <v>2768</v>
      </c>
      <c r="E518" s="31" t="s">
        <v>2769</v>
      </c>
      <c r="F518" s="31" t="s">
        <v>132</v>
      </c>
      <c r="G518" s="163" t="s">
        <v>1728</v>
      </c>
      <c r="H518" s="31" t="s">
        <v>1728</v>
      </c>
      <c r="I518" s="168" t="s">
        <v>1755</v>
      </c>
      <c r="J518" s="173">
        <v>1.0</v>
      </c>
      <c r="K518" s="31" t="s">
        <v>9</v>
      </c>
      <c r="L518" s="31" t="s">
        <v>134</v>
      </c>
      <c r="M518" s="174">
        <v>45757.0</v>
      </c>
      <c r="N518" s="31" t="s">
        <v>2</v>
      </c>
      <c r="O518" s="173">
        <v>1.0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99" t="s">
        <v>2770</v>
      </c>
      <c r="B519" s="168" t="s">
        <v>2767</v>
      </c>
      <c r="C519" s="31" t="s">
        <v>1732</v>
      </c>
      <c r="D519" s="168" t="s">
        <v>2768</v>
      </c>
      <c r="E519" s="31" t="s">
        <v>2769</v>
      </c>
      <c r="F519" s="31" t="s">
        <v>132</v>
      </c>
      <c r="G519" s="168" t="s">
        <v>1792</v>
      </c>
      <c r="H519" s="31" t="s">
        <v>1779</v>
      </c>
      <c r="I519" s="168" t="s">
        <v>1755</v>
      </c>
      <c r="J519" s="173">
        <v>1.0</v>
      </c>
      <c r="K519" s="31" t="s">
        <v>9</v>
      </c>
      <c r="L519" s="31" t="s">
        <v>134</v>
      </c>
      <c r="M519" s="174">
        <v>45757.0</v>
      </c>
      <c r="N519" s="31" t="s">
        <v>2</v>
      </c>
      <c r="O519" s="173">
        <v>1.0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99" t="s">
        <v>2771</v>
      </c>
      <c r="B520" s="168" t="s">
        <v>2762</v>
      </c>
      <c r="C520" s="31" t="s">
        <v>1735</v>
      </c>
      <c r="D520" s="168" t="s">
        <v>2763</v>
      </c>
      <c r="E520" s="31" t="s">
        <v>2764</v>
      </c>
      <c r="F520" s="31" t="s">
        <v>129</v>
      </c>
      <c r="G520" s="168" t="s">
        <v>1736</v>
      </c>
      <c r="H520" s="31" t="s">
        <v>1733</v>
      </c>
      <c r="I520" s="168" t="s">
        <v>1755</v>
      </c>
      <c r="J520" s="173">
        <v>1.0</v>
      </c>
      <c r="K520" s="31" t="s">
        <v>9</v>
      </c>
      <c r="L520" s="31" t="s">
        <v>134</v>
      </c>
      <c r="M520" s="174">
        <v>45757.0</v>
      </c>
      <c r="N520" s="31" t="s">
        <v>2</v>
      </c>
      <c r="O520" s="173">
        <v>1.0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99" t="s">
        <v>2772</v>
      </c>
      <c r="B521" s="168" t="s">
        <v>2773</v>
      </c>
      <c r="C521" s="31" t="s">
        <v>1725</v>
      </c>
      <c r="D521" s="168" t="s">
        <v>2774</v>
      </c>
      <c r="E521" s="31" t="s">
        <v>2775</v>
      </c>
      <c r="F521" s="31" t="s">
        <v>131</v>
      </c>
      <c r="G521" s="163" t="s">
        <v>1728</v>
      </c>
      <c r="H521" s="31" t="s">
        <v>1728</v>
      </c>
      <c r="I521" s="168" t="s">
        <v>1729</v>
      </c>
      <c r="J521" s="173">
        <v>2.0</v>
      </c>
      <c r="K521" s="31" t="s">
        <v>82</v>
      </c>
      <c r="L521" s="31" t="s">
        <v>134</v>
      </c>
      <c r="M521" s="174">
        <v>45757.0</v>
      </c>
      <c r="N521" s="31" t="s">
        <v>2</v>
      </c>
      <c r="O521" s="173">
        <v>2.0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99" t="s">
        <v>2776</v>
      </c>
      <c r="B522" s="168" t="s">
        <v>2773</v>
      </c>
      <c r="C522" s="31" t="s">
        <v>1732</v>
      </c>
      <c r="D522" s="168" t="s">
        <v>2774</v>
      </c>
      <c r="E522" s="31" t="s">
        <v>2775</v>
      </c>
      <c r="F522" s="31" t="s">
        <v>131</v>
      </c>
      <c r="G522" s="168" t="s">
        <v>1962</v>
      </c>
      <c r="H522" s="31" t="s">
        <v>1944</v>
      </c>
      <c r="I522" s="168" t="s">
        <v>1729</v>
      </c>
      <c r="J522" s="173">
        <v>2.0</v>
      </c>
      <c r="K522" s="31" t="s">
        <v>82</v>
      </c>
      <c r="L522" s="31" t="s">
        <v>134</v>
      </c>
      <c r="M522" s="174">
        <v>45757.0</v>
      </c>
      <c r="N522" s="31" t="s">
        <v>2</v>
      </c>
      <c r="O522" s="173">
        <v>2.0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99" t="s">
        <v>2777</v>
      </c>
      <c r="B523" s="168" t="s">
        <v>2778</v>
      </c>
      <c r="C523" s="31" t="s">
        <v>1725</v>
      </c>
      <c r="D523" s="168" t="s">
        <v>2779</v>
      </c>
      <c r="E523" s="31" t="s">
        <v>2780</v>
      </c>
      <c r="F523" s="31" t="s">
        <v>132</v>
      </c>
      <c r="G523" s="163" t="s">
        <v>1728</v>
      </c>
      <c r="H523" s="31" t="s">
        <v>1728</v>
      </c>
      <c r="I523" s="168" t="s">
        <v>1755</v>
      </c>
      <c r="J523" s="173">
        <v>1.0</v>
      </c>
      <c r="K523" s="31" t="s">
        <v>9</v>
      </c>
      <c r="L523" s="31" t="s">
        <v>134</v>
      </c>
      <c r="M523" s="174">
        <v>45757.0</v>
      </c>
      <c r="N523" s="31" t="s">
        <v>2</v>
      </c>
      <c r="O523" s="173">
        <v>1.0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99" t="s">
        <v>2781</v>
      </c>
      <c r="B524" s="168" t="s">
        <v>2767</v>
      </c>
      <c r="C524" s="31" t="s">
        <v>1735</v>
      </c>
      <c r="D524" s="168" t="s">
        <v>2768</v>
      </c>
      <c r="E524" s="31" t="s">
        <v>2769</v>
      </c>
      <c r="F524" s="31" t="s">
        <v>132</v>
      </c>
      <c r="G524" s="168" t="s">
        <v>1792</v>
      </c>
      <c r="H524" s="31" t="s">
        <v>1779</v>
      </c>
      <c r="I524" s="168" t="s">
        <v>1755</v>
      </c>
      <c r="J524" s="173">
        <v>1.0</v>
      </c>
      <c r="K524" s="31" t="s">
        <v>9</v>
      </c>
      <c r="L524" s="31" t="s">
        <v>134</v>
      </c>
      <c r="M524" s="174">
        <v>45757.0</v>
      </c>
      <c r="N524" s="31" t="s">
        <v>2</v>
      </c>
      <c r="O524" s="173">
        <v>1.0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99" t="s">
        <v>2782</v>
      </c>
      <c r="B525" s="168" t="s">
        <v>2778</v>
      </c>
      <c r="C525" s="31" t="s">
        <v>1732</v>
      </c>
      <c r="D525" s="168" t="s">
        <v>2779</v>
      </c>
      <c r="E525" s="31" t="s">
        <v>2780</v>
      </c>
      <c r="F525" s="31" t="s">
        <v>132</v>
      </c>
      <c r="G525" s="168" t="s">
        <v>1792</v>
      </c>
      <c r="H525" s="31" t="s">
        <v>1779</v>
      </c>
      <c r="I525" s="168" t="s">
        <v>1755</v>
      </c>
      <c r="J525" s="173">
        <v>1.0</v>
      </c>
      <c r="K525" s="31" t="s">
        <v>9</v>
      </c>
      <c r="L525" s="31" t="s">
        <v>134</v>
      </c>
      <c r="M525" s="174">
        <v>45757.0</v>
      </c>
      <c r="N525" s="31" t="s">
        <v>2</v>
      </c>
      <c r="O525" s="173">
        <v>1.0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99" t="s">
        <v>2783</v>
      </c>
      <c r="B526" s="168" t="s">
        <v>2784</v>
      </c>
      <c r="C526" s="31" t="s">
        <v>1725</v>
      </c>
      <c r="D526" s="168" t="s">
        <v>2785</v>
      </c>
      <c r="E526" s="31" t="s">
        <v>2786</v>
      </c>
      <c r="F526" s="31" t="s">
        <v>132</v>
      </c>
      <c r="G526" s="163" t="s">
        <v>1728</v>
      </c>
      <c r="H526" s="31" t="s">
        <v>1728</v>
      </c>
      <c r="I526" s="168" t="s">
        <v>1755</v>
      </c>
      <c r="J526" s="173">
        <v>1.0</v>
      </c>
      <c r="K526" s="31" t="s">
        <v>9</v>
      </c>
      <c r="L526" s="31" t="s">
        <v>134</v>
      </c>
      <c r="M526" s="174">
        <v>45757.0</v>
      </c>
      <c r="N526" s="31" t="s">
        <v>2</v>
      </c>
      <c r="O526" s="173">
        <v>1.0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99" t="s">
        <v>2787</v>
      </c>
      <c r="B527" s="168" t="s">
        <v>2784</v>
      </c>
      <c r="C527" s="31" t="s">
        <v>1732</v>
      </c>
      <c r="D527" s="168" t="s">
        <v>2785</v>
      </c>
      <c r="E527" s="31" t="s">
        <v>2786</v>
      </c>
      <c r="F527" s="31" t="s">
        <v>132</v>
      </c>
      <c r="G527" s="168" t="s">
        <v>1792</v>
      </c>
      <c r="H527" s="31" t="s">
        <v>1779</v>
      </c>
      <c r="I527" s="168" t="s">
        <v>1755</v>
      </c>
      <c r="J527" s="173">
        <v>1.0</v>
      </c>
      <c r="K527" s="31" t="s">
        <v>9</v>
      </c>
      <c r="L527" s="31" t="s">
        <v>134</v>
      </c>
      <c r="M527" s="174">
        <v>45757.0</v>
      </c>
      <c r="N527" s="31" t="s">
        <v>2</v>
      </c>
      <c r="O527" s="173">
        <v>1.0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99" t="s">
        <v>2788</v>
      </c>
      <c r="B528" s="168" t="s">
        <v>2773</v>
      </c>
      <c r="C528" s="31" t="s">
        <v>1735</v>
      </c>
      <c r="D528" s="168" t="s">
        <v>2774</v>
      </c>
      <c r="E528" s="31" t="s">
        <v>2775</v>
      </c>
      <c r="F528" s="31" t="s">
        <v>131</v>
      </c>
      <c r="G528" s="168" t="s">
        <v>1962</v>
      </c>
      <c r="H528" s="31" t="s">
        <v>1944</v>
      </c>
      <c r="I528" s="168" t="s">
        <v>1729</v>
      </c>
      <c r="J528" s="173">
        <v>2.0</v>
      </c>
      <c r="K528" s="31" t="s">
        <v>82</v>
      </c>
      <c r="L528" s="31" t="s">
        <v>134</v>
      </c>
      <c r="M528" s="174">
        <v>45757.0</v>
      </c>
      <c r="N528" s="31" t="s">
        <v>2</v>
      </c>
      <c r="O528" s="173">
        <v>2.0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99" t="s">
        <v>2789</v>
      </c>
      <c r="B529" s="168" t="s">
        <v>2790</v>
      </c>
      <c r="C529" s="31" t="s">
        <v>1725</v>
      </c>
      <c r="D529" s="168" t="s">
        <v>2791</v>
      </c>
      <c r="E529" s="31" t="s">
        <v>2792</v>
      </c>
      <c r="F529" s="31" t="s">
        <v>132</v>
      </c>
      <c r="G529" s="163" t="s">
        <v>1728</v>
      </c>
      <c r="H529" s="31" t="s">
        <v>1728</v>
      </c>
      <c r="I529" s="168" t="s">
        <v>1729</v>
      </c>
      <c r="J529" s="173">
        <v>1.0</v>
      </c>
      <c r="K529" s="31" t="s">
        <v>82</v>
      </c>
      <c r="L529" s="31" t="s">
        <v>134</v>
      </c>
      <c r="M529" s="174">
        <v>45757.0</v>
      </c>
      <c r="N529" s="31" t="s">
        <v>2</v>
      </c>
      <c r="O529" s="173">
        <v>1.0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99" t="s">
        <v>2793</v>
      </c>
      <c r="B530" s="168" t="s">
        <v>2790</v>
      </c>
      <c r="C530" s="31" t="s">
        <v>1732</v>
      </c>
      <c r="D530" s="168" t="s">
        <v>2791</v>
      </c>
      <c r="E530" s="31" t="s">
        <v>2792</v>
      </c>
      <c r="F530" s="31" t="s">
        <v>132</v>
      </c>
      <c r="G530" s="168" t="s">
        <v>1792</v>
      </c>
      <c r="H530" s="31" t="s">
        <v>1779</v>
      </c>
      <c r="I530" s="168" t="s">
        <v>1729</v>
      </c>
      <c r="J530" s="173">
        <v>1.0</v>
      </c>
      <c r="K530" s="31" t="s">
        <v>82</v>
      </c>
      <c r="L530" s="31" t="s">
        <v>134</v>
      </c>
      <c r="M530" s="174">
        <v>45757.0</v>
      </c>
      <c r="N530" s="31" t="s">
        <v>2</v>
      </c>
      <c r="O530" s="173">
        <v>1.0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99" t="s">
        <v>2794</v>
      </c>
      <c r="B531" s="168" t="s">
        <v>2795</v>
      </c>
      <c r="C531" s="31" t="s">
        <v>1725</v>
      </c>
      <c r="D531" s="168" t="s">
        <v>2796</v>
      </c>
      <c r="E531" s="31" t="s">
        <v>2797</v>
      </c>
      <c r="F531" s="31" t="s">
        <v>129</v>
      </c>
      <c r="G531" s="163" t="s">
        <v>1728</v>
      </c>
      <c r="H531" s="31" t="s">
        <v>1728</v>
      </c>
      <c r="I531" s="168" t="s">
        <v>1729</v>
      </c>
      <c r="J531" s="173">
        <v>1.0</v>
      </c>
      <c r="K531" s="31" t="s">
        <v>82</v>
      </c>
      <c r="L531" s="31" t="s">
        <v>134</v>
      </c>
      <c r="M531" s="174">
        <v>45757.0</v>
      </c>
      <c r="N531" s="31" t="s">
        <v>2</v>
      </c>
      <c r="O531" s="173">
        <v>1.0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99" t="s">
        <v>2798</v>
      </c>
      <c r="B532" s="168" t="s">
        <v>2799</v>
      </c>
      <c r="C532" s="31" t="s">
        <v>1725</v>
      </c>
      <c r="D532" s="168" t="s">
        <v>2800</v>
      </c>
      <c r="E532" s="31" t="s">
        <v>2801</v>
      </c>
      <c r="F532" s="31" t="s">
        <v>129</v>
      </c>
      <c r="G532" s="163" t="s">
        <v>1728</v>
      </c>
      <c r="H532" s="31" t="s">
        <v>1728</v>
      </c>
      <c r="I532" s="168" t="s">
        <v>1755</v>
      </c>
      <c r="J532" s="173">
        <v>2.0</v>
      </c>
      <c r="K532" s="31" t="s">
        <v>9</v>
      </c>
      <c r="L532" s="31" t="s">
        <v>134</v>
      </c>
      <c r="M532" s="174">
        <v>45757.0</v>
      </c>
      <c r="N532" s="31" t="s">
        <v>2</v>
      </c>
      <c r="O532" s="173">
        <v>2.0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99" t="s">
        <v>2802</v>
      </c>
      <c r="B533" s="168" t="s">
        <v>2778</v>
      </c>
      <c r="C533" s="31" t="s">
        <v>1735</v>
      </c>
      <c r="D533" s="168" t="s">
        <v>2779</v>
      </c>
      <c r="E533" s="31" t="s">
        <v>2780</v>
      </c>
      <c r="F533" s="31" t="s">
        <v>132</v>
      </c>
      <c r="G533" s="168" t="s">
        <v>1792</v>
      </c>
      <c r="H533" s="31" t="s">
        <v>1779</v>
      </c>
      <c r="I533" s="168" t="s">
        <v>1755</v>
      </c>
      <c r="J533" s="173">
        <v>1.0</v>
      </c>
      <c r="K533" s="31" t="s">
        <v>9</v>
      </c>
      <c r="L533" s="31" t="s">
        <v>134</v>
      </c>
      <c r="M533" s="174">
        <v>45757.0</v>
      </c>
      <c r="N533" s="31" t="s">
        <v>2</v>
      </c>
      <c r="O533" s="173">
        <v>1.0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99" t="s">
        <v>2803</v>
      </c>
      <c r="B534" s="168" t="s">
        <v>2795</v>
      </c>
      <c r="C534" s="31" t="s">
        <v>1732</v>
      </c>
      <c r="D534" s="168" t="s">
        <v>2796</v>
      </c>
      <c r="E534" s="31" t="s">
        <v>2797</v>
      </c>
      <c r="F534" s="31" t="s">
        <v>129</v>
      </c>
      <c r="G534" s="168" t="s">
        <v>1736</v>
      </c>
      <c r="H534" s="31" t="s">
        <v>1733</v>
      </c>
      <c r="I534" s="168" t="s">
        <v>1729</v>
      </c>
      <c r="J534" s="173">
        <v>1.0</v>
      </c>
      <c r="K534" s="31" t="s">
        <v>82</v>
      </c>
      <c r="L534" s="31" t="s">
        <v>134</v>
      </c>
      <c r="M534" s="174">
        <v>45757.0</v>
      </c>
      <c r="N534" s="31" t="s">
        <v>2</v>
      </c>
      <c r="O534" s="173">
        <v>1.0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99" t="s">
        <v>2804</v>
      </c>
      <c r="B535" s="168" t="s">
        <v>2799</v>
      </c>
      <c r="C535" s="31" t="s">
        <v>1732</v>
      </c>
      <c r="D535" s="168" t="s">
        <v>2800</v>
      </c>
      <c r="E535" s="31" t="s">
        <v>2801</v>
      </c>
      <c r="F535" s="31" t="s">
        <v>129</v>
      </c>
      <c r="G535" s="168" t="s">
        <v>1736</v>
      </c>
      <c r="H535" s="31" t="s">
        <v>1733</v>
      </c>
      <c r="I535" s="168" t="s">
        <v>1755</v>
      </c>
      <c r="J535" s="173">
        <v>2.0</v>
      </c>
      <c r="K535" s="31" t="s">
        <v>9</v>
      </c>
      <c r="L535" s="31" t="s">
        <v>134</v>
      </c>
      <c r="M535" s="174">
        <v>45757.0</v>
      </c>
      <c r="N535" s="31" t="s">
        <v>2</v>
      </c>
      <c r="O535" s="173">
        <v>2.0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99" t="s">
        <v>2805</v>
      </c>
      <c r="B536" s="168" t="s">
        <v>2806</v>
      </c>
      <c r="C536" s="31" t="s">
        <v>1725</v>
      </c>
      <c r="D536" s="168" t="s">
        <v>2807</v>
      </c>
      <c r="E536" s="31" t="s">
        <v>2808</v>
      </c>
      <c r="F536" s="31" t="s">
        <v>132</v>
      </c>
      <c r="G536" s="163" t="s">
        <v>1728</v>
      </c>
      <c r="H536" s="31" t="s">
        <v>1728</v>
      </c>
      <c r="I536" s="168" t="s">
        <v>1755</v>
      </c>
      <c r="J536" s="173">
        <v>1.0</v>
      </c>
      <c r="K536" s="31" t="s">
        <v>9</v>
      </c>
      <c r="L536" s="31" t="s">
        <v>134</v>
      </c>
      <c r="M536" s="174">
        <v>45757.0</v>
      </c>
      <c r="N536" s="31" t="s">
        <v>2</v>
      </c>
      <c r="O536" s="173">
        <v>1.0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99" t="s">
        <v>2809</v>
      </c>
      <c r="B537" s="168" t="s">
        <v>2795</v>
      </c>
      <c r="C537" s="31" t="s">
        <v>1735</v>
      </c>
      <c r="D537" s="168" t="s">
        <v>2796</v>
      </c>
      <c r="E537" s="31" t="s">
        <v>2797</v>
      </c>
      <c r="F537" s="31" t="s">
        <v>129</v>
      </c>
      <c r="G537" s="168" t="s">
        <v>1736</v>
      </c>
      <c r="H537" s="31" t="s">
        <v>1733</v>
      </c>
      <c r="I537" s="168" t="s">
        <v>1729</v>
      </c>
      <c r="J537" s="173">
        <v>1.0</v>
      </c>
      <c r="K537" s="31" t="s">
        <v>82</v>
      </c>
      <c r="L537" s="31" t="s">
        <v>134</v>
      </c>
      <c r="M537" s="174">
        <v>45757.0</v>
      </c>
      <c r="N537" s="31" t="s">
        <v>2</v>
      </c>
      <c r="O537" s="173">
        <v>1.0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99" t="s">
        <v>2810</v>
      </c>
      <c r="B538" s="168" t="s">
        <v>2784</v>
      </c>
      <c r="C538" s="31" t="s">
        <v>1735</v>
      </c>
      <c r="D538" s="168" t="s">
        <v>2785</v>
      </c>
      <c r="E538" s="31" t="s">
        <v>2786</v>
      </c>
      <c r="F538" s="31" t="s">
        <v>132</v>
      </c>
      <c r="G538" s="168" t="s">
        <v>1792</v>
      </c>
      <c r="H538" s="31" t="s">
        <v>1779</v>
      </c>
      <c r="I538" s="168" t="s">
        <v>1755</v>
      </c>
      <c r="J538" s="173">
        <v>1.0</v>
      </c>
      <c r="K538" s="31" t="s">
        <v>9</v>
      </c>
      <c r="L538" s="31" t="s">
        <v>134</v>
      </c>
      <c r="M538" s="174">
        <v>45757.0</v>
      </c>
      <c r="N538" s="31" t="s">
        <v>2</v>
      </c>
      <c r="O538" s="173">
        <v>1.0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99" t="s">
        <v>2811</v>
      </c>
      <c r="B539" s="168" t="s">
        <v>2806</v>
      </c>
      <c r="C539" s="31" t="s">
        <v>1732</v>
      </c>
      <c r="D539" s="168" t="s">
        <v>2807</v>
      </c>
      <c r="E539" s="31" t="s">
        <v>2808</v>
      </c>
      <c r="F539" s="31" t="s">
        <v>132</v>
      </c>
      <c r="G539" s="168" t="s">
        <v>1792</v>
      </c>
      <c r="H539" s="31" t="s">
        <v>1779</v>
      </c>
      <c r="I539" s="168" t="s">
        <v>1755</v>
      </c>
      <c r="J539" s="173">
        <v>1.0</v>
      </c>
      <c r="K539" s="31" t="s">
        <v>9</v>
      </c>
      <c r="L539" s="31" t="s">
        <v>134</v>
      </c>
      <c r="M539" s="174">
        <v>45757.0</v>
      </c>
      <c r="N539" s="31" t="s">
        <v>2</v>
      </c>
      <c r="O539" s="173">
        <v>1.0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99" t="s">
        <v>2812</v>
      </c>
      <c r="B540" s="168" t="s">
        <v>2813</v>
      </c>
      <c r="C540" s="31" t="s">
        <v>1725</v>
      </c>
      <c r="D540" s="168" t="s">
        <v>2814</v>
      </c>
      <c r="E540" s="31" t="s">
        <v>2815</v>
      </c>
      <c r="F540" s="31" t="s">
        <v>132</v>
      </c>
      <c r="G540" s="163" t="s">
        <v>1728</v>
      </c>
      <c r="H540" s="31" t="s">
        <v>1728</v>
      </c>
      <c r="I540" s="168" t="s">
        <v>1755</v>
      </c>
      <c r="J540" s="173">
        <v>1.0</v>
      </c>
      <c r="K540" s="31" t="s">
        <v>9</v>
      </c>
      <c r="L540" s="31" t="s">
        <v>134</v>
      </c>
      <c r="M540" s="174">
        <v>45757.0</v>
      </c>
      <c r="N540" s="31" t="s">
        <v>2</v>
      </c>
      <c r="O540" s="173">
        <v>1.0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99" t="s">
        <v>2816</v>
      </c>
      <c r="B541" s="168" t="s">
        <v>2813</v>
      </c>
      <c r="C541" s="31" t="s">
        <v>1732</v>
      </c>
      <c r="D541" s="168" t="s">
        <v>2814</v>
      </c>
      <c r="E541" s="31" t="s">
        <v>2815</v>
      </c>
      <c r="F541" s="31" t="s">
        <v>132</v>
      </c>
      <c r="G541" s="168" t="s">
        <v>1792</v>
      </c>
      <c r="H541" s="31" t="s">
        <v>1779</v>
      </c>
      <c r="I541" s="168" t="s">
        <v>1755</v>
      </c>
      <c r="J541" s="173">
        <v>1.0</v>
      </c>
      <c r="K541" s="31" t="s">
        <v>9</v>
      </c>
      <c r="L541" s="31" t="s">
        <v>134</v>
      </c>
      <c r="M541" s="174">
        <v>45757.0</v>
      </c>
      <c r="N541" s="31" t="s">
        <v>2</v>
      </c>
      <c r="O541" s="173">
        <v>1.0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99" t="s">
        <v>2817</v>
      </c>
      <c r="B542" s="168" t="s">
        <v>2818</v>
      </c>
      <c r="C542" s="31" t="s">
        <v>1725</v>
      </c>
      <c r="D542" s="168" t="s">
        <v>2819</v>
      </c>
      <c r="E542" s="31" t="s">
        <v>2820</v>
      </c>
      <c r="F542" s="31" t="s">
        <v>132</v>
      </c>
      <c r="G542" s="163" t="s">
        <v>1728</v>
      </c>
      <c r="H542" s="31" t="s">
        <v>1728</v>
      </c>
      <c r="I542" s="168" t="s">
        <v>1729</v>
      </c>
      <c r="J542" s="173">
        <v>1.0</v>
      </c>
      <c r="K542" s="31" t="s">
        <v>82</v>
      </c>
      <c r="L542" s="31" t="s">
        <v>134</v>
      </c>
      <c r="M542" s="174">
        <v>45757.0</v>
      </c>
      <c r="N542" s="31" t="s">
        <v>2</v>
      </c>
      <c r="O542" s="173">
        <v>1.0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99" t="s">
        <v>2821</v>
      </c>
      <c r="B543" s="168" t="s">
        <v>2822</v>
      </c>
      <c r="C543" s="31" t="s">
        <v>1725</v>
      </c>
      <c r="D543" s="168" t="s">
        <v>2823</v>
      </c>
      <c r="E543" s="31" t="s">
        <v>2824</v>
      </c>
      <c r="F543" s="31" t="s">
        <v>132</v>
      </c>
      <c r="G543" s="163" t="s">
        <v>1728</v>
      </c>
      <c r="H543" s="31" t="s">
        <v>1728</v>
      </c>
      <c r="I543" s="168" t="s">
        <v>1755</v>
      </c>
      <c r="J543" s="173">
        <v>1.0</v>
      </c>
      <c r="K543" s="31" t="s">
        <v>9</v>
      </c>
      <c r="L543" s="31" t="s">
        <v>134</v>
      </c>
      <c r="M543" s="174">
        <v>45757.0</v>
      </c>
      <c r="N543" s="31" t="s">
        <v>2</v>
      </c>
      <c r="O543" s="173">
        <v>1.0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99" t="s">
        <v>2825</v>
      </c>
      <c r="B544" s="168" t="s">
        <v>2790</v>
      </c>
      <c r="C544" s="31" t="s">
        <v>1735</v>
      </c>
      <c r="D544" s="168" t="s">
        <v>2791</v>
      </c>
      <c r="E544" s="31" t="s">
        <v>2792</v>
      </c>
      <c r="F544" s="31" t="s">
        <v>132</v>
      </c>
      <c r="G544" s="168" t="s">
        <v>1792</v>
      </c>
      <c r="H544" s="31" t="s">
        <v>1779</v>
      </c>
      <c r="I544" s="168" t="s">
        <v>1729</v>
      </c>
      <c r="J544" s="173">
        <v>1.0</v>
      </c>
      <c r="K544" s="31" t="s">
        <v>82</v>
      </c>
      <c r="L544" s="31" t="s">
        <v>134</v>
      </c>
      <c r="M544" s="174">
        <v>45757.0</v>
      </c>
      <c r="N544" s="31" t="s">
        <v>2</v>
      </c>
      <c r="O544" s="173">
        <v>1.0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99" t="s">
        <v>2826</v>
      </c>
      <c r="B545" s="168" t="s">
        <v>2818</v>
      </c>
      <c r="C545" s="31" t="s">
        <v>1732</v>
      </c>
      <c r="D545" s="168" t="s">
        <v>2819</v>
      </c>
      <c r="E545" s="31" t="s">
        <v>2820</v>
      </c>
      <c r="F545" s="31" t="s">
        <v>132</v>
      </c>
      <c r="G545" s="168" t="s">
        <v>1962</v>
      </c>
      <c r="H545" s="31" t="s">
        <v>1944</v>
      </c>
      <c r="I545" s="168" t="s">
        <v>1729</v>
      </c>
      <c r="J545" s="173">
        <v>1.0</v>
      </c>
      <c r="K545" s="31" t="s">
        <v>82</v>
      </c>
      <c r="L545" s="31" t="s">
        <v>134</v>
      </c>
      <c r="M545" s="174">
        <v>45757.0</v>
      </c>
      <c r="N545" s="31" t="s">
        <v>2</v>
      </c>
      <c r="O545" s="173">
        <v>1.0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99" t="s">
        <v>2827</v>
      </c>
      <c r="B546" s="168" t="s">
        <v>2822</v>
      </c>
      <c r="C546" s="31" t="s">
        <v>1732</v>
      </c>
      <c r="D546" s="168" t="s">
        <v>2823</v>
      </c>
      <c r="E546" s="31" t="s">
        <v>2824</v>
      </c>
      <c r="F546" s="31" t="s">
        <v>132</v>
      </c>
      <c r="G546" s="168" t="s">
        <v>1962</v>
      </c>
      <c r="H546" s="31" t="s">
        <v>1944</v>
      </c>
      <c r="I546" s="168" t="s">
        <v>1755</v>
      </c>
      <c r="J546" s="173">
        <v>1.0</v>
      </c>
      <c r="K546" s="31" t="s">
        <v>9</v>
      </c>
      <c r="L546" s="31" t="s">
        <v>134</v>
      </c>
      <c r="M546" s="174">
        <v>45757.0</v>
      </c>
      <c r="N546" s="31" t="s">
        <v>2</v>
      </c>
      <c r="O546" s="173">
        <v>1.0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99" t="s">
        <v>2828</v>
      </c>
      <c r="B547" s="168" t="s">
        <v>2829</v>
      </c>
      <c r="C547" s="31" t="s">
        <v>1725</v>
      </c>
      <c r="D547" s="168" t="s">
        <v>2830</v>
      </c>
      <c r="E547" s="31" t="s">
        <v>2831</v>
      </c>
      <c r="F547" s="31" t="s">
        <v>132</v>
      </c>
      <c r="G547" s="163" t="s">
        <v>1728</v>
      </c>
      <c r="H547" s="31" t="s">
        <v>1728</v>
      </c>
      <c r="I547" s="168" t="s">
        <v>1755</v>
      </c>
      <c r="J547" s="173">
        <v>1.0</v>
      </c>
      <c r="K547" s="31" t="s">
        <v>9</v>
      </c>
      <c r="L547" s="31" t="s">
        <v>134</v>
      </c>
      <c r="M547" s="174">
        <v>45757.0</v>
      </c>
      <c r="N547" s="31" t="s">
        <v>2</v>
      </c>
      <c r="O547" s="173">
        <v>1.0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99" t="s">
        <v>2832</v>
      </c>
      <c r="B548" s="168" t="s">
        <v>2813</v>
      </c>
      <c r="C548" s="31" t="s">
        <v>1735</v>
      </c>
      <c r="D548" s="168" t="s">
        <v>2814</v>
      </c>
      <c r="E548" s="31" t="s">
        <v>2815</v>
      </c>
      <c r="F548" s="31" t="s">
        <v>132</v>
      </c>
      <c r="G548" s="168" t="s">
        <v>1792</v>
      </c>
      <c r="H548" s="31" t="s">
        <v>1779</v>
      </c>
      <c r="I548" s="168" t="s">
        <v>1755</v>
      </c>
      <c r="J548" s="173">
        <v>1.0</v>
      </c>
      <c r="K548" s="31" t="s">
        <v>9</v>
      </c>
      <c r="L548" s="31" t="s">
        <v>134</v>
      </c>
      <c r="M548" s="174">
        <v>45757.0</v>
      </c>
      <c r="N548" s="31" t="s">
        <v>2</v>
      </c>
      <c r="O548" s="173">
        <v>1.0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99" t="s">
        <v>2833</v>
      </c>
      <c r="B549" s="168" t="s">
        <v>2829</v>
      </c>
      <c r="C549" s="31" t="s">
        <v>1732</v>
      </c>
      <c r="D549" s="168" t="s">
        <v>2830</v>
      </c>
      <c r="E549" s="31" t="s">
        <v>2831</v>
      </c>
      <c r="F549" s="31" t="s">
        <v>132</v>
      </c>
      <c r="G549" s="168" t="s">
        <v>1792</v>
      </c>
      <c r="H549" s="31" t="s">
        <v>1779</v>
      </c>
      <c r="I549" s="168" t="s">
        <v>1755</v>
      </c>
      <c r="J549" s="173">
        <v>1.0</v>
      </c>
      <c r="K549" s="31" t="s">
        <v>9</v>
      </c>
      <c r="L549" s="31" t="s">
        <v>134</v>
      </c>
      <c r="M549" s="174">
        <v>45757.0</v>
      </c>
      <c r="N549" s="31" t="s">
        <v>2</v>
      </c>
      <c r="O549" s="173">
        <v>1.0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99" t="s">
        <v>2834</v>
      </c>
      <c r="B550" s="168" t="s">
        <v>2799</v>
      </c>
      <c r="C550" s="31" t="s">
        <v>1735</v>
      </c>
      <c r="D550" s="168" t="s">
        <v>2800</v>
      </c>
      <c r="E550" s="31" t="s">
        <v>2801</v>
      </c>
      <c r="F550" s="31" t="s">
        <v>129</v>
      </c>
      <c r="G550" s="168" t="s">
        <v>1736</v>
      </c>
      <c r="H550" s="31" t="s">
        <v>1733</v>
      </c>
      <c r="I550" s="168" t="s">
        <v>1755</v>
      </c>
      <c r="J550" s="173">
        <v>2.0</v>
      </c>
      <c r="K550" s="31" t="s">
        <v>9</v>
      </c>
      <c r="L550" s="31" t="s">
        <v>134</v>
      </c>
      <c r="M550" s="174">
        <v>45757.0</v>
      </c>
      <c r="N550" s="31" t="s">
        <v>2</v>
      </c>
      <c r="O550" s="173">
        <v>2.0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99" t="s">
        <v>2835</v>
      </c>
      <c r="B551" s="168" t="s">
        <v>2822</v>
      </c>
      <c r="C551" s="31" t="s">
        <v>1735</v>
      </c>
      <c r="D551" s="168" t="s">
        <v>2823</v>
      </c>
      <c r="E551" s="31" t="s">
        <v>2824</v>
      </c>
      <c r="F551" s="31" t="s">
        <v>132</v>
      </c>
      <c r="G551" s="168" t="s">
        <v>1962</v>
      </c>
      <c r="H551" s="31" t="s">
        <v>1944</v>
      </c>
      <c r="I551" s="168" t="s">
        <v>1755</v>
      </c>
      <c r="J551" s="173">
        <v>1.0</v>
      </c>
      <c r="K551" s="31" t="s">
        <v>9</v>
      </c>
      <c r="L551" s="31" t="s">
        <v>134</v>
      </c>
      <c r="M551" s="174">
        <v>45757.0</v>
      </c>
      <c r="N551" s="31" t="s">
        <v>2</v>
      </c>
      <c r="O551" s="173">
        <v>1.0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99" t="s">
        <v>2836</v>
      </c>
      <c r="B552" s="168" t="s">
        <v>2829</v>
      </c>
      <c r="C552" s="31" t="s">
        <v>1735</v>
      </c>
      <c r="D552" s="168" t="s">
        <v>2830</v>
      </c>
      <c r="E552" s="31" t="s">
        <v>2831</v>
      </c>
      <c r="F552" s="31" t="s">
        <v>132</v>
      </c>
      <c r="G552" s="168" t="s">
        <v>1792</v>
      </c>
      <c r="H552" s="31" t="s">
        <v>1779</v>
      </c>
      <c r="I552" s="168" t="s">
        <v>1755</v>
      </c>
      <c r="J552" s="173">
        <v>1.0</v>
      </c>
      <c r="K552" s="31" t="s">
        <v>9</v>
      </c>
      <c r="L552" s="31" t="s">
        <v>134</v>
      </c>
      <c r="M552" s="174">
        <v>45757.0</v>
      </c>
      <c r="N552" s="31" t="s">
        <v>2</v>
      </c>
      <c r="O552" s="173">
        <v>1.0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99" t="s">
        <v>2837</v>
      </c>
      <c r="B553" s="168" t="s">
        <v>2838</v>
      </c>
      <c r="C553" s="31" t="s">
        <v>1725</v>
      </c>
      <c r="D553" s="168" t="s">
        <v>2839</v>
      </c>
      <c r="E553" s="31" t="s">
        <v>2840</v>
      </c>
      <c r="F553" s="31" t="s">
        <v>132</v>
      </c>
      <c r="G553" s="163" t="s">
        <v>1728</v>
      </c>
      <c r="H553" s="31" t="s">
        <v>1728</v>
      </c>
      <c r="I553" s="168" t="s">
        <v>1729</v>
      </c>
      <c r="J553" s="173">
        <v>1.0</v>
      </c>
      <c r="K553" s="31" t="s">
        <v>82</v>
      </c>
      <c r="L553" s="31" t="s">
        <v>134</v>
      </c>
      <c r="M553" s="174">
        <v>45757.0</v>
      </c>
      <c r="N553" s="31" t="s">
        <v>2</v>
      </c>
      <c r="O553" s="173">
        <v>1.0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99" t="s">
        <v>2841</v>
      </c>
      <c r="B554" s="168" t="s">
        <v>2838</v>
      </c>
      <c r="C554" s="31" t="s">
        <v>1732</v>
      </c>
      <c r="D554" s="168" t="s">
        <v>2839</v>
      </c>
      <c r="E554" s="31" t="s">
        <v>2840</v>
      </c>
      <c r="F554" s="31" t="s">
        <v>132</v>
      </c>
      <c r="G554" s="168" t="s">
        <v>1792</v>
      </c>
      <c r="H554" s="31" t="s">
        <v>1779</v>
      </c>
      <c r="I554" s="168" t="s">
        <v>1729</v>
      </c>
      <c r="J554" s="173">
        <v>1.0</v>
      </c>
      <c r="K554" s="31" t="s">
        <v>82</v>
      </c>
      <c r="L554" s="31" t="s">
        <v>134</v>
      </c>
      <c r="M554" s="174">
        <v>45757.0</v>
      </c>
      <c r="N554" s="31" t="s">
        <v>2</v>
      </c>
      <c r="O554" s="173">
        <v>1.0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99" t="s">
        <v>2842</v>
      </c>
      <c r="B555" s="168" t="s">
        <v>2806</v>
      </c>
      <c r="C555" s="31" t="s">
        <v>1735</v>
      </c>
      <c r="D555" s="168" t="s">
        <v>2807</v>
      </c>
      <c r="E555" s="31" t="s">
        <v>2808</v>
      </c>
      <c r="F555" s="31" t="s">
        <v>132</v>
      </c>
      <c r="G555" s="168" t="s">
        <v>1792</v>
      </c>
      <c r="H555" s="31" t="s">
        <v>1779</v>
      </c>
      <c r="I555" s="168" t="s">
        <v>1755</v>
      </c>
      <c r="J555" s="173">
        <v>1.0</v>
      </c>
      <c r="K555" s="31" t="s">
        <v>9</v>
      </c>
      <c r="L555" s="31" t="s">
        <v>134</v>
      </c>
      <c r="M555" s="174">
        <v>45757.0</v>
      </c>
      <c r="N555" s="31" t="s">
        <v>2</v>
      </c>
      <c r="O555" s="173">
        <v>1.0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99" t="s">
        <v>2843</v>
      </c>
      <c r="B556" s="168" t="s">
        <v>2818</v>
      </c>
      <c r="C556" s="31" t="s">
        <v>1735</v>
      </c>
      <c r="D556" s="168" t="s">
        <v>2819</v>
      </c>
      <c r="E556" s="31" t="s">
        <v>2820</v>
      </c>
      <c r="F556" s="31" t="s">
        <v>132</v>
      </c>
      <c r="G556" s="168" t="s">
        <v>1962</v>
      </c>
      <c r="H556" s="31" t="s">
        <v>1944</v>
      </c>
      <c r="I556" s="168" t="s">
        <v>1729</v>
      </c>
      <c r="J556" s="173">
        <v>1.0</v>
      </c>
      <c r="K556" s="31" t="s">
        <v>82</v>
      </c>
      <c r="L556" s="31" t="s">
        <v>134</v>
      </c>
      <c r="M556" s="174">
        <v>45757.0</v>
      </c>
      <c r="N556" s="31" t="s">
        <v>2</v>
      </c>
      <c r="O556" s="173">
        <v>1.0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99" t="s">
        <v>2844</v>
      </c>
      <c r="B557" s="168" t="s">
        <v>2845</v>
      </c>
      <c r="C557" s="31" t="s">
        <v>1725</v>
      </c>
      <c r="D557" s="168" t="s">
        <v>2846</v>
      </c>
      <c r="E557" s="31" t="s">
        <v>2847</v>
      </c>
      <c r="F557" s="31" t="s">
        <v>131</v>
      </c>
      <c r="G557" s="163" t="s">
        <v>1728</v>
      </c>
      <c r="H557" s="31" t="s">
        <v>1728</v>
      </c>
      <c r="I557" s="168" t="s">
        <v>1755</v>
      </c>
      <c r="J557" s="173">
        <v>1.0</v>
      </c>
      <c r="K557" s="31" t="s">
        <v>9</v>
      </c>
      <c r="L557" s="31" t="s">
        <v>134</v>
      </c>
      <c r="M557" s="174">
        <v>45757.0</v>
      </c>
      <c r="N557" s="31" t="s">
        <v>2</v>
      </c>
      <c r="O557" s="173">
        <v>1.0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99" t="s">
        <v>2848</v>
      </c>
      <c r="B558" s="168" t="s">
        <v>2845</v>
      </c>
      <c r="C558" s="31" t="s">
        <v>1732</v>
      </c>
      <c r="D558" s="168" t="s">
        <v>2846</v>
      </c>
      <c r="E558" s="31" t="s">
        <v>2847</v>
      </c>
      <c r="F558" s="31" t="s">
        <v>131</v>
      </c>
      <c r="G558" s="168" t="s">
        <v>1962</v>
      </c>
      <c r="H558" s="31" t="s">
        <v>1944</v>
      </c>
      <c r="I558" s="168" t="s">
        <v>1755</v>
      </c>
      <c r="J558" s="173">
        <v>1.0</v>
      </c>
      <c r="K558" s="31" t="s">
        <v>9</v>
      </c>
      <c r="L558" s="31" t="s">
        <v>134</v>
      </c>
      <c r="M558" s="174">
        <v>45757.0</v>
      </c>
      <c r="N558" s="31" t="s">
        <v>2</v>
      </c>
      <c r="O558" s="173">
        <v>1.0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99" t="s">
        <v>2849</v>
      </c>
      <c r="B559" s="168" t="s">
        <v>2838</v>
      </c>
      <c r="C559" s="31" t="s">
        <v>1735</v>
      </c>
      <c r="D559" s="168" t="s">
        <v>2839</v>
      </c>
      <c r="E559" s="31" t="s">
        <v>2840</v>
      </c>
      <c r="F559" s="31" t="s">
        <v>132</v>
      </c>
      <c r="G559" s="168" t="s">
        <v>1792</v>
      </c>
      <c r="H559" s="31" t="s">
        <v>1779</v>
      </c>
      <c r="I559" s="168" t="s">
        <v>1729</v>
      </c>
      <c r="J559" s="173">
        <v>1.0</v>
      </c>
      <c r="K559" s="31" t="s">
        <v>82</v>
      </c>
      <c r="L559" s="31" t="s">
        <v>134</v>
      </c>
      <c r="M559" s="174">
        <v>45757.0</v>
      </c>
      <c r="N559" s="31" t="s">
        <v>2</v>
      </c>
      <c r="O559" s="173">
        <v>1.0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99" t="s">
        <v>2850</v>
      </c>
      <c r="B560" s="168" t="s">
        <v>2851</v>
      </c>
      <c r="C560" s="31" t="s">
        <v>1725</v>
      </c>
      <c r="D560" s="168" t="s">
        <v>2852</v>
      </c>
      <c r="E560" s="31" t="s">
        <v>2853</v>
      </c>
      <c r="F560" s="31" t="s">
        <v>131</v>
      </c>
      <c r="G560" s="163" t="s">
        <v>1728</v>
      </c>
      <c r="H560" s="31" t="s">
        <v>1728</v>
      </c>
      <c r="I560" s="168" t="s">
        <v>1755</v>
      </c>
      <c r="J560" s="173">
        <v>1.0</v>
      </c>
      <c r="K560" s="31" t="s">
        <v>9</v>
      </c>
      <c r="L560" s="31" t="s">
        <v>134</v>
      </c>
      <c r="M560" s="174">
        <v>45757.0</v>
      </c>
      <c r="N560" s="31" t="s">
        <v>2</v>
      </c>
      <c r="O560" s="173">
        <v>1.0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99" t="s">
        <v>2854</v>
      </c>
      <c r="B561" s="168" t="s">
        <v>2851</v>
      </c>
      <c r="C561" s="31" t="s">
        <v>1732</v>
      </c>
      <c r="D561" s="168" t="s">
        <v>2852</v>
      </c>
      <c r="E561" s="31" t="s">
        <v>2853</v>
      </c>
      <c r="F561" s="31" t="s">
        <v>131</v>
      </c>
      <c r="G561" s="168" t="s">
        <v>1962</v>
      </c>
      <c r="H561" s="31" t="s">
        <v>1944</v>
      </c>
      <c r="I561" s="168" t="s">
        <v>1755</v>
      </c>
      <c r="J561" s="173">
        <v>1.0</v>
      </c>
      <c r="K561" s="31" t="s">
        <v>9</v>
      </c>
      <c r="L561" s="31" t="s">
        <v>134</v>
      </c>
      <c r="M561" s="174">
        <v>45757.0</v>
      </c>
      <c r="N561" s="31" t="s">
        <v>2</v>
      </c>
      <c r="O561" s="173">
        <v>1.0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99" t="s">
        <v>2855</v>
      </c>
      <c r="B562" s="168" t="s">
        <v>2845</v>
      </c>
      <c r="C562" s="31" t="s">
        <v>1735</v>
      </c>
      <c r="D562" s="168" t="s">
        <v>2846</v>
      </c>
      <c r="E562" s="31" t="s">
        <v>2847</v>
      </c>
      <c r="F562" s="31" t="s">
        <v>131</v>
      </c>
      <c r="G562" s="168" t="s">
        <v>1962</v>
      </c>
      <c r="H562" s="31" t="s">
        <v>1944</v>
      </c>
      <c r="I562" s="168" t="s">
        <v>1755</v>
      </c>
      <c r="J562" s="173">
        <v>1.0</v>
      </c>
      <c r="K562" s="31" t="s">
        <v>9</v>
      </c>
      <c r="L562" s="31" t="s">
        <v>134</v>
      </c>
      <c r="M562" s="174">
        <v>45757.0</v>
      </c>
      <c r="N562" s="31" t="s">
        <v>2</v>
      </c>
      <c r="O562" s="173">
        <v>1.0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99" t="s">
        <v>2856</v>
      </c>
      <c r="B563" s="168" t="s">
        <v>2857</v>
      </c>
      <c r="C563" s="31" t="s">
        <v>1725</v>
      </c>
      <c r="D563" s="168" t="s">
        <v>2858</v>
      </c>
      <c r="E563" s="31" t="s">
        <v>2859</v>
      </c>
      <c r="F563" s="31" t="s">
        <v>129</v>
      </c>
      <c r="G563" s="163" t="s">
        <v>1728</v>
      </c>
      <c r="H563" s="31" t="s">
        <v>1728</v>
      </c>
      <c r="I563" s="168" t="s">
        <v>1729</v>
      </c>
      <c r="J563" s="173">
        <v>2.0</v>
      </c>
      <c r="K563" s="31" t="s">
        <v>82</v>
      </c>
      <c r="L563" s="31" t="s">
        <v>134</v>
      </c>
      <c r="M563" s="174">
        <v>45757.0</v>
      </c>
      <c r="N563" s="31" t="s">
        <v>2</v>
      </c>
      <c r="O563" s="173">
        <v>2.0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99" t="s">
        <v>2860</v>
      </c>
      <c r="B564" s="168" t="s">
        <v>2861</v>
      </c>
      <c r="C564" s="31" t="s">
        <v>1725</v>
      </c>
      <c r="D564" s="168" t="s">
        <v>2862</v>
      </c>
      <c r="E564" s="31" t="s">
        <v>2863</v>
      </c>
      <c r="F564" s="31" t="s">
        <v>131</v>
      </c>
      <c r="G564" s="163" t="s">
        <v>1728</v>
      </c>
      <c r="H564" s="31" t="s">
        <v>1728</v>
      </c>
      <c r="I564" s="168" t="s">
        <v>1755</v>
      </c>
      <c r="J564" s="173">
        <v>1.0</v>
      </c>
      <c r="K564" s="31" t="s">
        <v>9</v>
      </c>
      <c r="L564" s="31" t="s">
        <v>134</v>
      </c>
      <c r="M564" s="174">
        <v>45757.0</v>
      </c>
      <c r="N564" s="31" t="s">
        <v>2</v>
      </c>
      <c r="O564" s="173">
        <v>1.0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99" t="s">
        <v>2864</v>
      </c>
      <c r="B565" s="168" t="s">
        <v>2857</v>
      </c>
      <c r="C565" s="31" t="s">
        <v>1732</v>
      </c>
      <c r="D565" s="168" t="s">
        <v>2858</v>
      </c>
      <c r="E565" s="31" t="s">
        <v>2859</v>
      </c>
      <c r="F565" s="31" t="s">
        <v>129</v>
      </c>
      <c r="G565" s="168" t="s">
        <v>1736</v>
      </c>
      <c r="H565" s="31" t="s">
        <v>1733</v>
      </c>
      <c r="I565" s="168" t="s">
        <v>1729</v>
      </c>
      <c r="J565" s="173">
        <v>2.0</v>
      </c>
      <c r="K565" s="31" t="s">
        <v>82</v>
      </c>
      <c r="L565" s="31" t="s">
        <v>134</v>
      </c>
      <c r="M565" s="174">
        <v>45757.0</v>
      </c>
      <c r="N565" s="31" t="s">
        <v>2</v>
      </c>
      <c r="O565" s="173">
        <v>2.0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99" t="s">
        <v>2865</v>
      </c>
      <c r="B566" s="168" t="s">
        <v>2861</v>
      </c>
      <c r="C566" s="31" t="s">
        <v>1732</v>
      </c>
      <c r="D566" s="168" t="s">
        <v>2862</v>
      </c>
      <c r="E566" s="31" t="s">
        <v>2863</v>
      </c>
      <c r="F566" s="31" t="s">
        <v>131</v>
      </c>
      <c r="G566" s="168" t="s">
        <v>1962</v>
      </c>
      <c r="H566" s="31" t="s">
        <v>1944</v>
      </c>
      <c r="I566" s="168" t="s">
        <v>1755</v>
      </c>
      <c r="J566" s="173">
        <v>1.0</v>
      </c>
      <c r="K566" s="31" t="s">
        <v>9</v>
      </c>
      <c r="L566" s="31" t="s">
        <v>134</v>
      </c>
      <c r="M566" s="174">
        <v>45757.0</v>
      </c>
      <c r="N566" s="31" t="s">
        <v>2</v>
      </c>
      <c r="O566" s="173">
        <v>1.0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99" t="s">
        <v>2866</v>
      </c>
      <c r="B567" s="168" t="s">
        <v>2851</v>
      </c>
      <c r="C567" s="31" t="s">
        <v>1735</v>
      </c>
      <c r="D567" s="168" t="s">
        <v>2852</v>
      </c>
      <c r="E567" s="31" t="s">
        <v>2853</v>
      </c>
      <c r="F567" s="31" t="s">
        <v>131</v>
      </c>
      <c r="G567" s="168" t="s">
        <v>1962</v>
      </c>
      <c r="H567" s="31" t="s">
        <v>1944</v>
      </c>
      <c r="I567" s="168" t="s">
        <v>1755</v>
      </c>
      <c r="J567" s="173">
        <v>1.0</v>
      </c>
      <c r="K567" s="31" t="s">
        <v>9</v>
      </c>
      <c r="L567" s="31" t="s">
        <v>134</v>
      </c>
      <c r="M567" s="174">
        <v>45757.0</v>
      </c>
      <c r="N567" s="31" t="s">
        <v>2</v>
      </c>
      <c r="O567" s="173">
        <v>1.0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99" t="s">
        <v>2867</v>
      </c>
      <c r="B568" s="168" t="s">
        <v>2857</v>
      </c>
      <c r="C568" s="31" t="s">
        <v>1735</v>
      </c>
      <c r="D568" s="168" t="s">
        <v>2858</v>
      </c>
      <c r="E568" s="31" t="s">
        <v>2859</v>
      </c>
      <c r="F568" s="31" t="s">
        <v>129</v>
      </c>
      <c r="G568" s="168" t="s">
        <v>1736</v>
      </c>
      <c r="H568" s="31" t="s">
        <v>1733</v>
      </c>
      <c r="I568" s="168" t="s">
        <v>1729</v>
      </c>
      <c r="J568" s="173">
        <v>2.0</v>
      </c>
      <c r="K568" s="31" t="s">
        <v>82</v>
      </c>
      <c r="L568" s="31" t="s">
        <v>134</v>
      </c>
      <c r="M568" s="174">
        <v>45757.0</v>
      </c>
      <c r="N568" s="31" t="s">
        <v>2</v>
      </c>
      <c r="O568" s="173">
        <v>2.0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99" t="s">
        <v>2868</v>
      </c>
      <c r="B569" s="168" t="s">
        <v>2861</v>
      </c>
      <c r="C569" s="31" t="s">
        <v>1735</v>
      </c>
      <c r="D569" s="168" t="s">
        <v>2862</v>
      </c>
      <c r="E569" s="31" t="s">
        <v>2863</v>
      </c>
      <c r="F569" s="31" t="s">
        <v>131</v>
      </c>
      <c r="G569" s="168" t="s">
        <v>1962</v>
      </c>
      <c r="H569" s="31" t="s">
        <v>1944</v>
      </c>
      <c r="I569" s="168" t="s">
        <v>1755</v>
      </c>
      <c r="J569" s="173">
        <v>1.0</v>
      </c>
      <c r="K569" s="31" t="s">
        <v>9</v>
      </c>
      <c r="L569" s="31" t="s">
        <v>134</v>
      </c>
      <c r="M569" s="174">
        <v>45757.0</v>
      </c>
      <c r="N569" s="31" t="s">
        <v>2</v>
      </c>
      <c r="O569" s="173">
        <v>1.0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99" t="s">
        <v>2869</v>
      </c>
      <c r="B570" s="168" t="s">
        <v>2870</v>
      </c>
      <c r="C570" s="31" t="s">
        <v>1725</v>
      </c>
      <c r="D570" s="168" t="s">
        <v>2871</v>
      </c>
      <c r="E570" s="31" t="s">
        <v>2872</v>
      </c>
      <c r="F570" s="31" t="s">
        <v>132</v>
      </c>
      <c r="G570" s="163" t="s">
        <v>1728</v>
      </c>
      <c r="H570" s="31" t="s">
        <v>1728</v>
      </c>
      <c r="I570" s="168" t="s">
        <v>1755</v>
      </c>
      <c r="J570" s="173">
        <v>1.0</v>
      </c>
      <c r="K570" s="31" t="s">
        <v>9</v>
      </c>
      <c r="L570" s="31" t="s">
        <v>134</v>
      </c>
      <c r="M570" s="174">
        <v>45757.0</v>
      </c>
      <c r="N570" s="31" t="s">
        <v>2</v>
      </c>
      <c r="O570" s="173">
        <v>1.0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99" t="s">
        <v>2873</v>
      </c>
      <c r="B571" s="168" t="s">
        <v>2870</v>
      </c>
      <c r="C571" s="31" t="s">
        <v>1732</v>
      </c>
      <c r="D571" s="168" t="s">
        <v>2871</v>
      </c>
      <c r="E571" s="31" t="s">
        <v>2872</v>
      </c>
      <c r="F571" s="31" t="s">
        <v>132</v>
      </c>
      <c r="G571" s="168" t="s">
        <v>1792</v>
      </c>
      <c r="H571" s="31" t="s">
        <v>1779</v>
      </c>
      <c r="I571" s="168" t="s">
        <v>1755</v>
      </c>
      <c r="J571" s="173">
        <v>1.0</v>
      </c>
      <c r="K571" s="31" t="s">
        <v>9</v>
      </c>
      <c r="L571" s="31" t="s">
        <v>134</v>
      </c>
      <c r="M571" s="174">
        <v>45757.0</v>
      </c>
      <c r="N571" s="31" t="s">
        <v>2</v>
      </c>
      <c r="O571" s="173">
        <v>1.0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99" t="s">
        <v>2874</v>
      </c>
      <c r="B572" s="168" t="s">
        <v>2870</v>
      </c>
      <c r="C572" s="31" t="s">
        <v>1735</v>
      </c>
      <c r="D572" s="168" t="s">
        <v>2871</v>
      </c>
      <c r="E572" s="31" t="s">
        <v>2872</v>
      </c>
      <c r="F572" s="31" t="s">
        <v>132</v>
      </c>
      <c r="G572" s="168" t="s">
        <v>1792</v>
      </c>
      <c r="H572" s="31" t="s">
        <v>1779</v>
      </c>
      <c r="I572" s="168" t="s">
        <v>1755</v>
      </c>
      <c r="J572" s="173">
        <v>1.0</v>
      </c>
      <c r="K572" s="31" t="s">
        <v>9</v>
      </c>
      <c r="L572" s="31" t="s">
        <v>134</v>
      </c>
      <c r="M572" s="174">
        <v>45757.0</v>
      </c>
      <c r="N572" s="31" t="s">
        <v>2</v>
      </c>
      <c r="O572" s="173">
        <v>1.0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99" t="s">
        <v>2875</v>
      </c>
      <c r="B573" s="168" t="s">
        <v>2876</v>
      </c>
      <c r="C573" s="31" t="s">
        <v>1725</v>
      </c>
      <c r="D573" s="168" t="s">
        <v>2877</v>
      </c>
      <c r="E573" s="31" t="s">
        <v>2878</v>
      </c>
      <c r="F573" s="31" t="s">
        <v>129</v>
      </c>
      <c r="G573" s="163" t="s">
        <v>1728</v>
      </c>
      <c r="H573" s="31" t="s">
        <v>1728</v>
      </c>
      <c r="I573" s="168" t="s">
        <v>1755</v>
      </c>
      <c r="J573" s="173">
        <v>1.0</v>
      </c>
      <c r="K573" s="31" t="s">
        <v>9</v>
      </c>
      <c r="L573" s="31" t="s">
        <v>134</v>
      </c>
      <c r="M573" s="174">
        <v>45757.0</v>
      </c>
      <c r="N573" s="31" t="s">
        <v>2</v>
      </c>
      <c r="O573" s="173">
        <v>1.0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99" t="s">
        <v>2879</v>
      </c>
      <c r="B574" s="168" t="s">
        <v>2876</v>
      </c>
      <c r="C574" s="31" t="s">
        <v>1732</v>
      </c>
      <c r="D574" s="168" t="s">
        <v>2877</v>
      </c>
      <c r="E574" s="31" t="s">
        <v>2878</v>
      </c>
      <c r="F574" s="31" t="s">
        <v>129</v>
      </c>
      <c r="G574" s="168" t="s">
        <v>1736</v>
      </c>
      <c r="H574" s="31" t="s">
        <v>1733</v>
      </c>
      <c r="I574" s="168" t="s">
        <v>1755</v>
      </c>
      <c r="J574" s="173">
        <v>1.0</v>
      </c>
      <c r="K574" s="31" t="s">
        <v>9</v>
      </c>
      <c r="L574" s="31" t="s">
        <v>134</v>
      </c>
      <c r="M574" s="174">
        <v>45757.0</v>
      </c>
      <c r="N574" s="31" t="s">
        <v>2</v>
      </c>
      <c r="O574" s="173">
        <v>1.0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99" t="s">
        <v>2880</v>
      </c>
      <c r="B575" s="168" t="s">
        <v>2881</v>
      </c>
      <c r="C575" s="31" t="s">
        <v>1725</v>
      </c>
      <c r="D575" s="168" t="s">
        <v>2882</v>
      </c>
      <c r="E575" s="31" t="s">
        <v>2883</v>
      </c>
      <c r="F575" s="31" t="s">
        <v>132</v>
      </c>
      <c r="G575" s="163" t="s">
        <v>1728</v>
      </c>
      <c r="H575" s="31" t="s">
        <v>1728</v>
      </c>
      <c r="I575" s="168" t="s">
        <v>1755</v>
      </c>
      <c r="J575" s="173">
        <v>1.0</v>
      </c>
      <c r="K575" s="31" t="s">
        <v>9</v>
      </c>
      <c r="L575" s="31" t="s">
        <v>134</v>
      </c>
      <c r="M575" s="174">
        <v>45757.0</v>
      </c>
      <c r="N575" s="31" t="s">
        <v>2</v>
      </c>
      <c r="O575" s="173">
        <v>1.0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99" t="s">
        <v>2884</v>
      </c>
      <c r="B576" s="168" t="s">
        <v>2876</v>
      </c>
      <c r="C576" s="31" t="s">
        <v>1735</v>
      </c>
      <c r="D576" s="168" t="s">
        <v>2877</v>
      </c>
      <c r="E576" s="31" t="s">
        <v>2878</v>
      </c>
      <c r="F576" s="31" t="s">
        <v>129</v>
      </c>
      <c r="G576" s="168" t="s">
        <v>1736</v>
      </c>
      <c r="H576" s="31" t="s">
        <v>1733</v>
      </c>
      <c r="I576" s="168" t="s">
        <v>1755</v>
      </c>
      <c r="J576" s="173">
        <v>1.0</v>
      </c>
      <c r="K576" s="31" t="s">
        <v>9</v>
      </c>
      <c r="L576" s="31" t="s">
        <v>134</v>
      </c>
      <c r="M576" s="174">
        <v>45757.0</v>
      </c>
      <c r="N576" s="31" t="s">
        <v>2</v>
      </c>
      <c r="O576" s="173">
        <v>1.0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99" t="s">
        <v>2885</v>
      </c>
      <c r="B577" s="168" t="s">
        <v>2881</v>
      </c>
      <c r="C577" s="31" t="s">
        <v>1732</v>
      </c>
      <c r="D577" s="168" t="s">
        <v>2882</v>
      </c>
      <c r="E577" s="31" t="s">
        <v>2883</v>
      </c>
      <c r="F577" s="31" t="s">
        <v>132</v>
      </c>
      <c r="G577" s="168" t="s">
        <v>1792</v>
      </c>
      <c r="H577" s="31" t="s">
        <v>1779</v>
      </c>
      <c r="I577" s="168" t="s">
        <v>1755</v>
      </c>
      <c r="J577" s="173">
        <v>1.0</v>
      </c>
      <c r="K577" s="31" t="s">
        <v>9</v>
      </c>
      <c r="L577" s="31" t="s">
        <v>134</v>
      </c>
      <c r="M577" s="174">
        <v>45757.0</v>
      </c>
      <c r="N577" s="31" t="s">
        <v>2</v>
      </c>
      <c r="O577" s="173">
        <v>1.0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99" t="s">
        <v>2886</v>
      </c>
      <c r="B578" s="168" t="s">
        <v>2881</v>
      </c>
      <c r="C578" s="31" t="s">
        <v>1735</v>
      </c>
      <c r="D578" s="168" t="s">
        <v>2882</v>
      </c>
      <c r="E578" s="31" t="s">
        <v>2883</v>
      </c>
      <c r="F578" s="31" t="s">
        <v>132</v>
      </c>
      <c r="G578" s="168" t="s">
        <v>1792</v>
      </c>
      <c r="H578" s="31" t="s">
        <v>1779</v>
      </c>
      <c r="I578" s="168" t="s">
        <v>1755</v>
      </c>
      <c r="J578" s="173">
        <v>1.0</v>
      </c>
      <c r="K578" s="31" t="s">
        <v>9</v>
      </c>
      <c r="L578" s="31" t="s">
        <v>134</v>
      </c>
      <c r="M578" s="174">
        <v>45757.0</v>
      </c>
      <c r="N578" s="31" t="s">
        <v>2</v>
      </c>
      <c r="O578" s="173">
        <v>1.0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99" t="s">
        <v>2887</v>
      </c>
      <c r="B579" s="168" t="s">
        <v>2888</v>
      </c>
      <c r="C579" s="31" t="s">
        <v>1725</v>
      </c>
      <c r="D579" s="168" t="s">
        <v>2889</v>
      </c>
      <c r="E579" s="31" t="s">
        <v>2890</v>
      </c>
      <c r="F579" s="31" t="s">
        <v>129</v>
      </c>
      <c r="G579" s="163" t="s">
        <v>1728</v>
      </c>
      <c r="H579" s="31" t="s">
        <v>1728</v>
      </c>
      <c r="I579" s="168" t="s">
        <v>1755</v>
      </c>
      <c r="J579" s="173">
        <v>1.0</v>
      </c>
      <c r="K579" s="31" t="s">
        <v>9</v>
      </c>
      <c r="L579" s="31" t="s">
        <v>134</v>
      </c>
      <c r="M579" s="174">
        <v>45757.0</v>
      </c>
      <c r="N579" s="31" t="s">
        <v>2</v>
      </c>
      <c r="O579" s="173">
        <v>1.0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99" t="s">
        <v>2891</v>
      </c>
      <c r="B580" s="168" t="s">
        <v>2888</v>
      </c>
      <c r="C580" s="31" t="s">
        <v>1732</v>
      </c>
      <c r="D580" s="168" t="s">
        <v>2889</v>
      </c>
      <c r="E580" s="31" t="s">
        <v>2890</v>
      </c>
      <c r="F580" s="31" t="s">
        <v>129</v>
      </c>
      <c r="G580" s="168" t="s">
        <v>1736</v>
      </c>
      <c r="H580" s="31" t="s">
        <v>1733</v>
      </c>
      <c r="I580" s="168" t="s">
        <v>1755</v>
      </c>
      <c r="J580" s="173">
        <v>1.0</v>
      </c>
      <c r="K580" s="31" t="s">
        <v>9</v>
      </c>
      <c r="L580" s="31" t="s">
        <v>134</v>
      </c>
      <c r="M580" s="174">
        <v>45757.0</v>
      </c>
      <c r="N580" s="31" t="s">
        <v>2</v>
      </c>
      <c r="O580" s="173">
        <v>1.0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99" t="s">
        <v>2892</v>
      </c>
      <c r="B581" s="168" t="s">
        <v>2893</v>
      </c>
      <c r="C581" s="31" t="s">
        <v>1725</v>
      </c>
      <c r="D581" s="168" t="s">
        <v>2894</v>
      </c>
      <c r="E581" s="31" t="s">
        <v>2895</v>
      </c>
      <c r="F581" s="31" t="s">
        <v>132</v>
      </c>
      <c r="G581" s="163" t="s">
        <v>1728</v>
      </c>
      <c r="H581" s="31" t="s">
        <v>1728</v>
      </c>
      <c r="I581" s="168" t="s">
        <v>1755</v>
      </c>
      <c r="J581" s="173">
        <v>1.0</v>
      </c>
      <c r="K581" s="31" t="s">
        <v>9</v>
      </c>
      <c r="L581" s="31" t="s">
        <v>134</v>
      </c>
      <c r="M581" s="174">
        <v>45757.0</v>
      </c>
      <c r="N581" s="31" t="s">
        <v>2</v>
      </c>
      <c r="O581" s="173">
        <v>1.0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99" t="s">
        <v>2896</v>
      </c>
      <c r="B582" s="168" t="s">
        <v>2893</v>
      </c>
      <c r="C582" s="31" t="s">
        <v>1732</v>
      </c>
      <c r="D582" s="168" t="s">
        <v>2894</v>
      </c>
      <c r="E582" s="31" t="s">
        <v>2895</v>
      </c>
      <c r="F582" s="31" t="s">
        <v>132</v>
      </c>
      <c r="G582" s="168" t="s">
        <v>1962</v>
      </c>
      <c r="H582" s="31" t="s">
        <v>1944</v>
      </c>
      <c r="I582" s="168" t="s">
        <v>1755</v>
      </c>
      <c r="J582" s="173">
        <v>1.0</v>
      </c>
      <c r="K582" s="31" t="s">
        <v>9</v>
      </c>
      <c r="L582" s="31" t="s">
        <v>134</v>
      </c>
      <c r="M582" s="174">
        <v>45757.0</v>
      </c>
      <c r="N582" s="31" t="s">
        <v>2</v>
      </c>
      <c r="O582" s="173">
        <v>1.0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99" t="s">
        <v>2897</v>
      </c>
      <c r="B583" s="168" t="s">
        <v>2888</v>
      </c>
      <c r="C583" s="31" t="s">
        <v>1735</v>
      </c>
      <c r="D583" s="168" t="s">
        <v>2889</v>
      </c>
      <c r="E583" s="31" t="s">
        <v>2890</v>
      </c>
      <c r="F583" s="31" t="s">
        <v>129</v>
      </c>
      <c r="G583" s="168" t="s">
        <v>1736</v>
      </c>
      <c r="H583" s="31" t="s">
        <v>1733</v>
      </c>
      <c r="I583" s="168" t="s">
        <v>1755</v>
      </c>
      <c r="J583" s="173">
        <v>1.0</v>
      </c>
      <c r="K583" s="31" t="s">
        <v>9</v>
      </c>
      <c r="L583" s="31" t="s">
        <v>134</v>
      </c>
      <c r="M583" s="174">
        <v>45757.0</v>
      </c>
      <c r="N583" s="31" t="s">
        <v>2</v>
      </c>
      <c r="O583" s="173">
        <v>1.0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99" t="s">
        <v>2898</v>
      </c>
      <c r="B584" s="168" t="s">
        <v>2899</v>
      </c>
      <c r="C584" s="31" t="s">
        <v>1725</v>
      </c>
      <c r="D584" s="168" t="s">
        <v>2900</v>
      </c>
      <c r="E584" s="31" t="s">
        <v>2901</v>
      </c>
      <c r="F584" s="31" t="s">
        <v>132</v>
      </c>
      <c r="G584" s="163" t="s">
        <v>1728</v>
      </c>
      <c r="H584" s="31" t="s">
        <v>1728</v>
      </c>
      <c r="I584" s="168" t="s">
        <v>1755</v>
      </c>
      <c r="J584" s="173">
        <v>1.0</v>
      </c>
      <c r="K584" s="31" t="s">
        <v>9</v>
      </c>
      <c r="L584" s="31" t="s">
        <v>134</v>
      </c>
      <c r="M584" s="174">
        <v>45757.0</v>
      </c>
      <c r="N584" s="31" t="s">
        <v>2</v>
      </c>
      <c r="O584" s="173">
        <v>1.0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99" t="s">
        <v>2902</v>
      </c>
      <c r="B585" s="168" t="s">
        <v>2899</v>
      </c>
      <c r="C585" s="31" t="s">
        <v>1732</v>
      </c>
      <c r="D585" s="168" t="s">
        <v>2900</v>
      </c>
      <c r="E585" s="31" t="s">
        <v>2901</v>
      </c>
      <c r="F585" s="31" t="s">
        <v>132</v>
      </c>
      <c r="G585" s="168" t="s">
        <v>1962</v>
      </c>
      <c r="H585" s="31" t="s">
        <v>1944</v>
      </c>
      <c r="I585" s="168" t="s">
        <v>1755</v>
      </c>
      <c r="J585" s="173">
        <v>1.0</v>
      </c>
      <c r="K585" s="31" t="s">
        <v>9</v>
      </c>
      <c r="L585" s="31" t="s">
        <v>134</v>
      </c>
      <c r="M585" s="174">
        <v>45757.0</v>
      </c>
      <c r="N585" s="31" t="s">
        <v>2</v>
      </c>
      <c r="O585" s="173">
        <v>1.0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99" t="s">
        <v>2903</v>
      </c>
      <c r="B586" s="168" t="s">
        <v>2904</v>
      </c>
      <c r="C586" s="31" t="s">
        <v>1725</v>
      </c>
      <c r="D586" s="168" t="s">
        <v>2905</v>
      </c>
      <c r="E586" s="31" t="s">
        <v>2906</v>
      </c>
      <c r="F586" s="31" t="s">
        <v>129</v>
      </c>
      <c r="G586" s="163" t="s">
        <v>1728</v>
      </c>
      <c r="H586" s="31" t="s">
        <v>1728</v>
      </c>
      <c r="I586" s="168" t="s">
        <v>1729</v>
      </c>
      <c r="J586" s="173">
        <v>1.0</v>
      </c>
      <c r="K586" s="31" t="s">
        <v>82</v>
      </c>
      <c r="L586" s="31" t="s">
        <v>134</v>
      </c>
      <c r="M586" s="174">
        <v>45757.0</v>
      </c>
      <c r="N586" s="31" t="s">
        <v>2</v>
      </c>
      <c r="O586" s="173">
        <v>1.0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99" t="s">
        <v>2907</v>
      </c>
      <c r="B587" s="168" t="s">
        <v>2904</v>
      </c>
      <c r="C587" s="31" t="s">
        <v>1732</v>
      </c>
      <c r="D587" s="168" t="s">
        <v>2905</v>
      </c>
      <c r="E587" s="31" t="s">
        <v>2906</v>
      </c>
      <c r="F587" s="31" t="s">
        <v>129</v>
      </c>
      <c r="G587" s="168" t="s">
        <v>1736</v>
      </c>
      <c r="H587" s="31" t="s">
        <v>1733</v>
      </c>
      <c r="I587" s="168" t="s">
        <v>1729</v>
      </c>
      <c r="J587" s="173">
        <v>1.0</v>
      </c>
      <c r="K587" s="31" t="s">
        <v>82</v>
      </c>
      <c r="L587" s="31" t="s">
        <v>134</v>
      </c>
      <c r="M587" s="174">
        <v>45757.0</v>
      </c>
      <c r="N587" s="31" t="s">
        <v>2</v>
      </c>
      <c r="O587" s="173">
        <v>1.0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99" t="s">
        <v>2908</v>
      </c>
      <c r="B588" s="168" t="s">
        <v>2909</v>
      </c>
      <c r="C588" s="31" t="s">
        <v>1725</v>
      </c>
      <c r="D588" s="168" t="s">
        <v>2910</v>
      </c>
      <c r="E588" s="31" t="s">
        <v>2911</v>
      </c>
      <c r="F588" s="31" t="s">
        <v>129</v>
      </c>
      <c r="G588" s="163" t="s">
        <v>1728</v>
      </c>
      <c r="H588" s="31" t="s">
        <v>1728</v>
      </c>
      <c r="I588" s="168" t="s">
        <v>1755</v>
      </c>
      <c r="J588" s="173">
        <v>1.0</v>
      </c>
      <c r="K588" s="31" t="s">
        <v>9</v>
      </c>
      <c r="L588" s="31" t="s">
        <v>134</v>
      </c>
      <c r="M588" s="174">
        <v>45757.0</v>
      </c>
      <c r="N588" s="31" t="s">
        <v>2</v>
      </c>
      <c r="O588" s="173">
        <v>1.0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99" t="s">
        <v>2912</v>
      </c>
      <c r="B589" s="168" t="s">
        <v>2904</v>
      </c>
      <c r="C589" s="31" t="s">
        <v>1735</v>
      </c>
      <c r="D589" s="168" t="s">
        <v>2905</v>
      </c>
      <c r="E589" s="31" t="s">
        <v>2906</v>
      </c>
      <c r="F589" s="31" t="s">
        <v>129</v>
      </c>
      <c r="G589" s="168" t="s">
        <v>1736</v>
      </c>
      <c r="H589" s="31" t="s">
        <v>1733</v>
      </c>
      <c r="I589" s="168" t="s">
        <v>1729</v>
      </c>
      <c r="J589" s="173">
        <v>1.0</v>
      </c>
      <c r="K589" s="31" t="s">
        <v>82</v>
      </c>
      <c r="L589" s="31" t="s">
        <v>134</v>
      </c>
      <c r="M589" s="174">
        <v>45757.0</v>
      </c>
      <c r="N589" s="31" t="s">
        <v>2</v>
      </c>
      <c r="O589" s="173">
        <v>1.0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99" t="s">
        <v>2913</v>
      </c>
      <c r="B590" s="168" t="s">
        <v>2909</v>
      </c>
      <c r="C590" s="31" t="s">
        <v>1732</v>
      </c>
      <c r="D590" s="168" t="s">
        <v>2910</v>
      </c>
      <c r="E590" s="31" t="s">
        <v>2911</v>
      </c>
      <c r="F590" s="31" t="s">
        <v>129</v>
      </c>
      <c r="G590" s="168" t="s">
        <v>1736</v>
      </c>
      <c r="H590" s="31" t="s">
        <v>1733</v>
      </c>
      <c r="I590" s="168" t="s">
        <v>1755</v>
      </c>
      <c r="J590" s="173">
        <v>1.0</v>
      </c>
      <c r="K590" s="31" t="s">
        <v>9</v>
      </c>
      <c r="L590" s="31" t="s">
        <v>134</v>
      </c>
      <c r="M590" s="174">
        <v>45757.0</v>
      </c>
      <c r="N590" s="31" t="s">
        <v>2</v>
      </c>
      <c r="O590" s="173">
        <v>1.0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99" t="s">
        <v>2914</v>
      </c>
      <c r="B591" s="168" t="s">
        <v>2915</v>
      </c>
      <c r="C591" s="31" t="s">
        <v>1725</v>
      </c>
      <c r="D591" s="168" t="s">
        <v>2916</v>
      </c>
      <c r="E591" s="31" t="s">
        <v>2917</v>
      </c>
      <c r="F591" s="31" t="s">
        <v>132</v>
      </c>
      <c r="G591" s="163" t="s">
        <v>1728</v>
      </c>
      <c r="H591" s="31" t="s">
        <v>1728</v>
      </c>
      <c r="I591" s="168" t="s">
        <v>1729</v>
      </c>
      <c r="J591" s="173">
        <v>1.0</v>
      </c>
      <c r="K591" s="31" t="s">
        <v>82</v>
      </c>
      <c r="L591" s="31" t="s">
        <v>134</v>
      </c>
      <c r="M591" s="174">
        <v>45757.0</v>
      </c>
      <c r="N591" s="31" t="s">
        <v>2</v>
      </c>
      <c r="O591" s="173">
        <v>1.0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99" t="s">
        <v>2918</v>
      </c>
      <c r="B592" s="168" t="s">
        <v>2893</v>
      </c>
      <c r="C592" s="31" t="s">
        <v>1735</v>
      </c>
      <c r="D592" s="168" t="s">
        <v>2894</v>
      </c>
      <c r="E592" s="31" t="s">
        <v>2895</v>
      </c>
      <c r="F592" s="31" t="s">
        <v>132</v>
      </c>
      <c r="G592" s="168" t="s">
        <v>1962</v>
      </c>
      <c r="H592" s="31" t="s">
        <v>1944</v>
      </c>
      <c r="I592" s="168" t="s">
        <v>1755</v>
      </c>
      <c r="J592" s="173">
        <v>1.0</v>
      </c>
      <c r="K592" s="31" t="s">
        <v>9</v>
      </c>
      <c r="L592" s="31" t="s">
        <v>134</v>
      </c>
      <c r="M592" s="174">
        <v>45757.0</v>
      </c>
      <c r="N592" s="31" t="s">
        <v>2</v>
      </c>
      <c r="O592" s="173">
        <v>1.0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99" t="s">
        <v>2919</v>
      </c>
      <c r="B593" s="168" t="s">
        <v>2915</v>
      </c>
      <c r="C593" s="31" t="s">
        <v>1732</v>
      </c>
      <c r="D593" s="168" t="s">
        <v>2916</v>
      </c>
      <c r="E593" s="31" t="s">
        <v>2917</v>
      </c>
      <c r="F593" s="31" t="s">
        <v>132</v>
      </c>
      <c r="G593" s="168" t="s">
        <v>1792</v>
      </c>
      <c r="H593" s="31" t="s">
        <v>1779</v>
      </c>
      <c r="I593" s="168" t="s">
        <v>1729</v>
      </c>
      <c r="J593" s="173">
        <v>1.0</v>
      </c>
      <c r="K593" s="31" t="s">
        <v>82</v>
      </c>
      <c r="L593" s="31" t="s">
        <v>134</v>
      </c>
      <c r="M593" s="174">
        <v>45757.0</v>
      </c>
      <c r="N593" s="31" t="s">
        <v>2</v>
      </c>
      <c r="O593" s="173">
        <v>1.0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99" t="s">
        <v>2920</v>
      </c>
      <c r="B594" s="168" t="s">
        <v>2921</v>
      </c>
      <c r="C594" s="31" t="s">
        <v>1725</v>
      </c>
      <c r="D594" s="168" t="s">
        <v>2922</v>
      </c>
      <c r="E594" s="31" t="s">
        <v>2923</v>
      </c>
      <c r="F594" s="31" t="s">
        <v>132</v>
      </c>
      <c r="G594" s="163" t="s">
        <v>1728</v>
      </c>
      <c r="H594" s="31" t="s">
        <v>1728</v>
      </c>
      <c r="I594" s="168" t="s">
        <v>1755</v>
      </c>
      <c r="J594" s="173">
        <v>1.0</v>
      </c>
      <c r="K594" s="31" t="s">
        <v>9</v>
      </c>
      <c r="L594" s="31" t="s">
        <v>134</v>
      </c>
      <c r="M594" s="174">
        <v>45757.0</v>
      </c>
      <c r="N594" s="31" t="s">
        <v>2</v>
      </c>
      <c r="O594" s="173">
        <v>1.0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99" t="s">
        <v>2924</v>
      </c>
      <c r="B595" s="168" t="s">
        <v>2921</v>
      </c>
      <c r="C595" s="31" t="s">
        <v>1732</v>
      </c>
      <c r="D595" s="168" t="s">
        <v>2922</v>
      </c>
      <c r="E595" s="31" t="s">
        <v>2923</v>
      </c>
      <c r="F595" s="31" t="s">
        <v>132</v>
      </c>
      <c r="G595" s="168" t="s">
        <v>1792</v>
      </c>
      <c r="H595" s="31" t="s">
        <v>1779</v>
      </c>
      <c r="I595" s="168" t="s">
        <v>1755</v>
      </c>
      <c r="J595" s="173">
        <v>1.0</v>
      </c>
      <c r="K595" s="31" t="s">
        <v>9</v>
      </c>
      <c r="L595" s="31" t="s">
        <v>134</v>
      </c>
      <c r="M595" s="174">
        <v>45757.0</v>
      </c>
      <c r="N595" s="31" t="s">
        <v>2</v>
      </c>
      <c r="O595" s="173">
        <v>1.0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99" t="s">
        <v>2925</v>
      </c>
      <c r="B596" s="168" t="s">
        <v>2909</v>
      </c>
      <c r="C596" s="31" t="s">
        <v>1735</v>
      </c>
      <c r="D596" s="168" t="s">
        <v>2910</v>
      </c>
      <c r="E596" s="31" t="s">
        <v>2911</v>
      </c>
      <c r="F596" s="31" t="s">
        <v>129</v>
      </c>
      <c r="G596" s="168" t="s">
        <v>1736</v>
      </c>
      <c r="H596" s="31" t="s">
        <v>1733</v>
      </c>
      <c r="I596" s="168" t="s">
        <v>1755</v>
      </c>
      <c r="J596" s="173">
        <v>1.0</v>
      </c>
      <c r="K596" s="31" t="s">
        <v>9</v>
      </c>
      <c r="L596" s="31" t="s">
        <v>134</v>
      </c>
      <c r="M596" s="174">
        <v>45757.0</v>
      </c>
      <c r="N596" s="31" t="s">
        <v>2</v>
      </c>
      <c r="O596" s="173">
        <v>1.0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99" t="s">
        <v>2926</v>
      </c>
      <c r="B597" s="168" t="s">
        <v>2899</v>
      </c>
      <c r="C597" s="31" t="s">
        <v>1735</v>
      </c>
      <c r="D597" s="168" t="s">
        <v>2900</v>
      </c>
      <c r="E597" s="31" t="s">
        <v>2901</v>
      </c>
      <c r="F597" s="31" t="s">
        <v>132</v>
      </c>
      <c r="G597" s="168" t="s">
        <v>1962</v>
      </c>
      <c r="H597" s="31" t="s">
        <v>1944</v>
      </c>
      <c r="I597" s="168" t="s">
        <v>1755</v>
      </c>
      <c r="J597" s="173">
        <v>1.0</v>
      </c>
      <c r="K597" s="31" t="s">
        <v>9</v>
      </c>
      <c r="L597" s="31" t="s">
        <v>134</v>
      </c>
      <c r="M597" s="174">
        <v>45757.0</v>
      </c>
      <c r="N597" s="31" t="s">
        <v>2</v>
      </c>
      <c r="O597" s="173">
        <v>1.0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99" t="s">
        <v>2927</v>
      </c>
      <c r="B598" s="168" t="s">
        <v>2928</v>
      </c>
      <c r="C598" s="31" t="s">
        <v>1725</v>
      </c>
      <c r="D598" s="168" t="s">
        <v>2929</v>
      </c>
      <c r="E598" s="31" t="s">
        <v>2930</v>
      </c>
      <c r="F598" s="31" t="s">
        <v>129</v>
      </c>
      <c r="G598" s="163" t="s">
        <v>1728</v>
      </c>
      <c r="H598" s="31" t="s">
        <v>1728</v>
      </c>
      <c r="I598" s="168" t="s">
        <v>1755</v>
      </c>
      <c r="J598" s="173">
        <v>1.0</v>
      </c>
      <c r="K598" s="31" t="s">
        <v>9</v>
      </c>
      <c r="L598" s="31" t="s">
        <v>134</v>
      </c>
      <c r="M598" s="174">
        <v>45757.0</v>
      </c>
      <c r="N598" s="31" t="s">
        <v>2</v>
      </c>
      <c r="O598" s="173">
        <v>1.0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99" t="s">
        <v>2931</v>
      </c>
      <c r="B599" s="168" t="s">
        <v>2928</v>
      </c>
      <c r="C599" s="31" t="s">
        <v>1732</v>
      </c>
      <c r="D599" s="168" t="s">
        <v>2929</v>
      </c>
      <c r="E599" s="31" t="s">
        <v>2930</v>
      </c>
      <c r="F599" s="31" t="s">
        <v>129</v>
      </c>
      <c r="G599" s="168" t="s">
        <v>1736</v>
      </c>
      <c r="H599" s="31" t="s">
        <v>1733</v>
      </c>
      <c r="I599" s="168" t="s">
        <v>1755</v>
      </c>
      <c r="J599" s="173">
        <v>1.0</v>
      </c>
      <c r="K599" s="31" t="s">
        <v>9</v>
      </c>
      <c r="L599" s="31" t="s">
        <v>134</v>
      </c>
      <c r="M599" s="174">
        <v>45757.0</v>
      </c>
      <c r="N599" s="31" t="s">
        <v>2</v>
      </c>
      <c r="O599" s="173">
        <v>1.0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99" t="s">
        <v>2932</v>
      </c>
      <c r="B600" s="168" t="s">
        <v>2915</v>
      </c>
      <c r="C600" s="31" t="s">
        <v>1735</v>
      </c>
      <c r="D600" s="168" t="s">
        <v>2916</v>
      </c>
      <c r="E600" s="31" t="s">
        <v>2917</v>
      </c>
      <c r="F600" s="31" t="s">
        <v>132</v>
      </c>
      <c r="G600" s="168" t="s">
        <v>1792</v>
      </c>
      <c r="H600" s="31" t="s">
        <v>1779</v>
      </c>
      <c r="I600" s="168" t="s">
        <v>1729</v>
      </c>
      <c r="J600" s="173">
        <v>1.0</v>
      </c>
      <c r="K600" s="31" t="s">
        <v>82</v>
      </c>
      <c r="L600" s="31" t="s">
        <v>134</v>
      </c>
      <c r="M600" s="174">
        <v>45757.0</v>
      </c>
      <c r="N600" s="31" t="s">
        <v>2</v>
      </c>
      <c r="O600" s="173">
        <v>1.0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99" t="s">
        <v>2933</v>
      </c>
      <c r="B601" s="168" t="s">
        <v>2928</v>
      </c>
      <c r="C601" s="31" t="s">
        <v>1735</v>
      </c>
      <c r="D601" s="168" t="s">
        <v>2929</v>
      </c>
      <c r="E601" s="31" t="s">
        <v>2930</v>
      </c>
      <c r="F601" s="31" t="s">
        <v>129</v>
      </c>
      <c r="G601" s="168" t="s">
        <v>1736</v>
      </c>
      <c r="H601" s="31" t="s">
        <v>1733</v>
      </c>
      <c r="I601" s="168" t="s">
        <v>1755</v>
      </c>
      <c r="J601" s="173">
        <v>1.0</v>
      </c>
      <c r="K601" s="31" t="s">
        <v>9</v>
      </c>
      <c r="L601" s="31" t="s">
        <v>134</v>
      </c>
      <c r="M601" s="174">
        <v>45757.0</v>
      </c>
      <c r="N601" s="31" t="s">
        <v>2</v>
      </c>
      <c r="O601" s="173">
        <v>1.0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99" t="s">
        <v>2934</v>
      </c>
      <c r="B602" s="168" t="s">
        <v>2921</v>
      </c>
      <c r="C602" s="31" t="s">
        <v>1735</v>
      </c>
      <c r="D602" s="168" t="s">
        <v>2922</v>
      </c>
      <c r="E602" s="31" t="s">
        <v>2923</v>
      </c>
      <c r="F602" s="31" t="s">
        <v>132</v>
      </c>
      <c r="G602" s="168" t="s">
        <v>1792</v>
      </c>
      <c r="H602" s="31" t="s">
        <v>1779</v>
      </c>
      <c r="I602" s="168" t="s">
        <v>1755</v>
      </c>
      <c r="J602" s="173">
        <v>1.0</v>
      </c>
      <c r="K602" s="31" t="s">
        <v>9</v>
      </c>
      <c r="L602" s="31" t="s">
        <v>134</v>
      </c>
      <c r="M602" s="174">
        <v>45757.0</v>
      </c>
      <c r="N602" s="31" t="s">
        <v>2</v>
      </c>
      <c r="O602" s="173">
        <v>1.0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99" t="s">
        <v>2935</v>
      </c>
      <c r="B603" s="168" t="s">
        <v>2936</v>
      </c>
      <c r="C603" s="31" t="s">
        <v>1725</v>
      </c>
      <c r="D603" s="168" t="s">
        <v>2937</v>
      </c>
      <c r="E603" s="31" t="s">
        <v>2938</v>
      </c>
      <c r="F603" s="31" t="s">
        <v>132</v>
      </c>
      <c r="G603" s="163" t="s">
        <v>1728</v>
      </c>
      <c r="H603" s="31" t="s">
        <v>1728</v>
      </c>
      <c r="I603" s="168" t="s">
        <v>1755</v>
      </c>
      <c r="J603" s="173">
        <v>1.0</v>
      </c>
      <c r="K603" s="31" t="s">
        <v>9</v>
      </c>
      <c r="L603" s="31" t="s">
        <v>134</v>
      </c>
      <c r="M603" s="174">
        <v>45757.0</v>
      </c>
      <c r="N603" s="31" t="s">
        <v>2</v>
      </c>
      <c r="O603" s="173">
        <v>1.0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99" t="s">
        <v>2939</v>
      </c>
      <c r="B604" s="168" t="s">
        <v>2936</v>
      </c>
      <c r="C604" s="31" t="s">
        <v>1732</v>
      </c>
      <c r="D604" s="168" t="s">
        <v>2937</v>
      </c>
      <c r="E604" s="31" t="s">
        <v>2938</v>
      </c>
      <c r="F604" s="31" t="s">
        <v>132</v>
      </c>
      <c r="G604" s="168" t="s">
        <v>1792</v>
      </c>
      <c r="H604" s="31" t="s">
        <v>1779</v>
      </c>
      <c r="I604" s="168" t="s">
        <v>1755</v>
      </c>
      <c r="J604" s="173">
        <v>1.0</v>
      </c>
      <c r="K604" s="31" t="s">
        <v>9</v>
      </c>
      <c r="L604" s="31" t="s">
        <v>134</v>
      </c>
      <c r="M604" s="174">
        <v>45757.0</v>
      </c>
      <c r="N604" s="31" t="s">
        <v>2</v>
      </c>
      <c r="O604" s="173">
        <v>1.0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99" t="s">
        <v>2940</v>
      </c>
      <c r="B605" s="168" t="s">
        <v>2941</v>
      </c>
      <c r="C605" s="31" t="s">
        <v>1725</v>
      </c>
      <c r="D605" s="168" t="s">
        <v>2942</v>
      </c>
      <c r="E605" s="31" t="s">
        <v>2943</v>
      </c>
      <c r="F605" s="31" t="s">
        <v>131</v>
      </c>
      <c r="G605" s="163" t="s">
        <v>1728</v>
      </c>
      <c r="H605" s="31" t="s">
        <v>1728</v>
      </c>
      <c r="I605" s="168" t="s">
        <v>1729</v>
      </c>
      <c r="J605" s="173">
        <v>1.0</v>
      </c>
      <c r="K605" s="31" t="s">
        <v>82</v>
      </c>
      <c r="L605" s="31" t="s">
        <v>134</v>
      </c>
      <c r="M605" s="174">
        <v>45757.0</v>
      </c>
      <c r="N605" s="31" t="s">
        <v>2</v>
      </c>
      <c r="O605" s="173">
        <v>1.0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99" t="s">
        <v>2944</v>
      </c>
      <c r="B606" s="168" t="s">
        <v>2936</v>
      </c>
      <c r="C606" s="31" t="s">
        <v>1735</v>
      </c>
      <c r="D606" s="168" t="s">
        <v>2937</v>
      </c>
      <c r="E606" s="31" t="s">
        <v>2938</v>
      </c>
      <c r="F606" s="31" t="s">
        <v>132</v>
      </c>
      <c r="G606" s="168" t="s">
        <v>1792</v>
      </c>
      <c r="H606" s="31" t="s">
        <v>1779</v>
      </c>
      <c r="I606" s="168" t="s">
        <v>1755</v>
      </c>
      <c r="J606" s="173">
        <v>1.0</v>
      </c>
      <c r="K606" s="31" t="s">
        <v>9</v>
      </c>
      <c r="L606" s="31" t="s">
        <v>134</v>
      </c>
      <c r="M606" s="174">
        <v>45757.0</v>
      </c>
      <c r="N606" s="31" t="s">
        <v>2</v>
      </c>
      <c r="O606" s="173">
        <v>1.0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99" t="s">
        <v>2945</v>
      </c>
      <c r="B607" s="168" t="s">
        <v>2941</v>
      </c>
      <c r="C607" s="31" t="s">
        <v>1732</v>
      </c>
      <c r="D607" s="168" t="s">
        <v>2942</v>
      </c>
      <c r="E607" s="31" t="s">
        <v>2943</v>
      </c>
      <c r="F607" s="31" t="s">
        <v>131</v>
      </c>
      <c r="G607" s="168" t="s">
        <v>1792</v>
      </c>
      <c r="H607" s="31" t="s">
        <v>1779</v>
      </c>
      <c r="I607" s="168" t="s">
        <v>1729</v>
      </c>
      <c r="J607" s="173">
        <v>1.0</v>
      </c>
      <c r="K607" s="31" t="s">
        <v>82</v>
      </c>
      <c r="L607" s="31" t="s">
        <v>134</v>
      </c>
      <c r="M607" s="174">
        <v>45757.0</v>
      </c>
      <c r="N607" s="31" t="s">
        <v>2</v>
      </c>
      <c r="O607" s="173">
        <v>1.0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99" t="s">
        <v>2946</v>
      </c>
      <c r="B608" s="168" t="s">
        <v>2947</v>
      </c>
      <c r="C608" s="31" t="s">
        <v>1725</v>
      </c>
      <c r="D608" s="168" t="s">
        <v>2948</v>
      </c>
      <c r="E608" s="31" t="s">
        <v>2949</v>
      </c>
      <c r="F608" s="31" t="s">
        <v>131</v>
      </c>
      <c r="G608" s="163" t="s">
        <v>1728</v>
      </c>
      <c r="H608" s="31" t="s">
        <v>1728</v>
      </c>
      <c r="I608" s="168" t="s">
        <v>1755</v>
      </c>
      <c r="J608" s="173">
        <v>1.0</v>
      </c>
      <c r="K608" s="31" t="s">
        <v>9</v>
      </c>
      <c r="L608" s="31" t="s">
        <v>134</v>
      </c>
      <c r="M608" s="174">
        <v>45757.0</v>
      </c>
      <c r="N608" s="31" t="s">
        <v>2</v>
      </c>
      <c r="O608" s="173">
        <v>1.0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99" t="s">
        <v>2950</v>
      </c>
      <c r="B609" s="168" t="s">
        <v>2947</v>
      </c>
      <c r="C609" s="31" t="s">
        <v>1732</v>
      </c>
      <c r="D609" s="168" t="s">
        <v>2948</v>
      </c>
      <c r="E609" s="31" t="s">
        <v>2949</v>
      </c>
      <c r="F609" s="31" t="s">
        <v>131</v>
      </c>
      <c r="G609" s="168" t="s">
        <v>1792</v>
      </c>
      <c r="H609" s="31" t="s">
        <v>1779</v>
      </c>
      <c r="I609" s="168" t="s">
        <v>1755</v>
      </c>
      <c r="J609" s="173">
        <v>1.0</v>
      </c>
      <c r="K609" s="31" t="s">
        <v>9</v>
      </c>
      <c r="L609" s="31" t="s">
        <v>134</v>
      </c>
      <c r="M609" s="174">
        <v>45757.0</v>
      </c>
      <c r="N609" s="31" t="s">
        <v>2</v>
      </c>
      <c r="O609" s="173">
        <v>1.0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99" t="s">
        <v>2951</v>
      </c>
      <c r="B610" s="168" t="s">
        <v>2952</v>
      </c>
      <c r="C610" s="31" t="s">
        <v>1725</v>
      </c>
      <c r="D610" s="168" t="s">
        <v>2953</v>
      </c>
      <c r="E610" s="31" t="s">
        <v>2954</v>
      </c>
      <c r="F610" s="31" t="s">
        <v>132</v>
      </c>
      <c r="G610" s="163" t="s">
        <v>1728</v>
      </c>
      <c r="H610" s="31" t="s">
        <v>1728</v>
      </c>
      <c r="I610" s="168" t="s">
        <v>1755</v>
      </c>
      <c r="J610" s="173">
        <v>1.0</v>
      </c>
      <c r="K610" s="31" t="s">
        <v>9</v>
      </c>
      <c r="L610" s="31" t="s">
        <v>134</v>
      </c>
      <c r="M610" s="174">
        <v>45757.0</v>
      </c>
      <c r="N610" s="31" t="s">
        <v>2</v>
      </c>
      <c r="O610" s="173">
        <v>1.0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99" t="s">
        <v>2955</v>
      </c>
      <c r="B611" s="168" t="s">
        <v>2956</v>
      </c>
      <c r="C611" s="31" t="s">
        <v>1725</v>
      </c>
      <c r="D611" s="168" t="s">
        <v>2957</v>
      </c>
      <c r="E611" s="31" t="s">
        <v>2958</v>
      </c>
      <c r="F611" s="31" t="s">
        <v>132</v>
      </c>
      <c r="G611" s="163" t="s">
        <v>1728</v>
      </c>
      <c r="H611" s="31" t="s">
        <v>1728</v>
      </c>
      <c r="I611" s="168" t="s">
        <v>1755</v>
      </c>
      <c r="J611" s="173">
        <v>1.0</v>
      </c>
      <c r="K611" s="31" t="s">
        <v>9</v>
      </c>
      <c r="L611" s="31" t="s">
        <v>134</v>
      </c>
      <c r="M611" s="174">
        <v>45757.0</v>
      </c>
      <c r="N611" s="31" t="s">
        <v>2</v>
      </c>
      <c r="O611" s="173">
        <v>1.0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99" t="s">
        <v>2959</v>
      </c>
      <c r="B612" s="168" t="s">
        <v>2952</v>
      </c>
      <c r="C612" s="31" t="s">
        <v>1732</v>
      </c>
      <c r="D612" s="168" t="s">
        <v>2953</v>
      </c>
      <c r="E612" s="31" t="s">
        <v>2954</v>
      </c>
      <c r="F612" s="31" t="s">
        <v>132</v>
      </c>
      <c r="G612" s="168" t="s">
        <v>1962</v>
      </c>
      <c r="H612" s="31" t="s">
        <v>1944</v>
      </c>
      <c r="I612" s="168" t="s">
        <v>1755</v>
      </c>
      <c r="J612" s="173">
        <v>1.0</v>
      </c>
      <c r="K612" s="31" t="s">
        <v>9</v>
      </c>
      <c r="L612" s="31" t="s">
        <v>134</v>
      </c>
      <c r="M612" s="174">
        <v>45757.0</v>
      </c>
      <c r="N612" s="31" t="s">
        <v>2</v>
      </c>
      <c r="O612" s="173">
        <v>1.0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99" t="s">
        <v>2960</v>
      </c>
      <c r="B613" s="168" t="s">
        <v>2961</v>
      </c>
      <c r="C613" s="31" t="s">
        <v>1725</v>
      </c>
      <c r="D613" s="168" t="s">
        <v>2962</v>
      </c>
      <c r="E613" s="31" t="s">
        <v>2963</v>
      </c>
      <c r="F613" s="31" t="s">
        <v>131</v>
      </c>
      <c r="G613" s="163" t="s">
        <v>1728</v>
      </c>
      <c r="H613" s="31" t="s">
        <v>1728</v>
      </c>
      <c r="I613" s="168" t="s">
        <v>1729</v>
      </c>
      <c r="J613" s="173">
        <v>1.0</v>
      </c>
      <c r="K613" s="31" t="s">
        <v>82</v>
      </c>
      <c r="L613" s="31" t="s">
        <v>134</v>
      </c>
      <c r="M613" s="174">
        <v>45757.0</v>
      </c>
      <c r="N613" s="31" t="s">
        <v>2</v>
      </c>
      <c r="O613" s="173">
        <v>1.0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99" t="s">
        <v>2964</v>
      </c>
      <c r="B614" s="168" t="s">
        <v>2956</v>
      </c>
      <c r="C614" s="31" t="s">
        <v>1732</v>
      </c>
      <c r="D614" s="168" t="s">
        <v>2957</v>
      </c>
      <c r="E614" s="31" t="s">
        <v>2958</v>
      </c>
      <c r="F614" s="31" t="s">
        <v>132</v>
      </c>
      <c r="G614" s="168" t="s">
        <v>1962</v>
      </c>
      <c r="H614" s="31" t="s">
        <v>1944</v>
      </c>
      <c r="I614" s="168" t="s">
        <v>1755</v>
      </c>
      <c r="J614" s="173">
        <v>1.0</v>
      </c>
      <c r="K614" s="31" t="s">
        <v>9</v>
      </c>
      <c r="L614" s="31" t="s">
        <v>134</v>
      </c>
      <c r="M614" s="174">
        <v>45757.0</v>
      </c>
      <c r="N614" s="31" t="s">
        <v>2</v>
      </c>
      <c r="O614" s="173">
        <v>1.0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99" t="s">
        <v>2965</v>
      </c>
      <c r="B615" s="168" t="s">
        <v>2961</v>
      </c>
      <c r="C615" s="31" t="s">
        <v>1732</v>
      </c>
      <c r="D615" s="168" t="s">
        <v>2962</v>
      </c>
      <c r="E615" s="31" t="s">
        <v>2963</v>
      </c>
      <c r="F615" s="31" t="s">
        <v>131</v>
      </c>
      <c r="G615" s="168" t="s">
        <v>1792</v>
      </c>
      <c r="H615" s="31" t="s">
        <v>1779</v>
      </c>
      <c r="I615" s="168" t="s">
        <v>1729</v>
      </c>
      <c r="J615" s="173">
        <v>1.0</v>
      </c>
      <c r="K615" s="31" t="s">
        <v>82</v>
      </c>
      <c r="L615" s="31" t="s">
        <v>134</v>
      </c>
      <c r="M615" s="174">
        <v>45757.0</v>
      </c>
      <c r="N615" s="31" t="s">
        <v>2</v>
      </c>
      <c r="O615" s="173">
        <v>1.0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99" t="s">
        <v>2966</v>
      </c>
      <c r="B616" s="168" t="s">
        <v>2956</v>
      </c>
      <c r="C616" s="31" t="s">
        <v>1735</v>
      </c>
      <c r="D616" s="168" t="s">
        <v>2957</v>
      </c>
      <c r="E616" s="31" t="s">
        <v>2958</v>
      </c>
      <c r="F616" s="31" t="s">
        <v>132</v>
      </c>
      <c r="G616" s="168" t="s">
        <v>1962</v>
      </c>
      <c r="H616" s="31" t="s">
        <v>1944</v>
      </c>
      <c r="I616" s="168" t="s">
        <v>1755</v>
      </c>
      <c r="J616" s="173">
        <v>1.0</v>
      </c>
      <c r="K616" s="31" t="s">
        <v>9</v>
      </c>
      <c r="L616" s="31" t="s">
        <v>134</v>
      </c>
      <c r="M616" s="174">
        <v>45757.0</v>
      </c>
      <c r="N616" s="31" t="s">
        <v>2</v>
      </c>
      <c r="O616" s="173">
        <v>1.0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99" t="s">
        <v>2967</v>
      </c>
      <c r="B617" s="168" t="s">
        <v>2968</v>
      </c>
      <c r="C617" s="31" t="s">
        <v>1725</v>
      </c>
      <c r="D617" s="168" t="s">
        <v>2969</v>
      </c>
      <c r="E617" s="31" t="s">
        <v>2970</v>
      </c>
      <c r="F617" s="31" t="s">
        <v>129</v>
      </c>
      <c r="G617" s="163" t="s">
        <v>1728</v>
      </c>
      <c r="H617" s="31" t="s">
        <v>1728</v>
      </c>
      <c r="I617" s="168" t="s">
        <v>1729</v>
      </c>
      <c r="J617" s="173">
        <v>1.0</v>
      </c>
      <c r="K617" s="31" t="s">
        <v>82</v>
      </c>
      <c r="L617" s="31" t="s">
        <v>134</v>
      </c>
      <c r="M617" s="174">
        <v>45757.0</v>
      </c>
      <c r="N617" s="31" t="s">
        <v>2</v>
      </c>
      <c r="O617" s="173">
        <v>1.0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99" t="s">
        <v>2971</v>
      </c>
      <c r="B618" s="168" t="s">
        <v>2961</v>
      </c>
      <c r="C618" s="31" t="s">
        <v>1735</v>
      </c>
      <c r="D618" s="168" t="s">
        <v>2962</v>
      </c>
      <c r="E618" s="31" t="s">
        <v>2963</v>
      </c>
      <c r="F618" s="31" t="s">
        <v>131</v>
      </c>
      <c r="G618" s="168" t="s">
        <v>1792</v>
      </c>
      <c r="H618" s="31" t="s">
        <v>1779</v>
      </c>
      <c r="I618" s="168" t="s">
        <v>1729</v>
      </c>
      <c r="J618" s="173">
        <v>1.0</v>
      </c>
      <c r="K618" s="31" t="s">
        <v>82</v>
      </c>
      <c r="L618" s="31" t="s">
        <v>134</v>
      </c>
      <c r="M618" s="174">
        <v>45757.0</v>
      </c>
      <c r="N618" s="31" t="s">
        <v>2</v>
      </c>
      <c r="O618" s="173">
        <v>1.0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99" t="s">
        <v>2972</v>
      </c>
      <c r="B619" s="168" t="s">
        <v>2968</v>
      </c>
      <c r="C619" s="31" t="s">
        <v>1732</v>
      </c>
      <c r="D619" s="168" t="s">
        <v>2969</v>
      </c>
      <c r="E619" s="31" t="s">
        <v>2970</v>
      </c>
      <c r="F619" s="31" t="s">
        <v>129</v>
      </c>
      <c r="G619" s="168" t="s">
        <v>1736</v>
      </c>
      <c r="H619" s="31" t="s">
        <v>1733</v>
      </c>
      <c r="I619" s="168" t="s">
        <v>1729</v>
      </c>
      <c r="J619" s="173">
        <v>1.0</v>
      </c>
      <c r="K619" s="31" t="s">
        <v>82</v>
      </c>
      <c r="L619" s="31" t="s">
        <v>134</v>
      </c>
      <c r="M619" s="174">
        <v>45757.0</v>
      </c>
      <c r="N619" s="31" t="s">
        <v>2</v>
      </c>
      <c r="O619" s="173">
        <v>1.0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99" t="s">
        <v>2973</v>
      </c>
      <c r="B620" s="168" t="s">
        <v>2947</v>
      </c>
      <c r="C620" s="31" t="s">
        <v>1735</v>
      </c>
      <c r="D620" s="168" t="s">
        <v>2948</v>
      </c>
      <c r="E620" s="31" t="s">
        <v>2949</v>
      </c>
      <c r="F620" s="31" t="s">
        <v>131</v>
      </c>
      <c r="G620" s="168" t="s">
        <v>1792</v>
      </c>
      <c r="H620" s="31" t="s">
        <v>1779</v>
      </c>
      <c r="I620" s="168" t="s">
        <v>1755</v>
      </c>
      <c r="J620" s="173">
        <v>1.0</v>
      </c>
      <c r="K620" s="31" t="s">
        <v>9</v>
      </c>
      <c r="L620" s="31" t="s">
        <v>134</v>
      </c>
      <c r="M620" s="174">
        <v>45757.0</v>
      </c>
      <c r="N620" s="31" t="s">
        <v>2</v>
      </c>
      <c r="O620" s="173">
        <v>1.0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99" t="s">
        <v>2974</v>
      </c>
      <c r="B621" s="168" t="s">
        <v>2952</v>
      </c>
      <c r="C621" s="31" t="s">
        <v>1735</v>
      </c>
      <c r="D621" s="168" t="s">
        <v>2953</v>
      </c>
      <c r="E621" s="31" t="s">
        <v>2954</v>
      </c>
      <c r="F621" s="31" t="s">
        <v>132</v>
      </c>
      <c r="G621" s="168" t="s">
        <v>1962</v>
      </c>
      <c r="H621" s="31" t="s">
        <v>1944</v>
      </c>
      <c r="I621" s="168" t="s">
        <v>1755</v>
      </c>
      <c r="J621" s="173">
        <v>1.0</v>
      </c>
      <c r="K621" s="31" t="s">
        <v>9</v>
      </c>
      <c r="L621" s="31" t="s">
        <v>134</v>
      </c>
      <c r="M621" s="174">
        <v>45757.0</v>
      </c>
      <c r="N621" s="31" t="s">
        <v>2</v>
      </c>
      <c r="O621" s="173">
        <v>1.0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99" t="s">
        <v>2975</v>
      </c>
      <c r="B622" s="168" t="s">
        <v>2968</v>
      </c>
      <c r="C622" s="31" t="s">
        <v>1735</v>
      </c>
      <c r="D622" s="168" t="s">
        <v>2969</v>
      </c>
      <c r="E622" s="31" t="s">
        <v>2970</v>
      </c>
      <c r="F622" s="31" t="s">
        <v>129</v>
      </c>
      <c r="G622" s="168" t="s">
        <v>1736</v>
      </c>
      <c r="H622" s="31" t="s">
        <v>1733</v>
      </c>
      <c r="I622" s="168" t="s">
        <v>1729</v>
      </c>
      <c r="J622" s="173">
        <v>1.0</v>
      </c>
      <c r="K622" s="31" t="s">
        <v>82</v>
      </c>
      <c r="L622" s="31" t="s">
        <v>134</v>
      </c>
      <c r="M622" s="174">
        <v>45757.0</v>
      </c>
      <c r="N622" s="31" t="s">
        <v>2</v>
      </c>
      <c r="O622" s="173">
        <v>1.0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99" t="s">
        <v>2976</v>
      </c>
      <c r="B623" s="168" t="s">
        <v>2977</v>
      </c>
      <c r="C623" s="31" t="s">
        <v>1725</v>
      </c>
      <c r="D623" s="168" t="s">
        <v>2978</v>
      </c>
      <c r="E623" s="31" t="s">
        <v>2979</v>
      </c>
      <c r="F623" s="31" t="s">
        <v>129</v>
      </c>
      <c r="G623" s="163" t="s">
        <v>1728</v>
      </c>
      <c r="H623" s="31" t="s">
        <v>1728</v>
      </c>
      <c r="I623" s="168" t="s">
        <v>1729</v>
      </c>
      <c r="J623" s="173">
        <v>1.0</v>
      </c>
      <c r="K623" s="31" t="s">
        <v>82</v>
      </c>
      <c r="L623" s="31" t="s">
        <v>134</v>
      </c>
      <c r="M623" s="174">
        <v>45757.0</v>
      </c>
      <c r="N623" s="31" t="s">
        <v>2</v>
      </c>
      <c r="O623" s="173">
        <v>1.0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99" t="s">
        <v>2980</v>
      </c>
      <c r="B624" s="168" t="s">
        <v>2977</v>
      </c>
      <c r="C624" s="31" t="s">
        <v>1732</v>
      </c>
      <c r="D624" s="168" t="s">
        <v>2978</v>
      </c>
      <c r="E624" s="31" t="s">
        <v>2979</v>
      </c>
      <c r="F624" s="31" t="s">
        <v>129</v>
      </c>
      <c r="G624" s="168" t="s">
        <v>1736</v>
      </c>
      <c r="H624" s="31" t="s">
        <v>1733</v>
      </c>
      <c r="I624" s="168" t="s">
        <v>1729</v>
      </c>
      <c r="J624" s="173">
        <v>1.0</v>
      </c>
      <c r="K624" s="31" t="s">
        <v>82</v>
      </c>
      <c r="L624" s="31" t="s">
        <v>134</v>
      </c>
      <c r="M624" s="174">
        <v>45757.0</v>
      </c>
      <c r="N624" s="31" t="s">
        <v>2</v>
      </c>
      <c r="O624" s="173">
        <v>1.0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99" t="s">
        <v>2981</v>
      </c>
      <c r="B625" s="168" t="s">
        <v>2941</v>
      </c>
      <c r="C625" s="31" t="s">
        <v>1735</v>
      </c>
      <c r="D625" s="168" t="s">
        <v>2942</v>
      </c>
      <c r="E625" s="31" t="s">
        <v>2943</v>
      </c>
      <c r="F625" s="31" t="s">
        <v>131</v>
      </c>
      <c r="G625" s="168" t="s">
        <v>1792</v>
      </c>
      <c r="H625" s="31" t="s">
        <v>1779</v>
      </c>
      <c r="I625" s="168" t="s">
        <v>1729</v>
      </c>
      <c r="J625" s="173">
        <v>1.0</v>
      </c>
      <c r="K625" s="31" t="s">
        <v>82</v>
      </c>
      <c r="L625" s="31" t="s">
        <v>134</v>
      </c>
      <c r="M625" s="174">
        <v>45757.0</v>
      </c>
      <c r="N625" s="31" t="s">
        <v>2</v>
      </c>
      <c r="O625" s="173">
        <v>1.0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99" t="s">
        <v>2982</v>
      </c>
      <c r="B626" s="168" t="s">
        <v>2983</v>
      </c>
      <c r="C626" s="31" t="s">
        <v>1725</v>
      </c>
      <c r="D626" s="168" t="s">
        <v>2984</v>
      </c>
      <c r="E626" s="31" t="s">
        <v>2985</v>
      </c>
      <c r="F626" s="31" t="s">
        <v>132</v>
      </c>
      <c r="G626" s="163" t="s">
        <v>1728</v>
      </c>
      <c r="H626" s="31" t="s">
        <v>1728</v>
      </c>
      <c r="I626" s="168" t="s">
        <v>1729</v>
      </c>
      <c r="J626" s="173">
        <v>1.0</v>
      </c>
      <c r="K626" s="31" t="s">
        <v>82</v>
      </c>
      <c r="L626" s="31" t="s">
        <v>134</v>
      </c>
      <c r="M626" s="174">
        <v>45757.0</v>
      </c>
      <c r="N626" s="31" t="s">
        <v>2</v>
      </c>
      <c r="O626" s="173">
        <v>1.0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99" t="s">
        <v>2986</v>
      </c>
      <c r="B627" s="168" t="s">
        <v>2983</v>
      </c>
      <c r="C627" s="31" t="s">
        <v>1732</v>
      </c>
      <c r="D627" s="168" t="s">
        <v>2984</v>
      </c>
      <c r="E627" s="31" t="s">
        <v>2985</v>
      </c>
      <c r="F627" s="31" t="s">
        <v>132</v>
      </c>
      <c r="G627" s="168" t="s">
        <v>1962</v>
      </c>
      <c r="H627" s="31" t="s">
        <v>1944</v>
      </c>
      <c r="I627" s="168" t="s">
        <v>1729</v>
      </c>
      <c r="J627" s="173">
        <v>1.0</v>
      </c>
      <c r="K627" s="31" t="s">
        <v>82</v>
      </c>
      <c r="L627" s="31" t="s">
        <v>134</v>
      </c>
      <c r="M627" s="174">
        <v>45757.0</v>
      </c>
      <c r="N627" s="31" t="s">
        <v>2</v>
      </c>
      <c r="O627" s="173">
        <v>1.0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99" t="s">
        <v>2987</v>
      </c>
      <c r="B628" s="168" t="s">
        <v>2988</v>
      </c>
      <c r="C628" s="31" t="s">
        <v>1725</v>
      </c>
      <c r="D628" s="168" t="s">
        <v>2989</v>
      </c>
      <c r="E628" s="31" t="s">
        <v>2990</v>
      </c>
      <c r="F628" s="31" t="s">
        <v>132</v>
      </c>
      <c r="G628" s="163" t="s">
        <v>1728</v>
      </c>
      <c r="H628" s="31" t="s">
        <v>1728</v>
      </c>
      <c r="I628" s="168" t="s">
        <v>1729</v>
      </c>
      <c r="J628" s="173">
        <v>1.0</v>
      </c>
      <c r="K628" s="31" t="s">
        <v>82</v>
      </c>
      <c r="L628" s="31" t="s">
        <v>134</v>
      </c>
      <c r="M628" s="174">
        <v>45757.0</v>
      </c>
      <c r="N628" s="31" t="s">
        <v>2</v>
      </c>
      <c r="O628" s="173">
        <v>1.0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99" t="s">
        <v>2991</v>
      </c>
      <c r="B629" s="168" t="s">
        <v>2992</v>
      </c>
      <c r="C629" s="31" t="s">
        <v>1725</v>
      </c>
      <c r="D629" s="168" t="s">
        <v>2993</v>
      </c>
      <c r="E629" s="31" t="s">
        <v>2994</v>
      </c>
      <c r="F629" s="31" t="s">
        <v>132</v>
      </c>
      <c r="G629" s="163" t="s">
        <v>1728</v>
      </c>
      <c r="H629" s="31" t="s">
        <v>1728</v>
      </c>
      <c r="I629" s="168" t="s">
        <v>1755</v>
      </c>
      <c r="J629" s="173">
        <v>1.0</v>
      </c>
      <c r="K629" s="31" t="s">
        <v>9</v>
      </c>
      <c r="L629" s="31" t="s">
        <v>134</v>
      </c>
      <c r="M629" s="174">
        <v>45757.0</v>
      </c>
      <c r="N629" s="31" t="s">
        <v>2</v>
      </c>
      <c r="O629" s="173">
        <v>1.0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99" t="s">
        <v>2995</v>
      </c>
      <c r="B630" s="168" t="s">
        <v>2988</v>
      </c>
      <c r="C630" s="31" t="s">
        <v>1732</v>
      </c>
      <c r="D630" s="168" t="s">
        <v>2989</v>
      </c>
      <c r="E630" s="31" t="s">
        <v>2990</v>
      </c>
      <c r="F630" s="31" t="s">
        <v>132</v>
      </c>
      <c r="G630" s="168" t="s">
        <v>1962</v>
      </c>
      <c r="H630" s="31" t="s">
        <v>1944</v>
      </c>
      <c r="I630" s="168" t="s">
        <v>1729</v>
      </c>
      <c r="J630" s="173">
        <v>1.0</v>
      </c>
      <c r="K630" s="31" t="s">
        <v>82</v>
      </c>
      <c r="L630" s="31" t="s">
        <v>134</v>
      </c>
      <c r="M630" s="174">
        <v>45757.0</v>
      </c>
      <c r="N630" s="31" t="s">
        <v>2</v>
      </c>
      <c r="O630" s="173">
        <v>1.0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99" t="s">
        <v>2996</v>
      </c>
      <c r="B631" s="168" t="s">
        <v>2992</v>
      </c>
      <c r="C631" s="31" t="s">
        <v>1732</v>
      </c>
      <c r="D631" s="168" t="s">
        <v>2993</v>
      </c>
      <c r="E631" s="31" t="s">
        <v>2994</v>
      </c>
      <c r="F631" s="31" t="s">
        <v>132</v>
      </c>
      <c r="G631" s="168" t="s">
        <v>1962</v>
      </c>
      <c r="H631" s="31" t="s">
        <v>1944</v>
      </c>
      <c r="I631" s="168" t="s">
        <v>1755</v>
      </c>
      <c r="J631" s="173">
        <v>1.0</v>
      </c>
      <c r="K631" s="31" t="s">
        <v>9</v>
      </c>
      <c r="L631" s="31" t="s">
        <v>134</v>
      </c>
      <c r="M631" s="174">
        <v>45757.0</v>
      </c>
      <c r="N631" s="31" t="s">
        <v>2</v>
      </c>
      <c r="O631" s="173">
        <v>1.0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99" t="s">
        <v>2997</v>
      </c>
      <c r="B632" s="168" t="s">
        <v>2977</v>
      </c>
      <c r="C632" s="31" t="s">
        <v>1735</v>
      </c>
      <c r="D632" s="168" t="s">
        <v>2978</v>
      </c>
      <c r="E632" s="31" t="s">
        <v>2979</v>
      </c>
      <c r="F632" s="31" t="s">
        <v>129</v>
      </c>
      <c r="G632" s="168" t="s">
        <v>1736</v>
      </c>
      <c r="H632" s="31" t="s">
        <v>1733</v>
      </c>
      <c r="I632" s="168" t="s">
        <v>1729</v>
      </c>
      <c r="J632" s="173">
        <v>1.0</v>
      </c>
      <c r="K632" s="31" t="s">
        <v>82</v>
      </c>
      <c r="L632" s="31" t="s">
        <v>134</v>
      </c>
      <c r="M632" s="174">
        <v>45757.0</v>
      </c>
      <c r="N632" s="31" t="s">
        <v>2</v>
      </c>
      <c r="O632" s="173">
        <v>1.0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99" t="s">
        <v>2998</v>
      </c>
      <c r="B633" s="168" t="s">
        <v>2999</v>
      </c>
      <c r="C633" s="31" t="s">
        <v>1725</v>
      </c>
      <c r="D633" s="168" t="s">
        <v>3000</v>
      </c>
      <c r="E633" s="31" t="s">
        <v>3001</v>
      </c>
      <c r="F633" s="31" t="s">
        <v>132</v>
      </c>
      <c r="G633" s="163" t="s">
        <v>1728</v>
      </c>
      <c r="H633" s="31" t="s">
        <v>1728</v>
      </c>
      <c r="I633" s="168" t="s">
        <v>1729</v>
      </c>
      <c r="J633" s="173">
        <v>2.0</v>
      </c>
      <c r="K633" s="31" t="s">
        <v>82</v>
      </c>
      <c r="L633" s="31" t="s">
        <v>134</v>
      </c>
      <c r="M633" s="174">
        <v>45757.0</v>
      </c>
      <c r="N633" s="31" t="s">
        <v>2</v>
      </c>
      <c r="O633" s="173">
        <v>2.0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99" t="s">
        <v>3002</v>
      </c>
      <c r="B634" s="168" t="s">
        <v>2999</v>
      </c>
      <c r="C634" s="31" t="s">
        <v>1732</v>
      </c>
      <c r="D634" s="168" t="s">
        <v>3000</v>
      </c>
      <c r="E634" s="31" t="s">
        <v>3001</v>
      </c>
      <c r="F634" s="31" t="s">
        <v>132</v>
      </c>
      <c r="G634" s="168" t="s">
        <v>1962</v>
      </c>
      <c r="H634" s="31" t="s">
        <v>1944</v>
      </c>
      <c r="I634" s="168" t="s">
        <v>1729</v>
      </c>
      <c r="J634" s="173">
        <v>2.0</v>
      </c>
      <c r="K634" s="31" t="s">
        <v>82</v>
      </c>
      <c r="L634" s="31" t="s">
        <v>134</v>
      </c>
      <c r="M634" s="174">
        <v>45757.0</v>
      </c>
      <c r="N634" s="31" t="s">
        <v>2</v>
      </c>
      <c r="O634" s="173">
        <v>2.0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99" t="s">
        <v>3003</v>
      </c>
      <c r="B635" s="168" t="s">
        <v>2988</v>
      </c>
      <c r="C635" s="31" t="s">
        <v>1735</v>
      </c>
      <c r="D635" s="168" t="s">
        <v>2989</v>
      </c>
      <c r="E635" s="31" t="s">
        <v>2990</v>
      </c>
      <c r="F635" s="31" t="s">
        <v>132</v>
      </c>
      <c r="G635" s="168" t="s">
        <v>1962</v>
      </c>
      <c r="H635" s="31" t="s">
        <v>1944</v>
      </c>
      <c r="I635" s="168" t="s">
        <v>1729</v>
      </c>
      <c r="J635" s="173">
        <v>1.0</v>
      </c>
      <c r="K635" s="31" t="s">
        <v>82</v>
      </c>
      <c r="L635" s="31" t="s">
        <v>134</v>
      </c>
      <c r="M635" s="174">
        <v>45757.0</v>
      </c>
      <c r="N635" s="31" t="s">
        <v>2</v>
      </c>
      <c r="O635" s="173">
        <v>1.0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99" t="s">
        <v>3004</v>
      </c>
      <c r="B636" s="168" t="s">
        <v>2983</v>
      </c>
      <c r="C636" s="31" t="s">
        <v>1735</v>
      </c>
      <c r="D636" s="168" t="s">
        <v>2984</v>
      </c>
      <c r="E636" s="31" t="s">
        <v>2985</v>
      </c>
      <c r="F636" s="31" t="s">
        <v>132</v>
      </c>
      <c r="G636" s="168" t="s">
        <v>1962</v>
      </c>
      <c r="H636" s="31" t="s">
        <v>1944</v>
      </c>
      <c r="I636" s="168" t="s">
        <v>1729</v>
      </c>
      <c r="J636" s="173">
        <v>1.0</v>
      </c>
      <c r="K636" s="31" t="s">
        <v>82</v>
      </c>
      <c r="L636" s="31" t="s">
        <v>134</v>
      </c>
      <c r="M636" s="174">
        <v>45757.0</v>
      </c>
      <c r="N636" s="31" t="s">
        <v>2</v>
      </c>
      <c r="O636" s="173">
        <v>1.0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99" t="s">
        <v>3005</v>
      </c>
      <c r="B637" s="168" t="s">
        <v>2992</v>
      </c>
      <c r="C637" s="31" t="s">
        <v>1735</v>
      </c>
      <c r="D637" s="168" t="s">
        <v>2993</v>
      </c>
      <c r="E637" s="31" t="s">
        <v>2994</v>
      </c>
      <c r="F637" s="31" t="s">
        <v>132</v>
      </c>
      <c r="G637" s="168" t="s">
        <v>1962</v>
      </c>
      <c r="H637" s="31" t="s">
        <v>1944</v>
      </c>
      <c r="I637" s="168" t="s">
        <v>1755</v>
      </c>
      <c r="J637" s="173">
        <v>1.0</v>
      </c>
      <c r="K637" s="31" t="s">
        <v>9</v>
      </c>
      <c r="L637" s="31" t="s">
        <v>134</v>
      </c>
      <c r="M637" s="174">
        <v>45757.0</v>
      </c>
      <c r="N637" s="31" t="s">
        <v>2</v>
      </c>
      <c r="O637" s="173">
        <v>1.0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99" t="s">
        <v>3006</v>
      </c>
      <c r="B638" s="168" t="s">
        <v>3007</v>
      </c>
      <c r="C638" s="31" t="s">
        <v>1725</v>
      </c>
      <c r="D638" s="168" t="s">
        <v>3008</v>
      </c>
      <c r="E638" s="31" t="s">
        <v>3009</v>
      </c>
      <c r="F638" s="31" t="s">
        <v>132</v>
      </c>
      <c r="G638" s="163" t="s">
        <v>1728</v>
      </c>
      <c r="H638" s="31" t="s">
        <v>1728</v>
      </c>
      <c r="I638" s="168" t="s">
        <v>1755</v>
      </c>
      <c r="J638" s="173">
        <v>1.0</v>
      </c>
      <c r="K638" s="31" t="s">
        <v>9</v>
      </c>
      <c r="L638" s="31" t="s">
        <v>134</v>
      </c>
      <c r="M638" s="174">
        <v>45757.0</v>
      </c>
      <c r="N638" s="31" t="s">
        <v>2</v>
      </c>
      <c r="O638" s="173">
        <v>1.0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99" t="s">
        <v>3010</v>
      </c>
      <c r="B639" s="168" t="s">
        <v>2999</v>
      </c>
      <c r="C639" s="31" t="s">
        <v>1735</v>
      </c>
      <c r="D639" s="168" t="s">
        <v>3000</v>
      </c>
      <c r="E639" s="31" t="s">
        <v>3001</v>
      </c>
      <c r="F639" s="31" t="s">
        <v>132</v>
      </c>
      <c r="G639" s="168" t="s">
        <v>1962</v>
      </c>
      <c r="H639" s="31" t="s">
        <v>1944</v>
      </c>
      <c r="I639" s="168" t="s">
        <v>1729</v>
      </c>
      <c r="J639" s="173">
        <v>2.0</v>
      </c>
      <c r="K639" s="31" t="s">
        <v>82</v>
      </c>
      <c r="L639" s="31" t="s">
        <v>134</v>
      </c>
      <c r="M639" s="174">
        <v>45757.0</v>
      </c>
      <c r="N639" s="31" t="s">
        <v>2</v>
      </c>
      <c r="O639" s="173">
        <v>2.0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99" t="s">
        <v>3011</v>
      </c>
      <c r="B640" s="168" t="s">
        <v>3007</v>
      </c>
      <c r="C640" s="31" t="s">
        <v>1732</v>
      </c>
      <c r="D640" s="168" t="s">
        <v>3008</v>
      </c>
      <c r="E640" s="31" t="s">
        <v>3009</v>
      </c>
      <c r="F640" s="31" t="s">
        <v>132</v>
      </c>
      <c r="G640" s="168" t="s">
        <v>1962</v>
      </c>
      <c r="H640" s="31" t="s">
        <v>1944</v>
      </c>
      <c r="I640" s="168" t="s">
        <v>1755</v>
      </c>
      <c r="J640" s="173">
        <v>1.0</v>
      </c>
      <c r="K640" s="31" t="s">
        <v>9</v>
      </c>
      <c r="L640" s="31" t="s">
        <v>134</v>
      </c>
      <c r="M640" s="174">
        <v>45757.0</v>
      </c>
      <c r="N640" s="31" t="s">
        <v>2</v>
      </c>
      <c r="O640" s="173">
        <v>1.0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99" t="s">
        <v>3012</v>
      </c>
      <c r="B641" s="168" t="s">
        <v>3007</v>
      </c>
      <c r="C641" s="31" t="s">
        <v>1735</v>
      </c>
      <c r="D641" s="168" t="s">
        <v>3008</v>
      </c>
      <c r="E641" s="31" t="s">
        <v>3009</v>
      </c>
      <c r="F641" s="31" t="s">
        <v>132</v>
      </c>
      <c r="G641" s="168" t="s">
        <v>1962</v>
      </c>
      <c r="H641" s="31" t="s">
        <v>1944</v>
      </c>
      <c r="I641" s="168" t="s">
        <v>1755</v>
      </c>
      <c r="J641" s="173">
        <v>1.0</v>
      </c>
      <c r="K641" s="31" t="s">
        <v>9</v>
      </c>
      <c r="L641" s="31" t="s">
        <v>134</v>
      </c>
      <c r="M641" s="174">
        <v>45757.0</v>
      </c>
      <c r="N641" s="31" t="s">
        <v>2</v>
      </c>
      <c r="O641" s="173">
        <v>1.0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99" t="s">
        <v>3013</v>
      </c>
      <c r="B642" s="168" t="s">
        <v>3014</v>
      </c>
      <c r="C642" s="31" t="s">
        <v>1725</v>
      </c>
      <c r="D642" s="168" t="s">
        <v>3015</v>
      </c>
      <c r="E642" s="31" t="s">
        <v>3016</v>
      </c>
      <c r="F642" s="31" t="s">
        <v>132</v>
      </c>
      <c r="G642" s="163" t="s">
        <v>1728</v>
      </c>
      <c r="H642" s="31" t="s">
        <v>1728</v>
      </c>
      <c r="I642" s="168" t="s">
        <v>1729</v>
      </c>
      <c r="J642" s="173">
        <v>1.0</v>
      </c>
      <c r="K642" s="31" t="s">
        <v>82</v>
      </c>
      <c r="L642" s="31" t="s">
        <v>134</v>
      </c>
      <c r="M642" s="174">
        <v>45757.0</v>
      </c>
      <c r="N642" s="31" t="s">
        <v>2</v>
      </c>
      <c r="O642" s="173">
        <v>1.0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99" t="s">
        <v>3017</v>
      </c>
      <c r="B643" s="168" t="s">
        <v>3014</v>
      </c>
      <c r="C643" s="31" t="s">
        <v>1725</v>
      </c>
      <c r="D643" s="168" t="s">
        <v>3015</v>
      </c>
      <c r="E643" s="31" t="s">
        <v>3016</v>
      </c>
      <c r="F643" s="31" t="s">
        <v>132</v>
      </c>
      <c r="G643" s="163" t="s">
        <v>1728</v>
      </c>
      <c r="H643" s="31" t="s">
        <v>1728</v>
      </c>
      <c r="I643" s="168" t="s">
        <v>1755</v>
      </c>
      <c r="J643" s="173">
        <v>1.0</v>
      </c>
      <c r="K643" s="31" t="s">
        <v>9</v>
      </c>
      <c r="L643" s="31" t="s">
        <v>134</v>
      </c>
      <c r="M643" s="174">
        <v>45757.0</v>
      </c>
      <c r="N643" s="31" t="s">
        <v>2</v>
      </c>
      <c r="O643" s="173">
        <v>1.0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99" t="s">
        <v>3018</v>
      </c>
      <c r="B644" s="168" t="s">
        <v>3014</v>
      </c>
      <c r="C644" s="31" t="s">
        <v>1732</v>
      </c>
      <c r="D644" s="168" t="s">
        <v>3015</v>
      </c>
      <c r="E644" s="31" t="s">
        <v>3016</v>
      </c>
      <c r="F644" s="31" t="s">
        <v>132</v>
      </c>
      <c r="G644" s="168" t="s">
        <v>1962</v>
      </c>
      <c r="H644" s="31" t="s">
        <v>1944</v>
      </c>
      <c r="I644" s="168" t="s">
        <v>1755</v>
      </c>
      <c r="J644" s="173">
        <v>1.0</v>
      </c>
      <c r="K644" s="31" t="s">
        <v>9</v>
      </c>
      <c r="L644" s="31" t="s">
        <v>134</v>
      </c>
      <c r="M644" s="174">
        <v>45757.0</v>
      </c>
      <c r="N644" s="31" t="s">
        <v>2</v>
      </c>
      <c r="O644" s="173">
        <v>1.0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99" t="s">
        <v>3019</v>
      </c>
      <c r="B645" s="168" t="s">
        <v>3014</v>
      </c>
      <c r="C645" s="31" t="s">
        <v>1735</v>
      </c>
      <c r="D645" s="168" t="s">
        <v>3015</v>
      </c>
      <c r="E645" s="31" t="s">
        <v>3016</v>
      </c>
      <c r="F645" s="31" t="s">
        <v>132</v>
      </c>
      <c r="G645" s="168" t="s">
        <v>1962</v>
      </c>
      <c r="H645" s="31" t="s">
        <v>1944</v>
      </c>
      <c r="I645" s="168" t="s">
        <v>1729</v>
      </c>
      <c r="J645" s="173">
        <v>1.0</v>
      </c>
      <c r="K645" s="31" t="s">
        <v>82</v>
      </c>
      <c r="L645" s="31" t="s">
        <v>134</v>
      </c>
      <c r="M645" s="174">
        <v>45757.0</v>
      </c>
      <c r="N645" s="31" t="s">
        <v>2</v>
      </c>
      <c r="O645" s="173">
        <v>1.0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99" t="s">
        <v>3020</v>
      </c>
      <c r="B646" s="168" t="s">
        <v>3014</v>
      </c>
      <c r="C646" s="31" t="s">
        <v>1735</v>
      </c>
      <c r="D646" s="168" t="s">
        <v>3015</v>
      </c>
      <c r="E646" s="31" t="s">
        <v>3016</v>
      </c>
      <c r="F646" s="31" t="s">
        <v>132</v>
      </c>
      <c r="G646" s="168" t="s">
        <v>1962</v>
      </c>
      <c r="H646" s="31" t="s">
        <v>1944</v>
      </c>
      <c r="I646" s="168" t="s">
        <v>1755</v>
      </c>
      <c r="J646" s="173">
        <v>1.0</v>
      </c>
      <c r="K646" s="31" t="s">
        <v>9</v>
      </c>
      <c r="L646" s="31" t="s">
        <v>134</v>
      </c>
      <c r="M646" s="174">
        <v>45757.0</v>
      </c>
      <c r="N646" s="31" t="s">
        <v>2</v>
      </c>
      <c r="O646" s="173">
        <v>1.0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99" t="s">
        <v>3021</v>
      </c>
      <c r="B647" s="168" t="s">
        <v>3022</v>
      </c>
      <c r="C647" s="31" t="s">
        <v>1725</v>
      </c>
      <c r="D647" s="168" t="s">
        <v>3023</v>
      </c>
      <c r="E647" s="31" t="s">
        <v>3024</v>
      </c>
      <c r="F647" s="31" t="s">
        <v>132</v>
      </c>
      <c r="G647" s="163" t="s">
        <v>1728</v>
      </c>
      <c r="H647" s="31" t="s">
        <v>1728</v>
      </c>
      <c r="I647" s="168" t="s">
        <v>1729</v>
      </c>
      <c r="J647" s="173">
        <v>1.0</v>
      </c>
      <c r="K647" s="31" t="s">
        <v>82</v>
      </c>
      <c r="L647" s="31" t="s">
        <v>134</v>
      </c>
      <c r="M647" s="174">
        <v>45757.0</v>
      </c>
      <c r="N647" s="31" t="s">
        <v>2</v>
      </c>
      <c r="O647" s="173">
        <v>1.0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99" t="s">
        <v>3025</v>
      </c>
      <c r="B648" s="168" t="s">
        <v>3026</v>
      </c>
      <c r="C648" s="31" t="s">
        <v>1725</v>
      </c>
      <c r="D648" s="168" t="s">
        <v>3027</v>
      </c>
      <c r="E648" s="31" t="s">
        <v>3028</v>
      </c>
      <c r="F648" s="31" t="s">
        <v>132</v>
      </c>
      <c r="G648" s="163" t="s">
        <v>1728</v>
      </c>
      <c r="H648" s="31" t="s">
        <v>1728</v>
      </c>
      <c r="I648" s="168" t="s">
        <v>1755</v>
      </c>
      <c r="J648" s="173">
        <v>1.0</v>
      </c>
      <c r="K648" s="31" t="s">
        <v>9</v>
      </c>
      <c r="L648" s="31" t="s">
        <v>134</v>
      </c>
      <c r="M648" s="174">
        <v>45757.0</v>
      </c>
      <c r="N648" s="31" t="s">
        <v>2</v>
      </c>
      <c r="O648" s="173">
        <v>1.0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99" t="s">
        <v>3029</v>
      </c>
      <c r="B649" s="168" t="s">
        <v>3022</v>
      </c>
      <c r="C649" s="31" t="s">
        <v>1732</v>
      </c>
      <c r="D649" s="168" t="s">
        <v>3023</v>
      </c>
      <c r="E649" s="31" t="s">
        <v>3024</v>
      </c>
      <c r="F649" s="31" t="s">
        <v>132</v>
      </c>
      <c r="G649" s="168" t="s">
        <v>1792</v>
      </c>
      <c r="H649" s="31" t="s">
        <v>1779</v>
      </c>
      <c r="I649" s="168" t="s">
        <v>1729</v>
      </c>
      <c r="J649" s="173">
        <v>1.0</v>
      </c>
      <c r="K649" s="31" t="s">
        <v>82</v>
      </c>
      <c r="L649" s="31" t="s">
        <v>134</v>
      </c>
      <c r="M649" s="174">
        <v>45757.0</v>
      </c>
      <c r="N649" s="31" t="s">
        <v>2</v>
      </c>
      <c r="O649" s="173">
        <v>1.0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99" t="s">
        <v>3030</v>
      </c>
      <c r="B650" s="168" t="s">
        <v>3026</v>
      </c>
      <c r="C650" s="31" t="s">
        <v>1732</v>
      </c>
      <c r="D650" s="168" t="s">
        <v>3027</v>
      </c>
      <c r="E650" s="31" t="s">
        <v>3028</v>
      </c>
      <c r="F650" s="31" t="s">
        <v>132</v>
      </c>
      <c r="G650" s="168" t="s">
        <v>1962</v>
      </c>
      <c r="H650" s="31" t="s">
        <v>1944</v>
      </c>
      <c r="I650" s="168" t="s">
        <v>1755</v>
      </c>
      <c r="J650" s="173">
        <v>1.0</v>
      </c>
      <c r="K650" s="31" t="s">
        <v>9</v>
      </c>
      <c r="L650" s="31" t="s">
        <v>134</v>
      </c>
      <c r="M650" s="174">
        <v>45757.0</v>
      </c>
      <c r="N650" s="31" t="s">
        <v>2</v>
      </c>
      <c r="O650" s="173">
        <v>1.0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99" t="s">
        <v>3031</v>
      </c>
      <c r="B651" s="168" t="s">
        <v>3026</v>
      </c>
      <c r="C651" s="31" t="s">
        <v>1735</v>
      </c>
      <c r="D651" s="168" t="s">
        <v>3027</v>
      </c>
      <c r="E651" s="31" t="s">
        <v>3028</v>
      </c>
      <c r="F651" s="31" t="s">
        <v>132</v>
      </c>
      <c r="G651" s="168" t="s">
        <v>1962</v>
      </c>
      <c r="H651" s="31" t="s">
        <v>1944</v>
      </c>
      <c r="I651" s="168" t="s">
        <v>1755</v>
      </c>
      <c r="J651" s="173">
        <v>1.0</v>
      </c>
      <c r="K651" s="31" t="s">
        <v>9</v>
      </c>
      <c r="L651" s="31" t="s">
        <v>134</v>
      </c>
      <c r="M651" s="174">
        <v>45757.0</v>
      </c>
      <c r="N651" s="31" t="s">
        <v>2</v>
      </c>
      <c r="O651" s="173">
        <v>1.0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99" t="s">
        <v>3032</v>
      </c>
      <c r="B652" s="168" t="s">
        <v>3022</v>
      </c>
      <c r="C652" s="31" t="s">
        <v>1735</v>
      </c>
      <c r="D652" s="168" t="s">
        <v>3023</v>
      </c>
      <c r="E652" s="31" t="s">
        <v>3024</v>
      </c>
      <c r="F652" s="31" t="s">
        <v>132</v>
      </c>
      <c r="G652" s="168" t="s">
        <v>1792</v>
      </c>
      <c r="H652" s="31" t="s">
        <v>1779</v>
      </c>
      <c r="I652" s="168" t="s">
        <v>1729</v>
      </c>
      <c r="J652" s="173">
        <v>1.0</v>
      </c>
      <c r="K652" s="31" t="s">
        <v>82</v>
      </c>
      <c r="L652" s="31" t="s">
        <v>134</v>
      </c>
      <c r="M652" s="174">
        <v>45757.0</v>
      </c>
      <c r="N652" s="31" t="s">
        <v>2</v>
      </c>
      <c r="O652" s="173">
        <v>1.0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99" t="s">
        <v>3033</v>
      </c>
      <c r="B653" s="168" t="s">
        <v>3034</v>
      </c>
      <c r="C653" s="31" t="s">
        <v>1725</v>
      </c>
      <c r="D653" s="168" t="s">
        <v>3035</v>
      </c>
      <c r="E653" s="31" t="s">
        <v>3036</v>
      </c>
      <c r="F653" s="31" t="s">
        <v>132</v>
      </c>
      <c r="G653" s="163" t="s">
        <v>1728</v>
      </c>
      <c r="H653" s="31" t="s">
        <v>1728</v>
      </c>
      <c r="I653" s="168" t="s">
        <v>1755</v>
      </c>
      <c r="J653" s="173">
        <v>1.0</v>
      </c>
      <c r="K653" s="31" t="s">
        <v>9</v>
      </c>
      <c r="L653" s="31" t="s">
        <v>134</v>
      </c>
      <c r="M653" s="174">
        <v>45757.0</v>
      </c>
      <c r="N653" s="31" t="s">
        <v>2</v>
      </c>
      <c r="O653" s="173">
        <v>1.0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99" t="s">
        <v>3037</v>
      </c>
      <c r="B654" s="168" t="s">
        <v>3034</v>
      </c>
      <c r="C654" s="31" t="s">
        <v>1732</v>
      </c>
      <c r="D654" s="168" t="s">
        <v>3035</v>
      </c>
      <c r="E654" s="31" t="s">
        <v>3036</v>
      </c>
      <c r="F654" s="31" t="s">
        <v>132</v>
      </c>
      <c r="G654" s="168" t="s">
        <v>1792</v>
      </c>
      <c r="H654" s="31" t="s">
        <v>1779</v>
      </c>
      <c r="I654" s="168" t="s">
        <v>1755</v>
      </c>
      <c r="J654" s="173">
        <v>1.0</v>
      </c>
      <c r="K654" s="31" t="s">
        <v>9</v>
      </c>
      <c r="L654" s="31" t="s">
        <v>134</v>
      </c>
      <c r="M654" s="174">
        <v>45757.0</v>
      </c>
      <c r="N654" s="31" t="s">
        <v>2</v>
      </c>
      <c r="O654" s="173">
        <v>1.0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99" t="s">
        <v>3038</v>
      </c>
      <c r="B655" s="168" t="s">
        <v>3039</v>
      </c>
      <c r="C655" s="31" t="s">
        <v>1725</v>
      </c>
      <c r="D655" s="168" t="s">
        <v>3040</v>
      </c>
      <c r="E655" s="31" t="s">
        <v>3041</v>
      </c>
      <c r="F655" s="31" t="s">
        <v>132</v>
      </c>
      <c r="G655" s="163" t="s">
        <v>1728</v>
      </c>
      <c r="H655" s="31" t="s">
        <v>1728</v>
      </c>
      <c r="I655" s="168" t="s">
        <v>1729</v>
      </c>
      <c r="J655" s="173">
        <v>1.0</v>
      </c>
      <c r="K655" s="31" t="s">
        <v>82</v>
      </c>
      <c r="L655" s="31" t="s">
        <v>134</v>
      </c>
      <c r="M655" s="174">
        <v>45757.0</v>
      </c>
      <c r="N655" s="31" t="s">
        <v>2</v>
      </c>
      <c r="O655" s="173">
        <v>1.0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99" t="s">
        <v>3042</v>
      </c>
      <c r="B656" s="168" t="s">
        <v>3034</v>
      </c>
      <c r="C656" s="31" t="s">
        <v>1735</v>
      </c>
      <c r="D656" s="168" t="s">
        <v>3035</v>
      </c>
      <c r="E656" s="31" t="s">
        <v>3036</v>
      </c>
      <c r="F656" s="31" t="s">
        <v>132</v>
      </c>
      <c r="G656" s="168" t="s">
        <v>1792</v>
      </c>
      <c r="H656" s="31" t="s">
        <v>1779</v>
      </c>
      <c r="I656" s="168" t="s">
        <v>1755</v>
      </c>
      <c r="J656" s="173">
        <v>1.0</v>
      </c>
      <c r="K656" s="31" t="s">
        <v>9</v>
      </c>
      <c r="L656" s="31" t="s">
        <v>134</v>
      </c>
      <c r="M656" s="174">
        <v>45757.0</v>
      </c>
      <c r="N656" s="31" t="s">
        <v>2</v>
      </c>
      <c r="O656" s="173">
        <v>1.0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99" t="s">
        <v>3043</v>
      </c>
      <c r="B657" s="168" t="s">
        <v>3044</v>
      </c>
      <c r="C657" s="31" t="s">
        <v>1725</v>
      </c>
      <c r="D657" s="168" t="s">
        <v>3045</v>
      </c>
      <c r="E657" s="31" t="s">
        <v>3046</v>
      </c>
      <c r="F657" s="31" t="s">
        <v>129</v>
      </c>
      <c r="G657" s="163" t="s">
        <v>1728</v>
      </c>
      <c r="H657" s="31" t="s">
        <v>1728</v>
      </c>
      <c r="I657" s="168" t="s">
        <v>1729</v>
      </c>
      <c r="J657" s="173">
        <v>2.0</v>
      </c>
      <c r="K657" s="31" t="s">
        <v>82</v>
      </c>
      <c r="L657" s="31" t="s">
        <v>134</v>
      </c>
      <c r="M657" s="174">
        <v>45757.0</v>
      </c>
      <c r="N657" s="31" t="s">
        <v>2</v>
      </c>
      <c r="O657" s="173">
        <v>2.0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99" t="s">
        <v>3047</v>
      </c>
      <c r="B658" s="168" t="s">
        <v>3044</v>
      </c>
      <c r="C658" s="31" t="s">
        <v>1732</v>
      </c>
      <c r="D658" s="168" t="s">
        <v>3045</v>
      </c>
      <c r="E658" s="31" t="s">
        <v>3046</v>
      </c>
      <c r="F658" s="31" t="s">
        <v>129</v>
      </c>
      <c r="G658" s="168" t="s">
        <v>1736</v>
      </c>
      <c r="H658" s="31" t="s">
        <v>1733</v>
      </c>
      <c r="I658" s="168" t="s">
        <v>1729</v>
      </c>
      <c r="J658" s="173">
        <v>2.0</v>
      </c>
      <c r="K658" s="31" t="s">
        <v>82</v>
      </c>
      <c r="L658" s="31" t="s">
        <v>134</v>
      </c>
      <c r="M658" s="174">
        <v>45757.0</v>
      </c>
      <c r="N658" s="31" t="s">
        <v>2</v>
      </c>
      <c r="O658" s="173">
        <v>2.0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99" t="s">
        <v>3048</v>
      </c>
      <c r="B659" s="168" t="s">
        <v>3039</v>
      </c>
      <c r="C659" s="31" t="s">
        <v>1732</v>
      </c>
      <c r="D659" s="168" t="s">
        <v>3040</v>
      </c>
      <c r="E659" s="31" t="s">
        <v>3041</v>
      </c>
      <c r="F659" s="31" t="s">
        <v>132</v>
      </c>
      <c r="G659" s="168" t="s">
        <v>1792</v>
      </c>
      <c r="H659" s="31" t="s">
        <v>1779</v>
      </c>
      <c r="I659" s="168" t="s">
        <v>1729</v>
      </c>
      <c r="J659" s="173">
        <v>1.0</v>
      </c>
      <c r="K659" s="31" t="s">
        <v>82</v>
      </c>
      <c r="L659" s="31" t="s">
        <v>134</v>
      </c>
      <c r="M659" s="174">
        <v>45757.0</v>
      </c>
      <c r="N659" s="31" t="s">
        <v>2</v>
      </c>
      <c r="O659" s="173">
        <v>1.0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99" t="s">
        <v>3049</v>
      </c>
      <c r="B660" s="168" t="s">
        <v>3039</v>
      </c>
      <c r="C660" s="31" t="s">
        <v>1735</v>
      </c>
      <c r="D660" s="168" t="s">
        <v>3040</v>
      </c>
      <c r="E660" s="31" t="s">
        <v>3041</v>
      </c>
      <c r="F660" s="31" t="s">
        <v>132</v>
      </c>
      <c r="G660" s="168" t="s">
        <v>1792</v>
      </c>
      <c r="H660" s="31" t="s">
        <v>1779</v>
      </c>
      <c r="I660" s="168" t="s">
        <v>1729</v>
      </c>
      <c r="J660" s="173">
        <v>1.0</v>
      </c>
      <c r="K660" s="31" t="s">
        <v>82</v>
      </c>
      <c r="L660" s="31" t="s">
        <v>134</v>
      </c>
      <c r="M660" s="174">
        <v>45757.0</v>
      </c>
      <c r="N660" s="31" t="s">
        <v>2</v>
      </c>
      <c r="O660" s="173">
        <v>1.0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99" t="s">
        <v>3050</v>
      </c>
      <c r="B661" s="168" t="s">
        <v>3044</v>
      </c>
      <c r="C661" s="31" t="s">
        <v>1735</v>
      </c>
      <c r="D661" s="168" t="s">
        <v>3045</v>
      </c>
      <c r="E661" s="31" t="s">
        <v>3046</v>
      </c>
      <c r="F661" s="31" t="s">
        <v>129</v>
      </c>
      <c r="G661" s="168" t="s">
        <v>1736</v>
      </c>
      <c r="H661" s="31" t="s">
        <v>1733</v>
      </c>
      <c r="I661" s="168" t="s">
        <v>1729</v>
      </c>
      <c r="J661" s="173">
        <v>2.0</v>
      </c>
      <c r="K661" s="31" t="s">
        <v>82</v>
      </c>
      <c r="L661" s="31" t="s">
        <v>134</v>
      </c>
      <c r="M661" s="174">
        <v>45757.0</v>
      </c>
      <c r="N661" s="31" t="s">
        <v>2</v>
      </c>
      <c r="O661" s="173">
        <v>2.0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99" t="s">
        <v>3051</v>
      </c>
      <c r="B662" s="168" t="s">
        <v>3052</v>
      </c>
      <c r="C662" s="31" t="s">
        <v>1725</v>
      </c>
      <c r="D662" s="168" t="s">
        <v>3053</v>
      </c>
      <c r="E662" s="31" t="s">
        <v>3054</v>
      </c>
      <c r="F662" s="31" t="s">
        <v>132</v>
      </c>
      <c r="G662" s="163" t="s">
        <v>1728</v>
      </c>
      <c r="H662" s="31" t="s">
        <v>1728</v>
      </c>
      <c r="I662" s="168" t="s">
        <v>1755</v>
      </c>
      <c r="J662" s="173">
        <v>1.0</v>
      </c>
      <c r="K662" s="31" t="s">
        <v>9</v>
      </c>
      <c r="L662" s="31" t="s">
        <v>134</v>
      </c>
      <c r="M662" s="174">
        <v>45757.0</v>
      </c>
      <c r="N662" s="31" t="s">
        <v>78</v>
      </c>
      <c r="O662" s="173">
        <v>1.0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99" t="s">
        <v>3055</v>
      </c>
      <c r="B663" s="168" t="s">
        <v>3056</v>
      </c>
      <c r="C663" s="31" t="s">
        <v>1725</v>
      </c>
      <c r="D663" s="168" t="s">
        <v>3057</v>
      </c>
      <c r="E663" s="31" t="s">
        <v>3058</v>
      </c>
      <c r="F663" s="31" t="s">
        <v>129</v>
      </c>
      <c r="G663" s="163" t="s">
        <v>1728</v>
      </c>
      <c r="H663" s="31" t="s">
        <v>1728</v>
      </c>
      <c r="I663" s="168" t="s">
        <v>1729</v>
      </c>
      <c r="J663" s="173">
        <v>1.0</v>
      </c>
      <c r="K663" s="31" t="s">
        <v>82</v>
      </c>
      <c r="L663" s="31" t="s">
        <v>134</v>
      </c>
      <c r="M663" s="174">
        <v>45757.0</v>
      </c>
      <c r="N663" s="31" t="s">
        <v>78</v>
      </c>
      <c r="O663" s="173">
        <v>1.0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99" t="s">
        <v>3059</v>
      </c>
      <c r="B664" s="168" t="s">
        <v>3060</v>
      </c>
      <c r="C664" s="31" t="s">
        <v>1725</v>
      </c>
      <c r="D664" s="168" t="s">
        <v>3061</v>
      </c>
      <c r="E664" s="31" t="s">
        <v>3062</v>
      </c>
      <c r="F664" s="31" t="s">
        <v>131</v>
      </c>
      <c r="G664" s="163" t="s">
        <v>1728</v>
      </c>
      <c r="H664" s="31" t="s">
        <v>1728</v>
      </c>
      <c r="I664" s="168" t="s">
        <v>1755</v>
      </c>
      <c r="J664" s="173">
        <v>1.0</v>
      </c>
      <c r="K664" s="31" t="s">
        <v>9</v>
      </c>
      <c r="L664" s="31" t="s">
        <v>134</v>
      </c>
      <c r="M664" s="174">
        <v>45757.0</v>
      </c>
      <c r="N664" s="31" t="s">
        <v>78</v>
      </c>
      <c r="O664" s="173">
        <v>1.0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99" t="s">
        <v>3063</v>
      </c>
      <c r="B665" s="168" t="s">
        <v>3052</v>
      </c>
      <c r="C665" s="31" t="s">
        <v>1732</v>
      </c>
      <c r="D665" s="168" t="s">
        <v>3053</v>
      </c>
      <c r="E665" s="31" t="s">
        <v>3054</v>
      </c>
      <c r="F665" s="31" t="s">
        <v>132</v>
      </c>
      <c r="G665" s="168" t="s">
        <v>1962</v>
      </c>
      <c r="H665" s="31" t="s">
        <v>1944</v>
      </c>
      <c r="I665" s="168" t="s">
        <v>1755</v>
      </c>
      <c r="J665" s="173">
        <v>1.0</v>
      </c>
      <c r="K665" s="31" t="s">
        <v>9</v>
      </c>
      <c r="L665" s="31" t="s">
        <v>134</v>
      </c>
      <c r="M665" s="174">
        <v>45757.0</v>
      </c>
      <c r="N665" s="31" t="s">
        <v>78</v>
      </c>
      <c r="O665" s="173">
        <v>1.0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99" t="s">
        <v>3064</v>
      </c>
      <c r="B666" s="168" t="s">
        <v>3065</v>
      </c>
      <c r="C666" s="31" t="s">
        <v>1725</v>
      </c>
      <c r="D666" s="168" t="s">
        <v>3066</v>
      </c>
      <c r="E666" s="31" t="s">
        <v>3067</v>
      </c>
      <c r="F666" s="31" t="s">
        <v>132</v>
      </c>
      <c r="G666" s="163" t="s">
        <v>1728</v>
      </c>
      <c r="H666" s="31" t="s">
        <v>1728</v>
      </c>
      <c r="I666" s="168" t="s">
        <v>1755</v>
      </c>
      <c r="J666" s="173">
        <v>1.0</v>
      </c>
      <c r="K666" s="31" t="s">
        <v>9</v>
      </c>
      <c r="L666" s="31" t="s">
        <v>134</v>
      </c>
      <c r="M666" s="174">
        <v>45757.0</v>
      </c>
      <c r="N666" s="31" t="s">
        <v>78</v>
      </c>
      <c r="O666" s="173">
        <v>1.0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99" t="s">
        <v>3068</v>
      </c>
      <c r="B667" s="168" t="s">
        <v>3056</v>
      </c>
      <c r="C667" s="31" t="s">
        <v>1732</v>
      </c>
      <c r="D667" s="168" t="s">
        <v>3057</v>
      </c>
      <c r="E667" s="31" t="s">
        <v>3058</v>
      </c>
      <c r="F667" s="31" t="s">
        <v>129</v>
      </c>
      <c r="G667" s="168" t="s">
        <v>1749</v>
      </c>
      <c r="H667" s="31" t="s">
        <v>1742</v>
      </c>
      <c r="I667" s="168" t="s">
        <v>1729</v>
      </c>
      <c r="J667" s="173">
        <v>1.0</v>
      </c>
      <c r="K667" s="31" t="s">
        <v>82</v>
      </c>
      <c r="L667" s="31" t="s">
        <v>134</v>
      </c>
      <c r="M667" s="174">
        <v>45757.0</v>
      </c>
      <c r="N667" s="31" t="s">
        <v>78</v>
      </c>
      <c r="O667" s="173">
        <v>1.0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99" t="s">
        <v>3069</v>
      </c>
      <c r="B668" s="168" t="s">
        <v>3060</v>
      </c>
      <c r="C668" s="31" t="s">
        <v>1732</v>
      </c>
      <c r="D668" s="168" t="s">
        <v>3061</v>
      </c>
      <c r="E668" s="31" t="s">
        <v>3062</v>
      </c>
      <c r="F668" s="31" t="s">
        <v>131</v>
      </c>
      <c r="G668" s="168" t="s">
        <v>1792</v>
      </c>
      <c r="H668" s="31" t="s">
        <v>1779</v>
      </c>
      <c r="I668" s="168" t="s">
        <v>1755</v>
      </c>
      <c r="J668" s="173">
        <v>1.0</v>
      </c>
      <c r="K668" s="31" t="s">
        <v>9</v>
      </c>
      <c r="L668" s="31" t="s">
        <v>134</v>
      </c>
      <c r="M668" s="174">
        <v>45757.0</v>
      </c>
      <c r="N668" s="31" t="s">
        <v>78</v>
      </c>
      <c r="O668" s="173">
        <v>1.0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99" t="s">
        <v>3070</v>
      </c>
      <c r="B669" s="168" t="s">
        <v>3065</v>
      </c>
      <c r="C669" s="31" t="s">
        <v>1732</v>
      </c>
      <c r="D669" s="168" t="s">
        <v>3066</v>
      </c>
      <c r="E669" s="31" t="s">
        <v>3067</v>
      </c>
      <c r="F669" s="31" t="s">
        <v>132</v>
      </c>
      <c r="G669" s="168" t="s">
        <v>1962</v>
      </c>
      <c r="H669" s="31" t="s">
        <v>1944</v>
      </c>
      <c r="I669" s="168" t="s">
        <v>1755</v>
      </c>
      <c r="J669" s="173">
        <v>1.0</v>
      </c>
      <c r="K669" s="31" t="s">
        <v>9</v>
      </c>
      <c r="L669" s="31" t="s">
        <v>134</v>
      </c>
      <c r="M669" s="174">
        <v>45757.0</v>
      </c>
      <c r="N669" s="31" t="s">
        <v>78</v>
      </c>
      <c r="O669" s="173">
        <v>1.0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99" t="s">
        <v>3071</v>
      </c>
      <c r="B670" s="168" t="s">
        <v>3056</v>
      </c>
      <c r="C670" s="31" t="s">
        <v>1735</v>
      </c>
      <c r="D670" s="168" t="s">
        <v>3057</v>
      </c>
      <c r="E670" s="31" t="s">
        <v>3058</v>
      </c>
      <c r="F670" s="31" t="s">
        <v>129</v>
      </c>
      <c r="G670" s="168" t="s">
        <v>1749</v>
      </c>
      <c r="H670" s="31" t="s">
        <v>1742</v>
      </c>
      <c r="I670" s="168" t="s">
        <v>1729</v>
      </c>
      <c r="J670" s="173">
        <v>1.0</v>
      </c>
      <c r="K670" s="31" t="s">
        <v>82</v>
      </c>
      <c r="L670" s="31" t="s">
        <v>134</v>
      </c>
      <c r="M670" s="174">
        <v>45757.0</v>
      </c>
      <c r="N670" s="31" t="s">
        <v>78</v>
      </c>
      <c r="O670" s="173">
        <v>1.0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99" t="s">
        <v>3072</v>
      </c>
      <c r="B671" s="168" t="s">
        <v>3052</v>
      </c>
      <c r="C671" s="31" t="s">
        <v>1735</v>
      </c>
      <c r="D671" s="168" t="s">
        <v>3053</v>
      </c>
      <c r="E671" s="31" t="s">
        <v>3054</v>
      </c>
      <c r="F671" s="31" t="s">
        <v>132</v>
      </c>
      <c r="G671" s="168" t="s">
        <v>1962</v>
      </c>
      <c r="H671" s="31" t="s">
        <v>1944</v>
      </c>
      <c r="I671" s="168" t="s">
        <v>1755</v>
      </c>
      <c r="J671" s="173">
        <v>1.0</v>
      </c>
      <c r="K671" s="31" t="s">
        <v>9</v>
      </c>
      <c r="L671" s="31" t="s">
        <v>134</v>
      </c>
      <c r="M671" s="174">
        <v>45757.0</v>
      </c>
      <c r="N671" s="31" t="s">
        <v>78</v>
      </c>
      <c r="O671" s="173">
        <v>1.0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99" t="s">
        <v>3073</v>
      </c>
      <c r="B672" s="168" t="s">
        <v>3065</v>
      </c>
      <c r="C672" s="31" t="s">
        <v>1735</v>
      </c>
      <c r="D672" s="168" t="s">
        <v>3066</v>
      </c>
      <c r="E672" s="31" t="s">
        <v>3067</v>
      </c>
      <c r="F672" s="31" t="s">
        <v>132</v>
      </c>
      <c r="G672" s="168" t="s">
        <v>1962</v>
      </c>
      <c r="H672" s="31" t="s">
        <v>1944</v>
      </c>
      <c r="I672" s="168" t="s">
        <v>1755</v>
      </c>
      <c r="J672" s="173">
        <v>1.0</v>
      </c>
      <c r="K672" s="31" t="s">
        <v>9</v>
      </c>
      <c r="L672" s="31" t="s">
        <v>134</v>
      </c>
      <c r="M672" s="174">
        <v>45757.0</v>
      </c>
      <c r="N672" s="31" t="s">
        <v>78</v>
      </c>
      <c r="O672" s="173">
        <v>1.0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99" t="s">
        <v>3074</v>
      </c>
      <c r="B673" s="168" t="s">
        <v>3060</v>
      </c>
      <c r="C673" s="31" t="s">
        <v>1735</v>
      </c>
      <c r="D673" s="168" t="s">
        <v>3061</v>
      </c>
      <c r="E673" s="31" t="s">
        <v>3062</v>
      </c>
      <c r="F673" s="31" t="s">
        <v>131</v>
      </c>
      <c r="G673" s="168" t="s">
        <v>1792</v>
      </c>
      <c r="H673" s="31" t="s">
        <v>1779</v>
      </c>
      <c r="I673" s="168" t="s">
        <v>1755</v>
      </c>
      <c r="J673" s="173">
        <v>1.0</v>
      </c>
      <c r="K673" s="31" t="s">
        <v>9</v>
      </c>
      <c r="L673" s="31" t="s">
        <v>134</v>
      </c>
      <c r="M673" s="174">
        <v>45757.0</v>
      </c>
      <c r="N673" s="31" t="s">
        <v>78</v>
      </c>
      <c r="O673" s="173">
        <v>1.0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99" t="s">
        <v>3075</v>
      </c>
      <c r="B674" s="168" t="s">
        <v>3076</v>
      </c>
      <c r="C674" s="31" t="s">
        <v>1725</v>
      </c>
      <c r="D674" s="168" t="s">
        <v>3077</v>
      </c>
      <c r="E674" s="31" t="s">
        <v>3078</v>
      </c>
      <c r="F674" s="31" t="s">
        <v>132</v>
      </c>
      <c r="G674" s="163" t="s">
        <v>1728</v>
      </c>
      <c r="H674" s="31" t="s">
        <v>1728</v>
      </c>
      <c r="I674" s="168" t="s">
        <v>1755</v>
      </c>
      <c r="J674" s="173">
        <v>1.0</v>
      </c>
      <c r="K674" s="31" t="s">
        <v>9</v>
      </c>
      <c r="L674" s="31" t="s">
        <v>134</v>
      </c>
      <c r="M674" s="174">
        <v>45757.0</v>
      </c>
      <c r="N674" s="31" t="s">
        <v>78</v>
      </c>
      <c r="O674" s="173">
        <v>1.0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99" t="s">
        <v>3079</v>
      </c>
      <c r="B675" s="168" t="s">
        <v>3076</v>
      </c>
      <c r="C675" s="31" t="s">
        <v>1732</v>
      </c>
      <c r="D675" s="168" t="s">
        <v>3077</v>
      </c>
      <c r="E675" s="31" t="s">
        <v>3078</v>
      </c>
      <c r="F675" s="31" t="s">
        <v>132</v>
      </c>
      <c r="G675" s="168" t="s">
        <v>1962</v>
      </c>
      <c r="H675" s="31" t="s">
        <v>1944</v>
      </c>
      <c r="I675" s="168" t="s">
        <v>1755</v>
      </c>
      <c r="J675" s="173">
        <v>1.0</v>
      </c>
      <c r="K675" s="31" t="s">
        <v>9</v>
      </c>
      <c r="L675" s="31" t="s">
        <v>134</v>
      </c>
      <c r="M675" s="174">
        <v>45757.0</v>
      </c>
      <c r="N675" s="31" t="s">
        <v>78</v>
      </c>
      <c r="O675" s="173">
        <v>1.0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99" t="s">
        <v>3080</v>
      </c>
      <c r="B676" s="168" t="s">
        <v>3081</v>
      </c>
      <c r="C676" s="31" t="s">
        <v>1725</v>
      </c>
      <c r="D676" s="168" t="s">
        <v>3082</v>
      </c>
      <c r="E676" s="31" t="s">
        <v>3083</v>
      </c>
      <c r="F676" s="31" t="s">
        <v>132</v>
      </c>
      <c r="G676" s="163" t="s">
        <v>1728</v>
      </c>
      <c r="H676" s="31" t="s">
        <v>1728</v>
      </c>
      <c r="I676" s="168" t="s">
        <v>1755</v>
      </c>
      <c r="J676" s="173">
        <v>1.0</v>
      </c>
      <c r="K676" s="31" t="s">
        <v>9</v>
      </c>
      <c r="L676" s="31" t="s">
        <v>134</v>
      </c>
      <c r="M676" s="174">
        <v>45757.0</v>
      </c>
      <c r="N676" s="31" t="s">
        <v>78</v>
      </c>
      <c r="O676" s="173">
        <v>1.0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99" t="s">
        <v>3084</v>
      </c>
      <c r="B677" s="168" t="s">
        <v>3081</v>
      </c>
      <c r="C677" s="31" t="s">
        <v>1732</v>
      </c>
      <c r="D677" s="168" t="s">
        <v>3082</v>
      </c>
      <c r="E677" s="31" t="s">
        <v>3083</v>
      </c>
      <c r="F677" s="31" t="s">
        <v>132</v>
      </c>
      <c r="G677" s="168" t="s">
        <v>1962</v>
      </c>
      <c r="H677" s="31" t="s">
        <v>1944</v>
      </c>
      <c r="I677" s="168" t="s">
        <v>1755</v>
      </c>
      <c r="J677" s="173">
        <v>1.0</v>
      </c>
      <c r="K677" s="31" t="s">
        <v>9</v>
      </c>
      <c r="L677" s="31" t="s">
        <v>134</v>
      </c>
      <c r="M677" s="174">
        <v>45757.0</v>
      </c>
      <c r="N677" s="31" t="s">
        <v>78</v>
      </c>
      <c r="O677" s="173">
        <v>1.0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99" t="s">
        <v>3085</v>
      </c>
      <c r="B678" s="168" t="s">
        <v>3086</v>
      </c>
      <c r="C678" s="31" t="s">
        <v>1725</v>
      </c>
      <c r="D678" s="168" t="s">
        <v>3087</v>
      </c>
      <c r="E678" s="31" t="s">
        <v>3088</v>
      </c>
      <c r="F678" s="31" t="s">
        <v>131</v>
      </c>
      <c r="G678" s="163" t="s">
        <v>1728</v>
      </c>
      <c r="H678" s="31" t="s">
        <v>1728</v>
      </c>
      <c r="I678" s="168" t="s">
        <v>1755</v>
      </c>
      <c r="J678" s="173">
        <v>1.0</v>
      </c>
      <c r="K678" s="31" t="s">
        <v>9</v>
      </c>
      <c r="L678" s="31" t="s">
        <v>134</v>
      </c>
      <c r="M678" s="174">
        <v>45757.0</v>
      </c>
      <c r="N678" s="31" t="s">
        <v>78</v>
      </c>
      <c r="O678" s="173">
        <v>1.0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99" t="s">
        <v>3089</v>
      </c>
      <c r="B679" s="168" t="s">
        <v>3086</v>
      </c>
      <c r="C679" s="31" t="s">
        <v>1732</v>
      </c>
      <c r="D679" s="168" t="s">
        <v>3087</v>
      </c>
      <c r="E679" s="31" t="s">
        <v>3088</v>
      </c>
      <c r="F679" s="31" t="s">
        <v>131</v>
      </c>
      <c r="G679" s="168" t="s">
        <v>1792</v>
      </c>
      <c r="H679" s="31" t="s">
        <v>1779</v>
      </c>
      <c r="I679" s="168" t="s">
        <v>1755</v>
      </c>
      <c r="J679" s="173">
        <v>1.0</v>
      </c>
      <c r="K679" s="31" t="s">
        <v>9</v>
      </c>
      <c r="L679" s="31" t="s">
        <v>134</v>
      </c>
      <c r="M679" s="174">
        <v>45757.0</v>
      </c>
      <c r="N679" s="31" t="s">
        <v>78</v>
      </c>
      <c r="O679" s="173">
        <v>1.0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99" t="s">
        <v>3090</v>
      </c>
      <c r="B680" s="168" t="s">
        <v>3081</v>
      </c>
      <c r="C680" s="31" t="s">
        <v>1735</v>
      </c>
      <c r="D680" s="168" t="s">
        <v>3082</v>
      </c>
      <c r="E680" s="31" t="s">
        <v>3083</v>
      </c>
      <c r="F680" s="31" t="s">
        <v>132</v>
      </c>
      <c r="G680" s="168" t="s">
        <v>1962</v>
      </c>
      <c r="H680" s="31" t="s">
        <v>1944</v>
      </c>
      <c r="I680" s="168" t="s">
        <v>1755</v>
      </c>
      <c r="J680" s="173">
        <v>1.0</v>
      </c>
      <c r="K680" s="31" t="s">
        <v>9</v>
      </c>
      <c r="L680" s="31" t="s">
        <v>134</v>
      </c>
      <c r="M680" s="174">
        <v>45757.0</v>
      </c>
      <c r="N680" s="31" t="s">
        <v>78</v>
      </c>
      <c r="O680" s="173">
        <v>1.0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99" t="s">
        <v>3091</v>
      </c>
      <c r="B681" s="168" t="s">
        <v>3086</v>
      </c>
      <c r="C681" s="31" t="s">
        <v>1735</v>
      </c>
      <c r="D681" s="168" t="s">
        <v>3087</v>
      </c>
      <c r="E681" s="31" t="s">
        <v>3088</v>
      </c>
      <c r="F681" s="31" t="s">
        <v>131</v>
      </c>
      <c r="G681" s="168" t="s">
        <v>1792</v>
      </c>
      <c r="H681" s="31" t="s">
        <v>1779</v>
      </c>
      <c r="I681" s="168" t="s">
        <v>1755</v>
      </c>
      <c r="J681" s="173">
        <v>1.0</v>
      </c>
      <c r="K681" s="31" t="s">
        <v>9</v>
      </c>
      <c r="L681" s="31" t="s">
        <v>134</v>
      </c>
      <c r="M681" s="174">
        <v>45757.0</v>
      </c>
      <c r="N681" s="31" t="s">
        <v>78</v>
      </c>
      <c r="O681" s="173">
        <v>1.0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99" t="s">
        <v>3092</v>
      </c>
      <c r="B682" s="168" t="s">
        <v>3076</v>
      </c>
      <c r="C682" s="31" t="s">
        <v>1735</v>
      </c>
      <c r="D682" s="168" t="s">
        <v>3077</v>
      </c>
      <c r="E682" s="31" t="s">
        <v>3078</v>
      </c>
      <c r="F682" s="31" t="s">
        <v>132</v>
      </c>
      <c r="G682" s="168" t="s">
        <v>1962</v>
      </c>
      <c r="H682" s="31" t="s">
        <v>1944</v>
      </c>
      <c r="I682" s="168" t="s">
        <v>1755</v>
      </c>
      <c r="J682" s="173">
        <v>1.0</v>
      </c>
      <c r="K682" s="31" t="s">
        <v>9</v>
      </c>
      <c r="L682" s="31" t="s">
        <v>134</v>
      </c>
      <c r="M682" s="174">
        <v>45757.0</v>
      </c>
      <c r="N682" s="31" t="s">
        <v>78</v>
      </c>
      <c r="O682" s="173">
        <v>1.0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99" t="s">
        <v>3093</v>
      </c>
      <c r="B683" s="168" t="s">
        <v>3094</v>
      </c>
      <c r="C683" s="31" t="s">
        <v>1725</v>
      </c>
      <c r="D683" s="168" t="s">
        <v>3095</v>
      </c>
      <c r="E683" s="31" t="s">
        <v>3096</v>
      </c>
      <c r="F683" s="31" t="s">
        <v>129</v>
      </c>
      <c r="G683" s="163" t="s">
        <v>1728</v>
      </c>
      <c r="H683" s="31" t="s">
        <v>1728</v>
      </c>
      <c r="I683" s="168" t="s">
        <v>1755</v>
      </c>
      <c r="J683" s="173">
        <v>1.0</v>
      </c>
      <c r="K683" s="31" t="s">
        <v>9</v>
      </c>
      <c r="L683" s="31" t="s">
        <v>134</v>
      </c>
      <c r="M683" s="174">
        <v>45757.0</v>
      </c>
      <c r="N683" s="31" t="s">
        <v>78</v>
      </c>
      <c r="O683" s="173">
        <v>1.0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99" t="s">
        <v>3097</v>
      </c>
      <c r="B684" s="168" t="s">
        <v>3094</v>
      </c>
      <c r="C684" s="31" t="s">
        <v>1732</v>
      </c>
      <c r="D684" s="168" t="s">
        <v>3095</v>
      </c>
      <c r="E684" s="31" t="s">
        <v>3096</v>
      </c>
      <c r="F684" s="31" t="s">
        <v>129</v>
      </c>
      <c r="G684" s="168" t="s">
        <v>1749</v>
      </c>
      <c r="H684" s="31" t="s">
        <v>1742</v>
      </c>
      <c r="I684" s="168" t="s">
        <v>1755</v>
      </c>
      <c r="J684" s="173">
        <v>1.0</v>
      </c>
      <c r="K684" s="31" t="s">
        <v>9</v>
      </c>
      <c r="L684" s="31" t="s">
        <v>134</v>
      </c>
      <c r="M684" s="174">
        <v>45757.0</v>
      </c>
      <c r="N684" s="31" t="s">
        <v>78</v>
      </c>
      <c r="O684" s="173">
        <v>1.0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99" t="s">
        <v>3098</v>
      </c>
      <c r="B685" s="168" t="s">
        <v>3094</v>
      </c>
      <c r="C685" s="31" t="s">
        <v>1735</v>
      </c>
      <c r="D685" s="168" t="s">
        <v>3095</v>
      </c>
      <c r="E685" s="31" t="s">
        <v>3096</v>
      </c>
      <c r="F685" s="31" t="s">
        <v>129</v>
      </c>
      <c r="G685" s="168" t="s">
        <v>1749</v>
      </c>
      <c r="H685" s="31" t="s">
        <v>1742</v>
      </c>
      <c r="I685" s="168" t="s">
        <v>1755</v>
      </c>
      <c r="J685" s="173">
        <v>1.0</v>
      </c>
      <c r="K685" s="31" t="s">
        <v>9</v>
      </c>
      <c r="L685" s="31" t="s">
        <v>134</v>
      </c>
      <c r="M685" s="174">
        <v>45757.0</v>
      </c>
      <c r="N685" s="31" t="s">
        <v>78</v>
      </c>
      <c r="O685" s="173">
        <v>1.0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99" t="s">
        <v>3099</v>
      </c>
      <c r="B686" s="168" t="s">
        <v>3100</v>
      </c>
      <c r="C686" s="31" t="s">
        <v>1725</v>
      </c>
      <c r="D686" s="168" t="s">
        <v>3101</v>
      </c>
      <c r="E686" s="31" t="s">
        <v>3102</v>
      </c>
      <c r="F686" s="31" t="s">
        <v>132</v>
      </c>
      <c r="G686" s="163" t="s">
        <v>1728</v>
      </c>
      <c r="H686" s="31" t="s">
        <v>1728</v>
      </c>
      <c r="I686" s="168" t="s">
        <v>1755</v>
      </c>
      <c r="J686" s="173">
        <v>1.0</v>
      </c>
      <c r="K686" s="31" t="s">
        <v>9</v>
      </c>
      <c r="L686" s="31" t="s">
        <v>134</v>
      </c>
      <c r="M686" s="174">
        <v>45757.0</v>
      </c>
      <c r="N686" s="31" t="s">
        <v>78</v>
      </c>
      <c r="O686" s="173">
        <v>1.0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99" t="s">
        <v>3103</v>
      </c>
      <c r="B687" s="168" t="s">
        <v>3100</v>
      </c>
      <c r="C687" s="31" t="s">
        <v>1732</v>
      </c>
      <c r="D687" s="168" t="s">
        <v>3101</v>
      </c>
      <c r="E687" s="31" t="s">
        <v>3102</v>
      </c>
      <c r="F687" s="31" t="s">
        <v>132</v>
      </c>
      <c r="G687" s="168" t="s">
        <v>1962</v>
      </c>
      <c r="H687" s="31" t="s">
        <v>1944</v>
      </c>
      <c r="I687" s="168" t="s">
        <v>1755</v>
      </c>
      <c r="J687" s="173">
        <v>1.0</v>
      </c>
      <c r="K687" s="31" t="s">
        <v>9</v>
      </c>
      <c r="L687" s="31" t="s">
        <v>134</v>
      </c>
      <c r="M687" s="174">
        <v>45757.0</v>
      </c>
      <c r="N687" s="31" t="s">
        <v>78</v>
      </c>
      <c r="O687" s="173">
        <v>1.0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99" t="s">
        <v>3104</v>
      </c>
      <c r="B688" s="168" t="s">
        <v>3105</v>
      </c>
      <c r="C688" s="31" t="s">
        <v>1725</v>
      </c>
      <c r="D688" s="168" t="s">
        <v>3106</v>
      </c>
      <c r="E688" s="31" t="s">
        <v>3107</v>
      </c>
      <c r="F688" s="31" t="s">
        <v>129</v>
      </c>
      <c r="G688" s="163" t="s">
        <v>1728</v>
      </c>
      <c r="H688" s="31" t="s">
        <v>1728</v>
      </c>
      <c r="I688" s="168" t="s">
        <v>1755</v>
      </c>
      <c r="J688" s="173">
        <v>1.0</v>
      </c>
      <c r="K688" s="31" t="s">
        <v>9</v>
      </c>
      <c r="L688" s="31" t="s">
        <v>134</v>
      </c>
      <c r="M688" s="174">
        <v>45757.0</v>
      </c>
      <c r="N688" s="31" t="s">
        <v>78</v>
      </c>
      <c r="O688" s="173">
        <v>1.0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99" t="s">
        <v>3108</v>
      </c>
      <c r="B689" s="168" t="s">
        <v>3109</v>
      </c>
      <c r="C689" s="31" t="s">
        <v>1725</v>
      </c>
      <c r="D689" s="168" t="s">
        <v>3110</v>
      </c>
      <c r="E689" s="31" t="s">
        <v>3111</v>
      </c>
      <c r="F689" s="31" t="s">
        <v>132</v>
      </c>
      <c r="G689" s="163" t="s">
        <v>1728</v>
      </c>
      <c r="H689" s="31" t="s">
        <v>1728</v>
      </c>
      <c r="I689" s="168" t="s">
        <v>1729</v>
      </c>
      <c r="J689" s="173">
        <v>1.0</v>
      </c>
      <c r="K689" s="31" t="s">
        <v>82</v>
      </c>
      <c r="L689" s="31" t="s">
        <v>134</v>
      </c>
      <c r="M689" s="174">
        <v>45757.0</v>
      </c>
      <c r="N689" s="31" t="s">
        <v>78</v>
      </c>
      <c r="O689" s="173">
        <v>1.0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99" t="s">
        <v>3112</v>
      </c>
      <c r="B690" s="168" t="s">
        <v>3105</v>
      </c>
      <c r="C690" s="31" t="s">
        <v>1732</v>
      </c>
      <c r="D690" s="168" t="s">
        <v>3106</v>
      </c>
      <c r="E690" s="31" t="s">
        <v>3107</v>
      </c>
      <c r="F690" s="31" t="s">
        <v>129</v>
      </c>
      <c r="G690" s="168" t="s">
        <v>1749</v>
      </c>
      <c r="H690" s="31" t="s">
        <v>1742</v>
      </c>
      <c r="I690" s="168" t="s">
        <v>1755</v>
      </c>
      <c r="J690" s="173">
        <v>1.0</v>
      </c>
      <c r="K690" s="31" t="s">
        <v>9</v>
      </c>
      <c r="L690" s="31" t="s">
        <v>134</v>
      </c>
      <c r="M690" s="174">
        <v>45757.0</v>
      </c>
      <c r="N690" s="31" t="s">
        <v>78</v>
      </c>
      <c r="O690" s="173">
        <v>1.0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99" t="s">
        <v>3113</v>
      </c>
      <c r="B691" s="168" t="s">
        <v>3109</v>
      </c>
      <c r="C691" s="31" t="s">
        <v>1732</v>
      </c>
      <c r="D691" s="168" t="s">
        <v>3110</v>
      </c>
      <c r="E691" s="31" t="s">
        <v>3111</v>
      </c>
      <c r="F691" s="31" t="s">
        <v>132</v>
      </c>
      <c r="G691" s="168" t="s">
        <v>1962</v>
      </c>
      <c r="H691" s="31" t="s">
        <v>1944</v>
      </c>
      <c r="I691" s="168" t="s">
        <v>1729</v>
      </c>
      <c r="J691" s="173">
        <v>1.0</v>
      </c>
      <c r="K691" s="31" t="s">
        <v>82</v>
      </c>
      <c r="L691" s="31" t="s">
        <v>134</v>
      </c>
      <c r="M691" s="174">
        <v>45757.0</v>
      </c>
      <c r="N691" s="31" t="s">
        <v>78</v>
      </c>
      <c r="O691" s="173">
        <v>1.0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99" t="s">
        <v>3114</v>
      </c>
      <c r="B692" s="168" t="s">
        <v>3115</v>
      </c>
      <c r="C692" s="31" t="s">
        <v>1725</v>
      </c>
      <c r="D692" s="168" t="s">
        <v>3116</v>
      </c>
      <c r="E692" s="31" t="s">
        <v>3117</v>
      </c>
      <c r="F692" s="31" t="s">
        <v>131</v>
      </c>
      <c r="G692" s="163" t="s">
        <v>1728</v>
      </c>
      <c r="H692" s="31" t="s">
        <v>1728</v>
      </c>
      <c r="I692" s="168" t="s">
        <v>1755</v>
      </c>
      <c r="J692" s="173">
        <v>1.0</v>
      </c>
      <c r="K692" s="31" t="s">
        <v>9</v>
      </c>
      <c r="L692" s="31" t="s">
        <v>134</v>
      </c>
      <c r="M692" s="174">
        <v>45757.0</v>
      </c>
      <c r="N692" s="31" t="s">
        <v>78</v>
      </c>
      <c r="O692" s="173">
        <v>1.0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99" t="s">
        <v>3118</v>
      </c>
      <c r="B693" s="168" t="s">
        <v>3119</v>
      </c>
      <c r="C693" s="31" t="s">
        <v>1725</v>
      </c>
      <c r="D693" s="168" t="s">
        <v>3120</v>
      </c>
      <c r="E693" s="31" t="s">
        <v>3121</v>
      </c>
      <c r="F693" s="31" t="s">
        <v>132</v>
      </c>
      <c r="G693" s="163" t="s">
        <v>1728</v>
      </c>
      <c r="H693" s="31" t="s">
        <v>1728</v>
      </c>
      <c r="I693" s="168" t="s">
        <v>1755</v>
      </c>
      <c r="J693" s="173">
        <v>1.0</v>
      </c>
      <c r="K693" s="31" t="s">
        <v>9</v>
      </c>
      <c r="L693" s="31" t="s">
        <v>134</v>
      </c>
      <c r="M693" s="174">
        <v>45757.0</v>
      </c>
      <c r="N693" s="31" t="s">
        <v>78</v>
      </c>
      <c r="O693" s="173">
        <v>1.0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99" t="s">
        <v>3122</v>
      </c>
      <c r="B694" s="168" t="s">
        <v>3115</v>
      </c>
      <c r="C694" s="31" t="s">
        <v>1732</v>
      </c>
      <c r="D694" s="168" t="s">
        <v>3116</v>
      </c>
      <c r="E694" s="31" t="s">
        <v>3117</v>
      </c>
      <c r="F694" s="31" t="s">
        <v>131</v>
      </c>
      <c r="G694" s="168" t="s">
        <v>1792</v>
      </c>
      <c r="H694" s="31" t="s">
        <v>1779</v>
      </c>
      <c r="I694" s="168" t="s">
        <v>1755</v>
      </c>
      <c r="J694" s="173">
        <v>1.0</v>
      </c>
      <c r="K694" s="31" t="s">
        <v>9</v>
      </c>
      <c r="L694" s="31" t="s">
        <v>134</v>
      </c>
      <c r="M694" s="174">
        <v>45757.0</v>
      </c>
      <c r="N694" s="31" t="s">
        <v>78</v>
      </c>
      <c r="O694" s="173">
        <v>1.0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99" t="s">
        <v>3123</v>
      </c>
      <c r="B695" s="168" t="s">
        <v>3119</v>
      </c>
      <c r="C695" s="31" t="s">
        <v>1732</v>
      </c>
      <c r="D695" s="168" t="s">
        <v>3120</v>
      </c>
      <c r="E695" s="31" t="s">
        <v>3121</v>
      </c>
      <c r="F695" s="31" t="s">
        <v>132</v>
      </c>
      <c r="G695" s="168" t="s">
        <v>1962</v>
      </c>
      <c r="H695" s="31" t="s">
        <v>1944</v>
      </c>
      <c r="I695" s="168" t="s">
        <v>1755</v>
      </c>
      <c r="J695" s="173">
        <v>1.0</v>
      </c>
      <c r="K695" s="31" t="s">
        <v>9</v>
      </c>
      <c r="L695" s="31" t="s">
        <v>134</v>
      </c>
      <c r="M695" s="174">
        <v>45757.0</v>
      </c>
      <c r="N695" s="31" t="s">
        <v>78</v>
      </c>
      <c r="O695" s="173">
        <v>1.0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99" t="s">
        <v>3124</v>
      </c>
      <c r="B696" s="168" t="s">
        <v>3100</v>
      </c>
      <c r="C696" s="31" t="s">
        <v>1735</v>
      </c>
      <c r="D696" s="168" t="s">
        <v>3101</v>
      </c>
      <c r="E696" s="31" t="s">
        <v>3102</v>
      </c>
      <c r="F696" s="31" t="s">
        <v>132</v>
      </c>
      <c r="G696" s="168" t="s">
        <v>1962</v>
      </c>
      <c r="H696" s="31" t="s">
        <v>1944</v>
      </c>
      <c r="I696" s="168" t="s">
        <v>1755</v>
      </c>
      <c r="J696" s="173">
        <v>1.0</v>
      </c>
      <c r="K696" s="31" t="s">
        <v>9</v>
      </c>
      <c r="L696" s="31" t="s">
        <v>134</v>
      </c>
      <c r="M696" s="174">
        <v>45757.0</v>
      </c>
      <c r="N696" s="31" t="s">
        <v>78</v>
      </c>
      <c r="O696" s="173">
        <v>1.0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99" t="s">
        <v>3125</v>
      </c>
      <c r="B697" s="168" t="s">
        <v>3126</v>
      </c>
      <c r="C697" s="31" t="s">
        <v>1725</v>
      </c>
      <c r="D697" s="168" t="s">
        <v>3127</v>
      </c>
      <c r="E697" s="31" t="s">
        <v>3128</v>
      </c>
      <c r="F697" s="31" t="s">
        <v>132</v>
      </c>
      <c r="G697" s="163" t="s">
        <v>1728</v>
      </c>
      <c r="H697" s="31" t="s">
        <v>1728</v>
      </c>
      <c r="I697" s="168" t="s">
        <v>1755</v>
      </c>
      <c r="J697" s="173">
        <v>2.0</v>
      </c>
      <c r="K697" s="31" t="s">
        <v>9</v>
      </c>
      <c r="L697" s="31" t="s">
        <v>134</v>
      </c>
      <c r="M697" s="174">
        <v>45757.0</v>
      </c>
      <c r="N697" s="31" t="s">
        <v>78</v>
      </c>
      <c r="O697" s="173">
        <v>2.0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99" t="s">
        <v>3129</v>
      </c>
      <c r="B698" s="168" t="s">
        <v>3126</v>
      </c>
      <c r="C698" s="31" t="s">
        <v>1732</v>
      </c>
      <c r="D698" s="168" t="s">
        <v>3127</v>
      </c>
      <c r="E698" s="31" t="s">
        <v>3128</v>
      </c>
      <c r="F698" s="31" t="s">
        <v>132</v>
      </c>
      <c r="G698" s="168" t="s">
        <v>1962</v>
      </c>
      <c r="H698" s="31" t="s">
        <v>1944</v>
      </c>
      <c r="I698" s="168" t="s">
        <v>1755</v>
      </c>
      <c r="J698" s="173">
        <v>2.0</v>
      </c>
      <c r="K698" s="31" t="s">
        <v>9</v>
      </c>
      <c r="L698" s="31" t="s">
        <v>134</v>
      </c>
      <c r="M698" s="174">
        <v>45757.0</v>
      </c>
      <c r="N698" s="31" t="s">
        <v>78</v>
      </c>
      <c r="O698" s="173">
        <v>2.0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99" t="s">
        <v>3130</v>
      </c>
      <c r="B699" s="168" t="s">
        <v>3115</v>
      </c>
      <c r="C699" s="31" t="s">
        <v>1735</v>
      </c>
      <c r="D699" s="168" t="s">
        <v>3116</v>
      </c>
      <c r="E699" s="31" t="s">
        <v>3117</v>
      </c>
      <c r="F699" s="31" t="s">
        <v>131</v>
      </c>
      <c r="G699" s="168" t="s">
        <v>1792</v>
      </c>
      <c r="H699" s="31" t="s">
        <v>1779</v>
      </c>
      <c r="I699" s="168" t="s">
        <v>1755</v>
      </c>
      <c r="J699" s="173">
        <v>1.0</v>
      </c>
      <c r="K699" s="31" t="s">
        <v>9</v>
      </c>
      <c r="L699" s="31" t="s">
        <v>134</v>
      </c>
      <c r="M699" s="174">
        <v>45757.0</v>
      </c>
      <c r="N699" s="31" t="s">
        <v>78</v>
      </c>
      <c r="O699" s="173">
        <v>1.0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99" t="s">
        <v>3131</v>
      </c>
      <c r="B700" s="168" t="s">
        <v>3109</v>
      </c>
      <c r="C700" s="31" t="s">
        <v>1735</v>
      </c>
      <c r="D700" s="168" t="s">
        <v>3110</v>
      </c>
      <c r="E700" s="31" t="s">
        <v>3111</v>
      </c>
      <c r="F700" s="31" t="s">
        <v>132</v>
      </c>
      <c r="G700" s="168" t="s">
        <v>1962</v>
      </c>
      <c r="H700" s="31" t="s">
        <v>1944</v>
      </c>
      <c r="I700" s="168" t="s">
        <v>1729</v>
      </c>
      <c r="J700" s="173">
        <v>1.0</v>
      </c>
      <c r="K700" s="31" t="s">
        <v>82</v>
      </c>
      <c r="L700" s="31" t="s">
        <v>134</v>
      </c>
      <c r="M700" s="174">
        <v>45757.0</v>
      </c>
      <c r="N700" s="31" t="s">
        <v>78</v>
      </c>
      <c r="O700" s="173">
        <v>1.0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99" t="s">
        <v>3132</v>
      </c>
      <c r="B701" s="168" t="s">
        <v>3105</v>
      </c>
      <c r="C701" s="31" t="s">
        <v>1735</v>
      </c>
      <c r="D701" s="168" t="s">
        <v>3106</v>
      </c>
      <c r="E701" s="31" t="s">
        <v>3107</v>
      </c>
      <c r="F701" s="31" t="s">
        <v>129</v>
      </c>
      <c r="G701" s="168" t="s">
        <v>1749</v>
      </c>
      <c r="H701" s="31" t="s">
        <v>1742</v>
      </c>
      <c r="I701" s="168" t="s">
        <v>1755</v>
      </c>
      <c r="J701" s="173">
        <v>1.0</v>
      </c>
      <c r="K701" s="31" t="s">
        <v>9</v>
      </c>
      <c r="L701" s="31" t="s">
        <v>134</v>
      </c>
      <c r="M701" s="174">
        <v>45757.0</v>
      </c>
      <c r="N701" s="31" t="s">
        <v>78</v>
      </c>
      <c r="O701" s="173">
        <v>1.0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99" t="s">
        <v>3133</v>
      </c>
      <c r="B702" s="168" t="s">
        <v>3119</v>
      </c>
      <c r="C702" s="31" t="s">
        <v>1735</v>
      </c>
      <c r="D702" s="168" t="s">
        <v>3120</v>
      </c>
      <c r="E702" s="31" t="s">
        <v>3121</v>
      </c>
      <c r="F702" s="31" t="s">
        <v>132</v>
      </c>
      <c r="G702" s="168" t="s">
        <v>1962</v>
      </c>
      <c r="H702" s="31" t="s">
        <v>1944</v>
      </c>
      <c r="I702" s="168" t="s">
        <v>1755</v>
      </c>
      <c r="J702" s="173">
        <v>1.0</v>
      </c>
      <c r="K702" s="31" t="s">
        <v>9</v>
      </c>
      <c r="L702" s="31" t="s">
        <v>134</v>
      </c>
      <c r="M702" s="174">
        <v>45757.0</v>
      </c>
      <c r="N702" s="31" t="s">
        <v>78</v>
      </c>
      <c r="O702" s="173">
        <v>1.0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99" t="s">
        <v>3134</v>
      </c>
      <c r="B703" s="168" t="s">
        <v>3126</v>
      </c>
      <c r="C703" s="31" t="s">
        <v>1735</v>
      </c>
      <c r="D703" s="168" t="s">
        <v>3127</v>
      </c>
      <c r="E703" s="31" t="s">
        <v>3128</v>
      </c>
      <c r="F703" s="31" t="s">
        <v>132</v>
      </c>
      <c r="G703" s="168" t="s">
        <v>1962</v>
      </c>
      <c r="H703" s="31" t="s">
        <v>1944</v>
      </c>
      <c r="I703" s="168" t="s">
        <v>1755</v>
      </c>
      <c r="J703" s="173">
        <v>2.0</v>
      </c>
      <c r="K703" s="31" t="s">
        <v>9</v>
      </c>
      <c r="L703" s="31" t="s">
        <v>134</v>
      </c>
      <c r="M703" s="174">
        <v>45757.0</v>
      </c>
      <c r="N703" s="31" t="s">
        <v>78</v>
      </c>
      <c r="O703" s="173">
        <v>2.0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99" t="s">
        <v>3135</v>
      </c>
      <c r="B704" s="168" t="s">
        <v>3136</v>
      </c>
      <c r="C704" s="31" t="s">
        <v>1725</v>
      </c>
      <c r="D704" s="168" t="s">
        <v>3137</v>
      </c>
      <c r="E704" s="31" t="s">
        <v>3138</v>
      </c>
      <c r="F704" s="31" t="s">
        <v>132</v>
      </c>
      <c r="G704" s="163" t="s">
        <v>1728</v>
      </c>
      <c r="H704" s="31" t="s">
        <v>1728</v>
      </c>
      <c r="I704" s="168" t="s">
        <v>1755</v>
      </c>
      <c r="J704" s="173">
        <v>1.0</v>
      </c>
      <c r="K704" s="31" t="s">
        <v>9</v>
      </c>
      <c r="L704" s="31" t="s">
        <v>134</v>
      </c>
      <c r="M704" s="174">
        <v>45757.0</v>
      </c>
      <c r="N704" s="31" t="s">
        <v>78</v>
      </c>
      <c r="O704" s="173">
        <v>1.0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99" t="s">
        <v>3139</v>
      </c>
      <c r="B705" s="168" t="s">
        <v>3140</v>
      </c>
      <c r="C705" s="31" t="s">
        <v>1725</v>
      </c>
      <c r="D705" s="168" t="s">
        <v>3141</v>
      </c>
      <c r="E705" s="31" t="s">
        <v>3142</v>
      </c>
      <c r="F705" s="31" t="s">
        <v>131</v>
      </c>
      <c r="G705" s="163" t="s">
        <v>1728</v>
      </c>
      <c r="H705" s="31" t="s">
        <v>1728</v>
      </c>
      <c r="I705" s="168" t="s">
        <v>1755</v>
      </c>
      <c r="J705" s="173">
        <v>1.0</v>
      </c>
      <c r="K705" s="31" t="s">
        <v>9</v>
      </c>
      <c r="L705" s="31" t="s">
        <v>134</v>
      </c>
      <c r="M705" s="174">
        <v>45757.0</v>
      </c>
      <c r="N705" s="31" t="s">
        <v>78</v>
      </c>
      <c r="O705" s="173">
        <v>1.0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99" t="s">
        <v>3143</v>
      </c>
      <c r="B706" s="168" t="s">
        <v>3136</v>
      </c>
      <c r="C706" s="31" t="s">
        <v>1732</v>
      </c>
      <c r="D706" s="168" t="s">
        <v>3137</v>
      </c>
      <c r="E706" s="31" t="s">
        <v>3138</v>
      </c>
      <c r="F706" s="31" t="s">
        <v>132</v>
      </c>
      <c r="G706" s="168" t="s">
        <v>1749</v>
      </c>
      <c r="H706" s="31" t="s">
        <v>1742</v>
      </c>
      <c r="I706" s="168" t="s">
        <v>1755</v>
      </c>
      <c r="J706" s="173">
        <v>1.0</v>
      </c>
      <c r="K706" s="31" t="s">
        <v>9</v>
      </c>
      <c r="L706" s="31" t="s">
        <v>134</v>
      </c>
      <c r="M706" s="174">
        <v>45757.0</v>
      </c>
      <c r="N706" s="31" t="s">
        <v>78</v>
      </c>
      <c r="O706" s="173">
        <v>1.0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99" t="s">
        <v>3144</v>
      </c>
      <c r="B707" s="168" t="s">
        <v>3140</v>
      </c>
      <c r="C707" s="31" t="s">
        <v>1732</v>
      </c>
      <c r="D707" s="168" t="s">
        <v>3141</v>
      </c>
      <c r="E707" s="31" t="s">
        <v>3142</v>
      </c>
      <c r="F707" s="31" t="s">
        <v>131</v>
      </c>
      <c r="G707" s="168" t="s">
        <v>1792</v>
      </c>
      <c r="H707" s="31" t="s">
        <v>1779</v>
      </c>
      <c r="I707" s="168" t="s">
        <v>1755</v>
      </c>
      <c r="J707" s="173">
        <v>1.0</v>
      </c>
      <c r="K707" s="31" t="s">
        <v>9</v>
      </c>
      <c r="L707" s="31" t="s">
        <v>134</v>
      </c>
      <c r="M707" s="174">
        <v>45757.0</v>
      </c>
      <c r="N707" s="31" t="s">
        <v>78</v>
      </c>
      <c r="O707" s="173">
        <v>1.0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99" t="s">
        <v>3145</v>
      </c>
      <c r="B708" s="168" t="s">
        <v>3146</v>
      </c>
      <c r="C708" s="31" t="s">
        <v>1725</v>
      </c>
      <c r="D708" s="168" t="s">
        <v>3147</v>
      </c>
      <c r="E708" s="31" t="s">
        <v>3148</v>
      </c>
      <c r="F708" s="31" t="s">
        <v>132</v>
      </c>
      <c r="G708" s="163" t="s">
        <v>1728</v>
      </c>
      <c r="H708" s="31" t="s">
        <v>1728</v>
      </c>
      <c r="I708" s="168" t="s">
        <v>1755</v>
      </c>
      <c r="J708" s="173">
        <v>1.0</v>
      </c>
      <c r="K708" s="31" t="s">
        <v>9</v>
      </c>
      <c r="L708" s="31" t="s">
        <v>134</v>
      </c>
      <c r="M708" s="174">
        <v>45757.0</v>
      </c>
      <c r="N708" s="31" t="s">
        <v>78</v>
      </c>
      <c r="O708" s="173">
        <v>1.0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99" t="s">
        <v>3149</v>
      </c>
      <c r="B709" s="168" t="s">
        <v>3146</v>
      </c>
      <c r="C709" s="31" t="s">
        <v>1732</v>
      </c>
      <c r="D709" s="168" t="s">
        <v>3147</v>
      </c>
      <c r="E709" s="31" t="s">
        <v>3148</v>
      </c>
      <c r="F709" s="31" t="s">
        <v>132</v>
      </c>
      <c r="G709" s="168" t="s">
        <v>1749</v>
      </c>
      <c r="H709" s="31" t="s">
        <v>1742</v>
      </c>
      <c r="I709" s="168" t="s">
        <v>1755</v>
      </c>
      <c r="J709" s="173">
        <v>1.0</v>
      </c>
      <c r="K709" s="31" t="s">
        <v>9</v>
      </c>
      <c r="L709" s="31" t="s">
        <v>134</v>
      </c>
      <c r="M709" s="174">
        <v>45757.0</v>
      </c>
      <c r="N709" s="31" t="s">
        <v>78</v>
      </c>
      <c r="O709" s="173">
        <v>1.0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99" t="s">
        <v>3150</v>
      </c>
      <c r="B710" s="168" t="s">
        <v>3140</v>
      </c>
      <c r="C710" s="31" t="s">
        <v>1735</v>
      </c>
      <c r="D710" s="168" t="s">
        <v>3141</v>
      </c>
      <c r="E710" s="31" t="s">
        <v>3142</v>
      </c>
      <c r="F710" s="31" t="s">
        <v>131</v>
      </c>
      <c r="G710" s="168" t="s">
        <v>1792</v>
      </c>
      <c r="H710" s="31" t="s">
        <v>1779</v>
      </c>
      <c r="I710" s="168" t="s">
        <v>1755</v>
      </c>
      <c r="J710" s="173">
        <v>1.0</v>
      </c>
      <c r="K710" s="31" t="s">
        <v>9</v>
      </c>
      <c r="L710" s="31" t="s">
        <v>134</v>
      </c>
      <c r="M710" s="174">
        <v>45757.0</v>
      </c>
      <c r="N710" s="31" t="s">
        <v>78</v>
      </c>
      <c r="O710" s="173">
        <v>1.0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99" t="s">
        <v>3151</v>
      </c>
      <c r="B711" s="168" t="s">
        <v>3152</v>
      </c>
      <c r="C711" s="31" t="s">
        <v>1725</v>
      </c>
      <c r="D711" s="168" t="s">
        <v>3153</v>
      </c>
      <c r="E711" s="31" t="s">
        <v>3154</v>
      </c>
      <c r="F711" s="31" t="s">
        <v>132</v>
      </c>
      <c r="G711" s="163" t="s">
        <v>1728</v>
      </c>
      <c r="H711" s="31" t="s">
        <v>1728</v>
      </c>
      <c r="I711" s="168" t="s">
        <v>1755</v>
      </c>
      <c r="J711" s="173">
        <v>1.0</v>
      </c>
      <c r="K711" s="31" t="s">
        <v>9</v>
      </c>
      <c r="L711" s="31" t="s">
        <v>134</v>
      </c>
      <c r="M711" s="174">
        <v>45757.0</v>
      </c>
      <c r="N711" s="31" t="s">
        <v>78</v>
      </c>
      <c r="O711" s="173">
        <v>1.0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99" t="s">
        <v>3155</v>
      </c>
      <c r="B712" s="168" t="s">
        <v>3152</v>
      </c>
      <c r="C712" s="31" t="s">
        <v>1732</v>
      </c>
      <c r="D712" s="168" t="s">
        <v>3153</v>
      </c>
      <c r="E712" s="31" t="s">
        <v>3154</v>
      </c>
      <c r="F712" s="31" t="s">
        <v>132</v>
      </c>
      <c r="G712" s="168" t="s">
        <v>1749</v>
      </c>
      <c r="H712" s="31" t="s">
        <v>1742</v>
      </c>
      <c r="I712" s="168" t="s">
        <v>1755</v>
      </c>
      <c r="J712" s="173">
        <v>1.0</v>
      </c>
      <c r="K712" s="31" t="s">
        <v>9</v>
      </c>
      <c r="L712" s="31" t="s">
        <v>134</v>
      </c>
      <c r="M712" s="174">
        <v>45757.0</v>
      </c>
      <c r="N712" s="31" t="s">
        <v>78</v>
      </c>
      <c r="O712" s="173">
        <v>1.0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99" t="s">
        <v>3156</v>
      </c>
      <c r="B713" s="168" t="s">
        <v>3136</v>
      </c>
      <c r="C713" s="31" t="s">
        <v>1735</v>
      </c>
      <c r="D713" s="168" t="s">
        <v>3137</v>
      </c>
      <c r="E713" s="31" t="s">
        <v>3138</v>
      </c>
      <c r="F713" s="31" t="s">
        <v>132</v>
      </c>
      <c r="G713" s="168" t="s">
        <v>1749</v>
      </c>
      <c r="H713" s="31" t="s">
        <v>1742</v>
      </c>
      <c r="I713" s="168" t="s">
        <v>1755</v>
      </c>
      <c r="J713" s="173">
        <v>1.0</v>
      </c>
      <c r="K713" s="31" t="s">
        <v>9</v>
      </c>
      <c r="L713" s="31" t="s">
        <v>134</v>
      </c>
      <c r="M713" s="174">
        <v>45757.0</v>
      </c>
      <c r="N713" s="31" t="s">
        <v>78</v>
      </c>
      <c r="O713" s="173">
        <v>1.0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99" t="s">
        <v>3157</v>
      </c>
      <c r="B714" s="168" t="s">
        <v>3158</v>
      </c>
      <c r="C714" s="31" t="s">
        <v>1725</v>
      </c>
      <c r="D714" s="168" t="s">
        <v>3159</v>
      </c>
      <c r="E714" s="31" t="s">
        <v>3160</v>
      </c>
      <c r="F714" s="31" t="s">
        <v>132</v>
      </c>
      <c r="G714" s="163" t="s">
        <v>1728</v>
      </c>
      <c r="H714" s="31" t="s">
        <v>1728</v>
      </c>
      <c r="I714" s="168" t="s">
        <v>1755</v>
      </c>
      <c r="J714" s="173">
        <v>1.0</v>
      </c>
      <c r="K714" s="31" t="s">
        <v>9</v>
      </c>
      <c r="L714" s="31" t="s">
        <v>134</v>
      </c>
      <c r="M714" s="174">
        <v>45757.0</v>
      </c>
      <c r="N714" s="31" t="s">
        <v>78</v>
      </c>
      <c r="O714" s="173">
        <v>1.0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99" t="s">
        <v>3161</v>
      </c>
      <c r="B715" s="168" t="s">
        <v>3162</v>
      </c>
      <c r="C715" s="31" t="s">
        <v>1725</v>
      </c>
      <c r="D715" s="168" t="s">
        <v>3163</v>
      </c>
      <c r="E715" s="31" t="s">
        <v>1927</v>
      </c>
      <c r="F715" s="31" t="s">
        <v>132</v>
      </c>
      <c r="G715" s="163" t="s">
        <v>1728</v>
      </c>
      <c r="H715" s="31" t="s">
        <v>1728</v>
      </c>
      <c r="I715" s="168" t="s">
        <v>1755</v>
      </c>
      <c r="J715" s="173">
        <v>1.0</v>
      </c>
      <c r="K715" s="31" t="s">
        <v>9</v>
      </c>
      <c r="L715" s="31" t="s">
        <v>134</v>
      </c>
      <c r="M715" s="174">
        <v>45757.0</v>
      </c>
      <c r="N715" s="31" t="s">
        <v>78</v>
      </c>
      <c r="O715" s="173">
        <v>1.0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99" t="s">
        <v>3164</v>
      </c>
      <c r="B716" s="168" t="s">
        <v>3158</v>
      </c>
      <c r="C716" s="31" t="s">
        <v>1732</v>
      </c>
      <c r="D716" s="168" t="s">
        <v>3159</v>
      </c>
      <c r="E716" s="31" t="s">
        <v>3160</v>
      </c>
      <c r="F716" s="31" t="s">
        <v>132</v>
      </c>
      <c r="G716" s="168" t="s">
        <v>1749</v>
      </c>
      <c r="H716" s="31" t="s">
        <v>1742</v>
      </c>
      <c r="I716" s="168" t="s">
        <v>1755</v>
      </c>
      <c r="J716" s="173">
        <v>1.0</v>
      </c>
      <c r="K716" s="31" t="s">
        <v>9</v>
      </c>
      <c r="L716" s="31" t="s">
        <v>134</v>
      </c>
      <c r="M716" s="174">
        <v>45757.0</v>
      </c>
      <c r="N716" s="31" t="s">
        <v>78</v>
      </c>
      <c r="O716" s="173">
        <v>1.0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99" t="s">
        <v>3165</v>
      </c>
      <c r="B717" s="168" t="s">
        <v>3162</v>
      </c>
      <c r="C717" s="31" t="s">
        <v>1732</v>
      </c>
      <c r="D717" s="168" t="s">
        <v>3163</v>
      </c>
      <c r="E717" s="31" t="s">
        <v>1927</v>
      </c>
      <c r="F717" s="31" t="s">
        <v>132</v>
      </c>
      <c r="G717" s="168" t="s">
        <v>1749</v>
      </c>
      <c r="H717" s="31" t="s">
        <v>1742</v>
      </c>
      <c r="I717" s="168" t="s">
        <v>1755</v>
      </c>
      <c r="J717" s="173">
        <v>1.0</v>
      </c>
      <c r="K717" s="31" t="s">
        <v>9</v>
      </c>
      <c r="L717" s="31" t="s">
        <v>134</v>
      </c>
      <c r="M717" s="174">
        <v>45757.0</v>
      </c>
      <c r="N717" s="31" t="s">
        <v>78</v>
      </c>
      <c r="O717" s="173">
        <v>1.0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99" t="s">
        <v>3166</v>
      </c>
      <c r="B718" s="168" t="s">
        <v>3146</v>
      </c>
      <c r="C718" s="31" t="s">
        <v>1735</v>
      </c>
      <c r="D718" s="168" t="s">
        <v>3147</v>
      </c>
      <c r="E718" s="31" t="s">
        <v>3148</v>
      </c>
      <c r="F718" s="31" t="s">
        <v>132</v>
      </c>
      <c r="G718" s="168" t="s">
        <v>1749</v>
      </c>
      <c r="H718" s="31" t="s">
        <v>1742</v>
      </c>
      <c r="I718" s="168" t="s">
        <v>1755</v>
      </c>
      <c r="J718" s="173">
        <v>1.0</v>
      </c>
      <c r="K718" s="31" t="s">
        <v>9</v>
      </c>
      <c r="L718" s="31" t="s">
        <v>134</v>
      </c>
      <c r="M718" s="174">
        <v>45757.0</v>
      </c>
      <c r="N718" s="31" t="s">
        <v>78</v>
      </c>
      <c r="O718" s="173">
        <v>1.0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99" t="s">
        <v>3167</v>
      </c>
      <c r="B719" s="168" t="s">
        <v>3162</v>
      </c>
      <c r="C719" s="31" t="s">
        <v>1735</v>
      </c>
      <c r="D719" s="168" t="s">
        <v>3163</v>
      </c>
      <c r="E719" s="31" t="s">
        <v>1927</v>
      </c>
      <c r="F719" s="31" t="s">
        <v>132</v>
      </c>
      <c r="G719" s="168" t="s">
        <v>1749</v>
      </c>
      <c r="H719" s="31" t="s">
        <v>1742</v>
      </c>
      <c r="I719" s="168" t="s">
        <v>1755</v>
      </c>
      <c r="J719" s="173">
        <v>1.0</v>
      </c>
      <c r="K719" s="31" t="s">
        <v>9</v>
      </c>
      <c r="L719" s="31" t="s">
        <v>134</v>
      </c>
      <c r="M719" s="174">
        <v>45757.0</v>
      </c>
      <c r="N719" s="31" t="s">
        <v>78</v>
      </c>
      <c r="O719" s="173">
        <v>1.0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99" t="s">
        <v>3168</v>
      </c>
      <c r="B720" s="168" t="s">
        <v>3158</v>
      </c>
      <c r="C720" s="31" t="s">
        <v>1735</v>
      </c>
      <c r="D720" s="168" t="s">
        <v>3159</v>
      </c>
      <c r="E720" s="31" t="s">
        <v>3160</v>
      </c>
      <c r="F720" s="31" t="s">
        <v>132</v>
      </c>
      <c r="G720" s="168" t="s">
        <v>1749</v>
      </c>
      <c r="H720" s="31" t="s">
        <v>1742</v>
      </c>
      <c r="I720" s="168" t="s">
        <v>1755</v>
      </c>
      <c r="J720" s="173">
        <v>1.0</v>
      </c>
      <c r="K720" s="31" t="s">
        <v>9</v>
      </c>
      <c r="L720" s="31" t="s">
        <v>134</v>
      </c>
      <c r="M720" s="174">
        <v>45757.0</v>
      </c>
      <c r="N720" s="31" t="s">
        <v>78</v>
      </c>
      <c r="O720" s="173">
        <v>1.0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99" t="s">
        <v>3169</v>
      </c>
      <c r="B721" s="168" t="s">
        <v>3170</v>
      </c>
      <c r="C721" s="31" t="s">
        <v>1725</v>
      </c>
      <c r="D721" s="168" t="s">
        <v>3171</v>
      </c>
      <c r="E721" s="31" t="s">
        <v>3172</v>
      </c>
      <c r="F721" s="31" t="s">
        <v>132</v>
      </c>
      <c r="G721" s="163" t="s">
        <v>1728</v>
      </c>
      <c r="H721" s="31" t="s">
        <v>1728</v>
      </c>
      <c r="I721" s="168" t="s">
        <v>1755</v>
      </c>
      <c r="J721" s="173">
        <v>1.0</v>
      </c>
      <c r="K721" s="31" t="s">
        <v>9</v>
      </c>
      <c r="L721" s="31" t="s">
        <v>134</v>
      </c>
      <c r="M721" s="174">
        <v>45757.0</v>
      </c>
      <c r="N721" s="31" t="s">
        <v>78</v>
      </c>
      <c r="O721" s="173">
        <v>1.0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99" t="s">
        <v>3173</v>
      </c>
      <c r="B722" s="168" t="s">
        <v>3170</v>
      </c>
      <c r="C722" s="31" t="s">
        <v>1732</v>
      </c>
      <c r="D722" s="168" t="s">
        <v>3171</v>
      </c>
      <c r="E722" s="31" t="s">
        <v>3172</v>
      </c>
      <c r="F722" s="31" t="s">
        <v>132</v>
      </c>
      <c r="G722" s="168" t="s">
        <v>1792</v>
      </c>
      <c r="H722" s="31" t="s">
        <v>1779</v>
      </c>
      <c r="I722" s="168" t="s">
        <v>1755</v>
      </c>
      <c r="J722" s="173">
        <v>1.0</v>
      </c>
      <c r="K722" s="31" t="s">
        <v>9</v>
      </c>
      <c r="L722" s="31" t="s">
        <v>134</v>
      </c>
      <c r="M722" s="174">
        <v>45757.0</v>
      </c>
      <c r="N722" s="31" t="s">
        <v>78</v>
      </c>
      <c r="O722" s="173">
        <v>1.0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99" t="s">
        <v>3174</v>
      </c>
      <c r="B723" s="168" t="s">
        <v>3152</v>
      </c>
      <c r="C723" s="31" t="s">
        <v>1735</v>
      </c>
      <c r="D723" s="168" t="s">
        <v>3153</v>
      </c>
      <c r="E723" s="31" t="s">
        <v>3154</v>
      </c>
      <c r="F723" s="31" t="s">
        <v>132</v>
      </c>
      <c r="G723" s="168" t="s">
        <v>1749</v>
      </c>
      <c r="H723" s="31" t="s">
        <v>1742</v>
      </c>
      <c r="I723" s="168" t="s">
        <v>1755</v>
      </c>
      <c r="J723" s="173">
        <v>1.0</v>
      </c>
      <c r="K723" s="31" t="s">
        <v>9</v>
      </c>
      <c r="L723" s="31" t="s">
        <v>134</v>
      </c>
      <c r="M723" s="174">
        <v>45757.0</v>
      </c>
      <c r="N723" s="31" t="s">
        <v>78</v>
      </c>
      <c r="O723" s="173">
        <v>1.0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99" t="s">
        <v>3175</v>
      </c>
      <c r="B724" s="168" t="s">
        <v>3176</v>
      </c>
      <c r="C724" s="31" t="s">
        <v>1725</v>
      </c>
      <c r="D724" s="168" t="s">
        <v>3177</v>
      </c>
      <c r="E724" s="31" t="s">
        <v>3178</v>
      </c>
      <c r="F724" s="31" t="s">
        <v>129</v>
      </c>
      <c r="G724" s="163" t="s">
        <v>1728</v>
      </c>
      <c r="H724" s="31" t="s">
        <v>1728</v>
      </c>
      <c r="I724" s="168" t="s">
        <v>1755</v>
      </c>
      <c r="J724" s="173">
        <v>1.0</v>
      </c>
      <c r="K724" s="31" t="s">
        <v>9</v>
      </c>
      <c r="L724" s="31" t="s">
        <v>134</v>
      </c>
      <c r="M724" s="174">
        <v>45757.0</v>
      </c>
      <c r="N724" s="31" t="s">
        <v>78</v>
      </c>
      <c r="O724" s="173">
        <v>1.0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99" t="s">
        <v>3179</v>
      </c>
      <c r="B725" s="168" t="s">
        <v>3170</v>
      </c>
      <c r="C725" s="31" t="s">
        <v>1735</v>
      </c>
      <c r="D725" s="168" t="s">
        <v>3171</v>
      </c>
      <c r="E725" s="31" t="s">
        <v>3172</v>
      </c>
      <c r="F725" s="31" t="s">
        <v>132</v>
      </c>
      <c r="G725" s="168" t="s">
        <v>1792</v>
      </c>
      <c r="H725" s="31" t="s">
        <v>1779</v>
      </c>
      <c r="I725" s="168" t="s">
        <v>1755</v>
      </c>
      <c r="J725" s="173">
        <v>1.0</v>
      </c>
      <c r="K725" s="31" t="s">
        <v>9</v>
      </c>
      <c r="L725" s="31" t="s">
        <v>134</v>
      </c>
      <c r="M725" s="174">
        <v>45757.0</v>
      </c>
      <c r="N725" s="31" t="s">
        <v>78</v>
      </c>
      <c r="O725" s="173">
        <v>1.0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99" t="s">
        <v>3180</v>
      </c>
      <c r="B726" s="168" t="s">
        <v>3176</v>
      </c>
      <c r="C726" s="31" t="s">
        <v>1732</v>
      </c>
      <c r="D726" s="168" t="s">
        <v>3177</v>
      </c>
      <c r="E726" s="31" t="s">
        <v>3178</v>
      </c>
      <c r="F726" s="31" t="s">
        <v>129</v>
      </c>
      <c r="G726" s="168" t="s">
        <v>1792</v>
      </c>
      <c r="H726" s="31" t="s">
        <v>1779</v>
      </c>
      <c r="I726" s="168" t="s">
        <v>1755</v>
      </c>
      <c r="J726" s="173">
        <v>1.0</v>
      </c>
      <c r="K726" s="31" t="s">
        <v>9</v>
      </c>
      <c r="L726" s="31" t="s">
        <v>134</v>
      </c>
      <c r="M726" s="174">
        <v>45757.0</v>
      </c>
      <c r="N726" s="31" t="s">
        <v>78</v>
      </c>
      <c r="O726" s="173">
        <v>1.0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99" t="s">
        <v>3181</v>
      </c>
      <c r="B727" s="168" t="s">
        <v>3182</v>
      </c>
      <c r="C727" s="31" t="s">
        <v>1725</v>
      </c>
      <c r="D727" s="168" t="s">
        <v>3183</v>
      </c>
      <c r="E727" s="31" t="s">
        <v>3184</v>
      </c>
      <c r="F727" s="31" t="s">
        <v>132</v>
      </c>
      <c r="G727" s="163" t="s">
        <v>1728</v>
      </c>
      <c r="H727" s="31" t="s">
        <v>1728</v>
      </c>
      <c r="I727" s="168" t="s">
        <v>1729</v>
      </c>
      <c r="J727" s="173">
        <v>1.0</v>
      </c>
      <c r="K727" s="31" t="s">
        <v>82</v>
      </c>
      <c r="L727" s="31" t="s">
        <v>134</v>
      </c>
      <c r="M727" s="174">
        <v>45757.0</v>
      </c>
      <c r="N727" s="31" t="s">
        <v>78</v>
      </c>
      <c r="O727" s="173">
        <v>1.0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99" t="s">
        <v>3185</v>
      </c>
      <c r="B728" s="168" t="s">
        <v>3182</v>
      </c>
      <c r="C728" s="31" t="s">
        <v>1732</v>
      </c>
      <c r="D728" s="168" t="s">
        <v>3183</v>
      </c>
      <c r="E728" s="31" t="s">
        <v>3184</v>
      </c>
      <c r="F728" s="31" t="s">
        <v>132</v>
      </c>
      <c r="G728" s="168" t="s">
        <v>1792</v>
      </c>
      <c r="H728" s="31" t="s">
        <v>1779</v>
      </c>
      <c r="I728" s="168" t="s">
        <v>1729</v>
      </c>
      <c r="J728" s="173">
        <v>1.0</v>
      </c>
      <c r="K728" s="31" t="s">
        <v>82</v>
      </c>
      <c r="L728" s="31" t="s">
        <v>134</v>
      </c>
      <c r="M728" s="174">
        <v>45757.0</v>
      </c>
      <c r="N728" s="31" t="s">
        <v>78</v>
      </c>
      <c r="O728" s="173">
        <v>1.0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99" t="s">
        <v>3186</v>
      </c>
      <c r="B729" s="168" t="s">
        <v>3176</v>
      </c>
      <c r="C729" s="31" t="s">
        <v>1735</v>
      </c>
      <c r="D729" s="168" t="s">
        <v>3177</v>
      </c>
      <c r="E729" s="31" t="s">
        <v>3178</v>
      </c>
      <c r="F729" s="31" t="s">
        <v>129</v>
      </c>
      <c r="G729" s="168" t="s">
        <v>1792</v>
      </c>
      <c r="H729" s="31" t="s">
        <v>1779</v>
      </c>
      <c r="I729" s="168" t="s">
        <v>1755</v>
      </c>
      <c r="J729" s="173">
        <v>1.0</v>
      </c>
      <c r="K729" s="31" t="s">
        <v>9</v>
      </c>
      <c r="L729" s="31" t="s">
        <v>134</v>
      </c>
      <c r="M729" s="174">
        <v>45757.0</v>
      </c>
      <c r="N729" s="31" t="s">
        <v>78</v>
      </c>
      <c r="O729" s="173">
        <v>1.0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99" t="s">
        <v>3187</v>
      </c>
      <c r="B730" s="168" t="s">
        <v>3188</v>
      </c>
      <c r="C730" s="31" t="s">
        <v>1725</v>
      </c>
      <c r="D730" s="168" t="s">
        <v>3189</v>
      </c>
      <c r="E730" s="31" t="s">
        <v>3190</v>
      </c>
      <c r="F730" s="31" t="s">
        <v>132</v>
      </c>
      <c r="G730" s="163" t="s">
        <v>1728</v>
      </c>
      <c r="H730" s="31" t="s">
        <v>1728</v>
      </c>
      <c r="I730" s="168" t="s">
        <v>1755</v>
      </c>
      <c r="J730" s="173">
        <v>1.0</v>
      </c>
      <c r="K730" s="31" t="s">
        <v>9</v>
      </c>
      <c r="L730" s="31" t="s">
        <v>134</v>
      </c>
      <c r="M730" s="174">
        <v>45757.0</v>
      </c>
      <c r="N730" s="31" t="s">
        <v>78</v>
      </c>
      <c r="O730" s="173">
        <v>1.0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99" t="s">
        <v>3191</v>
      </c>
      <c r="B731" s="168" t="s">
        <v>3188</v>
      </c>
      <c r="C731" s="31" t="s">
        <v>1732</v>
      </c>
      <c r="D731" s="168" t="s">
        <v>3189</v>
      </c>
      <c r="E731" s="31" t="s">
        <v>3190</v>
      </c>
      <c r="F731" s="31" t="s">
        <v>132</v>
      </c>
      <c r="G731" s="168" t="s">
        <v>1792</v>
      </c>
      <c r="H731" s="31" t="s">
        <v>1779</v>
      </c>
      <c r="I731" s="168" t="s">
        <v>1755</v>
      </c>
      <c r="J731" s="173">
        <v>1.0</v>
      </c>
      <c r="K731" s="31" t="s">
        <v>9</v>
      </c>
      <c r="L731" s="31" t="s">
        <v>134</v>
      </c>
      <c r="M731" s="174">
        <v>45757.0</v>
      </c>
      <c r="N731" s="31" t="s">
        <v>78</v>
      </c>
      <c r="O731" s="173">
        <v>1.0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99" t="s">
        <v>3192</v>
      </c>
      <c r="B732" s="168" t="s">
        <v>3182</v>
      </c>
      <c r="C732" s="31" t="s">
        <v>1735</v>
      </c>
      <c r="D732" s="168" t="s">
        <v>3183</v>
      </c>
      <c r="E732" s="31" t="s">
        <v>3184</v>
      </c>
      <c r="F732" s="31" t="s">
        <v>132</v>
      </c>
      <c r="G732" s="168" t="s">
        <v>1792</v>
      </c>
      <c r="H732" s="31" t="s">
        <v>1779</v>
      </c>
      <c r="I732" s="168" t="s">
        <v>1729</v>
      </c>
      <c r="J732" s="173">
        <v>1.0</v>
      </c>
      <c r="K732" s="31" t="s">
        <v>82</v>
      </c>
      <c r="L732" s="31" t="s">
        <v>134</v>
      </c>
      <c r="M732" s="174">
        <v>45757.0</v>
      </c>
      <c r="N732" s="31" t="s">
        <v>78</v>
      </c>
      <c r="O732" s="173">
        <v>1.0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99" t="s">
        <v>3193</v>
      </c>
      <c r="B733" s="168" t="s">
        <v>3188</v>
      </c>
      <c r="C733" s="31" t="s">
        <v>1735</v>
      </c>
      <c r="D733" s="168" t="s">
        <v>3189</v>
      </c>
      <c r="E733" s="31" t="s">
        <v>3190</v>
      </c>
      <c r="F733" s="31" t="s">
        <v>132</v>
      </c>
      <c r="G733" s="168" t="s">
        <v>1792</v>
      </c>
      <c r="H733" s="31" t="s">
        <v>1779</v>
      </c>
      <c r="I733" s="168" t="s">
        <v>1755</v>
      </c>
      <c r="J733" s="173">
        <v>1.0</v>
      </c>
      <c r="K733" s="31" t="s">
        <v>9</v>
      </c>
      <c r="L733" s="31" t="s">
        <v>134</v>
      </c>
      <c r="M733" s="174">
        <v>45757.0</v>
      </c>
      <c r="N733" s="31" t="s">
        <v>78</v>
      </c>
      <c r="O733" s="173">
        <v>1.0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99" t="s">
        <v>3194</v>
      </c>
      <c r="B734" s="168" t="s">
        <v>3195</v>
      </c>
      <c r="C734" s="31" t="s">
        <v>1725</v>
      </c>
      <c r="D734" s="168" t="s">
        <v>3196</v>
      </c>
      <c r="E734" s="31" t="s">
        <v>3197</v>
      </c>
      <c r="F734" s="31" t="s">
        <v>131</v>
      </c>
      <c r="G734" s="163" t="s">
        <v>1728</v>
      </c>
      <c r="H734" s="31" t="s">
        <v>1728</v>
      </c>
      <c r="I734" s="168" t="s">
        <v>1755</v>
      </c>
      <c r="J734" s="173">
        <v>1.0</v>
      </c>
      <c r="K734" s="31" t="s">
        <v>9</v>
      </c>
      <c r="L734" s="31" t="s">
        <v>134</v>
      </c>
      <c r="M734" s="174">
        <v>45757.0</v>
      </c>
      <c r="N734" s="31" t="s">
        <v>78</v>
      </c>
      <c r="O734" s="173">
        <v>1.0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99" t="s">
        <v>3198</v>
      </c>
      <c r="B735" s="168" t="s">
        <v>3195</v>
      </c>
      <c r="C735" s="31" t="s">
        <v>1732</v>
      </c>
      <c r="D735" s="168" t="s">
        <v>3196</v>
      </c>
      <c r="E735" s="31" t="s">
        <v>3197</v>
      </c>
      <c r="F735" s="31" t="s">
        <v>131</v>
      </c>
      <c r="G735" s="168" t="s">
        <v>1962</v>
      </c>
      <c r="H735" s="31" t="s">
        <v>1944</v>
      </c>
      <c r="I735" s="168" t="s">
        <v>1755</v>
      </c>
      <c r="J735" s="173">
        <v>1.0</v>
      </c>
      <c r="K735" s="31" t="s">
        <v>9</v>
      </c>
      <c r="L735" s="31" t="s">
        <v>134</v>
      </c>
      <c r="M735" s="174">
        <v>45757.0</v>
      </c>
      <c r="N735" s="31" t="s">
        <v>78</v>
      </c>
      <c r="O735" s="173">
        <v>1.0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99" t="s">
        <v>3199</v>
      </c>
      <c r="B736" s="168" t="s">
        <v>3200</v>
      </c>
      <c r="C736" s="31" t="s">
        <v>1725</v>
      </c>
      <c r="D736" s="168" t="s">
        <v>3201</v>
      </c>
      <c r="E736" s="31" t="s">
        <v>3202</v>
      </c>
      <c r="F736" s="31" t="s">
        <v>131</v>
      </c>
      <c r="G736" s="163" t="s">
        <v>1728</v>
      </c>
      <c r="H736" s="31" t="s">
        <v>1728</v>
      </c>
      <c r="I736" s="168" t="s">
        <v>1755</v>
      </c>
      <c r="J736" s="173">
        <v>1.0</v>
      </c>
      <c r="K736" s="31" t="s">
        <v>9</v>
      </c>
      <c r="L736" s="31" t="s">
        <v>134</v>
      </c>
      <c r="M736" s="174">
        <v>45757.0</v>
      </c>
      <c r="N736" s="31" t="s">
        <v>78</v>
      </c>
      <c r="O736" s="173">
        <v>1.0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99" t="s">
        <v>3203</v>
      </c>
      <c r="B737" s="168" t="s">
        <v>3200</v>
      </c>
      <c r="C737" s="31" t="s">
        <v>1732</v>
      </c>
      <c r="D737" s="168" t="s">
        <v>3201</v>
      </c>
      <c r="E737" s="31" t="s">
        <v>3202</v>
      </c>
      <c r="F737" s="31" t="s">
        <v>131</v>
      </c>
      <c r="G737" s="168" t="s">
        <v>1962</v>
      </c>
      <c r="H737" s="31" t="s">
        <v>1944</v>
      </c>
      <c r="I737" s="168" t="s">
        <v>1755</v>
      </c>
      <c r="J737" s="173">
        <v>1.0</v>
      </c>
      <c r="K737" s="31" t="s">
        <v>9</v>
      </c>
      <c r="L737" s="31" t="s">
        <v>134</v>
      </c>
      <c r="M737" s="174">
        <v>45757.0</v>
      </c>
      <c r="N737" s="31" t="s">
        <v>78</v>
      </c>
      <c r="O737" s="173">
        <v>1.0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99" t="s">
        <v>3204</v>
      </c>
      <c r="B738" s="168" t="s">
        <v>3195</v>
      </c>
      <c r="C738" s="31" t="s">
        <v>1735</v>
      </c>
      <c r="D738" s="168" t="s">
        <v>3196</v>
      </c>
      <c r="E738" s="31" t="s">
        <v>3197</v>
      </c>
      <c r="F738" s="31" t="s">
        <v>131</v>
      </c>
      <c r="G738" s="168" t="s">
        <v>1962</v>
      </c>
      <c r="H738" s="31" t="s">
        <v>1944</v>
      </c>
      <c r="I738" s="168" t="s">
        <v>1755</v>
      </c>
      <c r="J738" s="173">
        <v>1.0</v>
      </c>
      <c r="K738" s="31" t="s">
        <v>9</v>
      </c>
      <c r="L738" s="31" t="s">
        <v>134</v>
      </c>
      <c r="M738" s="174">
        <v>45757.0</v>
      </c>
      <c r="N738" s="31" t="s">
        <v>78</v>
      </c>
      <c r="O738" s="173">
        <v>1.0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99" t="s">
        <v>3205</v>
      </c>
      <c r="B739" s="168" t="s">
        <v>3206</v>
      </c>
      <c r="C739" s="31" t="s">
        <v>1725</v>
      </c>
      <c r="D739" s="168" t="s">
        <v>3207</v>
      </c>
      <c r="E739" s="31" t="s">
        <v>3208</v>
      </c>
      <c r="F739" s="31" t="s">
        <v>132</v>
      </c>
      <c r="G739" s="163" t="s">
        <v>1728</v>
      </c>
      <c r="H739" s="31" t="s">
        <v>1728</v>
      </c>
      <c r="I739" s="168" t="s">
        <v>1729</v>
      </c>
      <c r="J739" s="173">
        <v>1.0</v>
      </c>
      <c r="K739" s="31" t="s">
        <v>82</v>
      </c>
      <c r="L739" s="31" t="s">
        <v>134</v>
      </c>
      <c r="M739" s="174">
        <v>45757.0</v>
      </c>
      <c r="N739" s="31" t="s">
        <v>78</v>
      </c>
      <c r="O739" s="173">
        <v>1.0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99" t="s">
        <v>3209</v>
      </c>
      <c r="B740" s="168" t="s">
        <v>3206</v>
      </c>
      <c r="C740" s="31" t="s">
        <v>1732</v>
      </c>
      <c r="D740" s="168" t="s">
        <v>3207</v>
      </c>
      <c r="E740" s="31" t="s">
        <v>3208</v>
      </c>
      <c r="F740" s="31" t="s">
        <v>132</v>
      </c>
      <c r="G740" s="168" t="s">
        <v>1792</v>
      </c>
      <c r="H740" s="31" t="s">
        <v>1779</v>
      </c>
      <c r="I740" s="168" t="s">
        <v>1729</v>
      </c>
      <c r="J740" s="173">
        <v>1.0</v>
      </c>
      <c r="K740" s="31" t="s">
        <v>82</v>
      </c>
      <c r="L740" s="31" t="s">
        <v>134</v>
      </c>
      <c r="M740" s="174">
        <v>45757.0</v>
      </c>
      <c r="N740" s="31" t="s">
        <v>78</v>
      </c>
      <c r="O740" s="173">
        <v>1.0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99" t="s">
        <v>3210</v>
      </c>
      <c r="B741" s="168" t="s">
        <v>3200</v>
      </c>
      <c r="C741" s="31" t="s">
        <v>1735</v>
      </c>
      <c r="D741" s="168" t="s">
        <v>3201</v>
      </c>
      <c r="E741" s="31" t="s">
        <v>3202</v>
      </c>
      <c r="F741" s="31" t="s">
        <v>131</v>
      </c>
      <c r="G741" s="168" t="s">
        <v>1962</v>
      </c>
      <c r="H741" s="31" t="s">
        <v>1944</v>
      </c>
      <c r="I741" s="168" t="s">
        <v>1755</v>
      </c>
      <c r="J741" s="173">
        <v>1.0</v>
      </c>
      <c r="K741" s="31" t="s">
        <v>9</v>
      </c>
      <c r="L741" s="31" t="s">
        <v>134</v>
      </c>
      <c r="M741" s="174">
        <v>45757.0</v>
      </c>
      <c r="N741" s="31" t="s">
        <v>78</v>
      </c>
      <c r="O741" s="173">
        <v>1.0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99" t="s">
        <v>3211</v>
      </c>
      <c r="B742" s="168" t="s">
        <v>3212</v>
      </c>
      <c r="C742" s="31" t="s">
        <v>1725</v>
      </c>
      <c r="D742" s="168" t="s">
        <v>3213</v>
      </c>
      <c r="E742" s="31" t="s">
        <v>3214</v>
      </c>
      <c r="F742" s="31" t="s">
        <v>132</v>
      </c>
      <c r="G742" s="163" t="s">
        <v>1728</v>
      </c>
      <c r="H742" s="31" t="s">
        <v>1728</v>
      </c>
      <c r="I742" s="168" t="s">
        <v>1755</v>
      </c>
      <c r="J742" s="173">
        <v>1.0</v>
      </c>
      <c r="K742" s="31" t="s">
        <v>9</v>
      </c>
      <c r="L742" s="31" t="s">
        <v>134</v>
      </c>
      <c r="M742" s="174">
        <v>45757.0</v>
      </c>
      <c r="N742" s="31" t="s">
        <v>78</v>
      </c>
      <c r="O742" s="173">
        <v>1.0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99" t="s">
        <v>3215</v>
      </c>
      <c r="B743" s="168" t="s">
        <v>3212</v>
      </c>
      <c r="C743" s="31" t="s">
        <v>1732</v>
      </c>
      <c r="D743" s="168" t="s">
        <v>3213</v>
      </c>
      <c r="E743" s="31" t="s">
        <v>3214</v>
      </c>
      <c r="F743" s="31" t="s">
        <v>132</v>
      </c>
      <c r="G743" s="168" t="s">
        <v>1792</v>
      </c>
      <c r="H743" s="31" t="s">
        <v>1779</v>
      </c>
      <c r="I743" s="168" t="s">
        <v>1755</v>
      </c>
      <c r="J743" s="173">
        <v>1.0</v>
      </c>
      <c r="K743" s="31" t="s">
        <v>9</v>
      </c>
      <c r="L743" s="31" t="s">
        <v>134</v>
      </c>
      <c r="M743" s="174">
        <v>45757.0</v>
      </c>
      <c r="N743" s="31" t="s">
        <v>78</v>
      </c>
      <c r="O743" s="173">
        <v>1.0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99" t="s">
        <v>3216</v>
      </c>
      <c r="B744" s="168" t="s">
        <v>3212</v>
      </c>
      <c r="C744" s="31" t="s">
        <v>1735</v>
      </c>
      <c r="D744" s="168" t="s">
        <v>3213</v>
      </c>
      <c r="E744" s="31" t="s">
        <v>3214</v>
      </c>
      <c r="F744" s="31" t="s">
        <v>132</v>
      </c>
      <c r="G744" s="168" t="s">
        <v>1792</v>
      </c>
      <c r="H744" s="31" t="s">
        <v>1779</v>
      </c>
      <c r="I744" s="168" t="s">
        <v>1755</v>
      </c>
      <c r="J744" s="173">
        <v>1.0</v>
      </c>
      <c r="K744" s="31" t="s">
        <v>9</v>
      </c>
      <c r="L744" s="31" t="s">
        <v>134</v>
      </c>
      <c r="M744" s="174">
        <v>45757.0</v>
      </c>
      <c r="N744" s="31" t="s">
        <v>78</v>
      </c>
      <c r="O744" s="173">
        <v>1.0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99" t="s">
        <v>3217</v>
      </c>
      <c r="B745" s="168" t="s">
        <v>3218</v>
      </c>
      <c r="C745" s="31" t="s">
        <v>1725</v>
      </c>
      <c r="D745" s="168" t="s">
        <v>3219</v>
      </c>
      <c r="E745" s="31" t="s">
        <v>3220</v>
      </c>
      <c r="F745" s="31" t="s">
        <v>132</v>
      </c>
      <c r="G745" s="163" t="s">
        <v>1728</v>
      </c>
      <c r="H745" s="31" t="s">
        <v>1728</v>
      </c>
      <c r="I745" s="168" t="s">
        <v>1755</v>
      </c>
      <c r="J745" s="173">
        <v>1.0</v>
      </c>
      <c r="K745" s="31" t="s">
        <v>9</v>
      </c>
      <c r="L745" s="31" t="s">
        <v>134</v>
      </c>
      <c r="M745" s="174">
        <v>45757.0</v>
      </c>
      <c r="N745" s="31" t="s">
        <v>78</v>
      </c>
      <c r="O745" s="173">
        <v>1.0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99" t="s">
        <v>3221</v>
      </c>
      <c r="B746" s="168" t="s">
        <v>3218</v>
      </c>
      <c r="C746" s="31" t="s">
        <v>1732</v>
      </c>
      <c r="D746" s="168" t="s">
        <v>3219</v>
      </c>
      <c r="E746" s="31" t="s">
        <v>3220</v>
      </c>
      <c r="F746" s="31" t="s">
        <v>132</v>
      </c>
      <c r="G746" s="168" t="s">
        <v>1962</v>
      </c>
      <c r="H746" s="31" t="s">
        <v>1944</v>
      </c>
      <c r="I746" s="168" t="s">
        <v>1755</v>
      </c>
      <c r="J746" s="173">
        <v>1.0</v>
      </c>
      <c r="K746" s="31" t="s">
        <v>9</v>
      </c>
      <c r="L746" s="31" t="s">
        <v>134</v>
      </c>
      <c r="M746" s="174">
        <v>45757.0</v>
      </c>
      <c r="N746" s="31" t="s">
        <v>78</v>
      </c>
      <c r="O746" s="173">
        <v>1.0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99" t="s">
        <v>3222</v>
      </c>
      <c r="B747" s="168" t="s">
        <v>3223</v>
      </c>
      <c r="C747" s="31" t="s">
        <v>1725</v>
      </c>
      <c r="D747" s="168" t="s">
        <v>3224</v>
      </c>
      <c r="E747" s="31" t="s">
        <v>3225</v>
      </c>
      <c r="F747" s="31" t="s">
        <v>132</v>
      </c>
      <c r="G747" s="163" t="s">
        <v>1728</v>
      </c>
      <c r="H747" s="31" t="s">
        <v>1728</v>
      </c>
      <c r="I747" s="168" t="s">
        <v>1755</v>
      </c>
      <c r="J747" s="173">
        <v>1.0</v>
      </c>
      <c r="K747" s="31" t="s">
        <v>9</v>
      </c>
      <c r="L747" s="31" t="s">
        <v>134</v>
      </c>
      <c r="M747" s="174">
        <v>45757.0</v>
      </c>
      <c r="N747" s="31" t="s">
        <v>78</v>
      </c>
      <c r="O747" s="173">
        <v>1.0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99" t="s">
        <v>3226</v>
      </c>
      <c r="B748" s="168" t="s">
        <v>3223</v>
      </c>
      <c r="C748" s="31" t="s">
        <v>1732</v>
      </c>
      <c r="D748" s="168" t="s">
        <v>3224</v>
      </c>
      <c r="E748" s="31" t="s">
        <v>3225</v>
      </c>
      <c r="F748" s="31" t="s">
        <v>132</v>
      </c>
      <c r="G748" s="168" t="s">
        <v>1962</v>
      </c>
      <c r="H748" s="31" t="s">
        <v>1944</v>
      </c>
      <c r="I748" s="168" t="s">
        <v>1755</v>
      </c>
      <c r="J748" s="173">
        <v>1.0</v>
      </c>
      <c r="K748" s="31" t="s">
        <v>9</v>
      </c>
      <c r="L748" s="31" t="s">
        <v>134</v>
      </c>
      <c r="M748" s="174">
        <v>45757.0</v>
      </c>
      <c r="N748" s="31" t="s">
        <v>78</v>
      </c>
      <c r="O748" s="173">
        <v>1.0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99" t="s">
        <v>3227</v>
      </c>
      <c r="B749" s="168" t="s">
        <v>3206</v>
      </c>
      <c r="C749" s="31" t="s">
        <v>1735</v>
      </c>
      <c r="D749" s="168" t="s">
        <v>3207</v>
      </c>
      <c r="E749" s="31" t="s">
        <v>3208</v>
      </c>
      <c r="F749" s="31" t="s">
        <v>132</v>
      </c>
      <c r="G749" s="168" t="s">
        <v>1792</v>
      </c>
      <c r="H749" s="31" t="s">
        <v>1779</v>
      </c>
      <c r="I749" s="168" t="s">
        <v>1729</v>
      </c>
      <c r="J749" s="173">
        <v>1.0</v>
      </c>
      <c r="K749" s="31" t="s">
        <v>82</v>
      </c>
      <c r="L749" s="31" t="s">
        <v>134</v>
      </c>
      <c r="M749" s="174">
        <v>45757.0</v>
      </c>
      <c r="N749" s="31" t="s">
        <v>78</v>
      </c>
      <c r="O749" s="173">
        <v>1.0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99" t="s">
        <v>3228</v>
      </c>
      <c r="B750" s="168" t="s">
        <v>3229</v>
      </c>
      <c r="C750" s="31" t="s">
        <v>1725</v>
      </c>
      <c r="D750" s="168" t="s">
        <v>3230</v>
      </c>
      <c r="E750" s="31" t="s">
        <v>3231</v>
      </c>
      <c r="F750" s="31" t="s">
        <v>132</v>
      </c>
      <c r="G750" s="163" t="s">
        <v>1728</v>
      </c>
      <c r="H750" s="31" t="s">
        <v>1728</v>
      </c>
      <c r="I750" s="168" t="s">
        <v>1729</v>
      </c>
      <c r="J750" s="173">
        <v>1.0</v>
      </c>
      <c r="K750" s="31" t="s">
        <v>82</v>
      </c>
      <c r="L750" s="31" t="s">
        <v>134</v>
      </c>
      <c r="M750" s="174">
        <v>45757.0</v>
      </c>
      <c r="N750" s="31" t="s">
        <v>78</v>
      </c>
      <c r="O750" s="173">
        <v>1.0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99" t="s">
        <v>3232</v>
      </c>
      <c r="B751" s="168" t="s">
        <v>3223</v>
      </c>
      <c r="C751" s="31" t="s">
        <v>1735</v>
      </c>
      <c r="D751" s="168" t="s">
        <v>3224</v>
      </c>
      <c r="E751" s="31" t="s">
        <v>3225</v>
      </c>
      <c r="F751" s="31" t="s">
        <v>132</v>
      </c>
      <c r="G751" s="168" t="s">
        <v>1962</v>
      </c>
      <c r="H751" s="31" t="s">
        <v>1944</v>
      </c>
      <c r="I751" s="168" t="s">
        <v>1755</v>
      </c>
      <c r="J751" s="173">
        <v>1.0</v>
      </c>
      <c r="K751" s="31" t="s">
        <v>9</v>
      </c>
      <c r="L751" s="31" t="s">
        <v>134</v>
      </c>
      <c r="M751" s="174">
        <v>45757.0</v>
      </c>
      <c r="N751" s="31" t="s">
        <v>78</v>
      </c>
      <c r="O751" s="173">
        <v>1.0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99" t="s">
        <v>3233</v>
      </c>
      <c r="B752" s="168" t="s">
        <v>3229</v>
      </c>
      <c r="C752" s="31" t="s">
        <v>1732</v>
      </c>
      <c r="D752" s="168" t="s">
        <v>3230</v>
      </c>
      <c r="E752" s="31" t="s">
        <v>3231</v>
      </c>
      <c r="F752" s="31" t="s">
        <v>132</v>
      </c>
      <c r="G752" s="168" t="s">
        <v>1792</v>
      </c>
      <c r="H752" s="31" t="s">
        <v>1779</v>
      </c>
      <c r="I752" s="168" t="s">
        <v>1729</v>
      </c>
      <c r="J752" s="173">
        <v>1.0</v>
      </c>
      <c r="K752" s="31" t="s">
        <v>82</v>
      </c>
      <c r="L752" s="31" t="s">
        <v>134</v>
      </c>
      <c r="M752" s="174">
        <v>45757.0</v>
      </c>
      <c r="N752" s="31" t="s">
        <v>78</v>
      </c>
      <c r="O752" s="173">
        <v>1.0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99" t="s">
        <v>3234</v>
      </c>
      <c r="B753" s="168" t="s">
        <v>3235</v>
      </c>
      <c r="C753" s="31" t="s">
        <v>1725</v>
      </c>
      <c r="D753" s="168" t="s">
        <v>3236</v>
      </c>
      <c r="E753" s="31" t="s">
        <v>3237</v>
      </c>
      <c r="F753" s="31" t="s">
        <v>129</v>
      </c>
      <c r="G753" s="163" t="s">
        <v>1728</v>
      </c>
      <c r="H753" s="31" t="s">
        <v>1728</v>
      </c>
      <c r="I753" s="168" t="s">
        <v>1755</v>
      </c>
      <c r="J753" s="173">
        <v>1.0</v>
      </c>
      <c r="K753" s="31" t="s">
        <v>9</v>
      </c>
      <c r="L753" s="31" t="s">
        <v>134</v>
      </c>
      <c r="M753" s="174">
        <v>45757.0</v>
      </c>
      <c r="N753" s="31" t="s">
        <v>78</v>
      </c>
      <c r="O753" s="173">
        <v>1.0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99" t="s">
        <v>3238</v>
      </c>
      <c r="B754" s="168" t="s">
        <v>3235</v>
      </c>
      <c r="C754" s="31" t="s">
        <v>1732</v>
      </c>
      <c r="D754" s="168" t="s">
        <v>3236</v>
      </c>
      <c r="E754" s="31" t="s">
        <v>3237</v>
      </c>
      <c r="F754" s="31" t="s">
        <v>129</v>
      </c>
      <c r="G754" s="168" t="s">
        <v>1749</v>
      </c>
      <c r="H754" s="31" t="s">
        <v>1742</v>
      </c>
      <c r="I754" s="168" t="s">
        <v>1755</v>
      </c>
      <c r="J754" s="173">
        <v>1.0</v>
      </c>
      <c r="K754" s="31" t="s">
        <v>9</v>
      </c>
      <c r="L754" s="31" t="s">
        <v>134</v>
      </c>
      <c r="M754" s="174">
        <v>45757.0</v>
      </c>
      <c r="N754" s="31" t="s">
        <v>78</v>
      </c>
      <c r="O754" s="173">
        <v>1.0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99" t="s">
        <v>3239</v>
      </c>
      <c r="B755" s="168" t="s">
        <v>3218</v>
      </c>
      <c r="C755" s="31" t="s">
        <v>1735</v>
      </c>
      <c r="D755" s="168" t="s">
        <v>3219</v>
      </c>
      <c r="E755" s="31" t="s">
        <v>3220</v>
      </c>
      <c r="F755" s="31" t="s">
        <v>132</v>
      </c>
      <c r="G755" s="168" t="s">
        <v>1962</v>
      </c>
      <c r="H755" s="31" t="s">
        <v>1944</v>
      </c>
      <c r="I755" s="168" t="s">
        <v>1755</v>
      </c>
      <c r="J755" s="173">
        <v>1.0</v>
      </c>
      <c r="K755" s="31" t="s">
        <v>9</v>
      </c>
      <c r="L755" s="31" t="s">
        <v>134</v>
      </c>
      <c r="M755" s="174">
        <v>45757.0</v>
      </c>
      <c r="N755" s="31" t="s">
        <v>78</v>
      </c>
      <c r="O755" s="173">
        <v>1.0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99" t="s">
        <v>3240</v>
      </c>
      <c r="B756" s="168" t="s">
        <v>3241</v>
      </c>
      <c r="C756" s="31" t="s">
        <v>1725</v>
      </c>
      <c r="D756" s="168" t="s">
        <v>3242</v>
      </c>
      <c r="E756" s="31" t="s">
        <v>3243</v>
      </c>
      <c r="F756" s="31" t="s">
        <v>132</v>
      </c>
      <c r="G756" s="163" t="s">
        <v>1728</v>
      </c>
      <c r="H756" s="31" t="s">
        <v>1728</v>
      </c>
      <c r="I756" s="168" t="s">
        <v>1755</v>
      </c>
      <c r="J756" s="173">
        <v>1.0</v>
      </c>
      <c r="K756" s="31" t="s">
        <v>9</v>
      </c>
      <c r="L756" s="31" t="s">
        <v>134</v>
      </c>
      <c r="M756" s="174">
        <v>45757.0</v>
      </c>
      <c r="N756" s="31" t="s">
        <v>78</v>
      </c>
      <c r="O756" s="173">
        <v>1.0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99" t="s">
        <v>3244</v>
      </c>
      <c r="B757" s="168" t="s">
        <v>3241</v>
      </c>
      <c r="C757" s="31" t="s">
        <v>1732</v>
      </c>
      <c r="D757" s="168" t="s">
        <v>3242</v>
      </c>
      <c r="E757" s="31" t="s">
        <v>3243</v>
      </c>
      <c r="F757" s="31" t="s">
        <v>132</v>
      </c>
      <c r="G757" s="168" t="s">
        <v>1962</v>
      </c>
      <c r="H757" s="31" t="s">
        <v>1944</v>
      </c>
      <c r="I757" s="168" t="s">
        <v>1755</v>
      </c>
      <c r="J757" s="173">
        <v>1.0</v>
      </c>
      <c r="K757" s="31" t="s">
        <v>9</v>
      </c>
      <c r="L757" s="31" t="s">
        <v>134</v>
      </c>
      <c r="M757" s="174">
        <v>45757.0</v>
      </c>
      <c r="N757" s="31" t="s">
        <v>78</v>
      </c>
      <c r="O757" s="173">
        <v>1.0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99" t="s">
        <v>3245</v>
      </c>
      <c r="B758" s="168" t="s">
        <v>3229</v>
      </c>
      <c r="C758" s="31" t="s">
        <v>1735</v>
      </c>
      <c r="D758" s="168" t="s">
        <v>3230</v>
      </c>
      <c r="E758" s="31" t="s">
        <v>3231</v>
      </c>
      <c r="F758" s="31" t="s">
        <v>132</v>
      </c>
      <c r="G758" s="168" t="s">
        <v>1792</v>
      </c>
      <c r="H758" s="31" t="s">
        <v>1779</v>
      </c>
      <c r="I758" s="168" t="s">
        <v>1729</v>
      </c>
      <c r="J758" s="173">
        <v>1.0</v>
      </c>
      <c r="K758" s="31" t="s">
        <v>82</v>
      </c>
      <c r="L758" s="31" t="s">
        <v>134</v>
      </c>
      <c r="M758" s="174">
        <v>45757.0</v>
      </c>
      <c r="N758" s="31" t="s">
        <v>78</v>
      </c>
      <c r="O758" s="173">
        <v>1.0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99" t="s">
        <v>3246</v>
      </c>
      <c r="B759" s="168" t="s">
        <v>3235</v>
      </c>
      <c r="C759" s="31" t="s">
        <v>1735</v>
      </c>
      <c r="D759" s="168" t="s">
        <v>3236</v>
      </c>
      <c r="E759" s="31" t="s">
        <v>3237</v>
      </c>
      <c r="F759" s="31" t="s">
        <v>129</v>
      </c>
      <c r="G759" s="168" t="s">
        <v>1749</v>
      </c>
      <c r="H759" s="31" t="s">
        <v>1742</v>
      </c>
      <c r="I759" s="168" t="s">
        <v>1755</v>
      </c>
      <c r="J759" s="173">
        <v>1.0</v>
      </c>
      <c r="K759" s="31" t="s">
        <v>9</v>
      </c>
      <c r="L759" s="31" t="s">
        <v>134</v>
      </c>
      <c r="M759" s="174">
        <v>45757.0</v>
      </c>
      <c r="N759" s="31" t="s">
        <v>78</v>
      </c>
      <c r="O759" s="173">
        <v>1.0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99" t="s">
        <v>3247</v>
      </c>
      <c r="B760" s="168" t="s">
        <v>3248</v>
      </c>
      <c r="C760" s="31" t="s">
        <v>1725</v>
      </c>
      <c r="D760" s="168" t="s">
        <v>3249</v>
      </c>
      <c r="E760" s="31" t="s">
        <v>3250</v>
      </c>
      <c r="F760" s="31" t="s">
        <v>132</v>
      </c>
      <c r="G760" s="163" t="s">
        <v>1728</v>
      </c>
      <c r="H760" s="31" t="s">
        <v>1728</v>
      </c>
      <c r="I760" s="168" t="s">
        <v>1755</v>
      </c>
      <c r="J760" s="173">
        <v>1.0</v>
      </c>
      <c r="K760" s="31" t="s">
        <v>9</v>
      </c>
      <c r="L760" s="31" t="s">
        <v>134</v>
      </c>
      <c r="M760" s="174">
        <v>45757.0</v>
      </c>
      <c r="N760" s="31" t="s">
        <v>78</v>
      </c>
      <c r="O760" s="173">
        <v>1.0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99" t="s">
        <v>3251</v>
      </c>
      <c r="B761" s="168" t="s">
        <v>3248</v>
      </c>
      <c r="C761" s="31" t="s">
        <v>1732</v>
      </c>
      <c r="D761" s="168" t="s">
        <v>3249</v>
      </c>
      <c r="E761" s="31" t="s">
        <v>3250</v>
      </c>
      <c r="F761" s="31" t="s">
        <v>132</v>
      </c>
      <c r="G761" s="168" t="s">
        <v>1962</v>
      </c>
      <c r="H761" s="31" t="s">
        <v>1944</v>
      </c>
      <c r="I761" s="168" t="s">
        <v>1755</v>
      </c>
      <c r="J761" s="173">
        <v>1.0</v>
      </c>
      <c r="K761" s="31" t="s">
        <v>9</v>
      </c>
      <c r="L761" s="31" t="s">
        <v>134</v>
      </c>
      <c r="M761" s="174">
        <v>45757.0</v>
      </c>
      <c r="N761" s="31" t="s">
        <v>78</v>
      </c>
      <c r="O761" s="173">
        <v>1.0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99" t="s">
        <v>3252</v>
      </c>
      <c r="B762" s="168" t="s">
        <v>3241</v>
      </c>
      <c r="C762" s="31" t="s">
        <v>1735</v>
      </c>
      <c r="D762" s="168" t="s">
        <v>3242</v>
      </c>
      <c r="E762" s="31" t="s">
        <v>3243</v>
      </c>
      <c r="F762" s="31" t="s">
        <v>132</v>
      </c>
      <c r="G762" s="168" t="s">
        <v>1962</v>
      </c>
      <c r="H762" s="31" t="s">
        <v>1944</v>
      </c>
      <c r="I762" s="168" t="s">
        <v>1755</v>
      </c>
      <c r="J762" s="173">
        <v>1.0</v>
      </c>
      <c r="K762" s="31" t="s">
        <v>9</v>
      </c>
      <c r="L762" s="31" t="s">
        <v>134</v>
      </c>
      <c r="M762" s="174">
        <v>45757.0</v>
      </c>
      <c r="N762" s="31" t="s">
        <v>78</v>
      </c>
      <c r="O762" s="173">
        <v>1.0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99" t="s">
        <v>3253</v>
      </c>
      <c r="B763" s="168" t="s">
        <v>3248</v>
      </c>
      <c r="C763" s="31" t="s">
        <v>1735</v>
      </c>
      <c r="D763" s="168" t="s">
        <v>3249</v>
      </c>
      <c r="E763" s="31" t="s">
        <v>3250</v>
      </c>
      <c r="F763" s="31" t="s">
        <v>132</v>
      </c>
      <c r="G763" s="168" t="s">
        <v>1962</v>
      </c>
      <c r="H763" s="31" t="s">
        <v>1944</v>
      </c>
      <c r="I763" s="168" t="s">
        <v>1755</v>
      </c>
      <c r="J763" s="173">
        <v>1.0</v>
      </c>
      <c r="K763" s="31" t="s">
        <v>9</v>
      </c>
      <c r="L763" s="31" t="s">
        <v>134</v>
      </c>
      <c r="M763" s="174">
        <v>45757.0</v>
      </c>
      <c r="N763" s="31" t="s">
        <v>78</v>
      </c>
      <c r="O763" s="173">
        <v>1.0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99" t="s">
        <v>3254</v>
      </c>
      <c r="B764" s="168" t="s">
        <v>3255</v>
      </c>
      <c r="C764" s="31" t="s">
        <v>1725</v>
      </c>
      <c r="D764" s="168" t="s">
        <v>3256</v>
      </c>
      <c r="E764" s="31" t="s">
        <v>3257</v>
      </c>
      <c r="F764" s="31" t="s">
        <v>129</v>
      </c>
      <c r="G764" s="163" t="s">
        <v>1728</v>
      </c>
      <c r="H764" s="31" t="s">
        <v>1728</v>
      </c>
      <c r="I764" s="168" t="s">
        <v>1729</v>
      </c>
      <c r="J764" s="173">
        <v>2.0</v>
      </c>
      <c r="K764" s="31" t="s">
        <v>82</v>
      </c>
      <c r="L764" s="31" t="s">
        <v>134</v>
      </c>
      <c r="M764" s="174">
        <v>45757.0</v>
      </c>
      <c r="N764" s="31" t="s">
        <v>78</v>
      </c>
      <c r="O764" s="173">
        <v>2.0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99" t="s">
        <v>3258</v>
      </c>
      <c r="B765" s="168" t="s">
        <v>3255</v>
      </c>
      <c r="C765" s="31" t="s">
        <v>1732</v>
      </c>
      <c r="D765" s="168" t="s">
        <v>3256</v>
      </c>
      <c r="E765" s="31" t="s">
        <v>3257</v>
      </c>
      <c r="F765" s="31" t="s">
        <v>129</v>
      </c>
      <c r="G765" s="168" t="s">
        <v>1962</v>
      </c>
      <c r="H765" s="31" t="s">
        <v>1944</v>
      </c>
      <c r="I765" s="168" t="s">
        <v>1729</v>
      </c>
      <c r="J765" s="173">
        <v>2.0</v>
      </c>
      <c r="K765" s="31" t="s">
        <v>82</v>
      </c>
      <c r="L765" s="31" t="s">
        <v>134</v>
      </c>
      <c r="M765" s="174">
        <v>45757.0</v>
      </c>
      <c r="N765" s="31" t="s">
        <v>78</v>
      </c>
      <c r="O765" s="173">
        <v>2.0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99" t="s">
        <v>3259</v>
      </c>
      <c r="B766" s="168" t="s">
        <v>3255</v>
      </c>
      <c r="C766" s="31" t="s">
        <v>1735</v>
      </c>
      <c r="D766" s="168" t="s">
        <v>3256</v>
      </c>
      <c r="E766" s="31" t="s">
        <v>3257</v>
      </c>
      <c r="F766" s="31" t="s">
        <v>129</v>
      </c>
      <c r="G766" s="168" t="s">
        <v>1962</v>
      </c>
      <c r="H766" s="31" t="s">
        <v>1944</v>
      </c>
      <c r="I766" s="168" t="s">
        <v>1729</v>
      </c>
      <c r="J766" s="173">
        <v>2.0</v>
      </c>
      <c r="K766" s="31" t="s">
        <v>82</v>
      </c>
      <c r="L766" s="31" t="s">
        <v>134</v>
      </c>
      <c r="M766" s="174">
        <v>45757.0</v>
      </c>
      <c r="N766" s="31" t="s">
        <v>78</v>
      </c>
      <c r="O766" s="173">
        <v>2.0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99" t="s">
        <v>3260</v>
      </c>
      <c r="B767" s="168" t="s">
        <v>3261</v>
      </c>
      <c r="C767" s="31" t="s">
        <v>1725</v>
      </c>
      <c r="D767" s="168" t="s">
        <v>3262</v>
      </c>
      <c r="E767" s="31" t="s">
        <v>3263</v>
      </c>
      <c r="F767" s="31" t="s">
        <v>129</v>
      </c>
      <c r="G767" s="163" t="s">
        <v>1728</v>
      </c>
      <c r="H767" s="31" t="s">
        <v>1728</v>
      </c>
      <c r="I767" s="168" t="s">
        <v>1755</v>
      </c>
      <c r="J767" s="173">
        <v>1.0</v>
      </c>
      <c r="K767" s="31" t="s">
        <v>9</v>
      </c>
      <c r="L767" s="31" t="s">
        <v>134</v>
      </c>
      <c r="M767" s="174">
        <v>45758.0</v>
      </c>
      <c r="N767" s="31" t="s">
        <v>2</v>
      </c>
      <c r="O767" s="173">
        <v>1.0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99" t="s">
        <v>3264</v>
      </c>
      <c r="B768" s="168" t="s">
        <v>3265</v>
      </c>
      <c r="C768" s="31" t="s">
        <v>1725</v>
      </c>
      <c r="D768" s="168" t="s">
        <v>3266</v>
      </c>
      <c r="E768" s="31" t="s">
        <v>3267</v>
      </c>
      <c r="F768" s="31" t="s">
        <v>129</v>
      </c>
      <c r="G768" s="163" t="s">
        <v>1728</v>
      </c>
      <c r="H768" s="31" t="s">
        <v>1728</v>
      </c>
      <c r="I768" s="168" t="s">
        <v>1729</v>
      </c>
      <c r="J768" s="173">
        <v>3.0</v>
      </c>
      <c r="K768" s="31" t="s">
        <v>82</v>
      </c>
      <c r="L768" s="31" t="s">
        <v>134</v>
      </c>
      <c r="M768" s="174">
        <v>45758.0</v>
      </c>
      <c r="N768" s="31" t="s">
        <v>2</v>
      </c>
      <c r="O768" s="173">
        <v>3.0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99" t="s">
        <v>3268</v>
      </c>
      <c r="B769" s="168" t="s">
        <v>3269</v>
      </c>
      <c r="C769" s="31" t="s">
        <v>1725</v>
      </c>
      <c r="D769" s="168" t="s">
        <v>3270</v>
      </c>
      <c r="E769" s="31" t="s">
        <v>3271</v>
      </c>
      <c r="F769" s="31" t="s">
        <v>132</v>
      </c>
      <c r="G769" s="163" t="s">
        <v>1728</v>
      </c>
      <c r="H769" s="31" t="s">
        <v>1728</v>
      </c>
      <c r="I769" s="168" t="s">
        <v>1755</v>
      </c>
      <c r="J769" s="173">
        <v>1.0</v>
      </c>
      <c r="K769" s="31" t="s">
        <v>9</v>
      </c>
      <c r="L769" s="31" t="s">
        <v>134</v>
      </c>
      <c r="M769" s="174">
        <v>45758.0</v>
      </c>
      <c r="N769" s="31" t="s">
        <v>2</v>
      </c>
      <c r="O769" s="173">
        <v>1.0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99" t="s">
        <v>3272</v>
      </c>
      <c r="B770" s="168" t="s">
        <v>3273</v>
      </c>
      <c r="C770" s="31" t="s">
        <v>1725</v>
      </c>
      <c r="D770" s="168" t="s">
        <v>3274</v>
      </c>
      <c r="E770" s="31" t="s">
        <v>3275</v>
      </c>
      <c r="F770" s="31" t="s">
        <v>132</v>
      </c>
      <c r="G770" s="163" t="s">
        <v>1728</v>
      </c>
      <c r="H770" s="31" t="s">
        <v>1728</v>
      </c>
      <c r="I770" s="168" t="s">
        <v>1755</v>
      </c>
      <c r="J770" s="173">
        <v>1.0</v>
      </c>
      <c r="K770" s="31" t="s">
        <v>9</v>
      </c>
      <c r="L770" s="31" t="s">
        <v>134</v>
      </c>
      <c r="M770" s="174">
        <v>45758.0</v>
      </c>
      <c r="N770" s="31" t="s">
        <v>2</v>
      </c>
      <c r="O770" s="173">
        <v>1.0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99" t="s">
        <v>3276</v>
      </c>
      <c r="B771" s="168" t="s">
        <v>3277</v>
      </c>
      <c r="C771" s="31" t="s">
        <v>1725</v>
      </c>
      <c r="D771" s="168" t="s">
        <v>3278</v>
      </c>
      <c r="E771" s="31" t="s">
        <v>3279</v>
      </c>
      <c r="F771" s="31" t="s">
        <v>129</v>
      </c>
      <c r="G771" s="163" t="s">
        <v>1728</v>
      </c>
      <c r="H771" s="31" t="s">
        <v>1728</v>
      </c>
      <c r="I771" s="168" t="s">
        <v>1755</v>
      </c>
      <c r="J771" s="173">
        <v>1.0</v>
      </c>
      <c r="K771" s="31" t="s">
        <v>9</v>
      </c>
      <c r="L771" s="31" t="s">
        <v>134</v>
      </c>
      <c r="M771" s="174">
        <v>45758.0</v>
      </c>
      <c r="N771" s="31" t="s">
        <v>2</v>
      </c>
      <c r="O771" s="173">
        <v>1.0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99" t="s">
        <v>3280</v>
      </c>
      <c r="B772" s="168" t="s">
        <v>3281</v>
      </c>
      <c r="C772" s="31" t="s">
        <v>1725</v>
      </c>
      <c r="D772" s="168" t="s">
        <v>3282</v>
      </c>
      <c r="E772" s="31" t="s">
        <v>3283</v>
      </c>
      <c r="F772" s="31" t="s">
        <v>132</v>
      </c>
      <c r="G772" s="163" t="s">
        <v>1728</v>
      </c>
      <c r="H772" s="31" t="s">
        <v>1728</v>
      </c>
      <c r="I772" s="168" t="s">
        <v>1755</v>
      </c>
      <c r="J772" s="173">
        <v>1.0</v>
      </c>
      <c r="K772" s="31" t="s">
        <v>9</v>
      </c>
      <c r="L772" s="31" t="s">
        <v>134</v>
      </c>
      <c r="M772" s="174">
        <v>45758.0</v>
      </c>
      <c r="N772" s="31" t="s">
        <v>2</v>
      </c>
      <c r="O772" s="173">
        <v>1.0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99" t="s">
        <v>3284</v>
      </c>
      <c r="B773" s="168" t="s">
        <v>3261</v>
      </c>
      <c r="C773" s="31" t="s">
        <v>1732</v>
      </c>
      <c r="D773" s="168" t="s">
        <v>3262</v>
      </c>
      <c r="E773" s="31" t="s">
        <v>3263</v>
      </c>
      <c r="F773" s="31" t="s">
        <v>129</v>
      </c>
      <c r="G773" s="168" t="s">
        <v>1962</v>
      </c>
      <c r="H773" s="31" t="s">
        <v>1944</v>
      </c>
      <c r="I773" s="168" t="s">
        <v>1755</v>
      </c>
      <c r="J773" s="173">
        <v>1.0</v>
      </c>
      <c r="K773" s="31" t="s">
        <v>9</v>
      </c>
      <c r="L773" s="31" t="s">
        <v>134</v>
      </c>
      <c r="M773" s="174">
        <v>45758.0</v>
      </c>
      <c r="N773" s="31" t="s">
        <v>2</v>
      </c>
      <c r="O773" s="173">
        <v>1.0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99" t="s">
        <v>3285</v>
      </c>
      <c r="B774" s="168" t="s">
        <v>3286</v>
      </c>
      <c r="C774" s="31" t="s">
        <v>1725</v>
      </c>
      <c r="D774" s="168" t="s">
        <v>3287</v>
      </c>
      <c r="E774" s="31" t="s">
        <v>3288</v>
      </c>
      <c r="F774" s="31" t="s">
        <v>131</v>
      </c>
      <c r="G774" s="163" t="s">
        <v>1728</v>
      </c>
      <c r="H774" s="31" t="s">
        <v>1728</v>
      </c>
      <c r="I774" s="168" t="s">
        <v>1755</v>
      </c>
      <c r="J774" s="173">
        <v>1.0</v>
      </c>
      <c r="K774" s="31" t="s">
        <v>9</v>
      </c>
      <c r="L774" s="31" t="s">
        <v>134</v>
      </c>
      <c r="M774" s="174">
        <v>45758.0</v>
      </c>
      <c r="N774" s="31" t="s">
        <v>2</v>
      </c>
      <c r="O774" s="173">
        <v>1.0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99" t="s">
        <v>3289</v>
      </c>
      <c r="B775" s="168" t="s">
        <v>3265</v>
      </c>
      <c r="C775" s="31" t="s">
        <v>1732</v>
      </c>
      <c r="D775" s="168" t="s">
        <v>3266</v>
      </c>
      <c r="E775" s="31" t="s">
        <v>3267</v>
      </c>
      <c r="F775" s="31" t="s">
        <v>129</v>
      </c>
      <c r="G775" s="168" t="s">
        <v>1962</v>
      </c>
      <c r="H775" s="31" t="s">
        <v>1944</v>
      </c>
      <c r="I775" s="168" t="s">
        <v>1729</v>
      </c>
      <c r="J775" s="173">
        <v>3.0</v>
      </c>
      <c r="K775" s="31" t="s">
        <v>82</v>
      </c>
      <c r="L775" s="31" t="s">
        <v>134</v>
      </c>
      <c r="M775" s="174">
        <v>45758.0</v>
      </c>
      <c r="N775" s="31" t="s">
        <v>2</v>
      </c>
      <c r="O775" s="173">
        <v>3.0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99" t="s">
        <v>3290</v>
      </c>
      <c r="B776" s="168" t="s">
        <v>3269</v>
      </c>
      <c r="C776" s="31" t="s">
        <v>1732</v>
      </c>
      <c r="D776" s="168" t="s">
        <v>3270</v>
      </c>
      <c r="E776" s="31" t="s">
        <v>3271</v>
      </c>
      <c r="F776" s="31" t="s">
        <v>132</v>
      </c>
      <c r="G776" s="168" t="s">
        <v>1792</v>
      </c>
      <c r="H776" s="31" t="s">
        <v>1779</v>
      </c>
      <c r="I776" s="168" t="s">
        <v>1755</v>
      </c>
      <c r="J776" s="173">
        <v>1.0</v>
      </c>
      <c r="K776" s="31" t="s">
        <v>9</v>
      </c>
      <c r="L776" s="31" t="s">
        <v>134</v>
      </c>
      <c r="M776" s="174">
        <v>45758.0</v>
      </c>
      <c r="N776" s="31" t="s">
        <v>2</v>
      </c>
      <c r="O776" s="173">
        <v>1.0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99" t="s">
        <v>3291</v>
      </c>
      <c r="B777" s="168" t="s">
        <v>3273</v>
      </c>
      <c r="C777" s="31" t="s">
        <v>1732</v>
      </c>
      <c r="D777" s="168" t="s">
        <v>3274</v>
      </c>
      <c r="E777" s="31" t="s">
        <v>3275</v>
      </c>
      <c r="F777" s="31" t="s">
        <v>132</v>
      </c>
      <c r="G777" s="168" t="s">
        <v>1792</v>
      </c>
      <c r="H777" s="31" t="s">
        <v>1779</v>
      </c>
      <c r="I777" s="168" t="s">
        <v>1755</v>
      </c>
      <c r="J777" s="173">
        <v>1.0</v>
      </c>
      <c r="K777" s="31" t="s">
        <v>9</v>
      </c>
      <c r="L777" s="31" t="s">
        <v>134</v>
      </c>
      <c r="M777" s="174">
        <v>45758.0</v>
      </c>
      <c r="N777" s="31" t="s">
        <v>2</v>
      </c>
      <c r="O777" s="173">
        <v>1.0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99" t="s">
        <v>3292</v>
      </c>
      <c r="B778" s="168" t="s">
        <v>3281</v>
      </c>
      <c r="C778" s="31" t="s">
        <v>1732</v>
      </c>
      <c r="D778" s="168" t="s">
        <v>3282</v>
      </c>
      <c r="E778" s="31" t="s">
        <v>3283</v>
      </c>
      <c r="F778" s="31" t="s">
        <v>132</v>
      </c>
      <c r="G778" s="168" t="s">
        <v>1792</v>
      </c>
      <c r="H778" s="31" t="s">
        <v>1779</v>
      </c>
      <c r="I778" s="168" t="s">
        <v>1755</v>
      </c>
      <c r="J778" s="173">
        <v>1.0</v>
      </c>
      <c r="K778" s="31" t="s">
        <v>9</v>
      </c>
      <c r="L778" s="31" t="s">
        <v>134</v>
      </c>
      <c r="M778" s="174">
        <v>45758.0</v>
      </c>
      <c r="N778" s="31" t="s">
        <v>2</v>
      </c>
      <c r="O778" s="173">
        <v>1.0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99" t="s">
        <v>3293</v>
      </c>
      <c r="B779" s="168" t="s">
        <v>3286</v>
      </c>
      <c r="C779" s="31" t="s">
        <v>1732</v>
      </c>
      <c r="D779" s="168" t="s">
        <v>3287</v>
      </c>
      <c r="E779" s="31" t="s">
        <v>3288</v>
      </c>
      <c r="F779" s="31" t="s">
        <v>131</v>
      </c>
      <c r="G779" s="168" t="s">
        <v>1749</v>
      </c>
      <c r="H779" s="31" t="s">
        <v>1742</v>
      </c>
      <c r="I779" s="168" t="s">
        <v>1755</v>
      </c>
      <c r="J779" s="173">
        <v>1.0</v>
      </c>
      <c r="K779" s="31" t="s">
        <v>9</v>
      </c>
      <c r="L779" s="31" t="s">
        <v>134</v>
      </c>
      <c r="M779" s="174">
        <v>45758.0</v>
      </c>
      <c r="N779" s="31" t="s">
        <v>2</v>
      </c>
      <c r="O779" s="173">
        <v>1.0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99" t="s">
        <v>3294</v>
      </c>
      <c r="B780" s="168" t="s">
        <v>3277</v>
      </c>
      <c r="C780" s="31" t="s">
        <v>1732</v>
      </c>
      <c r="D780" s="168" t="s">
        <v>3278</v>
      </c>
      <c r="E780" s="31" t="s">
        <v>3279</v>
      </c>
      <c r="F780" s="31" t="s">
        <v>129</v>
      </c>
      <c r="G780" s="168" t="s">
        <v>1962</v>
      </c>
      <c r="H780" s="31" t="s">
        <v>1944</v>
      </c>
      <c r="I780" s="168" t="s">
        <v>1755</v>
      </c>
      <c r="J780" s="173">
        <v>1.0</v>
      </c>
      <c r="K780" s="31" t="s">
        <v>9</v>
      </c>
      <c r="L780" s="31" t="s">
        <v>134</v>
      </c>
      <c r="M780" s="174">
        <v>45758.0</v>
      </c>
      <c r="N780" s="31" t="s">
        <v>2</v>
      </c>
      <c r="O780" s="173">
        <v>1.0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99" t="s">
        <v>3295</v>
      </c>
      <c r="B781" s="168" t="s">
        <v>3296</v>
      </c>
      <c r="C781" s="31" t="s">
        <v>1725</v>
      </c>
      <c r="D781" s="168" t="s">
        <v>3297</v>
      </c>
      <c r="E781" s="31" t="s">
        <v>3298</v>
      </c>
      <c r="F781" s="31" t="s">
        <v>129</v>
      </c>
      <c r="G781" s="163" t="s">
        <v>1728</v>
      </c>
      <c r="H781" s="31" t="s">
        <v>1728</v>
      </c>
      <c r="I781" s="168" t="s">
        <v>1755</v>
      </c>
      <c r="J781" s="173">
        <v>1.0</v>
      </c>
      <c r="K781" s="31" t="s">
        <v>9</v>
      </c>
      <c r="L781" s="31" t="s">
        <v>134</v>
      </c>
      <c r="M781" s="174">
        <v>45758.0</v>
      </c>
      <c r="N781" s="31" t="s">
        <v>2</v>
      </c>
      <c r="O781" s="173">
        <v>1.0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99" t="s">
        <v>3299</v>
      </c>
      <c r="B782" s="168" t="s">
        <v>3269</v>
      </c>
      <c r="C782" s="31" t="s">
        <v>1735</v>
      </c>
      <c r="D782" s="168" t="s">
        <v>3270</v>
      </c>
      <c r="E782" s="31" t="s">
        <v>3271</v>
      </c>
      <c r="F782" s="31" t="s">
        <v>132</v>
      </c>
      <c r="G782" s="168" t="s">
        <v>1792</v>
      </c>
      <c r="H782" s="31" t="s">
        <v>1779</v>
      </c>
      <c r="I782" s="168" t="s">
        <v>1755</v>
      </c>
      <c r="J782" s="173">
        <v>1.0</v>
      </c>
      <c r="K782" s="31" t="s">
        <v>9</v>
      </c>
      <c r="L782" s="31" t="s">
        <v>134</v>
      </c>
      <c r="M782" s="174">
        <v>45758.0</v>
      </c>
      <c r="N782" s="31" t="s">
        <v>2</v>
      </c>
      <c r="O782" s="173">
        <v>1.0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99" t="s">
        <v>3300</v>
      </c>
      <c r="B783" s="168" t="s">
        <v>3296</v>
      </c>
      <c r="C783" s="31" t="s">
        <v>1732</v>
      </c>
      <c r="D783" s="168" t="s">
        <v>3297</v>
      </c>
      <c r="E783" s="31" t="s">
        <v>3298</v>
      </c>
      <c r="F783" s="31" t="s">
        <v>129</v>
      </c>
      <c r="G783" s="168" t="s">
        <v>1962</v>
      </c>
      <c r="H783" s="31" t="s">
        <v>1944</v>
      </c>
      <c r="I783" s="168" t="s">
        <v>1755</v>
      </c>
      <c r="J783" s="173">
        <v>1.0</v>
      </c>
      <c r="K783" s="31" t="s">
        <v>9</v>
      </c>
      <c r="L783" s="31" t="s">
        <v>134</v>
      </c>
      <c r="M783" s="174">
        <v>45758.0</v>
      </c>
      <c r="N783" s="31" t="s">
        <v>2</v>
      </c>
      <c r="O783" s="173">
        <v>1.0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99" t="s">
        <v>3301</v>
      </c>
      <c r="B784" s="168" t="s">
        <v>3302</v>
      </c>
      <c r="C784" s="31" t="s">
        <v>1725</v>
      </c>
      <c r="D784" s="168" t="s">
        <v>3303</v>
      </c>
      <c r="E784" s="31" t="s">
        <v>3304</v>
      </c>
      <c r="F784" s="31" t="s">
        <v>132</v>
      </c>
      <c r="G784" s="163" t="s">
        <v>1728</v>
      </c>
      <c r="H784" s="31" t="s">
        <v>1728</v>
      </c>
      <c r="I784" s="168" t="s">
        <v>1729</v>
      </c>
      <c r="J784" s="173">
        <v>1.0</v>
      </c>
      <c r="K784" s="31" t="s">
        <v>82</v>
      </c>
      <c r="L784" s="31" t="s">
        <v>134</v>
      </c>
      <c r="M784" s="174">
        <v>45758.0</v>
      </c>
      <c r="N784" s="31" t="s">
        <v>2</v>
      </c>
      <c r="O784" s="173">
        <v>1.0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99" t="s">
        <v>3305</v>
      </c>
      <c r="B785" s="168" t="s">
        <v>3306</v>
      </c>
      <c r="C785" s="31" t="s">
        <v>1725</v>
      </c>
      <c r="D785" s="168" t="s">
        <v>3307</v>
      </c>
      <c r="E785" s="31" t="s">
        <v>3308</v>
      </c>
      <c r="F785" s="31" t="s">
        <v>129</v>
      </c>
      <c r="G785" s="163" t="s">
        <v>1728</v>
      </c>
      <c r="H785" s="31" t="s">
        <v>1728</v>
      </c>
      <c r="I785" s="168" t="s">
        <v>1755</v>
      </c>
      <c r="J785" s="173">
        <v>1.0</v>
      </c>
      <c r="K785" s="31" t="s">
        <v>9</v>
      </c>
      <c r="L785" s="31" t="s">
        <v>134</v>
      </c>
      <c r="M785" s="174">
        <v>45758.0</v>
      </c>
      <c r="N785" s="31" t="s">
        <v>2</v>
      </c>
      <c r="O785" s="173">
        <v>1.0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99" t="s">
        <v>3309</v>
      </c>
      <c r="B786" s="168" t="s">
        <v>3265</v>
      </c>
      <c r="C786" s="31" t="s">
        <v>1735</v>
      </c>
      <c r="D786" s="168" t="s">
        <v>3266</v>
      </c>
      <c r="E786" s="31" t="s">
        <v>3267</v>
      </c>
      <c r="F786" s="31" t="s">
        <v>129</v>
      </c>
      <c r="G786" s="168" t="s">
        <v>1962</v>
      </c>
      <c r="H786" s="31" t="s">
        <v>1944</v>
      </c>
      <c r="I786" s="168" t="s">
        <v>1729</v>
      </c>
      <c r="J786" s="173">
        <v>3.0</v>
      </c>
      <c r="K786" s="31" t="s">
        <v>82</v>
      </c>
      <c r="L786" s="31" t="s">
        <v>134</v>
      </c>
      <c r="M786" s="174">
        <v>45758.0</v>
      </c>
      <c r="N786" s="31" t="s">
        <v>2</v>
      </c>
      <c r="O786" s="173">
        <v>3.0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99" t="s">
        <v>3310</v>
      </c>
      <c r="B787" s="168" t="s">
        <v>3311</v>
      </c>
      <c r="C787" s="31" t="s">
        <v>1725</v>
      </c>
      <c r="D787" s="168" t="s">
        <v>3312</v>
      </c>
      <c r="E787" s="31" t="s">
        <v>3313</v>
      </c>
      <c r="F787" s="31" t="s">
        <v>129</v>
      </c>
      <c r="G787" s="163" t="s">
        <v>1728</v>
      </c>
      <c r="H787" s="31" t="s">
        <v>1728</v>
      </c>
      <c r="I787" s="168" t="s">
        <v>1755</v>
      </c>
      <c r="J787" s="173">
        <v>1.0</v>
      </c>
      <c r="K787" s="31" t="s">
        <v>9</v>
      </c>
      <c r="L787" s="31" t="s">
        <v>134</v>
      </c>
      <c r="M787" s="174">
        <v>45758.0</v>
      </c>
      <c r="N787" s="31" t="s">
        <v>2</v>
      </c>
      <c r="O787" s="173">
        <v>1.0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99" t="s">
        <v>3314</v>
      </c>
      <c r="B788" s="168" t="s">
        <v>3302</v>
      </c>
      <c r="C788" s="31" t="s">
        <v>1732</v>
      </c>
      <c r="D788" s="168" t="s">
        <v>3303</v>
      </c>
      <c r="E788" s="31" t="s">
        <v>3304</v>
      </c>
      <c r="F788" s="31" t="s">
        <v>132</v>
      </c>
      <c r="G788" s="168" t="s">
        <v>1749</v>
      </c>
      <c r="H788" s="31" t="s">
        <v>1742</v>
      </c>
      <c r="I788" s="168" t="s">
        <v>1729</v>
      </c>
      <c r="J788" s="173">
        <v>1.0</v>
      </c>
      <c r="K788" s="31" t="s">
        <v>82</v>
      </c>
      <c r="L788" s="31" t="s">
        <v>134</v>
      </c>
      <c r="M788" s="174">
        <v>45758.0</v>
      </c>
      <c r="N788" s="31" t="s">
        <v>2</v>
      </c>
      <c r="O788" s="173">
        <v>1.0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99" t="s">
        <v>3315</v>
      </c>
      <c r="B789" s="168" t="s">
        <v>3316</v>
      </c>
      <c r="C789" s="31" t="s">
        <v>1725</v>
      </c>
      <c r="D789" s="168" t="s">
        <v>3317</v>
      </c>
      <c r="E789" s="31" t="s">
        <v>3318</v>
      </c>
      <c r="F789" s="31" t="s">
        <v>129</v>
      </c>
      <c r="G789" s="163" t="s">
        <v>1728</v>
      </c>
      <c r="H789" s="31" t="s">
        <v>1728</v>
      </c>
      <c r="I789" s="168" t="s">
        <v>1755</v>
      </c>
      <c r="J789" s="173">
        <v>1.0</v>
      </c>
      <c r="K789" s="31" t="s">
        <v>9</v>
      </c>
      <c r="L789" s="31" t="s">
        <v>134</v>
      </c>
      <c r="M789" s="174">
        <v>45758.0</v>
      </c>
      <c r="N789" s="31" t="s">
        <v>2</v>
      </c>
      <c r="O789" s="173">
        <v>1.0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99" t="s">
        <v>3319</v>
      </c>
      <c r="B790" s="168" t="s">
        <v>3320</v>
      </c>
      <c r="C790" s="31" t="s">
        <v>1725</v>
      </c>
      <c r="D790" s="168" t="s">
        <v>3321</v>
      </c>
      <c r="E790" s="31" t="s">
        <v>3322</v>
      </c>
      <c r="F790" s="31" t="s">
        <v>129</v>
      </c>
      <c r="G790" s="163" t="s">
        <v>1728</v>
      </c>
      <c r="H790" s="31" t="s">
        <v>1728</v>
      </c>
      <c r="I790" s="168" t="s">
        <v>1755</v>
      </c>
      <c r="J790" s="173">
        <v>1.0</v>
      </c>
      <c r="K790" s="31" t="s">
        <v>9</v>
      </c>
      <c r="L790" s="31" t="s">
        <v>134</v>
      </c>
      <c r="M790" s="174">
        <v>45758.0</v>
      </c>
      <c r="N790" s="31" t="s">
        <v>2</v>
      </c>
      <c r="O790" s="173">
        <v>1.0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99" t="s">
        <v>3323</v>
      </c>
      <c r="B791" s="168" t="s">
        <v>3286</v>
      </c>
      <c r="C791" s="31" t="s">
        <v>1735</v>
      </c>
      <c r="D791" s="168" t="s">
        <v>3287</v>
      </c>
      <c r="E791" s="31" t="s">
        <v>3288</v>
      </c>
      <c r="F791" s="31" t="s">
        <v>131</v>
      </c>
      <c r="G791" s="168" t="s">
        <v>1749</v>
      </c>
      <c r="H791" s="31" t="s">
        <v>1742</v>
      </c>
      <c r="I791" s="168" t="s">
        <v>1755</v>
      </c>
      <c r="J791" s="173">
        <v>1.0</v>
      </c>
      <c r="K791" s="31" t="s">
        <v>9</v>
      </c>
      <c r="L791" s="31" t="s">
        <v>134</v>
      </c>
      <c r="M791" s="174">
        <v>45758.0</v>
      </c>
      <c r="N791" s="31" t="s">
        <v>2</v>
      </c>
      <c r="O791" s="173">
        <v>1.0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99" t="s">
        <v>3324</v>
      </c>
      <c r="B792" s="168" t="s">
        <v>3281</v>
      </c>
      <c r="C792" s="31" t="s">
        <v>1735</v>
      </c>
      <c r="D792" s="168" t="s">
        <v>3282</v>
      </c>
      <c r="E792" s="31" t="s">
        <v>3283</v>
      </c>
      <c r="F792" s="31" t="s">
        <v>132</v>
      </c>
      <c r="G792" s="168" t="s">
        <v>1792</v>
      </c>
      <c r="H792" s="31" t="s">
        <v>1779</v>
      </c>
      <c r="I792" s="168" t="s">
        <v>1755</v>
      </c>
      <c r="J792" s="173">
        <v>1.0</v>
      </c>
      <c r="K792" s="31" t="s">
        <v>9</v>
      </c>
      <c r="L792" s="31" t="s">
        <v>134</v>
      </c>
      <c r="M792" s="174">
        <v>45758.0</v>
      </c>
      <c r="N792" s="31" t="s">
        <v>2</v>
      </c>
      <c r="O792" s="173">
        <v>1.0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99" t="s">
        <v>3325</v>
      </c>
      <c r="B793" s="168" t="s">
        <v>3326</v>
      </c>
      <c r="C793" s="31" t="s">
        <v>1725</v>
      </c>
      <c r="D793" s="168" t="s">
        <v>3327</v>
      </c>
      <c r="E793" s="31" t="s">
        <v>3328</v>
      </c>
      <c r="F793" s="31" t="s">
        <v>132</v>
      </c>
      <c r="G793" s="163" t="s">
        <v>1728</v>
      </c>
      <c r="H793" s="31" t="s">
        <v>1728</v>
      </c>
      <c r="I793" s="168" t="s">
        <v>1755</v>
      </c>
      <c r="J793" s="173">
        <v>1.0</v>
      </c>
      <c r="K793" s="31" t="s">
        <v>9</v>
      </c>
      <c r="L793" s="31" t="s">
        <v>134</v>
      </c>
      <c r="M793" s="174">
        <v>45758.0</v>
      </c>
      <c r="N793" s="31" t="s">
        <v>2</v>
      </c>
      <c r="O793" s="173">
        <v>1.0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99" t="s">
        <v>3329</v>
      </c>
      <c r="B794" s="168" t="s">
        <v>3330</v>
      </c>
      <c r="C794" s="31" t="s">
        <v>1725</v>
      </c>
      <c r="D794" s="168" t="s">
        <v>3331</v>
      </c>
      <c r="E794" s="31" t="s">
        <v>3332</v>
      </c>
      <c r="F794" s="31" t="s">
        <v>132</v>
      </c>
      <c r="G794" s="163" t="s">
        <v>1728</v>
      </c>
      <c r="H794" s="31" t="s">
        <v>1728</v>
      </c>
      <c r="I794" s="168" t="s">
        <v>1729</v>
      </c>
      <c r="J794" s="173">
        <v>1.0</v>
      </c>
      <c r="K794" s="31" t="s">
        <v>82</v>
      </c>
      <c r="L794" s="31" t="s">
        <v>134</v>
      </c>
      <c r="M794" s="174">
        <v>45758.0</v>
      </c>
      <c r="N794" s="31" t="s">
        <v>2</v>
      </c>
      <c r="O794" s="173">
        <v>1.0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99" t="s">
        <v>3333</v>
      </c>
      <c r="B795" s="168" t="s">
        <v>3306</v>
      </c>
      <c r="C795" s="31" t="s">
        <v>1732</v>
      </c>
      <c r="D795" s="168" t="s">
        <v>3307</v>
      </c>
      <c r="E795" s="31" t="s">
        <v>3308</v>
      </c>
      <c r="F795" s="31" t="s">
        <v>129</v>
      </c>
      <c r="G795" s="168" t="s">
        <v>1792</v>
      </c>
      <c r="H795" s="31" t="s">
        <v>1779</v>
      </c>
      <c r="I795" s="168" t="s">
        <v>1755</v>
      </c>
      <c r="J795" s="173">
        <v>1.0</v>
      </c>
      <c r="K795" s="31" t="s">
        <v>9</v>
      </c>
      <c r="L795" s="31" t="s">
        <v>134</v>
      </c>
      <c r="M795" s="174">
        <v>45758.0</v>
      </c>
      <c r="N795" s="31" t="s">
        <v>2</v>
      </c>
      <c r="O795" s="173">
        <v>1.0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99" t="s">
        <v>3334</v>
      </c>
      <c r="B796" s="168" t="s">
        <v>3335</v>
      </c>
      <c r="C796" s="31" t="s">
        <v>1725</v>
      </c>
      <c r="D796" s="168" t="s">
        <v>3336</v>
      </c>
      <c r="E796" s="31" t="s">
        <v>3337</v>
      </c>
      <c r="F796" s="31" t="s">
        <v>129</v>
      </c>
      <c r="G796" s="163" t="s">
        <v>1728</v>
      </c>
      <c r="H796" s="31" t="s">
        <v>1728</v>
      </c>
      <c r="I796" s="168" t="s">
        <v>1755</v>
      </c>
      <c r="J796" s="173">
        <v>1.0</v>
      </c>
      <c r="K796" s="31" t="s">
        <v>9</v>
      </c>
      <c r="L796" s="31" t="s">
        <v>134</v>
      </c>
      <c r="M796" s="174">
        <v>45758.0</v>
      </c>
      <c r="N796" s="31" t="s">
        <v>2</v>
      </c>
      <c r="O796" s="173">
        <v>1.0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99" t="s">
        <v>3338</v>
      </c>
      <c r="B797" s="168" t="s">
        <v>3311</v>
      </c>
      <c r="C797" s="31" t="s">
        <v>1732</v>
      </c>
      <c r="D797" s="168" t="s">
        <v>3312</v>
      </c>
      <c r="E797" s="31" t="s">
        <v>3313</v>
      </c>
      <c r="F797" s="31" t="s">
        <v>129</v>
      </c>
      <c r="G797" s="168" t="s">
        <v>1792</v>
      </c>
      <c r="H797" s="31" t="s">
        <v>1779</v>
      </c>
      <c r="I797" s="168" t="s">
        <v>1755</v>
      </c>
      <c r="J797" s="173">
        <v>1.0</v>
      </c>
      <c r="K797" s="31" t="s">
        <v>9</v>
      </c>
      <c r="L797" s="31" t="s">
        <v>134</v>
      </c>
      <c r="M797" s="174">
        <v>45758.0</v>
      </c>
      <c r="N797" s="31" t="s">
        <v>2</v>
      </c>
      <c r="O797" s="173">
        <v>1.0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99" t="s">
        <v>3339</v>
      </c>
      <c r="B798" s="168" t="s">
        <v>3316</v>
      </c>
      <c r="C798" s="31" t="s">
        <v>1732</v>
      </c>
      <c r="D798" s="168" t="s">
        <v>3317</v>
      </c>
      <c r="E798" s="31" t="s">
        <v>3318</v>
      </c>
      <c r="F798" s="31" t="s">
        <v>129</v>
      </c>
      <c r="G798" s="168" t="s">
        <v>1792</v>
      </c>
      <c r="H798" s="31" t="s">
        <v>1779</v>
      </c>
      <c r="I798" s="168" t="s">
        <v>1755</v>
      </c>
      <c r="J798" s="173">
        <v>1.0</v>
      </c>
      <c r="K798" s="31" t="s">
        <v>9</v>
      </c>
      <c r="L798" s="31" t="s">
        <v>134</v>
      </c>
      <c r="M798" s="174">
        <v>45758.0</v>
      </c>
      <c r="N798" s="31" t="s">
        <v>2</v>
      </c>
      <c r="O798" s="173">
        <v>1.0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99" t="s">
        <v>3340</v>
      </c>
      <c r="B799" s="168" t="s">
        <v>3330</v>
      </c>
      <c r="C799" s="31" t="s">
        <v>1732</v>
      </c>
      <c r="D799" s="168" t="s">
        <v>3331</v>
      </c>
      <c r="E799" s="31" t="s">
        <v>3332</v>
      </c>
      <c r="F799" s="31" t="s">
        <v>132</v>
      </c>
      <c r="G799" s="168" t="s">
        <v>1749</v>
      </c>
      <c r="H799" s="31" t="s">
        <v>1742</v>
      </c>
      <c r="I799" s="168" t="s">
        <v>1729</v>
      </c>
      <c r="J799" s="173">
        <v>1.0</v>
      </c>
      <c r="K799" s="31" t="s">
        <v>82</v>
      </c>
      <c r="L799" s="31" t="s">
        <v>134</v>
      </c>
      <c r="M799" s="174">
        <v>45758.0</v>
      </c>
      <c r="N799" s="31" t="s">
        <v>2</v>
      </c>
      <c r="O799" s="173">
        <v>1.0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99" t="s">
        <v>3341</v>
      </c>
      <c r="B800" s="168" t="s">
        <v>3342</v>
      </c>
      <c r="C800" s="31" t="s">
        <v>1725</v>
      </c>
      <c r="D800" s="168" t="s">
        <v>3343</v>
      </c>
      <c r="E800" s="31" t="s">
        <v>3344</v>
      </c>
      <c r="F800" s="31" t="s">
        <v>132</v>
      </c>
      <c r="G800" s="163" t="s">
        <v>1728</v>
      </c>
      <c r="H800" s="31" t="s">
        <v>1728</v>
      </c>
      <c r="I800" s="168" t="s">
        <v>1729</v>
      </c>
      <c r="J800" s="173">
        <v>1.0</v>
      </c>
      <c r="K800" s="31" t="s">
        <v>82</v>
      </c>
      <c r="L800" s="31" t="s">
        <v>134</v>
      </c>
      <c r="M800" s="174">
        <v>45758.0</v>
      </c>
      <c r="N800" s="31" t="s">
        <v>2</v>
      </c>
      <c r="O800" s="173">
        <v>1.0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99" t="s">
        <v>3345</v>
      </c>
      <c r="B801" s="168" t="s">
        <v>3277</v>
      </c>
      <c r="C801" s="31" t="s">
        <v>1735</v>
      </c>
      <c r="D801" s="168" t="s">
        <v>3278</v>
      </c>
      <c r="E801" s="31" t="s">
        <v>3279</v>
      </c>
      <c r="F801" s="31" t="s">
        <v>129</v>
      </c>
      <c r="G801" s="168" t="s">
        <v>1962</v>
      </c>
      <c r="H801" s="31" t="s">
        <v>1944</v>
      </c>
      <c r="I801" s="168" t="s">
        <v>1755</v>
      </c>
      <c r="J801" s="173">
        <v>1.0</v>
      </c>
      <c r="K801" s="31" t="s">
        <v>9</v>
      </c>
      <c r="L801" s="31" t="s">
        <v>134</v>
      </c>
      <c r="M801" s="174">
        <v>45758.0</v>
      </c>
      <c r="N801" s="31" t="s">
        <v>2</v>
      </c>
      <c r="O801" s="173">
        <v>1.0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99" t="s">
        <v>3346</v>
      </c>
      <c r="B802" s="168" t="s">
        <v>3326</v>
      </c>
      <c r="C802" s="31" t="s">
        <v>1732</v>
      </c>
      <c r="D802" s="168" t="s">
        <v>3327</v>
      </c>
      <c r="E802" s="31" t="s">
        <v>3328</v>
      </c>
      <c r="F802" s="31" t="s">
        <v>132</v>
      </c>
      <c r="G802" s="168" t="s">
        <v>1749</v>
      </c>
      <c r="H802" s="31" t="s">
        <v>1742</v>
      </c>
      <c r="I802" s="168" t="s">
        <v>1755</v>
      </c>
      <c r="J802" s="173">
        <v>1.0</v>
      </c>
      <c r="K802" s="31" t="s">
        <v>9</v>
      </c>
      <c r="L802" s="31" t="s">
        <v>134</v>
      </c>
      <c r="M802" s="174">
        <v>45758.0</v>
      </c>
      <c r="N802" s="31" t="s">
        <v>2</v>
      </c>
      <c r="O802" s="173">
        <v>1.0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99" t="s">
        <v>3347</v>
      </c>
      <c r="B803" s="168" t="s">
        <v>3348</v>
      </c>
      <c r="C803" s="31" t="s">
        <v>1725</v>
      </c>
      <c r="D803" s="168" t="s">
        <v>3349</v>
      </c>
      <c r="E803" s="31" t="s">
        <v>3350</v>
      </c>
      <c r="F803" s="31" t="s">
        <v>132</v>
      </c>
      <c r="G803" s="163" t="s">
        <v>1728</v>
      </c>
      <c r="H803" s="31" t="s">
        <v>1728</v>
      </c>
      <c r="I803" s="168" t="s">
        <v>1755</v>
      </c>
      <c r="J803" s="173">
        <v>1.0</v>
      </c>
      <c r="K803" s="31" t="s">
        <v>9</v>
      </c>
      <c r="L803" s="31" t="s">
        <v>134</v>
      </c>
      <c r="M803" s="174">
        <v>45758.0</v>
      </c>
      <c r="N803" s="31" t="s">
        <v>2</v>
      </c>
      <c r="O803" s="173">
        <v>1.0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99" t="s">
        <v>3351</v>
      </c>
      <c r="B804" s="168" t="s">
        <v>3320</v>
      </c>
      <c r="C804" s="31" t="s">
        <v>1732</v>
      </c>
      <c r="D804" s="168" t="s">
        <v>3321</v>
      </c>
      <c r="E804" s="31" t="s">
        <v>3322</v>
      </c>
      <c r="F804" s="31" t="s">
        <v>129</v>
      </c>
      <c r="G804" s="168" t="s">
        <v>1792</v>
      </c>
      <c r="H804" s="31" t="s">
        <v>1779</v>
      </c>
      <c r="I804" s="168" t="s">
        <v>1755</v>
      </c>
      <c r="J804" s="173">
        <v>1.0</v>
      </c>
      <c r="K804" s="31" t="s">
        <v>9</v>
      </c>
      <c r="L804" s="31" t="s">
        <v>134</v>
      </c>
      <c r="M804" s="174">
        <v>45758.0</v>
      </c>
      <c r="N804" s="31" t="s">
        <v>2</v>
      </c>
      <c r="O804" s="173">
        <v>1.0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99" t="s">
        <v>3352</v>
      </c>
      <c r="B805" s="168" t="s">
        <v>3353</v>
      </c>
      <c r="C805" s="31" t="s">
        <v>1725</v>
      </c>
      <c r="D805" s="168" t="s">
        <v>3354</v>
      </c>
      <c r="E805" s="31" t="s">
        <v>3355</v>
      </c>
      <c r="F805" s="31" t="s">
        <v>132</v>
      </c>
      <c r="G805" s="163" t="s">
        <v>1728</v>
      </c>
      <c r="H805" s="31" t="s">
        <v>1728</v>
      </c>
      <c r="I805" s="168" t="s">
        <v>1729</v>
      </c>
      <c r="J805" s="173">
        <v>2.0</v>
      </c>
      <c r="K805" s="31" t="s">
        <v>82</v>
      </c>
      <c r="L805" s="31" t="s">
        <v>134</v>
      </c>
      <c r="M805" s="174">
        <v>45758.0</v>
      </c>
      <c r="N805" s="31" t="s">
        <v>2</v>
      </c>
      <c r="O805" s="173">
        <v>2.0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99" t="s">
        <v>3356</v>
      </c>
      <c r="B806" s="168" t="s">
        <v>3273</v>
      </c>
      <c r="C806" s="31" t="s">
        <v>1735</v>
      </c>
      <c r="D806" s="168" t="s">
        <v>3274</v>
      </c>
      <c r="E806" s="31" t="s">
        <v>3275</v>
      </c>
      <c r="F806" s="31" t="s">
        <v>132</v>
      </c>
      <c r="G806" s="168" t="s">
        <v>1792</v>
      </c>
      <c r="H806" s="31" t="s">
        <v>1779</v>
      </c>
      <c r="I806" s="168" t="s">
        <v>1755</v>
      </c>
      <c r="J806" s="173">
        <v>1.0</v>
      </c>
      <c r="K806" s="31" t="s">
        <v>9</v>
      </c>
      <c r="L806" s="31" t="s">
        <v>134</v>
      </c>
      <c r="M806" s="174">
        <v>45758.0</v>
      </c>
      <c r="N806" s="31" t="s">
        <v>2</v>
      </c>
      <c r="O806" s="173">
        <v>1.0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99" t="s">
        <v>3357</v>
      </c>
      <c r="B807" s="168" t="s">
        <v>3358</v>
      </c>
      <c r="C807" s="31" t="s">
        <v>1725</v>
      </c>
      <c r="D807" s="168" t="s">
        <v>3359</v>
      </c>
      <c r="E807" s="31" t="s">
        <v>3360</v>
      </c>
      <c r="F807" s="31" t="s">
        <v>132</v>
      </c>
      <c r="G807" s="163" t="s">
        <v>1728</v>
      </c>
      <c r="H807" s="31" t="s">
        <v>1728</v>
      </c>
      <c r="I807" s="168" t="s">
        <v>1755</v>
      </c>
      <c r="J807" s="173">
        <v>1.0</v>
      </c>
      <c r="K807" s="31" t="s">
        <v>9</v>
      </c>
      <c r="L807" s="31" t="s">
        <v>134</v>
      </c>
      <c r="M807" s="174">
        <v>45758.0</v>
      </c>
      <c r="N807" s="31" t="s">
        <v>2</v>
      </c>
      <c r="O807" s="173">
        <v>1.0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99" t="s">
        <v>3361</v>
      </c>
      <c r="B808" s="168" t="s">
        <v>3348</v>
      </c>
      <c r="C808" s="31" t="s">
        <v>1732</v>
      </c>
      <c r="D808" s="168" t="s">
        <v>3349</v>
      </c>
      <c r="E808" s="31" t="s">
        <v>3350</v>
      </c>
      <c r="F808" s="31" t="s">
        <v>132</v>
      </c>
      <c r="G808" s="168" t="s">
        <v>1749</v>
      </c>
      <c r="H808" s="31" t="s">
        <v>1742</v>
      </c>
      <c r="I808" s="168" t="s">
        <v>1755</v>
      </c>
      <c r="J808" s="173">
        <v>1.0</v>
      </c>
      <c r="K808" s="31" t="s">
        <v>9</v>
      </c>
      <c r="L808" s="31" t="s">
        <v>134</v>
      </c>
      <c r="M808" s="174">
        <v>45758.0</v>
      </c>
      <c r="N808" s="31" t="s">
        <v>2</v>
      </c>
      <c r="O808" s="173">
        <v>1.0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99" t="s">
        <v>3362</v>
      </c>
      <c r="B809" s="168" t="s">
        <v>3358</v>
      </c>
      <c r="C809" s="31" t="s">
        <v>1732</v>
      </c>
      <c r="D809" s="168" t="s">
        <v>3359</v>
      </c>
      <c r="E809" s="31" t="s">
        <v>3360</v>
      </c>
      <c r="F809" s="31" t="s">
        <v>132</v>
      </c>
      <c r="G809" s="168" t="s">
        <v>1749</v>
      </c>
      <c r="H809" s="31" t="s">
        <v>1742</v>
      </c>
      <c r="I809" s="168" t="s">
        <v>1755</v>
      </c>
      <c r="J809" s="173">
        <v>1.0</v>
      </c>
      <c r="K809" s="31" t="s">
        <v>9</v>
      </c>
      <c r="L809" s="31" t="s">
        <v>134</v>
      </c>
      <c r="M809" s="174">
        <v>45758.0</v>
      </c>
      <c r="N809" s="31" t="s">
        <v>2</v>
      </c>
      <c r="O809" s="173">
        <v>1.0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99" t="s">
        <v>3363</v>
      </c>
      <c r="B810" s="168" t="s">
        <v>3326</v>
      </c>
      <c r="C810" s="31" t="s">
        <v>1735</v>
      </c>
      <c r="D810" s="168" t="s">
        <v>3327</v>
      </c>
      <c r="E810" s="31" t="s">
        <v>3328</v>
      </c>
      <c r="F810" s="31" t="s">
        <v>132</v>
      </c>
      <c r="G810" s="168" t="s">
        <v>1749</v>
      </c>
      <c r="H810" s="31" t="s">
        <v>1742</v>
      </c>
      <c r="I810" s="168" t="s">
        <v>1755</v>
      </c>
      <c r="J810" s="173">
        <v>1.0</v>
      </c>
      <c r="K810" s="31" t="s">
        <v>9</v>
      </c>
      <c r="L810" s="31" t="s">
        <v>134</v>
      </c>
      <c r="M810" s="174">
        <v>45758.0</v>
      </c>
      <c r="N810" s="31" t="s">
        <v>2</v>
      </c>
      <c r="O810" s="173">
        <v>1.0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99" t="s">
        <v>3364</v>
      </c>
      <c r="B811" s="168" t="s">
        <v>3330</v>
      </c>
      <c r="C811" s="31" t="s">
        <v>1735</v>
      </c>
      <c r="D811" s="168" t="s">
        <v>3331</v>
      </c>
      <c r="E811" s="31" t="s">
        <v>3332</v>
      </c>
      <c r="F811" s="31" t="s">
        <v>132</v>
      </c>
      <c r="G811" s="168" t="s">
        <v>1749</v>
      </c>
      <c r="H811" s="31" t="s">
        <v>1742</v>
      </c>
      <c r="I811" s="168" t="s">
        <v>1729</v>
      </c>
      <c r="J811" s="173">
        <v>1.0</v>
      </c>
      <c r="K811" s="31" t="s">
        <v>82</v>
      </c>
      <c r="L811" s="31" t="s">
        <v>134</v>
      </c>
      <c r="M811" s="174">
        <v>45758.0</v>
      </c>
      <c r="N811" s="31" t="s">
        <v>2</v>
      </c>
      <c r="O811" s="173">
        <v>1.0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99" t="s">
        <v>3365</v>
      </c>
      <c r="B812" s="168" t="s">
        <v>3335</v>
      </c>
      <c r="C812" s="31" t="s">
        <v>1732</v>
      </c>
      <c r="D812" s="168" t="s">
        <v>3336</v>
      </c>
      <c r="E812" s="31" t="s">
        <v>3337</v>
      </c>
      <c r="F812" s="31" t="s">
        <v>129</v>
      </c>
      <c r="G812" s="168" t="s">
        <v>1792</v>
      </c>
      <c r="H812" s="31" t="s">
        <v>1779</v>
      </c>
      <c r="I812" s="168" t="s">
        <v>1755</v>
      </c>
      <c r="J812" s="173">
        <v>1.0</v>
      </c>
      <c r="K812" s="31" t="s">
        <v>9</v>
      </c>
      <c r="L812" s="31" t="s">
        <v>134</v>
      </c>
      <c r="M812" s="174">
        <v>45758.0</v>
      </c>
      <c r="N812" s="31" t="s">
        <v>2</v>
      </c>
      <c r="O812" s="173">
        <v>1.0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99" t="s">
        <v>3366</v>
      </c>
      <c r="B813" s="168" t="s">
        <v>3296</v>
      </c>
      <c r="C813" s="31" t="s">
        <v>1735</v>
      </c>
      <c r="D813" s="168" t="s">
        <v>3297</v>
      </c>
      <c r="E813" s="31" t="s">
        <v>3298</v>
      </c>
      <c r="F813" s="31" t="s">
        <v>129</v>
      </c>
      <c r="G813" s="168" t="s">
        <v>1962</v>
      </c>
      <c r="H813" s="31" t="s">
        <v>1944</v>
      </c>
      <c r="I813" s="168" t="s">
        <v>1755</v>
      </c>
      <c r="J813" s="173">
        <v>1.0</v>
      </c>
      <c r="K813" s="31" t="s">
        <v>9</v>
      </c>
      <c r="L813" s="31" t="s">
        <v>134</v>
      </c>
      <c r="M813" s="174">
        <v>45758.0</v>
      </c>
      <c r="N813" s="31" t="s">
        <v>2</v>
      </c>
      <c r="O813" s="173">
        <v>1.0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99" t="s">
        <v>3367</v>
      </c>
      <c r="B814" s="168" t="s">
        <v>3316</v>
      </c>
      <c r="C814" s="31" t="s">
        <v>1735</v>
      </c>
      <c r="D814" s="168" t="s">
        <v>3317</v>
      </c>
      <c r="E814" s="31" t="s">
        <v>3318</v>
      </c>
      <c r="F814" s="31" t="s">
        <v>129</v>
      </c>
      <c r="G814" s="168" t="s">
        <v>1792</v>
      </c>
      <c r="H814" s="31" t="s">
        <v>1779</v>
      </c>
      <c r="I814" s="168" t="s">
        <v>1755</v>
      </c>
      <c r="J814" s="173">
        <v>1.0</v>
      </c>
      <c r="K814" s="31" t="s">
        <v>9</v>
      </c>
      <c r="L814" s="31" t="s">
        <v>134</v>
      </c>
      <c r="M814" s="174">
        <v>45758.0</v>
      </c>
      <c r="N814" s="31" t="s">
        <v>2</v>
      </c>
      <c r="O814" s="173">
        <v>1.0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99" t="s">
        <v>3368</v>
      </c>
      <c r="B815" s="168" t="s">
        <v>3358</v>
      </c>
      <c r="C815" s="31" t="s">
        <v>1735</v>
      </c>
      <c r="D815" s="168" t="s">
        <v>3359</v>
      </c>
      <c r="E815" s="31" t="s">
        <v>3360</v>
      </c>
      <c r="F815" s="31" t="s">
        <v>132</v>
      </c>
      <c r="G815" s="168" t="s">
        <v>1749</v>
      </c>
      <c r="H815" s="31" t="s">
        <v>1742</v>
      </c>
      <c r="I815" s="168" t="s">
        <v>1755</v>
      </c>
      <c r="J815" s="173">
        <v>1.0</v>
      </c>
      <c r="K815" s="31" t="s">
        <v>9</v>
      </c>
      <c r="L815" s="31" t="s">
        <v>134</v>
      </c>
      <c r="M815" s="174">
        <v>45758.0</v>
      </c>
      <c r="N815" s="31" t="s">
        <v>2</v>
      </c>
      <c r="O815" s="173">
        <v>1.0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99" t="s">
        <v>3369</v>
      </c>
      <c r="B816" s="168" t="s">
        <v>3306</v>
      </c>
      <c r="C816" s="31" t="s">
        <v>1735</v>
      </c>
      <c r="D816" s="168" t="s">
        <v>3307</v>
      </c>
      <c r="E816" s="31" t="s">
        <v>3308</v>
      </c>
      <c r="F816" s="31" t="s">
        <v>129</v>
      </c>
      <c r="G816" s="168" t="s">
        <v>1792</v>
      </c>
      <c r="H816" s="31" t="s">
        <v>1779</v>
      </c>
      <c r="I816" s="168" t="s">
        <v>1755</v>
      </c>
      <c r="J816" s="173">
        <v>1.0</v>
      </c>
      <c r="K816" s="31" t="s">
        <v>9</v>
      </c>
      <c r="L816" s="31" t="s">
        <v>134</v>
      </c>
      <c r="M816" s="174">
        <v>45758.0</v>
      </c>
      <c r="N816" s="31" t="s">
        <v>2</v>
      </c>
      <c r="O816" s="173">
        <v>1.0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99" t="s">
        <v>3370</v>
      </c>
      <c r="B817" s="168" t="s">
        <v>3371</v>
      </c>
      <c r="C817" s="31" t="s">
        <v>1725</v>
      </c>
      <c r="D817" s="168" t="s">
        <v>3372</v>
      </c>
      <c r="E817" s="31" t="s">
        <v>3373</v>
      </c>
      <c r="F817" s="31" t="s">
        <v>132</v>
      </c>
      <c r="G817" s="163" t="s">
        <v>1728</v>
      </c>
      <c r="H817" s="31" t="s">
        <v>1728</v>
      </c>
      <c r="I817" s="168" t="s">
        <v>1755</v>
      </c>
      <c r="J817" s="173">
        <v>1.0</v>
      </c>
      <c r="K817" s="31" t="s">
        <v>9</v>
      </c>
      <c r="L817" s="31" t="s">
        <v>134</v>
      </c>
      <c r="M817" s="174">
        <v>45758.0</v>
      </c>
      <c r="N817" s="31" t="s">
        <v>2</v>
      </c>
      <c r="O817" s="173">
        <v>1.0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99" t="s">
        <v>3374</v>
      </c>
      <c r="B818" s="168" t="s">
        <v>3353</v>
      </c>
      <c r="C818" s="31" t="s">
        <v>1732</v>
      </c>
      <c r="D818" s="168" t="s">
        <v>3354</v>
      </c>
      <c r="E818" s="31" t="s">
        <v>3355</v>
      </c>
      <c r="F818" s="31" t="s">
        <v>132</v>
      </c>
      <c r="G818" s="168" t="s">
        <v>1962</v>
      </c>
      <c r="H818" s="31" t="s">
        <v>1944</v>
      </c>
      <c r="I818" s="168" t="s">
        <v>1729</v>
      </c>
      <c r="J818" s="173">
        <v>2.0</v>
      </c>
      <c r="K818" s="31" t="s">
        <v>82</v>
      </c>
      <c r="L818" s="31" t="s">
        <v>134</v>
      </c>
      <c r="M818" s="174">
        <v>45758.0</v>
      </c>
      <c r="N818" s="31" t="s">
        <v>2</v>
      </c>
      <c r="O818" s="173">
        <v>2.0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99" t="s">
        <v>3375</v>
      </c>
      <c r="B819" s="168" t="s">
        <v>3371</v>
      </c>
      <c r="C819" s="31" t="s">
        <v>1732</v>
      </c>
      <c r="D819" s="168" t="s">
        <v>3372</v>
      </c>
      <c r="E819" s="31" t="s">
        <v>3373</v>
      </c>
      <c r="F819" s="31" t="s">
        <v>132</v>
      </c>
      <c r="G819" s="168" t="s">
        <v>1962</v>
      </c>
      <c r="H819" s="31" t="s">
        <v>1944</v>
      </c>
      <c r="I819" s="168" t="s">
        <v>1755</v>
      </c>
      <c r="J819" s="173">
        <v>1.0</v>
      </c>
      <c r="K819" s="31" t="s">
        <v>9</v>
      </c>
      <c r="L819" s="31" t="s">
        <v>134</v>
      </c>
      <c r="M819" s="174">
        <v>45758.0</v>
      </c>
      <c r="N819" s="31" t="s">
        <v>2</v>
      </c>
      <c r="O819" s="173">
        <v>1.0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99" t="s">
        <v>3376</v>
      </c>
      <c r="B820" s="168" t="s">
        <v>3302</v>
      </c>
      <c r="C820" s="31" t="s">
        <v>1735</v>
      </c>
      <c r="D820" s="168" t="s">
        <v>3303</v>
      </c>
      <c r="E820" s="31" t="s">
        <v>3304</v>
      </c>
      <c r="F820" s="31" t="s">
        <v>132</v>
      </c>
      <c r="G820" s="168" t="s">
        <v>1749</v>
      </c>
      <c r="H820" s="31" t="s">
        <v>1742</v>
      </c>
      <c r="I820" s="168" t="s">
        <v>1729</v>
      </c>
      <c r="J820" s="173">
        <v>1.0</v>
      </c>
      <c r="K820" s="31" t="s">
        <v>82</v>
      </c>
      <c r="L820" s="31" t="s">
        <v>134</v>
      </c>
      <c r="M820" s="174">
        <v>45758.0</v>
      </c>
      <c r="N820" s="31" t="s">
        <v>2</v>
      </c>
      <c r="O820" s="173">
        <v>1.0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99" t="s">
        <v>3377</v>
      </c>
      <c r="B821" s="168" t="s">
        <v>3378</v>
      </c>
      <c r="C821" s="31" t="s">
        <v>1725</v>
      </c>
      <c r="D821" s="168" t="s">
        <v>3379</v>
      </c>
      <c r="E821" s="31" t="s">
        <v>3380</v>
      </c>
      <c r="F821" s="31" t="s">
        <v>129</v>
      </c>
      <c r="G821" s="163" t="s">
        <v>1728</v>
      </c>
      <c r="H821" s="31" t="s">
        <v>1728</v>
      </c>
      <c r="I821" s="168" t="s">
        <v>1755</v>
      </c>
      <c r="J821" s="173">
        <v>1.0</v>
      </c>
      <c r="K821" s="31" t="s">
        <v>9</v>
      </c>
      <c r="L821" s="31" t="s">
        <v>134</v>
      </c>
      <c r="M821" s="174">
        <v>45758.0</v>
      </c>
      <c r="N821" s="31" t="s">
        <v>2</v>
      </c>
      <c r="O821" s="173">
        <v>1.0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99" t="s">
        <v>3381</v>
      </c>
      <c r="B822" s="168" t="s">
        <v>3261</v>
      </c>
      <c r="C822" s="31" t="s">
        <v>1735</v>
      </c>
      <c r="D822" s="168" t="s">
        <v>3262</v>
      </c>
      <c r="E822" s="31" t="s">
        <v>3263</v>
      </c>
      <c r="F822" s="31" t="s">
        <v>129</v>
      </c>
      <c r="G822" s="168" t="s">
        <v>1962</v>
      </c>
      <c r="H822" s="31" t="s">
        <v>1944</v>
      </c>
      <c r="I822" s="168" t="s">
        <v>1755</v>
      </c>
      <c r="J822" s="173">
        <v>1.0</v>
      </c>
      <c r="K822" s="31" t="s">
        <v>9</v>
      </c>
      <c r="L822" s="31" t="s">
        <v>134</v>
      </c>
      <c r="M822" s="174">
        <v>45758.0</v>
      </c>
      <c r="N822" s="31" t="s">
        <v>2</v>
      </c>
      <c r="O822" s="173">
        <v>1.0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99" t="s">
        <v>3382</v>
      </c>
      <c r="B823" s="168" t="s">
        <v>3342</v>
      </c>
      <c r="C823" s="31" t="s">
        <v>1732</v>
      </c>
      <c r="D823" s="168" t="s">
        <v>3343</v>
      </c>
      <c r="E823" s="31" t="s">
        <v>3344</v>
      </c>
      <c r="F823" s="31" t="s">
        <v>132</v>
      </c>
      <c r="G823" s="168" t="s">
        <v>1962</v>
      </c>
      <c r="H823" s="31" t="s">
        <v>1944</v>
      </c>
      <c r="I823" s="168" t="s">
        <v>1729</v>
      </c>
      <c r="J823" s="173">
        <v>1.0</v>
      </c>
      <c r="K823" s="31" t="s">
        <v>82</v>
      </c>
      <c r="L823" s="31" t="s">
        <v>134</v>
      </c>
      <c r="M823" s="174">
        <v>45758.0</v>
      </c>
      <c r="N823" s="31" t="s">
        <v>2</v>
      </c>
      <c r="O823" s="173">
        <v>1.0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99" t="s">
        <v>3383</v>
      </c>
      <c r="B824" s="168" t="s">
        <v>3384</v>
      </c>
      <c r="C824" s="31" t="s">
        <v>1725</v>
      </c>
      <c r="D824" s="168" t="s">
        <v>3385</v>
      </c>
      <c r="E824" s="31" t="s">
        <v>3386</v>
      </c>
      <c r="F824" s="31" t="s">
        <v>131</v>
      </c>
      <c r="G824" s="163" t="s">
        <v>1728</v>
      </c>
      <c r="H824" s="31" t="s">
        <v>1728</v>
      </c>
      <c r="I824" s="168" t="s">
        <v>1755</v>
      </c>
      <c r="J824" s="173">
        <v>1.0</v>
      </c>
      <c r="K824" s="31" t="s">
        <v>9</v>
      </c>
      <c r="L824" s="31" t="s">
        <v>134</v>
      </c>
      <c r="M824" s="174">
        <v>45758.0</v>
      </c>
      <c r="N824" s="31" t="s">
        <v>2</v>
      </c>
      <c r="O824" s="173">
        <v>1.0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99" t="s">
        <v>3387</v>
      </c>
      <c r="B825" s="168" t="s">
        <v>3384</v>
      </c>
      <c r="C825" s="31" t="s">
        <v>1732</v>
      </c>
      <c r="D825" s="168" t="s">
        <v>3385</v>
      </c>
      <c r="E825" s="31" t="s">
        <v>3386</v>
      </c>
      <c r="F825" s="31" t="s">
        <v>131</v>
      </c>
      <c r="G825" s="168" t="s">
        <v>1749</v>
      </c>
      <c r="H825" s="31" t="s">
        <v>1742</v>
      </c>
      <c r="I825" s="168" t="s">
        <v>1755</v>
      </c>
      <c r="J825" s="173">
        <v>1.0</v>
      </c>
      <c r="K825" s="31" t="s">
        <v>9</v>
      </c>
      <c r="L825" s="31" t="s">
        <v>134</v>
      </c>
      <c r="M825" s="174">
        <v>45758.0</v>
      </c>
      <c r="N825" s="31" t="s">
        <v>2</v>
      </c>
      <c r="O825" s="173">
        <v>1.0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99" t="s">
        <v>3388</v>
      </c>
      <c r="B826" s="168" t="s">
        <v>3348</v>
      </c>
      <c r="C826" s="31" t="s">
        <v>1735</v>
      </c>
      <c r="D826" s="168" t="s">
        <v>3349</v>
      </c>
      <c r="E826" s="31" t="s">
        <v>3350</v>
      </c>
      <c r="F826" s="31" t="s">
        <v>132</v>
      </c>
      <c r="G826" s="168" t="s">
        <v>1749</v>
      </c>
      <c r="H826" s="31" t="s">
        <v>1742</v>
      </c>
      <c r="I826" s="168" t="s">
        <v>1755</v>
      </c>
      <c r="J826" s="173">
        <v>1.0</v>
      </c>
      <c r="K826" s="31" t="s">
        <v>9</v>
      </c>
      <c r="L826" s="31" t="s">
        <v>134</v>
      </c>
      <c r="M826" s="174">
        <v>45758.0</v>
      </c>
      <c r="N826" s="31" t="s">
        <v>2</v>
      </c>
      <c r="O826" s="173">
        <v>1.0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99" t="s">
        <v>3389</v>
      </c>
      <c r="B827" s="168" t="s">
        <v>3311</v>
      </c>
      <c r="C827" s="31" t="s">
        <v>1735</v>
      </c>
      <c r="D827" s="168" t="s">
        <v>3312</v>
      </c>
      <c r="E827" s="31" t="s">
        <v>3313</v>
      </c>
      <c r="F827" s="31" t="s">
        <v>129</v>
      </c>
      <c r="G827" s="168" t="s">
        <v>1792</v>
      </c>
      <c r="H827" s="31" t="s">
        <v>1779</v>
      </c>
      <c r="I827" s="168" t="s">
        <v>1755</v>
      </c>
      <c r="J827" s="173">
        <v>1.0</v>
      </c>
      <c r="K827" s="31" t="s">
        <v>9</v>
      </c>
      <c r="L827" s="31" t="s">
        <v>134</v>
      </c>
      <c r="M827" s="174">
        <v>45758.0</v>
      </c>
      <c r="N827" s="31" t="s">
        <v>2</v>
      </c>
      <c r="O827" s="173">
        <v>1.0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99" t="s">
        <v>3390</v>
      </c>
      <c r="B828" s="168" t="s">
        <v>3391</v>
      </c>
      <c r="C828" s="31" t="s">
        <v>1725</v>
      </c>
      <c r="D828" s="168" t="s">
        <v>3392</v>
      </c>
      <c r="E828" s="31" t="s">
        <v>3393</v>
      </c>
      <c r="F828" s="31" t="s">
        <v>131</v>
      </c>
      <c r="G828" s="163" t="s">
        <v>1728</v>
      </c>
      <c r="H828" s="31" t="s">
        <v>1728</v>
      </c>
      <c r="I828" s="168" t="s">
        <v>1755</v>
      </c>
      <c r="J828" s="173">
        <v>2.0</v>
      </c>
      <c r="K828" s="31" t="s">
        <v>9</v>
      </c>
      <c r="L828" s="31" t="s">
        <v>134</v>
      </c>
      <c r="M828" s="174">
        <v>45758.0</v>
      </c>
      <c r="N828" s="31" t="s">
        <v>2</v>
      </c>
      <c r="O828" s="173">
        <v>2.0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99" t="s">
        <v>3394</v>
      </c>
      <c r="B829" s="168" t="s">
        <v>3342</v>
      </c>
      <c r="C829" s="31" t="s">
        <v>1735</v>
      </c>
      <c r="D829" s="168" t="s">
        <v>3343</v>
      </c>
      <c r="E829" s="31" t="s">
        <v>3344</v>
      </c>
      <c r="F829" s="31" t="s">
        <v>132</v>
      </c>
      <c r="G829" s="168" t="s">
        <v>1962</v>
      </c>
      <c r="H829" s="31" t="s">
        <v>1944</v>
      </c>
      <c r="I829" s="168" t="s">
        <v>1729</v>
      </c>
      <c r="J829" s="173">
        <v>1.0</v>
      </c>
      <c r="K829" s="31" t="s">
        <v>82</v>
      </c>
      <c r="L829" s="31" t="s">
        <v>134</v>
      </c>
      <c r="M829" s="174">
        <v>45758.0</v>
      </c>
      <c r="N829" s="31" t="s">
        <v>2</v>
      </c>
      <c r="O829" s="173">
        <v>1.0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99" t="s">
        <v>3395</v>
      </c>
      <c r="B830" s="168" t="s">
        <v>3320</v>
      </c>
      <c r="C830" s="31" t="s">
        <v>1735</v>
      </c>
      <c r="D830" s="168" t="s">
        <v>3321</v>
      </c>
      <c r="E830" s="31" t="s">
        <v>3322</v>
      </c>
      <c r="F830" s="31" t="s">
        <v>129</v>
      </c>
      <c r="G830" s="168" t="s">
        <v>1792</v>
      </c>
      <c r="H830" s="31" t="s">
        <v>1779</v>
      </c>
      <c r="I830" s="168" t="s">
        <v>1755</v>
      </c>
      <c r="J830" s="173">
        <v>1.0</v>
      </c>
      <c r="K830" s="31" t="s">
        <v>9</v>
      </c>
      <c r="L830" s="31" t="s">
        <v>134</v>
      </c>
      <c r="M830" s="174">
        <v>45758.0</v>
      </c>
      <c r="N830" s="31" t="s">
        <v>2</v>
      </c>
      <c r="O830" s="173">
        <v>1.0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99" t="s">
        <v>3396</v>
      </c>
      <c r="B831" s="168" t="s">
        <v>3391</v>
      </c>
      <c r="C831" s="31" t="s">
        <v>1732</v>
      </c>
      <c r="D831" s="168" t="s">
        <v>3392</v>
      </c>
      <c r="E831" s="31" t="s">
        <v>3393</v>
      </c>
      <c r="F831" s="31" t="s">
        <v>131</v>
      </c>
      <c r="G831" s="168" t="s">
        <v>1749</v>
      </c>
      <c r="H831" s="31" t="s">
        <v>1742</v>
      </c>
      <c r="I831" s="168" t="s">
        <v>1755</v>
      </c>
      <c r="J831" s="173">
        <v>2.0</v>
      </c>
      <c r="K831" s="31" t="s">
        <v>9</v>
      </c>
      <c r="L831" s="31" t="s">
        <v>134</v>
      </c>
      <c r="M831" s="174">
        <v>45758.0</v>
      </c>
      <c r="N831" s="31" t="s">
        <v>2</v>
      </c>
      <c r="O831" s="173">
        <v>2.0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99" t="s">
        <v>3397</v>
      </c>
      <c r="B832" s="168" t="s">
        <v>3398</v>
      </c>
      <c r="C832" s="31" t="s">
        <v>1725</v>
      </c>
      <c r="D832" s="168" t="s">
        <v>3399</v>
      </c>
      <c r="E832" s="31" t="s">
        <v>3400</v>
      </c>
      <c r="F832" s="31" t="s">
        <v>132</v>
      </c>
      <c r="G832" s="163" t="s">
        <v>1728</v>
      </c>
      <c r="H832" s="31" t="s">
        <v>1728</v>
      </c>
      <c r="I832" s="168" t="s">
        <v>1755</v>
      </c>
      <c r="J832" s="173">
        <v>1.0</v>
      </c>
      <c r="K832" s="31" t="s">
        <v>9</v>
      </c>
      <c r="L832" s="31" t="s">
        <v>134</v>
      </c>
      <c r="M832" s="174">
        <v>45758.0</v>
      </c>
      <c r="N832" s="31" t="s">
        <v>2</v>
      </c>
      <c r="O832" s="173">
        <v>1.0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99" t="s">
        <v>3401</v>
      </c>
      <c r="B833" s="168" t="s">
        <v>3378</v>
      </c>
      <c r="C833" s="31" t="s">
        <v>1732</v>
      </c>
      <c r="D833" s="168" t="s">
        <v>3379</v>
      </c>
      <c r="E833" s="31" t="s">
        <v>3380</v>
      </c>
      <c r="F833" s="31" t="s">
        <v>129</v>
      </c>
      <c r="G833" s="168" t="s">
        <v>1792</v>
      </c>
      <c r="H833" s="31" t="s">
        <v>1779</v>
      </c>
      <c r="I833" s="168" t="s">
        <v>1755</v>
      </c>
      <c r="J833" s="173">
        <v>1.0</v>
      </c>
      <c r="K833" s="31" t="s">
        <v>9</v>
      </c>
      <c r="L833" s="31" t="s">
        <v>134</v>
      </c>
      <c r="M833" s="174">
        <v>45758.0</v>
      </c>
      <c r="N833" s="31" t="s">
        <v>2</v>
      </c>
      <c r="O833" s="173">
        <v>1.0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99" t="s">
        <v>3402</v>
      </c>
      <c r="B834" s="168" t="s">
        <v>3403</v>
      </c>
      <c r="C834" s="31" t="s">
        <v>1725</v>
      </c>
      <c r="D834" s="168" t="s">
        <v>3404</v>
      </c>
      <c r="E834" s="31" t="s">
        <v>3405</v>
      </c>
      <c r="F834" s="31" t="s">
        <v>129</v>
      </c>
      <c r="G834" s="163" t="s">
        <v>1728</v>
      </c>
      <c r="H834" s="31" t="s">
        <v>1728</v>
      </c>
      <c r="I834" s="168" t="s">
        <v>1755</v>
      </c>
      <c r="J834" s="173">
        <v>1.0</v>
      </c>
      <c r="K834" s="31" t="s">
        <v>9</v>
      </c>
      <c r="L834" s="31" t="s">
        <v>134</v>
      </c>
      <c r="M834" s="174">
        <v>45758.0</v>
      </c>
      <c r="N834" s="31" t="s">
        <v>2</v>
      </c>
      <c r="O834" s="173">
        <v>1.0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99" t="s">
        <v>3406</v>
      </c>
      <c r="B835" s="168" t="s">
        <v>3407</v>
      </c>
      <c r="C835" s="31" t="s">
        <v>1725</v>
      </c>
      <c r="D835" s="168" t="s">
        <v>3408</v>
      </c>
      <c r="E835" s="31" t="s">
        <v>3409</v>
      </c>
      <c r="F835" s="31" t="s">
        <v>132</v>
      </c>
      <c r="G835" s="163" t="s">
        <v>1728</v>
      </c>
      <c r="H835" s="31" t="s">
        <v>1728</v>
      </c>
      <c r="I835" s="168" t="s">
        <v>1755</v>
      </c>
      <c r="J835" s="173">
        <v>1.0</v>
      </c>
      <c r="K835" s="31" t="s">
        <v>9</v>
      </c>
      <c r="L835" s="31" t="s">
        <v>134</v>
      </c>
      <c r="M835" s="174">
        <v>45758.0</v>
      </c>
      <c r="N835" s="31" t="s">
        <v>2</v>
      </c>
      <c r="O835" s="173">
        <v>1.0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99" t="s">
        <v>3410</v>
      </c>
      <c r="B836" s="168" t="s">
        <v>3353</v>
      </c>
      <c r="C836" s="31" t="s">
        <v>1735</v>
      </c>
      <c r="D836" s="168" t="s">
        <v>3354</v>
      </c>
      <c r="E836" s="31" t="s">
        <v>3355</v>
      </c>
      <c r="F836" s="31" t="s">
        <v>132</v>
      </c>
      <c r="G836" s="168" t="s">
        <v>1962</v>
      </c>
      <c r="H836" s="31" t="s">
        <v>1944</v>
      </c>
      <c r="I836" s="168" t="s">
        <v>1729</v>
      </c>
      <c r="J836" s="173">
        <v>2.0</v>
      </c>
      <c r="K836" s="31" t="s">
        <v>82</v>
      </c>
      <c r="L836" s="31" t="s">
        <v>134</v>
      </c>
      <c r="M836" s="174">
        <v>45758.0</v>
      </c>
      <c r="N836" s="31" t="s">
        <v>2</v>
      </c>
      <c r="O836" s="173">
        <v>2.0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99" t="s">
        <v>3411</v>
      </c>
      <c r="B837" s="168" t="s">
        <v>3398</v>
      </c>
      <c r="C837" s="31" t="s">
        <v>1732</v>
      </c>
      <c r="D837" s="168" t="s">
        <v>3399</v>
      </c>
      <c r="E837" s="31" t="s">
        <v>3400</v>
      </c>
      <c r="F837" s="31" t="s">
        <v>132</v>
      </c>
      <c r="G837" s="168" t="s">
        <v>1962</v>
      </c>
      <c r="H837" s="31" t="s">
        <v>1944</v>
      </c>
      <c r="I837" s="168" t="s">
        <v>1755</v>
      </c>
      <c r="J837" s="173">
        <v>1.0</v>
      </c>
      <c r="K837" s="31" t="s">
        <v>9</v>
      </c>
      <c r="L837" s="31" t="s">
        <v>134</v>
      </c>
      <c r="M837" s="174">
        <v>45758.0</v>
      </c>
      <c r="N837" s="31" t="s">
        <v>2</v>
      </c>
      <c r="O837" s="173">
        <v>1.0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99" t="s">
        <v>3412</v>
      </c>
      <c r="B838" s="168" t="s">
        <v>3378</v>
      </c>
      <c r="C838" s="31" t="s">
        <v>1735</v>
      </c>
      <c r="D838" s="168" t="s">
        <v>3379</v>
      </c>
      <c r="E838" s="31" t="s">
        <v>3380</v>
      </c>
      <c r="F838" s="31" t="s">
        <v>129</v>
      </c>
      <c r="G838" s="168" t="s">
        <v>1792</v>
      </c>
      <c r="H838" s="31" t="s">
        <v>1779</v>
      </c>
      <c r="I838" s="168" t="s">
        <v>1755</v>
      </c>
      <c r="J838" s="173">
        <v>1.0</v>
      </c>
      <c r="K838" s="31" t="s">
        <v>9</v>
      </c>
      <c r="L838" s="31" t="s">
        <v>134</v>
      </c>
      <c r="M838" s="174">
        <v>45758.0</v>
      </c>
      <c r="N838" s="31" t="s">
        <v>2</v>
      </c>
      <c r="O838" s="173">
        <v>1.0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99" t="s">
        <v>3413</v>
      </c>
      <c r="B839" s="168" t="s">
        <v>3391</v>
      </c>
      <c r="C839" s="31" t="s">
        <v>1735</v>
      </c>
      <c r="D839" s="168" t="s">
        <v>3392</v>
      </c>
      <c r="E839" s="31" t="s">
        <v>3393</v>
      </c>
      <c r="F839" s="31" t="s">
        <v>131</v>
      </c>
      <c r="G839" s="168" t="s">
        <v>1749</v>
      </c>
      <c r="H839" s="31" t="s">
        <v>1742</v>
      </c>
      <c r="I839" s="168" t="s">
        <v>1755</v>
      </c>
      <c r="J839" s="173">
        <v>2.0</v>
      </c>
      <c r="K839" s="31" t="s">
        <v>9</v>
      </c>
      <c r="L839" s="31" t="s">
        <v>134</v>
      </c>
      <c r="M839" s="174">
        <v>45758.0</v>
      </c>
      <c r="N839" s="31" t="s">
        <v>2</v>
      </c>
      <c r="O839" s="173">
        <v>2.0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99" t="s">
        <v>3414</v>
      </c>
      <c r="B840" s="168" t="s">
        <v>3415</v>
      </c>
      <c r="C840" s="31" t="s">
        <v>1725</v>
      </c>
      <c r="D840" s="168" t="s">
        <v>3416</v>
      </c>
      <c r="E840" s="31" t="s">
        <v>3417</v>
      </c>
      <c r="F840" s="31" t="s">
        <v>132</v>
      </c>
      <c r="G840" s="163" t="s">
        <v>1728</v>
      </c>
      <c r="H840" s="31" t="s">
        <v>1728</v>
      </c>
      <c r="I840" s="168" t="s">
        <v>1755</v>
      </c>
      <c r="J840" s="173">
        <v>1.0</v>
      </c>
      <c r="K840" s="31" t="s">
        <v>9</v>
      </c>
      <c r="L840" s="31" t="s">
        <v>134</v>
      </c>
      <c r="M840" s="174">
        <v>45758.0</v>
      </c>
      <c r="N840" s="31" t="s">
        <v>2</v>
      </c>
      <c r="O840" s="173">
        <v>1.0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99" t="s">
        <v>3418</v>
      </c>
      <c r="B841" s="168" t="s">
        <v>3407</v>
      </c>
      <c r="C841" s="31" t="s">
        <v>1732</v>
      </c>
      <c r="D841" s="168" t="s">
        <v>3408</v>
      </c>
      <c r="E841" s="31" t="s">
        <v>3409</v>
      </c>
      <c r="F841" s="31" t="s">
        <v>132</v>
      </c>
      <c r="G841" s="168" t="s">
        <v>1749</v>
      </c>
      <c r="H841" s="31" t="s">
        <v>1742</v>
      </c>
      <c r="I841" s="168" t="s">
        <v>1755</v>
      </c>
      <c r="J841" s="173">
        <v>1.0</v>
      </c>
      <c r="K841" s="31" t="s">
        <v>9</v>
      </c>
      <c r="L841" s="31" t="s">
        <v>134</v>
      </c>
      <c r="M841" s="174">
        <v>45758.0</v>
      </c>
      <c r="N841" s="31" t="s">
        <v>2</v>
      </c>
      <c r="O841" s="173">
        <v>1.0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99" t="s">
        <v>3419</v>
      </c>
      <c r="B842" s="168" t="s">
        <v>3420</v>
      </c>
      <c r="C842" s="31" t="s">
        <v>1725</v>
      </c>
      <c r="D842" s="168" t="s">
        <v>3421</v>
      </c>
      <c r="E842" s="31" t="s">
        <v>3422</v>
      </c>
      <c r="F842" s="31" t="s">
        <v>131</v>
      </c>
      <c r="G842" s="163" t="s">
        <v>1728</v>
      </c>
      <c r="H842" s="31" t="s">
        <v>1728</v>
      </c>
      <c r="I842" s="168" t="s">
        <v>1755</v>
      </c>
      <c r="J842" s="173">
        <v>1.0</v>
      </c>
      <c r="K842" s="31" t="s">
        <v>9</v>
      </c>
      <c r="L842" s="31" t="s">
        <v>134</v>
      </c>
      <c r="M842" s="174">
        <v>45758.0</v>
      </c>
      <c r="N842" s="31" t="s">
        <v>2</v>
      </c>
      <c r="O842" s="173">
        <v>1.0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99" t="s">
        <v>3423</v>
      </c>
      <c r="B843" s="168" t="s">
        <v>3403</v>
      </c>
      <c r="C843" s="31" t="s">
        <v>1732</v>
      </c>
      <c r="D843" s="168" t="s">
        <v>3404</v>
      </c>
      <c r="E843" s="31" t="s">
        <v>3405</v>
      </c>
      <c r="F843" s="31" t="s">
        <v>129</v>
      </c>
      <c r="G843" s="168" t="s">
        <v>1792</v>
      </c>
      <c r="H843" s="31" t="s">
        <v>1779</v>
      </c>
      <c r="I843" s="168" t="s">
        <v>1755</v>
      </c>
      <c r="J843" s="173">
        <v>1.0</v>
      </c>
      <c r="K843" s="31" t="s">
        <v>9</v>
      </c>
      <c r="L843" s="31" t="s">
        <v>134</v>
      </c>
      <c r="M843" s="174">
        <v>45758.0</v>
      </c>
      <c r="N843" s="31" t="s">
        <v>2</v>
      </c>
      <c r="O843" s="173">
        <v>1.0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99" t="s">
        <v>3424</v>
      </c>
      <c r="B844" s="168" t="s">
        <v>3415</v>
      </c>
      <c r="C844" s="31" t="s">
        <v>1732</v>
      </c>
      <c r="D844" s="168" t="s">
        <v>3416</v>
      </c>
      <c r="E844" s="31" t="s">
        <v>3417</v>
      </c>
      <c r="F844" s="31" t="s">
        <v>132</v>
      </c>
      <c r="G844" s="168" t="s">
        <v>1962</v>
      </c>
      <c r="H844" s="31" t="s">
        <v>1944</v>
      </c>
      <c r="I844" s="168" t="s">
        <v>1755</v>
      </c>
      <c r="J844" s="173">
        <v>1.0</v>
      </c>
      <c r="K844" s="31" t="s">
        <v>9</v>
      </c>
      <c r="L844" s="31" t="s">
        <v>134</v>
      </c>
      <c r="M844" s="174">
        <v>45758.0</v>
      </c>
      <c r="N844" s="31" t="s">
        <v>2</v>
      </c>
      <c r="O844" s="173">
        <v>1.0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99" t="s">
        <v>3425</v>
      </c>
      <c r="B845" s="168" t="s">
        <v>3371</v>
      </c>
      <c r="C845" s="31" t="s">
        <v>1735</v>
      </c>
      <c r="D845" s="168" t="s">
        <v>3372</v>
      </c>
      <c r="E845" s="31" t="s">
        <v>3373</v>
      </c>
      <c r="F845" s="31" t="s">
        <v>132</v>
      </c>
      <c r="G845" s="168" t="s">
        <v>1962</v>
      </c>
      <c r="H845" s="31" t="s">
        <v>1944</v>
      </c>
      <c r="I845" s="168" t="s">
        <v>1755</v>
      </c>
      <c r="J845" s="173">
        <v>1.0</v>
      </c>
      <c r="K845" s="31" t="s">
        <v>9</v>
      </c>
      <c r="L845" s="31" t="s">
        <v>134</v>
      </c>
      <c r="M845" s="174">
        <v>45758.0</v>
      </c>
      <c r="N845" s="31" t="s">
        <v>2</v>
      </c>
      <c r="O845" s="173">
        <v>1.0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99" t="s">
        <v>3426</v>
      </c>
      <c r="B846" s="168" t="s">
        <v>3384</v>
      </c>
      <c r="C846" s="31" t="s">
        <v>1735</v>
      </c>
      <c r="D846" s="168" t="s">
        <v>3385</v>
      </c>
      <c r="E846" s="31" t="s">
        <v>3386</v>
      </c>
      <c r="F846" s="31" t="s">
        <v>131</v>
      </c>
      <c r="G846" s="168" t="s">
        <v>1749</v>
      </c>
      <c r="H846" s="31" t="s">
        <v>1742</v>
      </c>
      <c r="I846" s="168" t="s">
        <v>1755</v>
      </c>
      <c r="J846" s="173">
        <v>1.0</v>
      </c>
      <c r="K846" s="31" t="s">
        <v>9</v>
      </c>
      <c r="L846" s="31" t="s">
        <v>134</v>
      </c>
      <c r="M846" s="174">
        <v>45758.0</v>
      </c>
      <c r="N846" s="31" t="s">
        <v>2</v>
      </c>
      <c r="O846" s="173">
        <v>1.0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99" t="s">
        <v>3427</v>
      </c>
      <c r="B847" s="168" t="s">
        <v>3428</v>
      </c>
      <c r="C847" s="31" t="s">
        <v>1725</v>
      </c>
      <c r="D847" s="168" t="s">
        <v>3429</v>
      </c>
      <c r="E847" s="31" t="s">
        <v>3430</v>
      </c>
      <c r="F847" s="31" t="s">
        <v>129</v>
      </c>
      <c r="G847" s="163" t="s">
        <v>1728</v>
      </c>
      <c r="H847" s="31" t="s">
        <v>1728</v>
      </c>
      <c r="I847" s="168" t="s">
        <v>1755</v>
      </c>
      <c r="J847" s="173">
        <v>1.0</v>
      </c>
      <c r="K847" s="31" t="s">
        <v>9</v>
      </c>
      <c r="L847" s="31" t="s">
        <v>134</v>
      </c>
      <c r="M847" s="174">
        <v>45758.0</v>
      </c>
      <c r="N847" s="31" t="s">
        <v>2</v>
      </c>
      <c r="O847" s="173">
        <v>1.0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99" t="s">
        <v>3431</v>
      </c>
      <c r="B848" s="168" t="s">
        <v>3420</v>
      </c>
      <c r="C848" s="31" t="s">
        <v>1732</v>
      </c>
      <c r="D848" s="168" t="s">
        <v>3421</v>
      </c>
      <c r="E848" s="31" t="s">
        <v>3422</v>
      </c>
      <c r="F848" s="31" t="s">
        <v>131</v>
      </c>
      <c r="G848" s="168" t="s">
        <v>1962</v>
      </c>
      <c r="H848" s="31" t="s">
        <v>1944</v>
      </c>
      <c r="I848" s="168" t="s">
        <v>1755</v>
      </c>
      <c r="J848" s="173">
        <v>1.0</v>
      </c>
      <c r="K848" s="31" t="s">
        <v>9</v>
      </c>
      <c r="L848" s="31" t="s">
        <v>134</v>
      </c>
      <c r="M848" s="174">
        <v>45758.0</v>
      </c>
      <c r="N848" s="31" t="s">
        <v>2</v>
      </c>
      <c r="O848" s="173">
        <v>1.0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99" t="s">
        <v>3432</v>
      </c>
      <c r="B849" s="168" t="s">
        <v>3433</v>
      </c>
      <c r="C849" s="31" t="s">
        <v>1725</v>
      </c>
      <c r="D849" s="168" t="s">
        <v>3434</v>
      </c>
      <c r="E849" s="31" t="s">
        <v>3435</v>
      </c>
      <c r="F849" s="31" t="s">
        <v>129</v>
      </c>
      <c r="G849" s="163" t="s">
        <v>1728</v>
      </c>
      <c r="H849" s="31" t="s">
        <v>1728</v>
      </c>
      <c r="I849" s="168" t="s">
        <v>1755</v>
      </c>
      <c r="J849" s="173">
        <v>1.0</v>
      </c>
      <c r="K849" s="31" t="s">
        <v>9</v>
      </c>
      <c r="L849" s="31" t="s">
        <v>134</v>
      </c>
      <c r="M849" s="174">
        <v>45758.0</v>
      </c>
      <c r="N849" s="31" t="s">
        <v>2</v>
      </c>
      <c r="O849" s="173">
        <v>1.0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99" t="s">
        <v>3436</v>
      </c>
      <c r="B850" s="168" t="s">
        <v>3437</v>
      </c>
      <c r="C850" s="31" t="s">
        <v>1725</v>
      </c>
      <c r="D850" s="168" t="s">
        <v>3438</v>
      </c>
      <c r="E850" s="31" t="s">
        <v>3439</v>
      </c>
      <c r="F850" s="31" t="s">
        <v>131</v>
      </c>
      <c r="G850" s="163" t="s">
        <v>1728</v>
      </c>
      <c r="H850" s="31" t="s">
        <v>1728</v>
      </c>
      <c r="I850" s="168" t="s">
        <v>1729</v>
      </c>
      <c r="J850" s="173">
        <v>1.0</v>
      </c>
      <c r="K850" s="31" t="s">
        <v>82</v>
      </c>
      <c r="L850" s="31" t="s">
        <v>134</v>
      </c>
      <c r="M850" s="174">
        <v>45758.0</v>
      </c>
      <c r="N850" s="31" t="s">
        <v>2</v>
      </c>
      <c r="O850" s="173">
        <v>1.0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99" t="s">
        <v>3440</v>
      </c>
      <c r="B851" s="168" t="s">
        <v>3428</v>
      </c>
      <c r="C851" s="31" t="s">
        <v>1732</v>
      </c>
      <c r="D851" s="168" t="s">
        <v>3429</v>
      </c>
      <c r="E851" s="31" t="s">
        <v>3430</v>
      </c>
      <c r="F851" s="31" t="s">
        <v>129</v>
      </c>
      <c r="G851" s="168" t="s">
        <v>1792</v>
      </c>
      <c r="H851" s="31" t="s">
        <v>1779</v>
      </c>
      <c r="I851" s="168" t="s">
        <v>1755</v>
      </c>
      <c r="J851" s="173">
        <v>1.0</v>
      </c>
      <c r="K851" s="31" t="s">
        <v>9</v>
      </c>
      <c r="L851" s="31" t="s">
        <v>134</v>
      </c>
      <c r="M851" s="174">
        <v>45758.0</v>
      </c>
      <c r="N851" s="31" t="s">
        <v>2</v>
      </c>
      <c r="O851" s="173">
        <v>1.0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99" t="s">
        <v>3441</v>
      </c>
      <c r="B852" s="168" t="s">
        <v>3415</v>
      </c>
      <c r="C852" s="31" t="s">
        <v>1735</v>
      </c>
      <c r="D852" s="168" t="s">
        <v>3416</v>
      </c>
      <c r="E852" s="31" t="s">
        <v>3417</v>
      </c>
      <c r="F852" s="31" t="s">
        <v>132</v>
      </c>
      <c r="G852" s="168" t="s">
        <v>1962</v>
      </c>
      <c r="H852" s="31" t="s">
        <v>1944</v>
      </c>
      <c r="I852" s="168" t="s">
        <v>1755</v>
      </c>
      <c r="J852" s="173">
        <v>1.0</v>
      </c>
      <c r="K852" s="31" t="s">
        <v>9</v>
      </c>
      <c r="L852" s="31" t="s">
        <v>134</v>
      </c>
      <c r="M852" s="174">
        <v>45758.0</v>
      </c>
      <c r="N852" s="31" t="s">
        <v>2</v>
      </c>
      <c r="O852" s="173">
        <v>1.0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99" t="s">
        <v>3442</v>
      </c>
      <c r="B853" s="168" t="s">
        <v>3437</v>
      </c>
      <c r="C853" s="31" t="s">
        <v>1732</v>
      </c>
      <c r="D853" s="168" t="s">
        <v>3438</v>
      </c>
      <c r="E853" s="31" t="s">
        <v>3439</v>
      </c>
      <c r="F853" s="31" t="s">
        <v>131</v>
      </c>
      <c r="G853" s="168" t="s">
        <v>1962</v>
      </c>
      <c r="H853" s="31" t="s">
        <v>1944</v>
      </c>
      <c r="I853" s="168" t="s">
        <v>1729</v>
      </c>
      <c r="J853" s="173">
        <v>1.0</v>
      </c>
      <c r="K853" s="31" t="s">
        <v>82</v>
      </c>
      <c r="L853" s="31" t="s">
        <v>134</v>
      </c>
      <c r="M853" s="174">
        <v>45758.0</v>
      </c>
      <c r="N853" s="31" t="s">
        <v>2</v>
      </c>
      <c r="O853" s="173">
        <v>1.0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99" t="s">
        <v>3443</v>
      </c>
      <c r="B854" s="168" t="s">
        <v>3398</v>
      </c>
      <c r="C854" s="31" t="s">
        <v>1735</v>
      </c>
      <c r="D854" s="168" t="s">
        <v>3399</v>
      </c>
      <c r="E854" s="31" t="s">
        <v>3400</v>
      </c>
      <c r="F854" s="31" t="s">
        <v>132</v>
      </c>
      <c r="G854" s="168" t="s">
        <v>1962</v>
      </c>
      <c r="H854" s="31" t="s">
        <v>1944</v>
      </c>
      <c r="I854" s="168" t="s">
        <v>1755</v>
      </c>
      <c r="J854" s="173">
        <v>1.0</v>
      </c>
      <c r="K854" s="31" t="s">
        <v>9</v>
      </c>
      <c r="L854" s="31" t="s">
        <v>134</v>
      </c>
      <c r="M854" s="174">
        <v>45758.0</v>
      </c>
      <c r="N854" s="31" t="s">
        <v>2</v>
      </c>
      <c r="O854" s="173">
        <v>1.0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99" t="s">
        <v>3444</v>
      </c>
      <c r="B855" s="168" t="s">
        <v>3445</v>
      </c>
      <c r="C855" s="31" t="s">
        <v>1725</v>
      </c>
      <c r="D855" s="168" t="s">
        <v>3446</v>
      </c>
      <c r="E855" s="31" t="s">
        <v>2461</v>
      </c>
      <c r="F855" s="31" t="s">
        <v>132</v>
      </c>
      <c r="G855" s="163" t="s">
        <v>1728</v>
      </c>
      <c r="H855" s="31" t="s">
        <v>1728</v>
      </c>
      <c r="I855" s="168" t="s">
        <v>1755</v>
      </c>
      <c r="J855" s="173">
        <v>1.0</v>
      </c>
      <c r="K855" s="31" t="s">
        <v>9</v>
      </c>
      <c r="L855" s="31" t="s">
        <v>134</v>
      </c>
      <c r="M855" s="174">
        <v>45758.0</v>
      </c>
      <c r="N855" s="31" t="s">
        <v>2</v>
      </c>
      <c r="O855" s="173">
        <v>1.0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99" t="s">
        <v>3447</v>
      </c>
      <c r="B856" s="168" t="s">
        <v>3335</v>
      </c>
      <c r="C856" s="31" t="s">
        <v>1735</v>
      </c>
      <c r="D856" s="168" t="s">
        <v>3336</v>
      </c>
      <c r="E856" s="31" t="s">
        <v>3337</v>
      </c>
      <c r="F856" s="31" t="s">
        <v>129</v>
      </c>
      <c r="G856" s="168" t="s">
        <v>1792</v>
      </c>
      <c r="H856" s="31" t="s">
        <v>1779</v>
      </c>
      <c r="I856" s="168" t="s">
        <v>1755</v>
      </c>
      <c r="J856" s="173">
        <v>1.0</v>
      </c>
      <c r="K856" s="31" t="s">
        <v>9</v>
      </c>
      <c r="L856" s="31" t="s">
        <v>134</v>
      </c>
      <c r="M856" s="174">
        <v>45758.0</v>
      </c>
      <c r="N856" s="31" t="s">
        <v>2</v>
      </c>
      <c r="O856" s="173">
        <v>1.0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99" t="s">
        <v>3448</v>
      </c>
      <c r="B857" s="168" t="s">
        <v>3407</v>
      </c>
      <c r="C857" s="31" t="s">
        <v>1735</v>
      </c>
      <c r="D857" s="168" t="s">
        <v>3408</v>
      </c>
      <c r="E857" s="31" t="s">
        <v>3409</v>
      </c>
      <c r="F857" s="31" t="s">
        <v>132</v>
      </c>
      <c r="G857" s="168" t="s">
        <v>1749</v>
      </c>
      <c r="H857" s="31" t="s">
        <v>1742</v>
      </c>
      <c r="I857" s="168" t="s">
        <v>1755</v>
      </c>
      <c r="J857" s="173">
        <v>1.0</v>
      </c>
      <c r="K857" s="31" t="s">
        <v>9</v>
      </c>
      <c r="L857" s="31" t="s">
        <v>134</v>
      </c>
      <c r="M857" s="174">
        <v>45758.0</v>
      </c>
      <c r="N857" s="31" t="s">
        <v>2</v>
      </c>
      <c r="O857" s="173">
        <v>1.0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99" t="s">
        <v>3449</v>
      </c>
      <c r="B858" s="168" t="s">
        <v>3450</v>
      </c>
      <c r="C858" s="31" t="s">
        <v>1725</v>
      </c>
      <c r="D858" s="168" t="s">
        <v>3451</v>
      </c>
      <c r="E858" s="31" t="s">
        <v>3452</v>
      </c>
      <c r="F858" s="31" t="s">
        <v>132</v>
      </c>
      <c r="G858" s="163" t="s">
        <v>1728</v>
      </c>
      <c r="H858" s="31" t="s">
        <v>1728</v>
      </c>
      <c r="I858" s="168" t="s">
        <v>1729</v>
      </c>
      <c r="J858" s="173">
        <v>1.0</v>
      </c>
      <c r="K858" s="31" t="s">
        <v>82</v>
      </c>
      <c r="L858" s="31" t="s">
        <v>134</v>
      </c>
      <c r="M858" s="174">
        <v>45758.0</v>
      </c>
      <c r="N858" s="31" t="s">
        <v>2</v>
      </c>
      <c r="O858" s="173">
        <v>1.0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99" t="s">
        <v>3453</v>
      </c>
      <c r="B859" s="168" t="s">
        <v>3445</v>
      </c>
      <c r="C859" s="31" t="s">
        <v>1732</v>
      </c>
      <c r="D859" s="168" t="s">
        <v>3446</v>
      </c>
      <c r="E859" s="31" t="s">
        <v>2461</v>
      </c>
      <c r="F859" s="31" t="s">
        <v>132</v>
      </c>
      <c r="G859" s="168" t="s">
        <v>1962</v>
      </c>
      <c r="H859" s="31" t="s">
        <v>1944</v>
      </c>
      <c r="I859" s="168" t="s">
        <v>1755</v>
      </c>
      <c r="J859" s="173">
        <v>1.0</v>
      </c>
      <c r="K859" s="31" t="s">
        <v>9</v>
      </c>
      <c r="L859" s="31" t="s">
        <v>134</v>
      </c>
      <c r="M859" s="174">
        <v>45758.0</v>
      </c>
      <c r="N859" s="31" t="s">
        <v>2</v>
      </c>
      <c r="O859" s="173">
        <v>1.0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99" t="s">
        <v>3454</v>
      </c>
      <c r="B860" s="168" t="s">
        <v>3428</v>
      </c>
      <c r="C860" s="31" t="s">
        <v>1735</v>
      </c>
      <c r="D860" s="168" t="s">
        <v>3429</v>
      </c>
      <c r="E860" s="31" t="s">
        <v>3430</v>
      </c>
      <c r="F860" s="31" t="s">
        <v>129</v>
      </c>
      <c r="G860" s="168" t="s">
        <v>1792</v>
      </c>
      <c r="H860" s="31" t="s">
        <v>1779</v>
      </c>
      <c r="I860" s="168" t="s">
        <v>1755</v>
      </c>
      <c r="J860" s="173">
        <v>1.0</v>
      </c>
      <c r="K860" s="31" t="s">
        <v>9</v>
      </c>
      <c r="L860" s="31" t="s">
        <v>134</v>
      </c>
      <c r="M860" s="174">
        <v>45758.0</v>
      </c>
      <c r="N860" s="31" t="s">
        <v>2</v>
      </c>
      <c r="O860" s="173">
        <v>1.0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99" t="s">
        <v>3455</v>
      </c>
      <c r="B861" s="168" t="s">
        <v>3433</v>
      </c>
      <c r="C861" s="31" t="s">
        <v>1732</v>
      </c>
      <c r="D861" s="168" t="s">
        <v>3434</v>
      </c>
      <c r="E861" s="31" t="s">
        <v>3435</v>
      </c>
      <c r="F861" s="31" t="s">
        <v>129</v>
      </c>
      <c r="G861" s="168" t="s">
        <v>1792</v>
      </c>
      <c r="H861" s="31" t="s">
        <v>1779</v>
      </c>
      <c r="I861" s="168" t="s">
        <v>1755</v>
      </c>
      <c r="J861" s="173">
        <v>1.0</v>
      </c>
      <c r="K861" s="31" t="s">
        <v>9</v>
      </c>
      <c r="L861" s="31" t="s">
        <v>134</v>
      </c>
      <c r="M861" s="174">
        <v>45758.0</v>
      </c>
      <c r="N861" s="31" t="s">
        <v>2</v>
      </c>
      <c r="O861" s="173">
        <v>1.0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99" t="s">
        <v>3456</v>
      </c>
      <c r="B862" s="168" t="s">
        <v>3437</v>
      </c>
      <c r="C862" s="31" t="s">
        <v>1735</v>
      </c>
      <c r="D862" s="168" t="s">
        <v>3438</v>
      </c>
      <c r="E862" s="31" t="s">
        <v>3439</v>
      </c>
      <c r="F862" s="31" t="s">
        <v>131</v>
      </c>
      <c r="G862" s="168" t="s">
        <v>1962</v>
      </c>
      <c r="H862" s="31" t="s">
        <v>1944</v>
      </c>
      <c r="I862" s="168" t="s">
        <v>1729</v>
      </c>
      <c r="J862" s="173">
        <v>1.0</v>
      </c>
      <c r="K862" s="31" t="s">
        <v>82</v>
      </c>
      <c r="L862" s="31" t="s">
        <v>134</v>
      </c>
      <c r="M862" s="174">
        <v>45758.0</v>
      </c>
      <c r="N862" s="31" t="s">
        <v>2</v>
      </c>
      <c r="O862" s="173">
        <v>1.0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99" t="s">
        <v>3457</v>
      </c>
      <c r="B863" s="168" t="s">
        <v>3458</v>
      </c>
      <c r="C863" s="31" t="s">
        <v>1725</v>
      </c>
      <c r="D863" s="168" t="s">
        <v>3459</v>
      </c>
      <c r="E863" s="31" t="s">
        <v>3460</v>
      </c>
      <c r="F863" s="31" t="s">
        <v>129</v>
      </c>
      <c r="G863" s="163" t="s">
        <v>1728</v>
      </c>
      <c r="H863" s="31" t="s">
        <v>1728</v>
      </c>
      <c r="I863" s="168" t="s">
        <v>1729</v>
      </c>
      <c r="J863" s="173">
        <v>1.0</v>
      </c>
      <c r="K863" s="31" t="s">
        <v>82</v>
      </c>
      <c r="L863" s="31" t="s">
        <v>134</v>
      </c>
      <c r="M863" s="174">
        <v>45758.0</v>
      </c>
      <c r="N863" s="31" t="s">
        <v>2</v>
      </c>
      <c r="O863" s="173">
        <v>1.0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99" t="s">
        <v>3461</v>
      </c>
      <c r="B864" s="168" t="s">
        <v>3458</v>
      </c>
      <c r="C864" s="31" t="s">
        <v>1732</v>
      </c>
      <c r="D864" s="168" t="s">
        <v>3459</v>
      </c>
      <c r="E864" s="31" t="s">
        <v>3460</v>
      </c>
      <c r="F864" s="31" t="s">
        <v>129</v>
      </c>
      <c r="G864" s="168" t="s">
        <v>1792</v>
      </c>
      <c r="H864" s="31" t="s">
        <v>1779</v>
      </c>
      <c r="I864" s="168" t="s">
        <v>1729</v>
      </c>
      <c r="J864" s="173">
        <v>1.0</v>
      </c>
      <c r="K864" s="31" t="s">
        <v>82</v>
      </c>
      <c r="L864" s="31" t="s">
        <v>134</v>
      </c>
      <c r="M864" s="174">
        <v>45758.0</v>
      </c>
      <c r="N864" s="31" t="s">
        <v>2</v>
      </c>
      <c r="O864" s="173">
        <v>1.0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99" t="s">
        <v>3462</v>
      </c>
      <c r="B865" s="168" t="s">
        <v>3450</v>
      </c>
      <c r="C865" s="31" t="s">
        <v>1732</v>
      </c>
      <c r="D865" s="168" t="s">
        <v>3451</v>
      </c>
      <c r="E865" s="31" t="s">
        <v>3452</v>
      </c>
      <c r="F865" s="31" t="s">
        <v>132</v>
      </c>
      <c r="G865" s="168" t="s">
        <v>1749</v>
      </c>
      <c r="H865" s="31" t="s">
        <v>1742</v>
      </c>
      <c r="I865" s="168" t="s">
        <v>1729</v>
      </c>
      <c r="J865" s="173">
        <v>1.0</v>
      </c>
      <c r="K865" s="31" t="s">
        <v>82</v>
      </c>
      <c r="L865" s="31" t="s">
        <v>134</v>
      </c>
      <c r="M865" s="174">
        <v>45758.0</v>
      </c>
      <c r="N865" s="31" t="s">
        <v>2</v>
      </c>
      <c r="O865" s="173">
        <v>1.0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99" t="s">
        <v>3463</v>
      </c>
      <c r="B866" s="168" t="s">
        <v>3420</v>
      </c>
      <c r="C866" s="31" t="s">
        <v>1735</v>
      </c>
      <c r="D866" s="168" t="s">
        <v>3421</v>
      </c>
      <c r="E866" s="31" t="s">
        <v>3422</v>
      </c>
      <c r="F866" s="31" t="s">
        <v>131</v>
      </c>
      <c r="G866" s="168" t="s">
        <v>1962</v>
      </c>
      <c r="H866" s="31" t="s">
        <v>1944</v>
      </c>
      <c r="I866" s="168" t="s">
        <v>1755</v>
      </c>
      <c r="J866" s="173">
        <v>1.0</v>
      </c>
      <c r="K866" s="31" t="s">
        <v>9</v>
      </c>
      <c r="L866" s="31" t="s">
        <v>134</v>
      </c>
      <c r="M866" s="174">
        <v>45758.0</v>
      </c>
      <c r="N866" s="31" t="s">
        <v>2</v>
      </c>
      <c r="O866" s="173">
        <v>1.0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99" t="s">
        <v>3464</v>
      </c>
      <c r="B867" s="168" t="s">
        <v>3465</v>
      </c>
      <c r="C867" s="31" t="s">
        <v>1725</v>
      </c>
      <c r="D867" s="168" t="s">
        <v>3466</v>
      </c>
      <c r="E867" s="31" t="s">
        <v>3467</v>
      </c>
      <c r="F867" s="31" t="s">
        <v>132</v>
      </c>
      <c r="G867" s="163" t="s">
        <v>1728</v>
      </c>
      <c r="H867" s="31" t="s">
        <v>1728</v>
      </c>
      <c r="I867" s="168" t="s">
        <v>1729</v>
      </c>
      <c r="J867" s="173">
        <v>1.0</v>
      </c>
      <c r="K867" s="31" t="s">
        <v>82</v>
      </c>
      <c r="L867" s="31" t="s">
        <v>134</v>
      </c>
      <c r="M867" s="174">
        <v>45758.0</v>
      </c>
      <c r="N867" s="31" t="s">
        <v>2</v>
      </c>
      <c r="O867" s="173">
        <v>1.0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99" t="s">
        <v>3468</v>
      </c>
      <c r="B868" s="168" t="s">
        <v>3465</v>
      </c>
      <c r="C868" s="31" t="s">
        <v>1732</v>
      </c>
      <c r="D868" s="168" t="s">
        <v>3466</v>
      </c>
      <c r="E868" s="31" t="s">
        <v>3467</v>
      </c>
      <c r="F868" s="31" t="s">
        <v>132</v>
      </c>
      <c r="G868" s="168" t="s">
        <v>1749</v>
      </c>
      <c r="H868" s="31" t="s">
        <v>1742</v>
      </c>
      <c r="I868" s="168" t="s">
        <v>1729</v>
      </c>
      <c r="J868" s="173">
        <v>1.0</v>
      </c>
      <c r="K868" s="31" t="s">
        <v>82</v>
      </c>
      <c r="L868" s="31" t="s">
        <v>134</v>
      </c>
      <c r="M868" s="174">
        <v>45758.0</v>
      </c>
      <c r="N868" s="31" t="s">
        <v>2</v>
      </c>
      <c r="O868" s="173">
        <v>1.0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99" t="s">
        <v>3469</v>
      </c>
      <c r="B869" s="168" t="s">
        <v>3403</v>
      </c>
      <c r="C869" s="31" t="s">
        <v>1735</v>
      </c>
      <c r="D869" s="168" t="s">
        <v>3404</v>
      </c>
      <c r="E869" s="31" t="s">
        <v>3405</v>
      </c>
      <c r="F869" s="31" t="s">
        <v>129</v>
      </c>
      <c r="G869" s="168" t="s">
        <v>1792</v>
      </c>
      <c r="H869" s="31" t="s">
        <v>1779</v>
      </c>
      <c r="I869" s="168" t="s">
        <v>1755</v>
      </c>
      <c r="J869" s="173">
        <v>1.0</v>
      </c>
      <c r="K869" s="31" t="s">
        <v>9</v>
      </c>
      <c r="L869" s="31" t="s">
        <v>134</v>
      </c>
      <c r="M869" s="174">
        <v>45758.0</v>
      </c>
      <c r="N869" s="31" t="s">
        <v>2</v>
      </c>
      <c r="O869" s="173">
        <v>1.0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99" t="s">
        <v>3470</v>
      </c>
      <c r="B870" s="168" t="s">
        <v>3471</v>
      </c>
      <c r="C870" s="31" t="s">
        <v>1725</v>
      </c>
      <c r="D870" s="168" t="s">
        <v>3472</v>
      </c>
      <c r="E870" s="31" t="s">
        <v>3473</v>
      </c>
      <c r="F870" s="31" t="s">
        <v>132</v>
      </c>
      <c r="G870" s="163" t="s">
        <v>1728</v>
      </c>
      <c r="H870" s="31" t="s">
        <v>1728</v>
      </c>
      <c r="I870" s="168" t="s">
        <v>1755</v>
      </c>
      <c r="J870" s="173">
        <v>1.0</v>
      </c>
      <c r="K870" s="31" t="s">
        <v>9</v>
      </c>
      <c r="L870" s="31" t="s">
        <v>134</v>
      </c>
      <c r="M870" s="174">
        <v>45758.0</v>
      </c>
      <c r="N870" s="31" t="s">
        <v>2</v>
      </c>
      <c r="O870" s="173">
        <v>1.0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99" t="s">
        <v>3474</v>
      </c>
      <c r="B871" s="168" t="s">
        <v>3450</v>
      </c>
      <c r="C871" s="31" t="s">
        <v>1735</v>
      </c>
      <c r="D871" s="168" t="s">
        <v>3451</v>
      </c>
      <c r="E871" s="31" t="s">
        <v>3452</v>
      </c>
      <c r="F871" s="31" t="s">
        <v>132</v>
      </c>
      <c r="G871" s="168" t="s">
        <v>1749</v>
      </c>
      <c r="H871" s="31" t="s">
        <v>1742</v>
      </c>
      <c r="I871" s="168" t="s">
        <v>1729</v>
      </c>
      <c r="J871" s="173">
        <v>1.0</v>
      </c>
      <c r="K871" s="31" t="s">
        <v>82</v>
      </c>
      <c r="L871" s="31" t="s">
        <v>134</v>
      </c>
      <c r="M871" s="174">
        <v>45758.0</v>
      </c>
      <c r="N871" s="31" t="s">
        <v>2</v>
      </c>
      <c r="O871" s="173">
        <v>1.0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99" t="s">
        <v>3475</v>
      </c>
      <c r="B872" s="168" t="s">
        <v>3445</v>
      </c>
      <c r="C872" s="31" t="s">
        <v>1735</v>
      </c>
      <c r="D872" s="168" t="s">
        <v>3446</v>
      </c>
      <c r="E872" s="31" t="s">
        <v>2461</v>
      </c>
      <c r="F872" s="31" t="s">
        <v>132</v>
      </c>
      <c r="G872" s="168" t="s">
        <v>1962</v>
      </c>
      <c r="H872" s="31" t="s">
        <v>1944</v>
      </c>
      <c r="I872" s="168" t="s">
        <v>1755</v>
      </c>
      <c r="J872" s="173">
        <v>1.0</v>
      </c>
      <c r="K872" s="31" t="s">
        <v>9</v>
      </c>
      <c r="L872" s="31" t="s">
        <v>134</v>
      </c>
      <c r="M872" s="174">
        <v>45758.0</v>
      </c>
      <c r="N872" s="31" t="s">
        <v>2</v>
      </c>
      <c r="O872" s="173">
        <v>1.0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99" t="s">
        <v>3476</v>
      </c>
      <c r="B873" s="168" t="s">
        <v>3477</v>
      </c>
      <c r="C873" s="31" t="s">
        <v>1725</v>
      </c>
      <c r="D873" s="168" t="s">
        <v>3478</v>
      </c>
      <c r="E873" s="31" t="s">
        <v>3479</v>
      </c>
      <c r="F873" s="31" t="s">
        <v>132</v>
      </c>
      <c r="G873" s="163" t="s">
        <v>1728</v>
      </c>
      <c r="H873" s="31" t="s">
        <v>1728</v>
      </c>
      <c r="I873" s="168" t="s">
        <v>1755</v>
      </c>
      <c r="J873" s="173">
        <v>1.0</v>
      </c>
      <c r="K873" s="31" t="s">
        <v>9</v>
      </c>
      <c r="L873" s="31" t="s">
        <v>134</v>
      </c>
      <c r="M873" s="174">
        <v>45758.0</v>
      </c>
      <c r="N873" s="31" t="s">
        <v>2</v>
      </c>
      <c r="O873" s="173">
        <v>1.0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99" t="s">
        <v>3480</v>
      </c>
      <c r="B874" s="168" t="s">
        <v>3471</v>
      </c>
      <c r="C874" s="31" t="s">
        <v>1732</v>
      </c>
      <c r="D874" s="168" t="s">
        <v>3472</v>
      </c>
      <c r="E874" s="31" t="s">
        <v>3473</v>
      </c>
      <c r="F874" s="31" t="s">
        <v>132</v>
      </c>
      <c r="G874" s="168" t="s">
        <v>1749</v>
      </c>
      <c r="H874" s="31" t="s">
        <v>1742</v>
      </c>
      <c r="I874" s="168" t="s">
        <v>1755</v>
      </c>
      <c r="J874" s="173">
        <v>1.0</v>
      </c>
      <c r="K874" s="31" t="s">
        <v>9</v>
      </c>
      <c r="L874" s="31" t="s">
        <v>134</v>
      </c>
      <c r="M874" s="174">
        <v>45758.0</v>
      </c>
      <c r="N874" s="31" t="s">
        <v>2</v>
      </c>
      <c r="O874" s="173">
        <v>1.0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99" t="s">
        <v>3481</v>
      </c>
      <c r="B875" s="168" t="s">
        <v>3477</v>
      </c>
      <c r="C875" s="31" t="s">
        <v>1732</v>
      </c>
      <c r="D875" s="168" t="s">
        <v>3478</v>
      </c>
      <c r="E875" s="31" t="s">
        <v>3479</v>
      </c>
      <c r="F875" s="31" t="s">
        <v>132</v>
      </c>
      <c r="G875" s="168" t="s">
        <v>1749</v>
      </c>
      <c r="H875" s="31" t="s">
        <v>1742</v>
      </c>
      <c r="I875" s="168" t="s">
        <v>1755</v>
      </c>
      <c r="J875" s="173">
        <v>1.0</v>
      </c>
      <c r="K875" s="31" t="s">
        <v>9</v>
      </c>
      <c r="L875" s="31" t="s">
        <v>134</v>
      </c>
      <c r="M875" s="174">
        <v>45758.0</v>
      </c>
      <c r="N875" s="31" t="s">
        <v>2</v>
      </c>
      <c r="O875" s="173">
        <v>1.0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99" t="s">
        <v>3482</v>
      </c>
      <c r="B876" s="168" t="s">
        <v>3471</v>
      </c>
      <c r="C876" s="31" t="s">
        <v>1735</v>
      </c>
      <c r="D876" s="168" t="s">
        <v>3472</v>
      </c>
      <c r="E876" s="31" t="s">
        <v>3473</v>
      </c>
      <c r="F876" s="31" t="s">
        <v>132</v>
      </c>
      <c r="G876" s="168" t="s">
        <v>1749</v>
      </c>
      <c r="H876" s="31" t="s">
        <v>1742</v>
      </c>
      <c r="I876" s="168" t="s">
        <v>1755</v>
      </c>
      <c r="J876" s="173">
        <v>1.0</v>
      </c>
      <c r="K876" s="31" t="s">
        <v>9</v>
      </c>
      <c r="L876" s="31" t="s">
        <v>134</v>
      </c>
      <c r="M876" s="174">
        <v>45758.0</v>
      </c>
      <c r="N876" s="31" t="s">
        <v>2</v>
      </c>
      <c r="O876" s="173">
        <v>1.0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99" t="s">
        <v>3483</v>
      </c>
      <c r="B877" s="168" t="s">
        <v>3458</v>
      </c>
      <c r="C877" s="31" t="s">
        <v>1735</v>
      </c>
      <c r="D877" s="168" t="s">
        <v>3459</v>
      </c>
      <c r="E877" s="31" t="s">
        <v>3460</v>
      </c>
      <c r="F877" s="31" t="s">
        <v>129</v>
      </c>
      <c r="G877" s="168" t="s">
        <v>1792</v>
      </c>
      <c r="H877" s="31" t="s">
        <v>1779</v>
      </c>
      <c r="I877" s="168" t="s">
        <v>1729</v>
      </c>
      <c r="J877" s="173">
        <v>1.0</v>
      </c>
      <c r="K877" s="31" t="s">
        <v>82</v>
      </c>
      <c r="L877" s="31" t="s">
        <v>134</v>
      </c>
      <c r="M877" s="174">
        <v>45758.0</v>
      </c>
      <c r="N877" s="31" t="s">
        <v>2</v>
      </c>
      <c r="O877" s="173">
        <v>1.0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99" t="s">
        <v>3484</v>
      </c>
      <c r="B878" s="168" t="s">
        <v>3465</v>
      </c>
      <c r="C878" s="31" t="s">
        <v>1735</v>
      </c>
      <c r="D878" s="168" t="s">
        <v>3466</v>
      </c>
      <c r="E878" s="31" t="s">
        <v>3467</v>
      </c>
      <c r="F878" s="31" t="s">
        <v>132</v>
      </c>
      <c r="G878" s="168" t="s">
        <v>1749</v>
      </c>
      <c r="H878" s="31" t="s">
        <v>1742</v>
      </c>
      <c r="I878" s="168" t="s">
        <v>1729</v>
      </c>
      <c r="J878" s="173">
        <v>1.0</v>
      </c>
      <c r="K878" s="31" t="s">
        <v>82</v>
      </c>
      <c r="L878" s="31" t="s">
        <v>134</v>
      </c>
      <c r="M878" s="174">
        <v>45758.0</v>
      </c>
      <c r="N878" s="31" t="s">
        <v>2</v>
      </c>
      <c r="O878" s="173">
        <v>1.0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99" t="s">
        <v>3485</v>
      </c>
      <c r="B879" s="168" t="s">
        <v>3477</v>
      </c>
      <c r="C879" s="31" t="s">
        <v>1735</v>
      </c>
      <c r="D879" s="168" t="s">
        <v>3478</v>
      </c>
      <c r="E879" s="31" t="s">
        <v>3479</v>
      </c>
      <c r="F879" s="31" t="s">
        <v>132</v>
      </c>
      <c r="G879" s="168" t="s">
        <v>1749</v>
      </c>
      <c r="H879" s="31" t="s">
        <v>1742</v>
      </c>
      <c r="I879" s="168" t="s">
        <v>1755</v>
      </c>
      <c r="J879" s="173">
        <v>1.0</v>
      </c>
      <c r="K879" s="31" t="s">
        <v>9</v>
      </c>
      <c r="L879" s="31" t="s">
        <v>134</v>
      </c>
      <c r="M879" s="174">
        <v>45758.0</v>
      </c>
      <c r="N879" s="31" t="s">
        <v>2</v>
      </c>
      <c r="O879" s="173">
        <v>1.0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99" t="s">
        <v>3486</v>
      </c>
      <c r="B880" s="168" t="s">
        <v>3487</v>
      </c>
      <c r="C880" s="31" t="s">
        <v>1725</v>
      </c>
      <c r="D880" s="168" t="s">
        <v>3488</v>
      </c>
      <c r="E880" s="31" t="s">
        <v>3489</v>
      </c>
      <c r="F880" s="31" t="s">
        <v>129</v>
      </c>
      <c r="G880" s="163" t="s">
        <v>1728</v>
      </c>
      <c r="H880" s="31" t="s">
        <v>1728</v>
      </c>
      <c r="I880" s="168" t="s">
        <v>1755</v>
      </c>
      <c r="J880" s="173">
        <v>1.0</v>
      </c>
      <c r="K880" s="31" t="s">
        <v>9</v>
      </c>
      <c r="L880" s="31" t="s">
        <v>134</v>
      </c>
      <c r="M880" s="174">
        <v>45758.0</v>
      </c>
      <c r="N880" s="31" t="s">
        <v>2</v>
      </c>
      <c r="O880" s="173">
        <v>1.0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99" t="s">
        <v>3490</v>
      </c>
      <c r="B881" s="168" t="s">
        <v>3433</v>
      </c>
      <c r="C881" s="31" t="s">
        <v>1735</v>
      </c>
      <c r="D881" s="168" t="s">
        <v>3434</v>
      </c>
      <c r="E881" s="31" t="s">
        <v>3435</v>
      </c>
      <c r="F881" s="31" t="s">
        <v>129</v>
      </c>
      <c r="G881" s="168" t="s">
        <v>1792</v>
      </c>
      <c r="H881" s="31" t="s">
        <v>1779</v>
      </c>
      <c r="I881" s="168" t="s">
        <v>1755</v>
      </c>
      <c r="J881" s="173">
        <v>1.0</v>
      </c>
      <c r="K881" s="31" t="s">
        <v>9</v>
      </c>
      <c r="L881" s="31" t="s">
        <v>134</v>
      </c>
      <c r="M881" s="174">
        <v>45758.0</v>
      </c>
      <c r="N881" s="31" t="s">
        <v>2</v>
      </c>
      <c r="O881" s="173">
        <v>1.0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99" t="s">
        <v>3491</v>
      </c>
      <c r="B882" s="168" t="s">
        <v>3492</v>
      </c>
      <c r="C882" s="31" t="s">
        <v>1725</v>
      </c>
      <c r="D882" s="168" t="s">
        <v>3493</v>
      </c>
      <c r="E882" s="31" t="s">
        <v>3494</v>
      </c>
      <c r="F882" s="31" t="s">
        <v>132</v>
      </c>
      <c r="G882" s="163" t="s">
        <v>1728</v>
      </c>
      <c r="H882" s="31" t="s">
        <v>1728</v>
      </c>
      <c r="I882" s="168" t="s">
        <v>1729</v>
      </c>
      <c r="J882" s="173">
        <v>1.0</v>
      </c>
      <c r="K882" s="31" t="s">
        <v>82</v>
      </c>
      <c r="L882" s="31" t="s">
        <v>134</v>
      </c>
      <c r="M882" s="174">
        <v>45758.0</v>
      </c>
      <c r="N882" s="31" t="s">
        <v>2</v>
      </c>
      <c r="O882" s="173">
        <v>1.0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99" t="s">
        <v>3495</v>
      </c>
      <c r="B883" s="168" t="s">
        <v>3496</v>
      </c>
      <c r="C883" s="31" t="s">
        <v>1725</v>
      </c>
      <c r="D883" s="168" t="s">
        <v>3497</v>
      </c>
      <c r="E883" s="31" t="s">
        <v>3498</v>
      </c>
      <c r="F883" s="31" t="s">
        <v>132</v>
      </c>
      <c r="G883" s="163" t="s">
        <v>1728</v>
      </c>
      <c r="H883" s="31" t="s">
        <v>1728</v>
      </c>
      <c r="I883" s="168" t="s">
        <v>1755</v>
      </c>
      <c r="J883" s="173">
        <v>1.0</v>
      </c>
      <c r="K883" s="31" t="s">
        <v>9</v>
      </c>
      <c r="L883" s="31" t="s">
        <v>134</v>
      </c>
      <c r="M883" s="174">
        <v>45758.0</v>
      </c>
      <c r="N883" s="31" t="s">
        <v>2</v>
      </c>
      <c r="O883" s="173">
        <v>1.0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99" t="s">
        <v>3499</v>
      </c>
      <c r="B884" s="168" t="s">
        <v>3487</v>
      </c>
      <c r="C884" s="31" t="s">
        <v>1732</v>
      </c>
      <c r="D884" s="168" t="s">
        <v>3488</v>
      </c>
      <c r="E884" s="31" t="s">
        <v>3489</v>
      </c>
      <c r="F884" s="31" t="s">
        <v>129</v>
      </c>
      <c r="G884" s="168" t="s">
        <v>1792</v>
      </c>
      <c r="H884" s="31" t="s">
        <v>1779</v>
      </c>
      <c r="I884" s="168" t="s">
        <v>1755</v>
      </c>
      <c r="J884" s="173">
        <v>1.0</v>
      </c>
      <c r="K884" s="31" t="s">
        <v>9</v>
      </c>
      <c r="L884" s="31" t="s">
        <v>134</v>
      </c>
      <c r="M884" s="174">
        <v>45758.0</v>
      </c>
      <c r="N884" s="31" t="s">
        <v>2</v>
      </c>
      <c r="O884" s="173">
        <v>1.0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99" t="s">
        <v>3500</v>
      </c>
      <c r="B885" s="168" t="s">
        <v>3492</v>
      </c>
      <c r="C885" s="31" t="s">
        <v>1732</v>
      </c>
      <c r="D885" s="168" t="s">
        <v>3493</v>
      </c>
      <c r="E885" s="31" t="s">
        <v>3494</v>
      </c>
      <c r="F885" s="31" t="s">
        <v>132</v>
      </c>
      <c r="G885" s="168" t="s">
        <v>1749</v>
      </c>
      <c r="H885" s="31" t="s">
        <v>1742</v>
      </c>
      <c r="I885" s="168" t="s">
        <v>1729</v>
      </c>
      <c r="J885" s="173">
        <v>1.0</v>
      </c>
      <c r="K885" s="31" t="s">
        <v>82</v>
      </c>
      <c r="L885" s="31" t="s">
        <v>134</v>
      </c>
      <c r="M885" s="174">
        <v>45758.0</v>
      </c>
      <c r="N885" s="31" t="s">
        <v>2</v>
      </c>
      <c r="O885" s="173">
        <v>1.0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99" t="s">
        <v>3501</v>
      </c>
      <c r="B886" s="168" t="s">
        <v>3496</v>
      </c>
      <c r="C886" s="31" t="s">
        <v>1732</v>
      </c>
      <c r="D886" s="168" t="s">
        <v>3497</v>
      </c>
      <c r="E886" s="31" t="s">
        <v>3498</v>
      </c>
      <c r="F886" s="31" t="s">
        <v>132</v>
      </c>
      <c r="G886" s="168" t="s">
        <v>1749</v>
      </c>
      <c r="H886" s="31" t="s">
        <v>1742</v>
      </c>
      <c r="I886" s="168" t="s">
        <v>1755</v>
      </c>
      <c r="J886" s="173">
        <v>1.0</v>
      </c>
      <c r="K886" s="31" t="s">
        <v>9</v>
      </c>
      <c r="L886" s="31" t="s">
        <v>134</v>
      </c>
      <c r="M886" s="174">
        <v>45758.0</v>
      </c>
      <c r="N886" s="31" t="s">
        <v>2</v>
      </c>
      <c r="O886" s="173">
        <v>1.0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99" t="s">
        <v>3502</v>
      </c>
      <c r="B887" s="168" t="s">
        <v>3496</v>
      </c>
      <c r="C887" s="31" t="s">
        <v>1735</v>
      </c>
      <c r="D887" s="168" t="s">
        <v>3497</v>
      </c>
      <c r="E887" s="31" t="s">
        <v>3498</v>
      </c>
      <c r="F887" s="31" t="s">
        <v>132</v>
      </c>
      <c r="G887" s="168" t="s">
        <v>1749</v>
      </c>
      <c r="H887" s="31" t="s">
        <v>1742</v>
      </c>
      <c r="I887" s="168" t="s">
        <v>1755</v>
      </c>
      <c r="J887" s="173">
        <v>1.0</v>
      </c>
      <c r="K887" s="31" t="s">
        <v>9</v>
      </c>
      <c r="L887" s="31" t="s">
        <v>134</v>
      </c>
      <c r="M887" s="174">
        <v>45758.0</v>
      </c>
      <c r="N887" s="31" t="s">
        <v>2</v>
      </c>
      <c r="O887" s="173">
        <v>1.0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99" t="s">
        <v>3503</v>
      </c>
      <c r="B888" s="168" t="s">
        <v>3504</v>
      </c>
      <c r="C888" s="31" t="s">
        <v>1725</v>
      </c>
      <c r="D888" s="168" t="s">
        <v>3505</v>
      </c>
      <c r="E888" s="31" t="s">
        <v>3506</v>
      </c>
      <c r="F888" s="31" t="s">
        <v>132</v>
      </c>
      <c r="G888" s="163" t="s">
        <v>1728</v>
      </c>
      <c r="H888" s="31" t="s">
        <v>1728</v>
      </c>
      <c r="I888" s="168" t="s">
        <v>1755</v>
      </c>
      <c r="J888" s="173">
        <v>1.0</v>
      </c>
      <c r="K888" s="31" t="s">
        <v>9</v>
      </c>
      <c r="L888" s="31" t="s">
        <v>134</v>
      </c>
      <c r="M888" s="174">
        <v>45758.0</v>
      </c>
      <c r="N888" s="31" t="s">
        <v>2</v>
      </c>
      <c r="O888" s="173">
        <v>1.0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99" t="s">
        <v>3507</v>
      </c>
      <c r="B889" s="168" t="s">
        <v>3504</v>
      </c>
      <c r="C889" s="31" t="s">
        <v>1732</v>
      </c>
      <c r="D889" s="168" t="s">
        <v>3505</v>
      </c>
      <c r="E889" s="31" t="s">
        <v>3506</v>
      </c>
      <c r="F889" s="31" t="s">
        <v>132</v>
      </c>
      <c r="G889" s="168" t="s">
        <v>1962</v>
      </c>
      <c r="H889" s="31" t="s">
        <v>1944</v>
      </c>
      <c r="I889" s="168" t="s">
        <v>1755</v>
      </c>
      <c r="J889" s="173">
        <v>1.0</v>
      </c>
      <c r="K889" s="31" t="s">
        <v>9</v>
      </c>
      <c r="L889" s="31" t="s">
        <v>134</v>
      </c>
      <c r="M889" s="174">
        <v>45758.0</v>
      </c>
      <c r="N889" s="31" t="s">
        <v>2</v>
      </c>
      <c r="O889" s="173">
        <v>1.0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99" t="s">
        <v>3508</v>
      </c>
      <c r="B890" s="168" t="s">
        <v>3492</v>
      </c>
      <c r="C890" s="31" t="s">
        <v>1735</v>
      </c>
      <c r="D890" s="168" t="s">
        <v>3493</v>
      </c>
      <c r="E890" s="31" t="s">
        <v>3494</v>
      </c>
      <c r="F890" s="31" t="s">
        <v>132</v>
      </c>
      <c r="G890" s="168" t="s">
        <v>1749</v>
      </c>
      <c r="H890" s="31" t="s">
        <v>1742</v>
      </c>
      <c r="I890" s="168" t="s">
        <v>1729</v>
      </c>
      <c r="J890" s="173">
        <v>1.0</v>
      </c>
      <c r="K890" s="31" t="s">
        <v>82</v>
      </c>
      <c r="L890" s="31" t="s">
        <v>134</v>
      </c>
      <c r="M890" s="174">
        <v>45758.0</v>
      </c>
      <c r="N890" s="31" t="s">
        <v>2</v>
      </c>
      <c r="O890" s="173">
        <v>1.0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99" t="s">
        <v>3509</v>
      </c>
      <c r="B891" s="168" t="s">
        <v>3487</v>
      </c>
      <c r="C891" s="31" t="s">
        <v>1735</v>
      </c>
      <c r="D891" s="168" t="s">
        <v>3488</v>
      </c>
      <c r="E891" s="31" t="s">
        <v>3489</v>
      </c>
      <c r="F891" s="31" t="s">
        <v>129</v>
      </c>
      <c r="G891" s="168" t="s">
        <v>1792</v>
      </c>
      <c r="H891" s="31" t="s">
        <v>1779</v>
      </c>
      <c r="I891" s="168" t="s">
        <v>1755</v>
      </c>
      <c r="J891" s="173">
        <v>1.0</v>
      </c>
      <c r="K891" s="31" t="s">
        <v>9</v>
      </c>
      <c r="L891" s="31" t="s">
        <v>134</v>
      </c>
      <c r="M891" s="174">
        <v>45758.0</v>
      </c>
      <c r="N891" s="31" t="s">
        <v>2</v>
      </c>
      <c r="O891" s="173">
        <v>1.0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99" t="s">
        <v>3510</v>
      </c>
      <c r="B892" s="168" t="s">
        <v>3511</v>
      </c>
      <c r="C892" s="31" t="s">
        <v>1725</v>
      </c>
      <c r="D892" s="168" t="s">
        <v>3512</v>
      </c>
      <c r="E892" s="31" t="s">
        <v>3513</v>
      </c>
      <c r="F892" s="31" t="s">
        <v>131</v>
      </c>
      <c r="G892" s="163" t="s">
        <v>1728</v>
      </c>
      <c r="H892" s="31" t="s">
        <v>1728</v>
      </c>
      <c r="I892" s="168" t="s">
        <v>1755</v>
      </c>
      <c r="J892" s="173">
        <v>1.0</v>
      </c>
      <c r="K892" s="31" t="s">
        <v>9</v>
      </c>
      <c r="L892" s="31" t="s">
        <v>134</v>
      </c>
      <c r="M892" s="174">
        <v>45758.0</v>
      </c>
      <c r="N892" s="31" t="s">
        <v>2</v>
      </c>
      <c r="O892" s="173">
        <v>1.0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99" t="s">
        <v>3514</v>
      </c>
      <c r="B893" s="168" t="s">
        <v>3515</v>
      </c>
      <c r="C893" s="31" t="s">
        <v>1725</v>
      </c>
      <c r="D893" s="168" t="s">
        <v>3516</v>
      </c>
      <c r="E893" s="31" t="s">
        <v>3517</v>
      </c>
      <c r="F893" s="31" t="s">
        <v>129</v>
      </c>
      <c r="G893" s="163" t="s">
        <v>1728</v>
      </c>
      <c r="H893" s="31" t="s">
        <v>1728</v>
      </c>
      <c r="I893" s="168" t="s">
        <v>1755</v>
      </c>
      <c r="J893" s="173">
        <v>1.0</v>
      </c>
      <c r="K893" s="31" t="s">
        <v>9</v>
      </c>
      <c r="L893" s="31" t="s">
        <v>134</v>
      </c>
      <c r="M893" s="174">
        <v>45758.0</v>
      </c>
      <c r="N893" s="31" t="s">
        <v>2</v>
      </c>
      <c r="O893" s="173">
        <v>1.0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99" t="s">
        <v>3518</v>
      </c>
      <c r="B894" s="168" t="s">
        <v>3511</v>
      </c>
      <c r="C894" s="31" t="s">
        <v>1732</v>
      </c>
      <c r="D894" s="168" t="s">
        <v>3512</v>
      </c>
      <c r="E894" s="31" t="s">
        <v>3513</v>
      </c>
      <c r="F894" s="31" t="s">
        <v>131</v>
      </c>
      <c r="G894" s="168" t="s">
        <v>1962</v>
      </c>
      <c r="H894" s="31" t="s">
        <v>1944</v>
      </c>
      <c r="I894" s="168" t="s">
        <v>1755</v>
      </c>
      <c r="J894" s="173">
        <v>1.0</v>
      </c>
      <c r="K894" s="31" t="s">
        <v>9</v>
      </c>
      <c r="L894" s="31" t="s">
        <v>134</v>
      </c>
      <c r="M894" s="174">
        <v>45758.0</v>
      </c>
      <c r="N894" s="31" t="s">
        <v>2</v>
      </c>
      <c r="O894" s="173">
        <v>1.0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99" t="s">
        <v>3519</v>
      </c>
      <c r="B895" s="168" t="s">
        <v>3515</v>
      </c>
      <c r="C895" s="31" t="s">
        <v>1732</v>
      </c>
      <c r="D895" s="168" t="s">
        <v>3516</v>
      </c>
      <c r="E895" s="31" t="s">
        <v>3517</v>
      </c>
      <c r="F895" s="31" t="s">
        <v>129</v>
      </c>
      <c r="G895" s="168" t="s">
        <v>1792</v>
      </c>
      <c r="H895" s="31" t="s">
        <v>1779</v>
      </c>
      <c r="I895" s="168" t="s">
        <v>1755</v>
      </c>
      <c r="J895" s="173">
        <v>1.0</v>
      </c>
      <c r="K895" s="31" t="s">
        <v>9</v>
      </c>
      <c r="L895" s="31" t="s">
        <v>134</v>
      </c>
      <c r="M895" s="174">
        <v>45758.0</v>
      </c>
      <c r="N895" s="31" t="s">
        <v>2</v>
      </c>
      <c r="O895" s="173">
        <v>1.0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99" t="s">
        <v>3520</v>
      </c>
      <c r="B896" s="168" t="s">
        <v>3521</v>
      </c>
      <c r="C896" s="31" t="s">
        <v>1725</v>
      </c>
      <c r="D896" s="168" t="s">
        <v>3522</v>
      </c>
      <c r="E896" s="31" t="s">
        <v>3523</v>
      </c>
      <c r="F896" s="31" t="s">
        <v>129</v>
      </c>
      <c r="G896" s="163" t="s">
        <v>1728</v>
      </c>
      <c r="H896" s="31" t="s">
        <v>1728</v>
      </c>
      <c r="I896" s="168" t="s">
        <v>1755</v>
      </c>
      <c r="J896" s="173">
        <v>1.0</v>
      </c>
      <c r="K896" s="31" t="s">
        <v>9</v>
      </c>
      <c r="L896" s="31" t="s">
        <v>134</v>
      </c>
      <c r="M896" s="174">
        <v>45758.0</v>
      </c>
      <c r="N896" s="31" t="s">
        <v>2</v>
      </c>
      <c r="O896" s="173">
        <v>1.0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99" t="s">
        <v>3524</v>
      </c>
      <c r="B897" s="168" t="s">
        <v>3521</v>
      </c>
      <c r="C897" s="31" t="s">
        <v>1725</v>
      </c>
      <c r="D897" s="168" t="s">
        <v>3522</v>
      </c>
      <c r="E897" s="31" t="s">
        <v>3523</v>
      </c>
      <c r="F897" s="31" t="s">
        <v>129</v>
      </c>
      <c r="G897" s="163" t="s">
        <v>1728</v>
      </c>
      <c r="H897" s="31" t="s">
        <v>1728</v>
      </c>
      <c r="I897" s="168" t="s">
        <v>1729</v>
      </c>
      <c r="J897" s="173">
        <v>1.0</v>
      </c>
      <c r="K897" s="31" t="s">
        <v>82</v>
      </c>
      <c r="L897" s="31" t="s">
        <v>134</v>
      </c>
      <c r="M897" s="174">
        <v>45758.0</v>
      </c>
      <c r="N897" s="31" t="s">
        <v>2</v>
      </c>
      <c r="O897" s="173">
        <v>1.0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99" t="s">
        <v>3525</v>
      </c>
      <c r="B898" s="168" t="s">
        <v>3504</v>
      </c>
      <c r="C898" s="31" t="s">
        <v>1735</v>
      </c>
      <c r="D898" s="168" t="s">
        <v>3505</v>
      </c>
      <c r="E898" s="31" t="s">
        <v>3506</v>
      </c>
      <c r="F898" s="31" t="s">
        <v>132</v>
      </c>
      <c r="G898" s="168" t="s">
        <v>1962</v>
      </c>
      <c r="H898" s="31" t="s">
        <v>1944</v>
      </c>
      <c r="I898" s="168" t="s">
        <v>1755</v>
      </c>
      <c r="J898" s="173">
        <v>1.0</v>
      </c>
      <c r="K898" s="31" t="s">
        <v>9</v>
      </c>
      <c r="L898" s="31" t="s">
        <v>134</v>
      </c>
      <c r="M898" s="174">
        <v>45758.0</v>
      </c>
      <c r="N898" s="31" t="s">
        <v>2</v>
      </c>
      <c r="O898" s="173">
        <v>1.0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99" t="s">
        <v>3526</v>
      </c>
      <c r="B899" s="168" t="s">
        <v>3521</v>
      </c>
      <c r="C899" s="31" t="s">
        <v>1732</v>
      </c>
      <c r="D899" s="168" t="s">
        <v>3522</v>
      </c>
      <c r="E899" s="31" t="s">
        <v>3523</v>
      </c>
      <c r="F899" s="31" t="s">
        <v>129</v>
      </c>
      <c r="G899" s="168" t="s">
        <v>1792</v>
      </c>
      <c r="H899" s="31" t="s">
        <v>1779</v>
      </c>
      <c r="I899" s="168" t="s">
        <v>1729</v>
      </c>
      <c r="J899" s="173">
        <v>1.0</v>
      </c>
      <c r="K899" s="31" t="s">
        <v>82</v>
      </c>
      <c r="L899" s="31" t="s">
        <v>134</v>
      </c>
      <c r="M899" s="174">
        <v>45758.0</v>
      </c>
      <c r="N899" s="31" t="s">
        <v>2</v>
      </c>
      <c r="O899" s="173">
        <v>1.0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99" t="s">
        <v>3527</v>
      </c>
      <c r="B900" s="168" t="s">
        <v>3521</v>
      </c>
      <c r="C900" s="31" t="s">
        <v>1735</v>
      </c>
      <c r="D900" s="168" t="s">
        <v>3522</v>
      </c>
      <c r="E900" s="31" t="s">
        <v>3523</v>
      </c>
      <c r="F900" s="31" t="s">
        <v>129</v>
      </c>
      <c r="G900" s="168" t="s">
        <v>1792</v>
      </c>
      <c r="H900" s="31" t="s">
        <v>1779</v>
      </c>
      <c r="I900" s="168" t="s">
        <v>1755</v>
      </c>
      <c r="J900" s="173">
        <v>1.0</v>
      </c>
      <c r="K900" s="31" t="s">
        <v>9</v>
      </c>
      <c r="L900" s="31" t="s">
        <v>134</v>
      </c>
      <c r="M900" s="174">
        <v>45758.0</v>
      </c>
      <c r="N900" s="31" t="s">
        <v>2</v>
      </c>
      <c r="O900" s="173">
        <v>1.0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99" t="s">
        <v>3528</v>
      </c>
      <c r="B901" s="168" t="s">
        <v>3521</v>
      </c>
      <c r="C901" s="31" t="s">
        <v>1735</v>
      </c>
      <c r="D901" s="168" t="s">
        <v>3522</v>
      </c>
      <c r="E901" s="31" t="s">
        <v>3523</v>
      </c>
      <c r="F901" s="31" t="s">
        <v>129</v>
      </c>
      <c r="G901" s="168" t="s">
        <v>1792</v>
      </c>
      <c r="H901" s="31" t="s">
        <v>1779</v>
      </c>
      <c r="I901" s="168" t="s">
        <v>1729</v>
      </c>
      <c r="J901" s="173">
        <v>1.0</v>
      </c>
      <c r="K901" s="31" t="s">
        <v>82</v>
      </c>
      <c r="L901" s="31" t="s">
        <v>134</v>
      </c>
      <c r="M901" s="174">
        <v>45758.0</v>
      </c>
      <c r="N901" s="31" t="s">
        <v>2</v>
      </c>
      <c r="O901" s="173">
        <v>1.0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99" t="s">
        <v>3529</v>
      </c>
      <c r="B902" s="168" t="s">
        <v>3530</v>
      </c>
      <c r="C902" s="31" t="s">
        <v>1725</v>
      </c>
      <c r="D902" s="168" t="s">
        <v>3531</v>
      </c>
      <c r="E902" s="31" t="s">
        <v>3532</v>
      </c>
      <c r="F902" s="31" t="s">
        <v>132</v>
      </c>
      <c r="G902" s="163" t="s">
        <v>1728</v>
      </c>
      <c r="H902" s="31" t="s">
        <v>1728</v>
      </c>
      <c r="I902" s="168" t="s">
        <v>1755</v>
      </c>
      <c r="J902" s="173">
        <v>1.0</v>
      </c>
      <c r="K902" s="31" t="s">
        <v>9</v>
      </c>
      <c r="L902" s="31" t="s">
        <v>134</v>
      </c>
      <c r="M902" s="174">
        <v>45758.0</v>
      </c>
      <c r="N902" s="31" t="s">
        <v>2</v>
      </c>
      <c r="O902" s="173">
        <v>1.0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99" t="s">
        <v>3533</v>
      </c>
      <c r="B903" s="168" t="s">
        <v>3534</v>
      </c>
      <c r="C903" s="31" t="s">
        <v>1725</v>
      </c>
      <c r="D903" s="168" t="s">
        <v>3535</v>
      </c>
      <c r="E903" s="31" t="s">
        <v>3536</v>
      </c>
      <c r="F903" s="31" t="s">
        <v>131</v>
      </c>
      <c r="G903" s="163" t="s">
        <v>1728</v>
      </c>
      <c r="H903" s="31" t="s">
        <v>1728</v>
      </c>
      <c r="I903" s="168" t="s">
        <v>1755</v>
      </c>
      <c r="J903" s="173">
        <v>1.0</v>
      </c>
      <c r="K903" s="31" t="s">
        <v>9</v>
      </c>
      <c r="L903" s="31" t="s">
        <v>134</v>
      </c>
      <c r="M903" s="174">
        <v>45758.0</v>
      </c>
      <c r="N903" s="31" t="s">
        <v>2</v>
      </c>
      <c r="O903" s="173">
        <v>1.0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99" t="s">
        <v>3537</v>
      </c>
      <c r="B904" s="168" t="s">
        <v>3530</v>
      </c>
      <c r="C904" s="31" t="s">
        <v>1732</v>
      </c>
      <c r="D904" s="168" t="s">
        <v>3531</v>
      </c>
      <c r="E904" s="31" t="s">
        <v>3532</v>
      </c>
      <c r="F904" s="31" t="s">
        <v>132</v>
      </c>
      <c r="G904" s="168" t="s">
        <v>1749</v>
      </c>
      <c r="H904" s="31" t="s">
        <v>1742</v>
      </c>
      <c r="I904" s="168" t="s">
        <v>1755</v>
      </c>
      <c r="J904" s="173">
        <v>1.0</v>
      </c>
      <c r="K904" s="31" t="s">
        <v>9</v>
      </c>
      <c r="L904" s="31" t="s">
        <v>134</v>
      </c>
      <c r="M904" s="174">
        <v>45758.0</v>
      </c>
      <c r="N904" s="31" t="s">
        <v>2</v>
      </c>
      <c r="O904" s="173">
        <v>1.0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99" t="s">
        <v>3538</v>
      </c>
      <c r="B905" s="168" t="s">
        <v>3534</v>
      </c>
      <c r="C905" s="31" t="s">
        <v>1732</v>
      </c>
      <c r="D905" s="168" t="s">
        <v>3535</v>
      </c>
      <c r="E905" s="31" t="s">
        <v>3536</v>
      </c>
      <c r="F905" s="31" t="s">
        <v>131</v>
      </c>
      <c r="G905" s="168" t="s">
        <v>1962</v>
      </c>
      <c r="H905" s="31" t="s">
        <v>1944</v>
      </c>
      <c r="I905" s="168" t="s">
        <v>1755</v>
      </c>
      <c r="J905" s="173">
        <v>1.0</v>
      </c>
      <c r="K905" s="31" t="s">
        <v>9</v>
      </c>
      <c r="L905" s="31" t="s">
        <v>134</v>
      </c>
      <c r="M905" s="174">
        <v>45758.0</v>
      </c>
      <c r="N905" s="31" t="s">
        <v>2</v>
      </c>
      <c r="O905" s="173">
        <v>1.0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99" t="s">
        <v>3539</v>
      </c>
      <c r="B906" s="168" t="s">
        <v>3540</v>
      </c>
      <c r="C906" s="31" t="s">
        <v>1725</v>
      </c>
      <c r="D906" s="168" t="s">
        <v>3541</v>
      </c>
      <c r="E906" s="31" t="s">
        <v>3542</v>
      </c>
      <c r="F906" s="31" t="s">
        <v>132</v>
      </c>
      <c r="G906" s="163" t="s">
        <v>1728</v>
      </c>
      <c r="H906" s="31" t="s">
        <v>1728</v>
      </c>
      <c r="I906" s="168" t="s">
        <v>1729</v>
      </c>
      <c r="J906" s="173">
        <v>1.0</v>
      </c>
      <c r="K906" s="31" t="s">
        <v>82</v>
      </c>
      <c r="L906" s="31" t="s">
        <v>134</v>
      </c>
      <c r="M906" s="174">
        <v>45758.0</v>
      </c>
      <c r="N906" s="31" t="s">
        <v>2</v>
      </c>
      <c r="O906" s="173">
        <v>1.0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99" t="s">
        <v>3543</v>
      </c>
      <c r="B907" s="168" t="s">
        <v>3540</v>
      </c>
      <c r="C907" s="31" t="s">
        <v>1732</v>
      </c>
      <c r="D907" s="168" t="s">
        <v>3541</v>
      </c>
      <c r="E907" s="31" t="s">
        <v>3542</v>
      </c>
      <c r="F907" s="31" t="s">
        <v>132</v>
      </c>
      <c r="G907" s="168" t="s">
        <v>1749</v>
      </c>
      <c r="H907" s="31" t="s">
        <v>1742</v>
      </c>
      <c r="I907" s="168" t="s">
        <v>1729</v>
      </c>
      <c r="J907" s="173">
        <v>1.0</v>
      </c>
      <c r="K907" s="31" t="s">
        <v>82</v>
      </c>
      <c r="L907" s="31" t="s">
        <v>134</v>
      </c>
      <c r="M907" s="174">
        <v>45758.0</v>
      </c>
      <c r="N907" s="31" t="s">
        <v>2</v>
      </c>
      <c r="O907" s="173">
        <v>1.0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99" t="s">
        <v>3544</v>
      </c>
      <c r="B908" s="168" t="s">
        <v>3545</v>
      </c>
      <c r="C908" s="31" t="s">
        <v>1725</v>
      </c>
      <c r="D908" s="168" t="s">
        <v>3546</v>
      </c>
      <c r="E908" s="31" t="s">
        <v>3547</v>
      </c>
      <c r="F908" s="31" t="s">
        <v>132</v>
      </c>
      <c r="G908" s="163" t="s">
        <v>1728</v>
      </c>
      <c r="H908" s="31" t="s">
        <v>1728</v>
      </c>
      <c r="I908" s="168" t="s">
        <v>1755</v>
      </c>
      <c r="J908" s="173">
        <v>1.0</v>
      </c>
      <c r="K908" s="31" t="s">
        <v>9</v>
      </c>
      <c r="L908" s="31" t="s">
        <v>134</v>
      </c>
      <c r="M908" s="174">
        <v>45758.0</v>
      </c>
      <c r="N908" s="31" t="s">
        <v>2</v>
      </c>
      <c r="O908" s="173">
        <v>1.0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99" t="s">
        <v>3548</v>
      </c>
      <c r="B909" s="168" t="s">
        <v>3545</v>
      </c>
      <c r="C909" s="31" t="s">
        <v>1732</v>
      </c>
      <c r="D909" s="168" t="s">
        <v>3546</v>
      </c>
      <c r="E909" s="31" t="s">
        <v>3547</v>
      </c>
      <c r="F909" s="31" t="s">
        <v>132</v>
      </c>
      <c r="G909" s="168" t="s">
        <v>1749</v>
      </c>
      <c r="H909" s="31" t="s">
        <v>1742</v>
      </c>
      <c r="I909" s="168" t="s">
        <v>1755</v>
      </c>
      <c r="J909" s="173">
        <v>1.0</v>
      </c>
      <c r="K909" s="31" t="s">
        <v>9</v>
      </c>
      <c r="L909" s="31" t="s">
        <v>134</v>
      </c>
      <c r="M909" s="174">
        <v>45758.0</v>
      </c>
      <c r="N909" s="31" t="s">
        <v>2</v>
      </c>
      <c r="O909" s="173">
        <v>1.0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99" t="s">
        <v>3549</v>
      </c>
      <c r="B910" s="168" t="s">
        <v>3530</v>
      </c>
      <c r="C910" s="31" t="s">
        <v>1735</v>
      </c>
      <c r="D910" s="168" t="s">
        <v>3531</v>
      </c>
      <c r="E910" s="31" t="s">
        <v>3532</v>
      </c>
      <c r="F910" s="31" t="s">
        <v>132</v>
      </c>
      <c r="G910" s="168" t="s">
        <v>1749</v>
      </c>
      <c r="H910" s="31" t="s">
        <v>1742</v>
      </c>
      <c r="I910" s="168" t="s">
        <v>1755</v>
      </c>
      <c r="J910" s="173">
        <v>1.0</v>
      </c>
      <c r="K910" s="31" t="s">
        <v>9</v>
      </c>
      <c r="L910" s="31" t="s">
        <v>134</v>
      </c>
      <c r="M910" s="174">
        <v>45758.0</v>
      </c>
      <c r="N910" s="31" t="s">
        <v>2</v>
      </c>
      <c r="O910" s="173">
        <v>1.0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99" t="s">
        <v>3550</v>
      </c>
      <c r="B911" s="168" t="s">
        <v>3515</v>
      </c>
      <c r="C911" s="31" t="s">
        <v>1735</v>
      </c>
      <c r="D911" s="168" t="s">
        <v>3516</v>
      </c>
      <c r="E911" s="31" t="s">
        <v>3517</v>
      </c>
      <c r="F911" s="31" t="s">
        <v>129</v>
      </c>
      <c r="G911" s="168" t="s">
        <v>1792</v>
      </c>
      <c r="H911" s="31" t="s">
        <v>1779</v>
      </c>
      <c r="I911" s="168" t="s">
        <v>1755</v>
      </c>
      <c r="J911" s="173">
        <v>1.0</v>
      </c>
      <c r="K911" s="31" t="s">
        <v>9</v>
      </c>
      <c r="L911" s="31" t="s">
        <v>134</v>
      </c>
      <c r="M911" s="174">
        <v>45758.0</v>
      </c>
      <c r="N911" s="31" t="s">
        <v>2</v>
      </c>
      <c r="O911" s="173">
        <v>1.0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99" t="s">
        <v>3551</v>
      </c>
      <c r="B912" s="168" t="s">
        <v>3552</v>
      </c>
      <c r="C912" s="31" t="s">
        <v>1725</v>
      </c>
      <c r="D912" s="168" t="s">
        <v>3553</v>
      </c>
      <c r="E912" s="31" t="s">
        <v>3554</v>
      </c>
      <c r="F912" s="31" t="s">
        <v>132</v>
      </c>
      <c r="G912" s="163" t="s">
        <v>1728</v>
      </c>
      <c r="H912" s="31" t="s">
        <v>1728</v>
      </c>
      <c r="I912" s="168" t="s">
        <v>1755</v>
      </c>
      <c r="J912" s="173">
        <v>2.0</v>
      </c>
      <c r="K912" s="31" t="s">
        <v>9</v>
      </c>
      <c r="L912" s="31" t="s">
        <v>134</v>
      </c>
      <c r="M912" s="174">
        <v>45758.0</v>
      </c>
      <c r="N912" s="31" t="s">
        <v>2</v>
      </c>
      <c r="O912" s="173">
        <v>2.0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99" t="s">
        <v>3555</v>
      </c>
      <c r="B913" s="168" t="s">
        <v>3552</v>
      </c>
      <c r="C913" s="31" t="s">
        <v>1732</v>
      </c>
      <c r="D913" s="168" t="s">
        <v>3553</v>
      </c>
      <c r="E913" s="31" t="s">
        <v>3554</v>
      </c>
      <c r="F913" s="31" t="s">
        <v>132</v>
      </c>
      <c r="G913" s="168" t="s">
        <v>1749</v>
      </c>
      <c r="H913" s="31" t="s">
        <v>1742</v>
      </c>
      <c r="I913" s="168" t="s">
        <v>1755</v>
      </c>
      <c r="J913" s="173">
        <v>2.0</v>
      </c>
      <c r="K913" s="31" t="s">
        <v>9</v>
      </c>
      <c r="L913" s="31" t="s">
        <v>134</v>
      </c>
      <c r="M913" s="174">
        <v>45758.0</v>
      </c>
      <c r="N913" s="31" t="s">
        <v>2</v>
      </c>
      <c r="O913" s="173">
        <v>2.0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99" t="s">
        <v>3556</v>
      </c>
      <c r="B914" s="168" t="s">
        <v>3511</v>
      </c>
      <c r="C914" s="31" t="s">
        <v>1735</v>
      </c>
      <c r="D914" s="168" t="s">
        <v>3512</v>
      </c>
      <c r="E914" s="31" t="s">
        <v>3513</v>
      </c>
      <c r="F914" s="31" t="s">
        <v>131</v>
      </c>
      <c r="G914" s="168" t="s">
        <v>1962</v>
      </c>
      <c r="H914" s="31" t="s">
        <v>1944</v>
      </c>
      <c r="I914" s="168" t="s">
        <v>1755</v>
      </c>
      <c r="J914" s="173">
        <v>1.0</v>
      </c>
      <c r="K914" s="31" t="s">
        <v>9</v>
      </c>
      <c r="L914" s="31" t="s">
        <v>134</v>
      </c>
      <c r="M914" s="174">
        <v>45758.0</v>
      </c>
      <c r="N914" s="31" t="s">
        <v>2</v>
      </c>
      <c r="O914" s="173">
        <v>1.0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99" t="s">
        <v>3557</v>
      </c>
      <c r="B915" s="168" t="s">
        <v>3540</v>
      </c>
      <c r="C915" s="31" t="s">
        <v>1735</v>
      </c>
      <c r="D915" s="168" t="s">
        <v>3541</v>
      </c>
      <c r="E915" s="31" t="s">
        <v>3542</v>
      </c>
      <c r="F915" s="31" t="s">
        <v>132</v>
      </c>
      <c r="G915" s="168" t="s">
        <v>1749</v>
      </c>
      <c r="H915" s="31" t="s">
        <v>1742</v>
      </c>
      <c r="I915" s="168" t="s">
        <v>1729</v>
      </c>
      <c r="J915" s="173">
        <v>1.0</v>
      </c>
      <c r="K915" s="31" t="s">
        <v>82</v>
      </c>
      <c r="L915" s="31" t="s">
        <v>134</v>
      </c>
      <c r="M915" s="174">
        <v>45758.0</v>
      </c>
      <c r="N915" s="31" t="s">
        <v>2</v>
      </c>
      <c r="O915" s="173">
        <v>1.0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99" t="s">
        <v>3558</v>
      </c>
      <c r="B916" s="168" t="s">
        <v>3559</v>
      </c>
      <c r="C916" s="31" t="s">
        <v>1725</v>
      </c>
      <c r="D916" s="168" t="s">
        <v>3560</v>
      </c>
      <c r="E916" s="31" t="s">
        <v>3561</v>
      </c>
      <c r="F916" s="31" t="s">
        <v>129</v>
      </c>
      <c r="G916" s="163" t="s">
        <v>1728</v>
      </c>
      <c r="H916" s="31" t="s">
        <v>1728</v>
      </c>
      <c r="I916" s="168" t="s">
        <v>1755</v>
      </c>
      <c r="J916" s="173">
        <v>1.0</v>
      </c>
      <c r="K916" s="31" t="s">
        <v>9</v>
      </c>
      <c r="L916" s="31" t="s">
        <v>134</v>
      </c>
      <c r="M916" s="174">
        <v>45758.0</v>
      </c>
      <c r="N916" s="31" t="s">
        <v>2</v>
      </c>
      <c r="O916" s="173">
        <v>1.0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99" t="s">
        <v>3562</v>
      </c>
      <c r="B917" s="168" t="s">
        <v>3559</v>
      </c>
      <c r="C917" s="31" t="s">
        <v>1725</v>
      </c>
      <c r="D917" s="168" t="s">
        <v>3560</v>
      </c>
      <c r="E917" s="31" t="s">
        <v>3561</v>
      </c>
      <c r="F917" s="31" t="s">
        <v>129</v>
      </c>
      <c r="G917" s="163" t="s">
        <v>1728</v>
      </c>
      <c r="H917" s="31" t="s">
        <v>1728</v>
      </c>
      <c r="I917" s="168" t="s">
        <v>1729</v>
      </c>
      <c r="J917" s="173">
        <v>1.0</v>
      </c>
      <c r="K917" s="31" t="s">
        <v>82</v>
      </c>
      <c r="L917" s="31" t="s">
        <v>134</v>
      </c>
      <c r="M917" s="174">
        <v>45758.0</v>
      </c>
      <c r="N917" s="31" t="s">
        <v>2</v>
      </c>
      <c r="O917" s="173">
        <v>1.0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99" t="s">
        <v>3563</v>
      </c>
      <c r="B918" s="168" t="s">
        <v>3564</v>
      </c>
      <c r="C918" s="31" t="s">
        <v>1725</v>
      </c>
      <c r="D918" s="168" t="s">
        <v>3565</v>
      </c>
      <c r="E918" s="31" t="s">
        <v>3566</v>
      </c>
      <c r="F918" s="31" t="s">
        <v>131</v>
      </c>
      <c r="G918" s="163" t="s">
        <v>1728</v>
      </c>
      <c r="H918" s="31" t="s">
        <v>1728</v>
      </c>
      <c r="I918" s="168" t="s">
        <v>1755</v>
      </c>
      <c r="J918" s="173">
        <v>1.0</v>
      </c>
      <c r="K918" s="31" t="s">
        <v>9</v>
      </c>
      <c r="L918" s="31" t="s">
        <v>134</v>
      </c>
      <c r="M918" s="174">
        <v>45758.0</v>
      </c>
      <c r="N918" s="31" t="s">
        <v>2</v>
      </c>
      <c r="O918" s="173">
        <v>1.0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99" t="s">
        <v>3567</v>
      </c>
      <c r="B919" s="168" t="s">
        <v>3564</v>
      </c>
      <c r="C919" s="31" t="s">
        <v>1732</v>
      </c>
      <c r="D919" s="168" t="s">
        <v>3565</v>
      </c>
      <c r="E919" s="31" t="s">
        <v>3566</v>
      </c>
      <c r="F919" s="31" t="s">
        <v>131</v>
      </c>
      <c r="G919" s="168" t="s">
        <v>1962</v>
      </c>
      <c r="H919" s="31" t="s">
        <v>1944</v>
      </c>
      <c r="I919" s="168" t="s">
        <v>1755</v>
      </c>
      <c r="J919" s="173">
        <v>1.0</v>
      </c>
      <c r="K919" s="31" t="s">
        <v>9</v>
      </c>
      <c r="L919" s="31" t="s">
        <v>134</v>
      </c>
      <c r="M919" s="174">
        <v>45758.0</v>
      </c>
      <c r="N919" s="31" t="s">
        <v>2</v>
      </c>
      <c r="O919" s="173">
        <v>1.0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99" t="s">
        <v>3568</v>
      </c>
      <c r="B920" s="168" t="s">
        <v>3559</v>
      </c>
      <c r="C920" s="31" t="s">
        <v>1732</v>
      </c>
      <c r="D920" s="168" t="s">
        <v>3560</v>
      </c>
      <c r="E920" s="31" t="s">
        <v>3561</v>
      </c>
      <c r="F920" s="31" t="s">
        <v>129</v>
      </c>
      <c r="G920" s="168" t="s">
        <v>1792</v>
      </c>
      <c r="H920" s="31" t="s">
        <v>1779</v>
      </c>
      <c r="I920" s="168" t="s">
        <v>1729</v>
      </c>
      <c r="J920" s="173">
        <v>1.0</v>
      </c>
      <c r="K920" s="31" t="s">
        <v>82</v>
      </c>
      <c r="L920" s="31" t="s">
        <v>134</v>
      </c>
      <c r="M920" s="174">
        <v>45758.0</v>
      </c>
      <c r="N920" s="31" t="s">
        <v>2</v>
      </c>
      <c r="O920" s="173">
        <v>1.0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99" t="s">
        <v>3569</v>
      </c>
      <c r="B921" s="168" t="s">
        <v>3545</v>
      </c>
      <c r="C921" s="31" t="s">
        <v>1735</v>
      </c>
      <c r="D921" s="168" t="s">
        <v>3546</v>
      </c>
      <c r="E921" s="31" t="s">
        <v>3547</v>
      </c>
      <c r="F921" s="31" t="s">
        <v>132</v>
      </c>
      <c r="G921" s="168" t="s">
        <v>1749</v>
      </c>
      <c r="H921" s="31" t="s">
        <v>1742</v>
      </c>
      <c r="I921" s="168" t="s">
        <v>1755</v>
      </c>
      <c r="J921" s="173">
        <v>1.0</v>
      </c>
      <c r="K921" s="31" t="s">
        <v>9</v>
      </c>
      <c r="L921" s="31" t="s">
        <v>134</v>
      </c>
      <c r="M921" s="174">
        <v>45758.0</v>
      </c>
      <c r="N921" s="31" t="s">
        <v>2</v>
      </c>
      <c r="O921" s="173">
        <v>1.0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99" t="s">
        <v>3570</v>
      </c>
      <c r="B922" s="168" t="s">
        <v>3534</v>
      </c>
      <c r="C922" s="31" t="s">
        <v>1735</v>
      </c>
      <c r="D922" s="168" t="s">
        <v>3535</v>
      </c>
      <c r="E922" s="31" t="s">
        <v>3536</v>
      </c>
      <c r="F922" s="31" t="s">
        <v>131</v>
      </c>
      <c r="G922" s="168" t="s">
        <v>1962</v>
      </c>
      <c r="H922" s="31" t="s">
        <v>1944</v>
      </c>
      <c r="I922" s="168" t="s">
        <v>1755</v>
      </c>
      <c r="J922" s="173">
        <v>1.0</v>
      </c>
      <c r="K922" s="31" t="s">
        <v>9</v>
      </c>
      <c r="L922" s="31" t="s">
        <v>134</v>
      </c>
      <c r="M922" s="174">
        <v>45758.0</v>
      </c>
      <c r="N922" s="31" t="s">
        <v>2</v>
      </c>
      <c r="O922" s="173">
        <v>1.0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99" t="s">
        <v>3571</v>
      </c>
      <c r="B923" s="168" t="s">
        <v>3552</v>
      </c>
      <c r="C923" s="31" t="s">
        <v>1735</v>
      </c>
      <c r="D923" s="168" t="s">
        <v>3553</v>
      </c>
      <c r="E923" s="31" t="s">
        <v>3554</v>
      </c>
      <c r="F923" s="31" t="s">
        <v>132</v>
      </c>
      <c r="G923" s="168" t="s">
        <v>1749</v>
      </c>
      <c r="H923" s="31" t="s">
        <v>1742</v>
      </c>
      <c r="I923" s="168" t="s">
        <v>1755</v>
      </c>
      <c r="J923" s="173">
        <v>2.0</v>
      </c>
      <c r="K923" s="31" t="s">
        <v>9</v>
      </c>
      <c r="L923" s="31" t="s">
        <v>134</v>
      </c>
      <c r="M923" s="174">
        <v>45758.0</v>
      </c>
      <c r="N923" s="31" t="s">
        <v>2</v>
      </c>
      <c r="O923" s="173">
        <v>2.0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99" t="s">
        <v>3572</v>
      </c>
      <c r="B924" s="168" t="s">
        <v>3573</v>
      </c>
      <c r="C924" s="31" t="s">
        <v>1725</v>
      </c>
      <c r="D924" s="168" t="s">
        <v>3574</v>
      </c>
      <c r="E924" s="31" t="s">
        <v>3575</v>
      </c>
      <c r="F924" s="31" t="s">
        <v>132</v>
      </c>
      <c r="G924" s="163" t="s">
        <v>1728</v>
      </c>
      <c r="H924" s="31" t="s">
        <v>1728</v>
      </c>
      <c r="I924" s="168" t="s">
        <v>1729</v>
      </c>
      <c r="J924" s="173">
        <v>1.0</v>
      </c>
      <c r="K924" s="31" t="s">
        <v>82</v>
      </c>
      <c r="L924" s="31" t="s">
        <v>134</v>
      </c>
      <c r="M924" s="174">
        <v>45758.0</v>
      </c>
      <c r="N924" s="31" t="s">
        <v>2</v>
      </c>
      <c r="O924" s="173">
        <v>1.0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99" t="s">
        <v>3576</v>
      </c>
      <c r="B925" s="168" t="s">
        <v>3573</v>
      </c>
      <c r="C925" s="31" t="s">
        <v>1732</v>
      </c>
      <c r="D925" s="168" t="s">
        <v>3574</v>
      </c>
      <c r="E925" s="31" t="s">
        <v>3575</v>
      </c>
      <c r="F925" s="31" t="s">
        <v>132</v>
      </c>
      <c r="G925" s="168" t="s">
        <v>1749</v>
      </c>
      <c r="H925" s="31" t="s">
        <v>1742</v>
      </c>
      <c r="I925" s="168" t="s">
        <v>1729</v>
      </c>
      <c r="J925" s="173">
        <v>1.0</v>
      </c>
      <c r="K925" s="31" t="s">
        <v>82</v>
      </c>
      <c r="L925" s="31" t="s">
        <v>134</v>
      </c>
      <c r="M925" s="174">
        <v>45758.0</v>
      </c>
      <c r="N925" s="31" t="s">
        <v>2</v>
      </c>
      <c r="O925" s="173">
        <v>1.0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99" t="s">
        <v>3577</v>
      </c>
      <c r="B926" s="168" t="s">
        <v>3578</v>
      </c>
      <c r="C926" s="31" t="s">
        <v>1725</v>
      </c>
      <c r="D926" s="168" t="s">
        <v>3579</v>
      </c>
      <c r="E926" s="31" t="s">
        <v>3580</v>
      </c>
      <c r="F926" s="31" t="s">
        <v>131</v>
      </c>
      <c r="G926" s="163" t="s">
        <v>1728</v>
      </c>
      <c r="H926" s="31" t="s">
        <v>1728</v>
      </c>
      <c r="I926" s="168" t="s">
        <v>1755</v>
      </c>
      <c r="J926" s="173">
        <v>1.0</v>
      </c>
      <c r="K926" s="31" t="s">
        <v>9</v>
      </c>
      <c r="L926" s="31" t="s">
        <v>134</v>
      </c>
      <c r="M926" s="174">
        <v>45758.0</v>
      </c>
      <c r="N926" s="31" t="s">
        <v>2</v>
      </c>
      <c r="O926" s="173">
        <v>1.0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99" t="s">
        <v>3581</v>
      </c>
      <c r="B927" s="168" t="s">
        <v>3582</v>
      </c>
      <c r="C927" s="31" t="s">
        <v>1725</v>
      </c>
      <c r="D927" s="168" t="s">
        <v>3583</v>
      </c>
      <c r="E927" s="31" t="s">
        <v>3584</v>
      </c>
      <c r="F927" s="31" t="s">
        <v>129</v>
      </c>
      <c r="G927" s="163" t="s">
        <v>1728</v>
      </c>
      <c r="H927" s="31" t="s">
        <v>1728</v>
      </c>
      <c r="I927" s="168" t="s">
        <v>1729</v>
      </c>
      <c r="J927" s="173">
        <v>1.0</v>
      </c>
      <c r="K927" s="31" t="s">
        <v>82</v>
      </c>
      <c r="L927" s="31" t="s">
        <v>134</v>
      </c>
      <c r="M927" s="174">
        <v>45758.0</v>
      </c>
      <c r="N927" s="31" t="s">
        <v>2</v>
      </c>
      <c r="O927" s="173">
        <v>1.0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99" t="s">
        <v>3585</v>
      </c>
      <c r="B928" s="168" t="s">
        <v>3582</v>
      </c>
      <c r="C928" s="31" t="s">
        <v>1725</v>
      </c>
      <c r="D928" s="168" t="s">
        <v>3583</v>
      </c>
      <c r="E928" s="31" t="s">
        <v>3584</v>
      </c>
      <c r="F928" s="31" t="s">
        <v>129</v>
      </c>
      <c r="G928" s="163" t="s">
        <v>1728</v>
      </c>
      <c r="H928" s="31" t="s">
        <v>1728</v>
      </c>
      <c r="I928" s="168" t="s">
        <v>1755</v>
      </c>
      <c r="J928" s="173">
        <v>1.0</v>
      </c>
      <c r="K928" s="31" t="s">
        <v>9</v>
      </c>
      <c r="L928" s="31" t="s">
        <v>134</v>
      </c>
      <c r="M928" s="174">
        <v>45758.0</v>
      </c>
      <c r="N928" s="31" t="s">
        <v>2</v>
      </c>
      <c r="O928" s="173">
        <v>1.0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99" t="s">
        <v>3586</v>
      </c>
      <c r="B929" s="168" t="s">
        <v>3587</v>
      </c>
      <c r="C929" s="31" t="s">
        <v>1725</v>
      </c>
      <c r="D929" s="168" t="s">
        <v>3588</v>
      </c>
      <c r="E929" s="31" t="s">
        <v>3589</v>
      </c>
      <c r="F929" s="31" t="s">
        <v>131</v>
      </c>
      <c r="G929" s="163" t="s">
        <v>1728</v>
      </c>
      <c r="H929" s="31" t="s">
        <v>1728</v>
      </c>
      <c r="I929" s="168" t="s">
        <v>1729</v>
      </c>
      <c r="J929" s="173">
        <v>1.0</v>
      </c>
      <c r="K929" s="31" t="s">
        <v>82</v>
      </c>
      <c r="L929" s="31" t="s">
        <v>134</v>
      </c>
      <c r="M929" s="174">
        <v>45758.0</v>
      </c>
      <c r="N929" s="31" t="s">
        <v>2</v>
      </c>
      <c r="O929" s="173">
        <v>1.0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99" t="s">
        <v>3590</v>
      </c>
      <c r="B930" s="168" t="s">
        <v>3578</v>
      </c>
      <c r="C930" s="31" t="s">
        <v>1732</v>
      </c>
      <c r="D930" s="168" t="s">
        <v>3579</v>
      </c>
      <c r="E930" s="31" t="s">
        <v>3580</v>
      </c>
      <c r="F930" s="31" t="s">
        <v>131</v>
      </c>
      <c r="G930" s="168" t="s">
        <v>1962</v>
      </c>
      <c r="H930" s="31" t="s">
        <v>1944</v>
      </c>
      <c r="I930" s="168" t="s">
        <v>1755</v>
      </c>
      <c r="J930" s="173">
        <v>1.0</v>
      </c>
      <c r="K930" s="31" t="s">
        <v>9</v>
      </c>
      <c r="L930" s="31" t="s">
        <v>134</v>
      </c>
      <c r="M930" s="174">
        <v>45758.0</v>
      </c>
      <c r="N930" s="31" t="s">
        <v>2</v>
      </c>
      <c r="O930" s="173">
        <v>1.0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99" t="s">
        <v>3591</v>
      </c>
      <c r="B931" s="168" t="s">
        <v>3587</v>
      </c>
      <c r="C931" s="31" t="s">
        <v>1732</v>
      </c>
      <c r="D931" s="168" t="s">
        <v>3588</v>
      </c>
      <c r="E931" s="31" t="s">
        <v>3589</v>
      </c>
      <c r="F931" s="31" t="s">
        <v>131</v>
      </c>
      <c r="G931" s="168" t="s">
        <v>1962</v>
      </c>
      <c r="H931" s="31" t="s">
        <v>1944</v>
      </c>
      <c r="I931" s="168" t="s">
        <v>1729</v>
      </c>
      <c r="J931" s="173">
        <v>1.0</v>
      </c>
      <c r="K931" s="31" t="s">
        <v>82</v>
      </c>
      <c r="L931" s="31" t="s">
        <v>134</v>
      </c>
      <c r="M931" s="174">
        <v>45758.0</v>
      </c>
      <c r="N931" s="31" t="s">
        <v>2</v>
      </c>
      <c r="O931" s="173">
        <v>1.0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99" t="s">
        <v>3592</v>
      </c>
      <c r="B932" s="168" t="s">
        <v>3582</v>
      </c>
      <c r="C932" s="31" t="s">
        <v>1732</v>
      </c>
      <c r="D932" s="168" t="s">
        <v>3583</v>
      </c>
      <c r="E932" s="31" t="s">
        <v>3584</v>
      </c>
      <c r="F932" s="31" t="s">
        <v>129</v>
      </c>
      <c r="G932" s="168" t="s">
        <v>1792</v>
      </c>
      <c r="H932" s="31" t="s">
        <v>1779</v>
      </c>
      <c r="I932" s="168" t="s">
        <v>1755</v>
      </c>
      <c r="J932" s="173">
        <v>1.0</v>
      </c>
      <c r="K932" s="31" t="s">
        <v>9</v>
      </c>
      <c r="L932" s="31" t="s">
        <v>134</v>
      </c>
      <c r="M932" s="174">
        <v>45758.0</v>
      </c>
      <c r="N932" s="31" t="s">
        <v>2</v>
      </c>
      <c r="O932" s="173">
        <v>1.0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99" t="s">
        <v>3593</v>
      </c>
      <c r="B933" s="168" t="s">
        <v>3594</v>
      </c>
      <c r="C933" s="31" t="s">
        <v>1725</v>
      </c>
      <c r="D933" s="168" t="s">
        <v>3595</v>
      </c>
      <c r="E933" s="31" t="s">
        <v>3596</v>
      </c>
      <c r="F933" s="31" t="s">
        <v>132</v>
      </c>
      <c r="G933" s="163" t="s">
        <v>1728</v>
      </c>
      <c r="H933" s="31" t="s">
        <v>1728</v>
      </c>
      <c r="I933" s="168" t="s">
        <v>1755</v>
      </c>
      <c r="J933" s="173">
        <v>1.0</v>
      </c>
      <c r="K933" s="31" t="s">
        <v>9</v>
      </c>
      <c r="L933" s="31" t="s">
        <v>134</v>
      </c>
      <c r="M933" s="174">
        <v>45758.0</v>
      </c>
      <c r="N933" s="31" t="s">
        <v>2</v>
      </c>
      <c r="O933" s="173">
        <v>1.0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99" t="s">
        <v>3597</v>
      </c>
      <c r="B934" s="168" t="s">
        <v>3573</v>
      </c>
      <c r="C934" s="31" t="s">
        <v>1735</v>
      </c>
      <c r="D934" s="168" t="s">
        <v>3574</v>
      </c>
      <c r="E934" s="31" t="s">
        <v>3575</v>
      </c>
      <c r="F934" s="31" t="s">
        <v>132</v>
      </c>
      <c r="G934" s="168" t="s">
        <v>1749</v>
      </c>
      <c r="H934" s="31" t="s">
        <v>1742</v>
      </c>
      <c r="I934" s="168" t="s">
        <v>1729</v>
      </c>
      <c r="J934" s="173">
        <v>1.0</v>
      </c>
      <c r="K934" s="31" t="s">
        <v>82</v>
      </c>
      <c r="L934" s="31" t="s">
        <v>134</v>
      </c>
      <c r="M934" s="174">
        <v>45758.0</v>
      </c>
      <c r="N934" s="31" t="s">
        <v>2</v>
      </c>
      <c r="O934" s="173">
        <v>1.0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99" t="s">
        <v>3598</v>
      </c>
      <c r="B935" s="168" t="s">
        <v>3594</v>
      </c>
      <c r="C935" s="31" t="s">
        <v>1732</v>
      </c>
      <c r="D935" s="168" t="s">
        <v>3595</v>
      </c>
      <c r="E935" s="31" t="s">
        <v>3596</v>
      </c>
      <c r="F935" s="31" t="s">
        <v>132</v>
      </c>
      <c r="G935" s="168" t="s">
        <v>1749</v>
      </c>
      <c r="H935" s="31" t="s">
        <v>1742</v>
      </c>
      <c r="I935" s="168" t="s">
        <v>1755</v>
      </c>
      <c r="J935" s="173">
        <v>1.0</v>
      </c>
      <c r="K935" s="31" t="s">
        <v>9</v>
      </c>
      <c r="L935" s="31" t="s">
        <v>134</v>
      </c>
      <c r="M935" s="174">
        <v>45758.0</v>
      </c>
      <c r="N935" s="31" t="s">
        <v>2</v>
      </c>
      <c r="O935" s="173">
        <v>1.0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99" t="s">
        <v>3599</v>
      </c>
      <c r="B936" s="168" t="s">
        <v>3600</v>
      </c>
      <c r="C936" s="31" t="s">
        <v>1725</v>
      </c>
      <c r="D936" s="168" t="s">
        <v>3601</v>
      </c>
      <c r="E936" s="31" t="s">
        <v>3602</v>
      </c>
      <c r="F936" s="31" t="s">
        <v>132</v>
      </c>
      <c r="G936" s="163" t="s">
        <v>1728</v>
      </c>
      <c r="H936" s="31" t="s">
        <v>1728</v>
      </c>
      <c r="I936" s="168" t="s">
        <v>1729</v>
      </c>
      <c r="J936" s="173">
        <v>1.0</v>
      </c>
      <c r="K936" s="31" t="s">
        <v>82</v>
      </c>
      <c r="L936" s="31" t="s">
        <v>134</v>
      </c>
      <c r="M936" s="174">
        <v>45758.0</v>
      </c>
      <c r="N936" s="31" t="s">
        <v>2</v>
      </c>
      <c r="O936" s="173">
        <v>1.0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99" t="s">
        <v>3603</v>
      </c>
      <c r="B937" s="168" t="s">
        <v>3600</v>
      </c>
      <c r="C937" s="31" t="s">
        <v>1732</v>
      </c>
      <c r="D937" s="168" t="s">
        <v>3601</v>
      </c>
      <c r="E937" s="31" t="s">
        <v>3602</v>
      </c>
      <c r="F937" s="31" t="s">
        <v>132</v>
      </c>
      <c r="G937" s="168" t="s">
        <v>1749</v>
      </c>
      <c r="H937" s="31" t="s">
        <v>1742</v>
      </c>
      <c r="I937" s="168" t="s">
        <v>1729</v>
      </c>
      <c r="J937" s="173">
        <v>1.0</v>
      </c>
      <c r="K937" s="31" t="s">
        <v>82</v>
      </c>
      <c r="L937" s="31" t="s">
        <v>134</v>
      </c>
      <c r="M937" s="174">
        <v>45758.0</v>
      </c>
      <c r="N937" s="31" t="s">
        <v>2</v>
      </c>
      <c r="O937" s="173">
        <v>1.0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99" t="s">
        <v>3604</v>
      </c>
      <c r="B938" s="168" t="s">
        <v>3559</v>
      </c>
      <c r="C938" s="31" t="s">
        <v>1735</v>
      </c>
      <c r="D938" s="168" t="s">
        <v>3560</v>
      </c>
      <c r="E938" s="31" t="s">
        <v>3561</v>
      </c>
      <c r="F938" s="31" t="s">
        <v>129</v>
      </c>
      <c r="G938" s="168" t="s">
        <v>1792</v>
      </c>
      <c r="H938" s="31" t="s">
        <v>1779</v>
      </c>
      <c r="I938" s="168" t="s">
        <v>1755</v>
      </c>
      <c r="J938" s="173">
        <v>1.0</v>
      </c>
      <c r="K938" s="31" t="s">
        <v>9</v>
      </c>
      <c r="L938" s="31" t="s">
        <v>134</v>
      </c>
      <c r="M938" s="174">
        <v>45758.0</v>
      </c>
      <c r="N938" s="31" t="s">
        <v>2</v>
      </c>
      <c r="O938" s="173">
        <v>1.0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99" t="s">
        <v>3605</v>
      </c>
      <c r="B939" s="168" t="s">
        <v>3559</v>
      </c>
      <c r="C939" s="31" t="s">
        <v>1735</v>
      </c>
      <c r="D939" s="168" t="s">
        <v>3560</v>
      </c>
      <c r="E939" s="31" t="s">
        <v>3561</v>
      </c>
      <c r="F939" s="31" t="s">
        <v>129</v>
      </c>
      <c r="G939" s="168" t="s">
        <v>1792</v>
      </c>
      <c r="H939" s="31" t="s">
        <v>1779</v>
      </c>
      <c r="I939" s="168" t="s">
        <v>1729</v>
      </c>
      <c r="J939" s="173">
        <v>1.0</v>
      </c>
      <c r="K939" s="31" t="s">
        <v>82</v>
      </c>
      <c r="L939" s="31" t="s">
        <v>134</v>
      </c>
      <c r="M939" s="174">
        <v>45758.0</v>
      </c>
      <c r="N939" s="31" t="s">
        <v>2</v>
      </c>
      <c r="O939" s="173">
        <v>1.0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99" t="s">
        <v>3606</v>
      </c>
      <c r="B940" s="168" t="s">
        <v>3607</v>
      </c>
      <c r="C940" s="31" t="s">
        <v>1725</v>
      </c>
      <c r="D940" s="168" t="s">
        <v>3608</v>
      </c>
      <c r="E940" s="31" t="s">
        <v>3609</v>
      </c>
      <c r="F940" s="31" t="s">
        <v>132</v>
      </c>
      <c r="G940" s="163" t="s">
        <v>1728</v>
      </c>
      <c r="H940" s="31" t="s">
        <v>1728</v>
      </c>
      <c r="I940" s="168" t="s">
        <v>1755</v>
      </c>
      <c r="J940" s="173">
        <v>1.0</v>
      </c>
      <c r="K940" s="31" t="s">
        <v>9</v>
      </c>
      <c r="L940" s="31" t="s">
        <v>134</v>
      </c>
      <c r="M940" s="174">
        <v>45758.0</v>
      </c>
      <c r="N940" s="31" t="s">
        <v>2</v>
      </c>
      <c r="O940" s="173">
        <v>1.0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99" t="s">
        <v>3610</v>
      </c>
      <c r="B941" s="168" t="s">
        <v>3607</v>
      </c>
      <c r="C941" s="31" t="s">
        <v>1725</v>
      </c>
      <c r="D941" s="168" t="s">
        <v>3608</v>
      </c>
      <c r="E941" s="31" t="s">
        <v>3609</v>
      </c>
      <c r="F941" s="31" t="s">
        <v>132</v>
      </c>
      <c r="G941" s="163" t="s">
        <v>1728</v>
      </c>
      <c r="H941" s="31" t="s">
        <v>1728</v>
      </c>
      <c r="I941" s="168" t="s">
        <v>1729</v>
      </c>
      <c r="J941" s="173">
        <v>1.0</v>
      </c>
      <c r="K941" s="31" t="s">
        <v>82</v>
      </c>
      <c r="L941" s="31" t="s">
        <v>134</v>
      </c>
      <c r="M941" s="174">
        <v>45758.0</v>
      </c>
      <c r="N941" s="31" t="s">
        <v>2</v>
      </c>
      <c r="O941" s="173">
        <v>1.0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99" t="s">
        <v>3611</v>
      </c>
      <c r="B942" s="168" t="s">
        <v>3564</v>
      </c>
      <c r="C942" s="31" t="s">
        <v>1735</v>
      </c>
      <c r="D942" s="168" t="s">
        <v>3565</v>
      </c>
      <c r="E942" s="31" t="s">
        <v>3566</v>
      </c>
      <c r="F942" s="31" t="s">
        <v>131</v>
      </c>
      <c r="G942" s="168" t="s">
        <v>1962</v>
      </c>
      <c r="H942" s="31" t="s">
        <v>1944</v>
      </c>
      <c r="I942" s="168" t="s">
        <v>1755</v>
      </c>
      <c r="J942" s="173">
        <v>1.0</v>
      </c>
      <c r="K942" s="31" t="s">
        <v>9</v>
      </c>
      <c r="L942" s="31" t="s">
        <v>134</v>
      </c>
      <c r="M942" s="174">
        <v>45758.0</v>
      </c>
      <c r="N942" s="31" t="s">
        <v>2</v>
      </c>
      <c r="O942" s="173">
        <v>1.0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99" t="s">
        <v>3612</v>
      </c>
      <c r="B943" s="168" t="s">
        <v>3607</v>
      </c>
      <c r="C943" s="31" t="s">
        <v>1732</v>
      </c>
      <c r="D943" s="168" t="s">
        <v>3608</v>
      </c>
      <c r="E943" s="31" t="s">
        <v>3609</v>
      </c>
      <c r="F943" s="31" t="s">
        <v>132</v>
      </c>
      <c r="G943" s="168" t="s">
        <v>1792</v>
      </c>
      <c r="H943" s="31" t="s">
        <v>1779</v>
      </c>
      <c r="I943" s="168" t="s">
        <v>1729</v>
      </c>
      <c r="J943" s="173">
        <v>1.0</v>
      </c>
      <c r="K943" s="31" t="s">
        <v>82</v>
      </c>
      <c r="L943" s="31" t="s">
        <v>134</v>
      </c>
      <c r="M943" s="174">
        <v>45758.0</v>
      </c>
      <c r="N943" s="31" t="s">
        <v>2</v>
      </c>
      <c r="O943" s="173">
        <v>1.0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99" t="s">
        <v>3613</v>
      </c>
      <c r="B944" s="168" t="s">
        <v>3600</v>
      </c>
      <c r="C944" s="31" t="s">
        <v>1735</v>
      </c>
      <c r="D944" s="168" t="s">
        <v>3601</v>
      </c>
      <c r="E944" s="31" t="s">
        <v>3602</v>
      </c>
      <c r="F944" s="31" t="s">
        <v>132</v>
      </c>
      <c r="G944" s="168" t="s">
        <v>1749</v>
      </c>
      <c r="H944" s="31" t="s">
        <v>1742</v>
      </c>
      <c r="I944" s="168" t="s">
        <v>1729</v>
      </c>
      <c r="J944" s="173">
        <v>1.0</v>
      </c>
      <c r="K944" s="31" t="s">
        <v>82</v>
      </c>
      <c r="L944" s="31" t="s">
        <v>134</v>
      </c>
      <c r="M944" s="174">
        <v>45758.0</v>
      </c>
      <c r="N944" s="31" t="s">
        <v>2</v>
      </c>
      <c r="O944" s="173">
        <v>1.0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99" t="s">
        <v>3614</v>
      </c>
      <c r="B945" s="168" t="s">
        <v>3615</v>
      </c>
      <c r="C945" s="31" t="s">
        <v>1725</v>
      </c>
      <c r="D945" s="168" t="s">
        <v>3616</v>
      </c>
      <c r="E945" s="31" t="s">
        <v>3617</v>
      </c>
      <c r="F945" s="31" t="s">
        <v>132</v>
      </c>
      <c r="G945" s="163" t="s">
        <v>1728</v>
      </c>
      <c r="H945" s="31" t="s">
        <v>1728</v>
      </c>
      <c r="I945" s="168" t="s">
        <v>1755</v>
      </c>
      <c r="J945" s="173">
        <v>1.0</v>
      </c>
      <c r="K945" s="31" t="s">
        <v>9</v>
      </c>
      <c r="L945" s="31" t="s">
        <v>134</v>
      </c>
      <c r="M945" s="174">
        <v>45758.0</v>
      </c>
      <c r="N945" s="31" t="s">
        <v>2</v>
      </c>
      <c r="O945" s="173">
        <v>1.0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99" t="s">
        <v>3618</v>
      </c>
      <c r="B946" s="168" t="s">
        <v>3619</v>
      </c>
      <c r="C946" s="31" t="s">
        <v>1725</v>
      </c>
      <c r="D946" s="168" t="s">
        <v>3620</v>
      </c>
      <c r="E946" s="31" t="s">
        <v>3621</v>
      </c>
      <c r="F946" s="31" t="s">
        <v>132</v>
      </c>
      <c r="G946" s="163" t="s">
        <v>1728</v>
      </c>
      <c r="H946" s="31" t="s">
        <v>1728</v>
      </c>
      <c r="I946" s="168" t="s">
        <v>1729</v>
      </c>
      <c r="J946" s="173">
        <v>1.0</v>
      </c>
      <c r="K946" s="31" t="s">
        <v>82</v>
      </c>
      <c r="L946" s="31" t="s">
        <v>134</v>
      </c>
      <c r="M946" s="174">
        <v>45758.0</v>
      </c>
      <c r="N946" s="31" t="s">
        <v>2</v>
      </c>
      <c r="O946" s="173">
        <v>1.0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99" t="s">
        <v>3622</v>
      </c>
      <c r="B947" s="168" t="s">
        <v>3615</v>
      </c>
      <c r="C947" s="31" t="s">
        <v>1732</v>
      </c>
      <c r="D947" s="168" t="s">
        <v>3616</v>
      </c>
      <c r="E947" s="31" t="s">
        <v>3617</v>
      </c>
      <c r="F947" s="31" t="s">
        <v>132</v>
      </c>
      <c r="G947" s="168" t="s">
        <v>1792</v>
      </c>
      <c r="H947" s="31" t="s">
        <v>1779</v>
      </c>
      <c r="I947" s="168" t="s">
        <v>1755</v>
      </c>
      <c r="J947" s="173">
        <v>1.0</v>
      </c>
      <c r="K947" s="31" t="s">
        <v>9</v>
      </c>
      <c r="L947" s="31" t="s">
        <v>134</v>
      </c>
      <c r="M947" s="174">
        <v>45758.0</v>
      </c>
      <c r="N947" s="31" t="s">
        <v>2</v>
      </c>
      <c r="O947" s="173">
        <v>1.0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99" t="s">
        <v>3623</v>
      </c>
      <c r="B948" s="168" t="s">
        <v>3619</v>
      </c>
      <c r="C948" s="31" t="s">
        <v>1732</v>
      </c>
      <c r="D948" s="168" t="s">
        <v>3620</v>
      </c>
      <c r="E948" s="31" t="s">
        <v>3621</v>
      </c>
      <c r="F948" s="31" t="s">
        <v>132</v>
      </c>
      <c r="G948" s="168" t="s">
        <v>1792</v>
      </c>
      <c r="H948" s="31" t="s">
        <v>1779</v>
      </c>
      <c r="I948" s="168" t="s">
        <v>1729</v>
      </c>
      <c r="J948" s="173">
        <v>1.0</v>
      </c>
      <c r="K948" s="31" t="s">
        <v>82</v>
      </c>
      <c r="L948" s="31" t="s">
        <v>134</v>
      </c>
      <c r="M948" s="174">
        <v>45758.0</v>
      </c>
      <c r="N948" s="31" t="s">
        <v>2</v>
      </c>
      <c r="O948" s="173">
        <v>1.0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99" t="s">
        <v>3624</v>
      </c>
      <c r="B949" s="168" t="s">
        <v>3594</v>
      </c>
      <c r="C949" s="31" t="s">
        <v>1735</v>
      </c>
      <c r="D949" s="168" t="s">
        <v>3595</v>
      </c>
      <c r="E949" s="31" t="s">
        <v>3596</v>
      </c>
      <c r="F949" s="31" t="s">
        <v>132</v>
      </c>
      <c r="G949" s="168" t="s">
        <v>1749</v>
      </c>
      <c r="H949" s="31" t="s">
        <v>1742</v>
      </c>
      <c r="I949" s="168" t="s">
        <v>1755</v>
      </c>
      <c r="J949" s="173">
        <v>1.0</v>
      </c>
      <c r="K949" s="31" t="s">
        <v>9</v>
      </c>
      <c r="L949" s="31" t="s">
        <v>134</v>
      </c>
      <c r="M949" s="174">
        <v>45758.0</v>
      </c>
      <c r="N949" s="31" t="s">
        <v>2</v>
      </c>
      <c r="O949" s="173">
        <v>1.0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99" t="s">
        <v>3625</v>
      </c>
      <c r="B950" s="168" t="s">
        <v>3582</v>
      </c>
      <c r="C950" s="31" t="s">
        <v>1735</v>
      </c>
      <c r="D950" s="168" t="s">
        <v>3583</v>
      </c>
      <c r="E950" s="31" t="s">
        <v>3584</v>
      </c>
      <c r="F950" s="31" t="s">
        <v>129</v>
      </c>
      <c r="G950" s="168" t="s">
        <v>1792</v>
      </c>
      <c r="H950" s="31" t="s">
        <v>1779</v>
      </c>
      <c r="I950" s="168" t="s">
        <v>1729</v>
      </c>
      <c r="J950" s="173">
        <v>1.0</v>
      </c>
      <c r="K950" s="31" t="s">
        <v>82</v>
      </c>
      <c r="L950" s="31" t="s">
        <v>134</v>
      </c>
      <c r="M950" s="174">
        <v>45758.0</v>
      </c>
      <c r="N950" s="31" t="s">
        <v>2</v>
      </c>
      <c r="O950" s="173">
        <v>1.0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99" t="s">
        <v>3626</v>
      </c>
      <c r="B951" s="168" t="s">
        <v>3582</v>
      </c>
      <c r="C951" s="31" t="s">
        <v>1735</v>
      </c>
      <c r="D951" s="168" t="s">
        <v>3583</v>
      </c>
      <c r="E951" s="31" t="s">
        <v>3584</v>
      </c>
      <c r="F951" s="31" t="s">
        <v>129</v>
      </c>
      <c r="G951" s="168" t="s">
        <v>1792</v>
      </c>
      <c r="H951" s="31" t="s">
        <v>1779</v>
      </c>
      <c r="I951" s="168" t="s">
        <v>1755</v>
      </c>
      <c r="J951" s="173">
        <v>1.0</v>
      </c>
      <c r="K951" s="31" t="s">
        <v>9</v>
      </c>
      <c r="L951" s="31" t="s">
        <v>134</v>
      </c>
      <c r="M951" s="174">
        <v>45758.0</v>
      </c>
      <c r="N951" s="31" t="s">
        <v>2</v>
      </c>
      <c r="O951" s="173">
        <v>1.0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99" t="s">
        <v>3627</v>
      </c>
      <c r="B952" s="168" t="s">
        <v>3628</v>
      </c>
      <c r="C952" s="31" t="s">
        <v>1725</v>
      </c>
      <c r="D952" s="168" t="s">
        <v>3629</v>
      </c>
      <c r="E952" s="31" t="s">
        <v>3630</v>
      </c>
      <c r="F952" s="31" t="s">
        <v>131</v>
      </c>
      <c r="G952" s="163" t="s">
        <v>1728</v>
      </c>
      <c r="H952" s="31" t="s">
        <v>1728</v>
      </c>
      <c r="I952" s="168" t="s">
        <v>1729</v>
      </c>
      <c r="J952" s="173">
        <v>1.0</v>
      </c>
      <c r="K952" s="31" t="s">
        <v>82</v>
      </c>
      <c r="L952" s="31" t="s">
        <v>134</v>
      </c>
      <c r="M952" s="174">
        <v>45758.0</v>
      </c>
      <c r="N952" s="31" t="s">
        <v>2</v>
      </c>
      <c r="O952" s="173">
        <v>1.0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99" t="s">
        <v>3631</v>
      </c>
      <c r="B953" s="168" t="s">
        <v>3628</v>
      </c>
      <c r="C953" s="31" t="s">
        <v>1732</v>
      </c>
      <c r="D953" s="168" t="s">
        <v>3629</v>
      </c>
      <c r="E953" s="31" t="s">
        <v>3630</v>
      </c>
      <c r="F953" s="31" t="s">
        <v>131</v>
      </c>
      <c r="G953" s="168" t="s">
        <v>1962</v>
      </c>
      <c r="H953" s="31" t="s">
        <v>1944</v>
      </c>
      <c r="I953" s="168" t="s">
        <v>1729</v>
      </c>
      <c r="J953" s="173">
        <v>1.0</v>
      </c>
      <c r="K953" s="31" t="s">
        <v>82</v>
      </c>
      <c r="L953" s="31" t="s">
        <v>134</v>
      </c>
      <c r="M953" s="174">
        <v>45758.0</v>
      </c>
      <c r="N953" s="31" t="s">
        <v>2</v>
      </c>
      <c r="O953" s="173">
        <v>1.0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99" t="s">
        <v>3632</v>
      </c>
      <c r="B954" s="168" t="s">
        <v>3633</v>
      </c>
      <c r="C954" s="31" t="s">
        <v>1725</v>
      </c>
      <c r="D954" s="168" t="s">
        <v>3634</v>
      </c>
      <c r="E954" s="31" t="s">
        <v>3635</v>
      </c>
      <c r="F954" s="31" t="s">
        <v>132</v>
      </c>
      <c r="G954" s="163" t="s">
        <v>1728</v>
      </c>
      <c r="H954" s="31" t="s">
        <v>1728</v>
      </c>
      <c r="I954" s="168" t="s">
        <v>1729</v>
      </c>
      <c r="J954" s="173">
        <v>1.0</v>
      </c>
      <c r="K954" s="31" t="s">
        <v>82</v>
      </c>
      <c r="L954" s="31" t="s">
        <v>134</v>
      </c>
      <c r="M954" s="174">
        <v>45758.0</v>
      </c>
      <c r="N954" s="31" t="s">
        <v>2</v>
      </c>
      <c r="O954" s="173">
        <v>1.0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99" t="s">
        <v>3636</v>
      </c>
      <c r="B955" s="168" t="s">
        <v>3587</v>
      </c>
      <c r="C955" s="31" t="s">
        <v>1735</v>
      </c>
      <c r="D955" s="168" t="s">
        <v>3588</v>
      </c>
      <c r="E955" s="31" t="s">
        <v>3589</v>
      </c>
      <c r="F955" s="31" t="s">
        <v>131</v>
      </c>
      <c r="G955" s="168" t="s">
        <v>1962</v>
      </c>
      <c r="H955" s="31" t="s">
        <v>1944</v>
      </c>
      <c r="I955" s="168" t="s">
        <v>1729</v>
      </c>
      <c r="J955" s="173">
        <v>1.0</v>
      </c>
      <c r="K955" s="31" t="s">
        <v>82</v>
      </c>
      <c r="L955" s="31" t="s">
        <v>134</v>
      </c>
      <c r="M955" s="174">
        <v>45758.0</v>
      </c>
      <c r="N955" s="31" t="s">
        <v>2</v>
      </c>
      <c r="O955" s="173">
        <v>1.0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99" t="s">
        <v>3637</v>
      </c>
      <c r="B956" s="168" t="s">
        <v>3578</v>
      </c>
      <c r="C956" s="31" t="s">
        <v>1735</v>
      </c>
      <c r="D956" s="168" t="s">
        <v>3579</v>
      </c>
      <c r="E956" s="31" t="s">
        <v>3580</v>
      </c>
      <c r="F956" s="31" t="s">
        <v>131</v>
      </c>
      <c r="G956" s="168" t="s">
        <v>1962</v>
      </c>
      <c r="H956" s="31" t="s">
        <v>1944</v>
      </c>
      <c r="I956" s="168" t="s">
        <v>1755</v>
      </c>
      <c r="J956" s="173">
        <v>1.0</v>
      </c>
      <c r="K956" s="31" t="s">
        <v>9</v>
      </c>
      <c r="L956" s="31" t="s">
        <v>134</v>
      </c>
      <c r="M956" s="174">
        <v>45758.0</v>
      </c>
      <c r="N956" s="31" t="s">
        <v>2</v>
      </c>
      <c r="O956" s="173">
        <v>1.0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99" t="s">
        <v>3638</v>
      </c>
      <c r="B957" s="168" t="s">
        <v>3619</v>
      </c>
      <c r="C957" s="31" t="s">
        <v>1735</v>
      </c>
      <c r="D957" s="168" t="s">
        <v>3620</v>
      </c>
      <c r="E957" s="31" t="s">
        <v>3621</v>
      </c>
      <c r="F957" s="31" t="s">
        <v>132</v>
      </c>
      <c r="G957" s="168" t="s">
        <v>1792</v>
      </c>
      <c r="H957" s="31" t="s">
        <v>1779</v>
      </c>
      <c r="I957" s="168" t="s">
        <v>1729</v>
      </c>
      <c r="J957" s="173">
        <v>1.0</v>
      </c>
      <c r="K957" s="31" t="s">
        <v>82</v>
      </c>
      <c r="L957" s="31" t="s">
        <v>134</v>
      </c>
      <c r="M957" s="174">
        <v>45758.0</v>
      </c>
      <c r="N957" s="31" t="s">
        <v>2</v>
      </c>
      <c r="O957" s="173">
        <v>1.0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99" t="s">
        <v>3639</v>
      </c>
      <c r="B958" s="168" t="s">
        <v>3615</v>
      </c>
      <c r="C958" s="31" t="s">
        <v>1735</v>
      </c>
      <c r="D958" s="168" t="s">
        <v>3616</v>
      </c>
      <c r="E958" s="31" t="s">
        <v>3617</v>
      </c>
      <c r="F958" s="31" t="s">
        <v>132</v>
      </c>
      <c r="G958" s="168" t="s">
        <v>1792</v>
      </c>
      <c r="H958" s="31" t="s">
        <v>1779</v>
      </c>
      <c r="I958" s="168" t="s">
        <v>1755</v>
      </c>
      <c r="J958" s="173">
        <v>1.0</v>
      </c>
      <c r="K958" s="31" t="s">
        <v>9</v>
      </c>
      <c r="L958" s="31" t="s">
        <v>134</v>
      </c>
      <c r="M958" s="174">
        <v>45758.0</v>
      </c>
      <c r="N958" s="31" t="s">
        <v>2</v>
      </c>
      <c r="O958" s="173">
        <v>1.0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99" t="s">
        <v>3640</v>
      </c>
      <c r="B959" s="168" t="s">
        <v>3633</v>
      </c>
      <c r="C959" s="31" t="s">
        <v>1732</v>
      </c>
      <c r="D959" s="168" t="s">
        <v>3634</v>
      </c>
      <c r="E959" s="31" t="s">
        <v>3635</v>
      </c>
      <c r="F959" s="31" t="s">
        <v>132</v>
      </c>
      <c r="G959" s="168" t="s">
        <v>1792</v>
      </c>
      <c r="H959" s="31" t="s">
        <v>1779</v>
      </c>
      <c r="I959" s="168" t="s">
        <v>1729</v>
      </c>
      <c r="J959" s="173">
        <v>1.0</v>
      </c>
      <c r="K959" s="31" t="s">
        <v>82</v>
      </c>
      <c r="L959" s="31" t="s">
        <v>134</v>
      </c>
      <c r="M959" s="174">
        <v>45758.0</v>
      </c>
      <c r="N959" s="31" t="s">
        <v>2</v>
      </c>
      <c r="O959" s="173">
        <v>1.0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99" t="s">
        <v>3641</v>
      </c>
      <c r="B960" s="168" t="s">
        <v>3642</v>
      </c>
      <c r="C960" s="31" t="s">
        <v>1725</v>
      </c>
      <c r="D960" s="168" t="s">
        <v>3643</v>
      </c>
      <c r="E960" s="31" t="s">
        <v>3644</v>
      </c>
      <c r="F960" s="31" t="s">
        <v>132</v>
      </c>
      <c r="G960" s="163" t="s">
        <v>1728</v>
      </c>
      <c r="H960" s="31" t="s">
        <v>1728</v>
      </c>
      <c r="I960" s="168" t="s">
        <v>1729</v>
      </c>
      <c r="J960" s="173">
        <v>1.0</v>
      </c>
      <c r="K960" s="31" t="s">
        <v>82</v>
      </c>
      <c r="L960" s="31" t="s">
        <v>134</v>
      </c>
      <c r="M960" s="174">
        <v>45758.0</v>
      </c>
      <c r="N960" s="31" t="s">
        <v>2</v>
      </c>
      <c r="O960" s="173">
        <v>1.0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99" t="s">
        <v>3645</v>
      </c>
      <c r="B961" s="168" t="s">
        <v>3607</v>
      </c>
      <c r="C961" s="31" t="s">
        <v>1735</v>
      </c>
      <c r="D961" s="168" t="s">
        <v>3608</v>
      </c>
      <c r="E961" s="31" t="s">
        <v>3609</v>
      </c>
      <c r="F961" s="31" t="s">
        <v>132</v>
      </c>
      <c r="G961" s="168" t="s">
        <v>1792</v>
      </c>
      <c r="H961" s="31" t="s">
        <v>1779</v>
      </c>
      <c r="I961" s="168" t="s">
        <v>1755</v>
      </c>
      <c r="J961" s="173">
        <v>1.0</v>
      </c>
      <c r="K961" s="31" t="s">
        <v>9</v>
      </c>
      <c r="L961" s="31" t="s">
        <v>134</v>
      </c>
      <c r="M961" s="174">
        <v>45758.0</v>
      </c>
      <c r="N961" s="31" t="s">
        <v>2</v>
      </c>
      <c r="O961" s="173">
        <v>1.0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99" t="s">
        <v>3646</v>
      </c>
      <c r="B962" s="168" t="s">
        <v>3607</v>
      </c>
      <c r="C962" s="31" t="s">
        <v>1735</v>
      </c>
      <c r="D962" s="168" t="s">
        <v>3608</v>
      </c>
      <c r="E962" s="31" t="s">
        <v>3609</v>
      </c>
      <c r="F962" s="31" t="s">
        <v>132</v>
      </c>
      <c r="G962" s="168" t="s">
        <v>1792</v>
      </c>
      <c r="H962" s="31" t="s">
        <v>1779</v>
      </c>
      <c r="I962" s="168" t="s">
        <v>1729</v>
      </c>
      <c r="J962" s="173">
        <v>1.0</v>
      </c>
      <c r="K962" s="31" t="s">
        <v>82</v>
      </c>
      <c r="L962" s="31" t="s">
        <v>134</v>
      </c>
      <c r="M962" s="174">
        <v>45758.0</v>
      </c>
      <c r="N962" s="31" t="s">
        <v>2</v>
      </c>
      <c r="O962" s="173">
        <v>1.0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99" t="s">
        <v>3647</v>
      </c>
      <c r="B963" s="168" t="s">
        <v>3642</v>
      </c>
      <c r="C963" s="31" t="s">
        <v>1732</v>
      </c>
      <c r="D963" s="168" t="s">
        <v>3643</v>
      </c>
      <c r="E963" s="31" t="s">
        <v>3644</v>
      </c>
      <c r="F963" s="31" t="s">
        <v>132</v>
      </c>
      <c r="G963" s="168" t="s">
        <v>1792</v>
      </c>
      <c r="H963" s="31" t="s">
        <v>1779</v>
      </c>
      <c r="I963" s="168" t="s">
        <v>1729</v>
      </c>
      <c r="J963" s="173">
        <v>1.0</v>
      </c>
      <c r="K963" s="31" t="s">
        <v>82</v>
      </c>
      <c r="L963" s="31" t="s">
        <v>134</v>
      </c>
      <c r="M963" s="174">
        <v>45758.0</v>
      </c>
      <c r="N963" s="31" t="s">
        <v>2</v>
      </c>
      <c r="O963" s="173">
        <v>1.0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99" t="s">
        <v>3648</v>
      </c>
      <c r="B964" s="168" t="s">
        <v>3649</v>
      </c>
      <c r="C964" s="31" t="s">
        <v>1725</v>
      </c>
      <c r="D964" s="168" t="s">
        <v>3650</v>
      </c>
      <c r="E964" s="31" t="s">
        <v>3651</v>
      </c>
      <c r="F964" s="31" t="s">
        <v>132</v>
      </c>
      <c r="G964" s="163" t="s">
        <v>1728</v>
      </c>
      <c r="H964" s="31" t="s">
        <v>1728</v>
      </c>
      <c r="I964" s="168" t="s">
        <v>1755</v>
      </c>
      <c r="J964" s="173">
        <v>1.0</v>
      </c>
      <c r="K964" s="31" t="s">
        <v>9</v>
      </c>
      <c r="L964" s="31" t="s">
        <v>134</v>
      </c>
      <c r="M964" s="174">
        <v>45758.0</v>
      </c>
      <c r="N964" s="31" t="s">
        <v>2</v>
      </c>
      <c r="O964" s="173">
        <v>1.0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99" t="s">
        <v>3652</v>
      </c>
      <c r="B965" s="168" t="s">
        <v>3649</v>
      </c>
      <c r="C965" s="31" t="s">
        <v>1732</v>
      </c>
      <c r="D965" s="168" t="s">
        <v>3650</v>
      </c>
      <c r="E965" s="31" t="s">
        <v>3651</v>
      </c>
      <c r="F965" s="31" t="s">
        <v>132</v>
      </c>
      <c r="G965" s="168" t="s">
        <v>1792</v>
      </c>
      <c r="H965" s="31" t="s">
        <v>1779</v>
      </c>
      <c r="I965" s="168" t="s">
        <v>1755</v>
      </c>
      <c r="J965" s="173">
        <v>1.0</v>
      </c>
      <c r="K965" s="31" t="s">
        <v>9</v>
      </c>
      <c r="L965" s="31" t="s">
        <v>134</v>
      </c>
      <c r="M965" s="174">
        <v>45758.0</v>
      </c>
      <c r="N965" s="31" t="s">
        <v>2</v>
      </c>
      <c r="O965" s="173">
        <v>1.0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99" t="s">
        <v>3653</v>
      </c>
      <c r="B966" s="168" t="s">
        <v>3633</v>
      </c>
      <c r="C966" s="31" t="s">
        <v>1735</v>
      </c>
      <c r="D966" s="168" t="s">
        <v>3634</v>
      </c>
      <c r="E966" s="31" t="s">
        <v>3635</v>
      </c>
      <c r="F966" s="31" t="s">
        <v>132</v>
      </c>
      <c r="G966" s="168" t="s">
        <v>1792</v>
      </c>
      <c r="H966" s="31" t="s">
        <v>1779</v>
      </c>
      <c r="I966" s="168" t="s">
        <v>1729</v>
      </c>
      <c r="J966" s="173">
        <v>1.0</v>
      </c>
      <c r="K966" s="31" t="s">
        <v>82</v>
      </c>
      <c r="L966" s="31" t="s">
        <v>134</v>
      </c>
      <c r="M966" s="174">
        <v>45758.0</v>
      </c>
      <c r="N966" s="31" t="s">
        <v>2</v>
      </c>
      <c r="O966" s="173">
        <v>1.0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99" t="s">
        <v>3654</v>
      </c>
      <c r="B967" s="168" t="s">
        <v>3628</v>
      </c>
      <c r="C967" s="31" t="s">
        <v>1735</v>
      </c>
      <c r="D967" s="168" t="s">
        <v>3629</v>
      </c>
      <c r="E967" s="31" t="s">
        <v>3630</v>
      </c>
      <c r="F967" s="31" t="s">
        <v>131</v>
      </c>
      <c r="G967" s="168" t="s">
        <v>1962</v>
      </c>
      <c r="H967" s="31" t="s">
        <v>1944</v>
      </c>
      <c r="I967" s="168" t="s">
        <v>1729</v>
      </c>
      <c r="J967" s="173">
        <v>1.0</v>
      </c>
      <c r="K967" s="31" t="s">
        <v>82</v>
      </c>
      <c r="L967" s="31" t="s">
        <v>134</v>
      </c>
      <c r="M967" s="174">
        <v>45758.0</v>
      </c>
      <c r="N967" s="31" t="s">
        <v>2</v>
      </c>
      <c r="O967" s="173">
        <v>1.0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99" t="s">
        <v>3655</v>
      </c>
      <c r="B968" s="168" t="s">
        <v>3642</v>
      </c>
      <c r="C968" s="31" t="s">
        <v>1735</v>
      </c>
      <c r="D968" s="168" t="s">
        <v>3643</v>
      </c>
      <c r="E968" s="31" t="s">
        <v>3644</v>
      </c>
      <c r="F968" s="31" t="s">
        <v>132</v>
      </c>
      <c r="G968" s="168" t="s">
        <v>1792</v>
      </c>
      <c r="H968" s="31" t="s">
        <v>1779</v>
      </c>
      <c r="I968" s="168" t="s">
        <v>1729</v>
      </c>
      <c r="J968" s="173">
        <v>1.0</v>
      </c>
      <c r="K968" s="31" t="s">
        <v>82</v>
      </c>
      <c r="L968" s="31" t="s">
        <v>134</v>
      </c>
      <c r="M968" s="174">
        <v>45758.0</v>
      </c>
      <c r="N968" s="31" t="s">
        <v>2</v>
      </c>
      <c r="O968" s="173">
        <v>1.0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99" t="s">
        <v>3656</v>
      </c>
      <c r="B969" s="168" t="s">
        <v>3649</v>
      </c>
      <c r="C969" s="31" t="s">
        <v>1735</v>
      </c>
      <c r="D969" s="168" t="s">
        <v>3650</v>
      </c>
      <c r="E969" s="31" t="s">
        <v>3651</v>
      </c>
      <c r="F969" s="31" t="s">
        <v>132</v>
      </c>
      <c r="G969" s="168" t="s">
        <v>1792</v>
      </c>
      <c r="H969" s="31" t="s">
        <v>1779</v>
      </c>
      <c r="I969" s="168" t="s">
        <v>1755</v>
      </c>
      <c r="J969" s="173">
        <v>1.0</v>
      </c>
      <c r="K969" s="31" t="s">
        <v>9</v>
      </c>
      <c r="L969" s="31" t="s">
        <v>134</v>
      </c>
      <c r="M969" s="174">
        <v>45758.0</v>
      </c>
      <c r="N969" s="31" t="s">
        <v>2</v>
      </c>
      <c r="O969" s="173">
        <v>1.0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99" t="s">
        <v>3657</v>
      </c>
      <c r="B970" s="168" t="s">
        <v>3658</v>
      </c>
      <c r="C970" s="31" t="s">
        <v>1725</v>
      </c>
      <c r="D970" s="168" t="s">
        <v>3659</v>
      </c>
      <c r="E970" s="31" t="s">
        <v>3660</v>
      </c>
      <c r="F970" s="31" t="s">
        <v>132</v>
      </c>
      <c r="G970" s="163" t="s">
        <v>1728</v>
      </c>
      <c r="H970" s="31" t="s">
        <v>1728</v>
      </c>
      <c r="I970" s="168" t="s">
        <v>1755</v>
      </c>
      <c r="J970" s="173">
        <v>1.0</v>
      </c>
      <c r="K970" s="31" t="s">
        <v>9</v>
      </c>
      <c r="L970" s="31" t="s">
        <v>134</v>
      </c>
      <c r="M970" s="174">
        <v>45758.0</v>
      </c>
      <c r="N970" s="31" t="s">
        <v>2</v>
      </c>
      <c r="O970" s="173">
        <v>1.0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99" t="s">
        <v>3661</v>
      </c>
      <c r="B971" s="168" t="s">
        <v>3658</v>
      </c>
      <c r="C971" s="31" t="s">
        <v>1732</v>
      </c>
      <c r="D971" s="168" t="s">
        <v>3659</v>
      </c>
      <c r="E971" s="31" t="s">
        <v>3660</v>
      </c>
      <c r="F971" s="31" t="s">
        <v>132</v>
      </c>
      <c r="G971" s="168" t="s">
        <v>1962</v>
      </c>
      <c r="H971" s="31" t="s">
        <v>1944</v>
      </c>
      <c r="I971" s="168" t="s">
        <v>1755</v>
      </c>
      <c r="J971" s="173">
        <v>1.0</v>
      </c>
      <c r="K971" s="31" t="s">
        <v>9</v>
      </c>
      <c r="L971" s="31" t="s">
        <v>134</v>
      </c>
      <c r="M971" s="174">
        <v>45758.0</v>
      </c>
      <c r="N971" s="31" t="s">
        <v>2</v>
      </c>
      <c r="O971" s="173">
        <v>1.0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99" t="s">
        <v>3662</v>
      </c>
      <c r="B972" s="168" t="s">
        <v>3663</v>
      </c>
      <c r="C972" s="31" t="s">
        <v>1725</v>
      </c>
      <c r="D972" s="168" t="s">
        <v>3664</v>
      </c>
      <c r="E972" s="31" t="s">
        <v>3665</v>
      </c>
      <c r="F972" s="31" t="s">
        <v>132</v>
      </c>
      <c r="G972" s="163" t="s">
        <v>1728</v>
      </c>
      <c r="H972" s="31" t="s">
        <v>1728</v>
      </c>
      <c r="I972" s="168" t="s">
        <v>1755</v>
      </c>
      <c r="J972" s="173">
        <v>1.0</v>
      </c>
      <c r="K972" s="31" t="s">
        <v>9</v>
      </c>
      <c r="L972" s="31" t="s">
        <v>134</v>
      </c>
      <c r="M972" s="174">
        <v>45758.0</v>
      </c>
      <c r="N972" s="31" t="s">
        <v>2</v>
      </c>
      <c r="O972" s="173">
        <v>1.0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99" t="s">
        <v>3666</v>
      </c>
      <c r="B973" s="168" t="s">
        <v>3667</v>
      </c>
      <c r="C973" s="31" t="s">
        <v>1725</v>
      </c>
      <c r="D973" s="168" t="s">
        <v>3668</v>
      </c>
      <c r="E973" s="31" t="s">
        <v>3669</v>
      </c>
      <c r="F973" s="31" t="s">
        <v>131</v>
      </c>
      <c r="G973" s="163" t="s">
        <v>1728</v>
      </c>
      <c r="H973" s="31" t="s">
        <v>1728</v>
      </c>
      <c r="I973" s="168" t="s">
        <v>1755</v>
      </c>
      <c r="J973" s="173">
        <v>1.0</v>
      </c>
      <c r="K973" s="31" t="s">
        <v>9</v>
      </c>
      <c r="L973" s="31" t="s">
        <v>134</v>
      </c>
      <c r="M973" s="174">
        <v>45758.0</v>
      </c>
      <c r="N973" s="31" t="s">
        <v>2</v>
      </c>
      <c r="O973" s="173">
        <v>1.0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99" t="s">
        <v>3670</v>
      </c>
      <c r="B974" s="168" t="s">
        <v>3671</v>
      </c>
      <c r="C974" s="31" t="s">
        <v>1725</v>
      </c>
      <c r="D974" s="168" t="s">
        <v>3672</v>
      </c>
      <c r="E974" s="31" t="s">
        <v>3673</v>
      </c>
      <c r="F974" s="31" t="s">
        <v>129</v>
      </c>
      <c r="G974" s="163" t="s">
        <v>1728</v>
      </c>
      <c r="H974" s="31" t="s">
        <v>1728</v>
      </c>
      <c r="I974" s="168" t="s">
        <v>1755</v>
      </c>
      <c r="J974" s="173">
        <v>1.0</v>
      </c>
      <c r="K974" s="31" t="s">
        <v>9</v>
      </c>
      <c r="L974" s="31" t="s">
        <v>134</v>
      </c>
      <c r="M974" s="174">
        <v>45758.0</v>
      </c>
      <c r="N974" s="31" t="s">
        <v>2</v>
      </c>
      <c r="O974" s="173">
        <v>1.0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99" t="s">
        <v>3674</v>
      </c>
      <c r="B975" s="168" t="s">
        <v>3663</v>
      </c>
      <c r="C975" s="31" t="s">
        <v>1732</v>
      </c>
      <c r="D975" s="168" t="s">
        <v>3664</v>
      </c>
      <c r="E975" s="31" t="s">
        <v>3665</v>
      </c>
      <c r="F975" s="31" t="s">
        <v>132</v>
      </c>
      <c r="G975" s="168" t="s">
        <v>1962</v>
      </c>
      <c r="H975" s="31" t="s">
        <v>1944</v>
      </c>
      <c r="I975" s="168" t="s">
        <v>1755</v>
      </c>
      <c r="J975" s="173">
        <v>1.0</v>
      </c>
      <c r="K975" s="31" t="s">
        <v>9</v>
      </c>
      <c r="L975" s="31" t="s">
        <v>134</v>
      </c>
      <c r="M975" s="174">
        <v>45758.0</v>
      </c>
      <c r="N975" s="31" t="s">
        <v>2</v>
      </c>
      <c r="O975" s="173">
        <v>1.0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99" t="s">
        <v>3675</v>
      </c>
      <c r="B976" s="168" t="s">
        <v>3667</v>
      </c>
      <c r="C976" s="31" t="s">
        <v>1732</v>
      </c>
      <c r="D976" s="168" t="s">
        <v>3668</v>
      </c>
      <c r="E976" s="31" t="s">
        <v>3669</v>
      </c>
      <c r="F976" s="31" t="s">
        <v>131</v>
      </c>
      <c r="G976" s="168" t="s">
        <v>1749</v>
      </c>
      <c r="H976" s="31" t="s">
        <v>1742</v>
      </c>
      <c r="I976" s="168" t="s">
        <v>1755</v>
      </c>
      <c r="J976" s="173">
        <v>1.0</v>
      </c>
      <c r="K976" s="31" t="s">
        <v>9</v>
      </c>
      <c r="L976" s="31" t="s">
        <v>134</v>
      </c>
      <c r="M976" s="174">
        <v>45758.0</v>
      </c>
      <c r="N976" s="31" t="s">
        <v>2</v>
      </c>
      <c r="O976" s="173">
        <v>1.0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99" t="s">
        <v>3676</v>
      </c>
      <c r="B977" s="168" t="s">
        <v>3671</v>
      </c>
      <c r="C977" s="31" t="s">
        <v>1732</v>
      </c>
      <c r="D977" s="168" t="s">
        <v>3672</v>
      </c>
      <c r="E977" s="31" t="s">
        <v>3673</v>
      </c>
      <c r="F977" s="31" t="s">
        <v>129</v>
      </c>
      <c r="G977" s="168" t="s">
        <v>1749</v>
      </c>
      <c r="H977" s="31" t="s">
        <v>1742</v>
      </c>
      <c r="I977" s="168" t="s">
        <v>1755</v>
      </c>
      <c r="J977" s="173">
        <v>1.0</v>
      </c>
      <c r="K977" s="31" t="s">
        <v>9</v>
      </c>
      <c r="L977" s="31" t="s">
        <v>134</v>
      </c>
      <c r="M977" s="174">
        <v>45758.0</v>
      </c>
      <c r="N977" s="31" t="s">
        <v>2</v>
      </c>
      <c r="O977" s="173">
        <v>1.0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99" t="s">
        <v>3677</v>
      </c>
      <c r="B978" s="168" t="s">
        <v>3658</v>
      </c>
      <c r="C978" s="31" t="s">
        <v>1735</v>
      </c>
      <c r="D978" s="168" t="s">
        <v>3659</v>
      </c>
      <c r="E978" s="31" t="s">
        <v>3660</v>
      </c>
      <c r="F978" s="31" t="s">
        <v>132</v>
      </c>
      <c r="G978" s="168" t="s">
        <v>1962</v>
      </c>
      <c r="H978" s="31" t="s">
        <v>1944</v>
      </c>
      <c r="I978" s="168" t="s">
        <v>1755</v>
      </c>
      <c r="J978" s="173">
        <v>1.0</v>
      </c>
      <c r="K978" s="31" t="s">
        <v>9</v>
      </c>
      <c r="L978" s="31" t="s">
        <v>134</v>
      </c>
      <c r="M978" s="174">
        <v>45758.0</v>
      </c>
      <c r="N978" s="31" t="s">
        <v>2</v>
      </c>
      <c r="O978" s="173">
        <v>1.0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99" t="s">
        <v>3678</v>
      </c>
      <c r="B979" s="168" t="s">
        <v>3679</v>
      </c>
      <c r="C979" s="31" t="s">
        <v>1725</v>
      </c>
      <c r="D979" s="168" t="s">
        <v>3680</v>
      </c>
      <c r="E979" s="31" t="s">
        <v>3681</v>
      </c>
      <c r="F979" s="31" t="s">
        <v>132</v>
      </c>
      <c r="G979" s="163" t="s">
        <v>1728</v>
      </c>
      <c r="H979" s="31" t="s">
        <v>1728</v>
      </c>
      <c r="I979" s="168" t="s">
        <v>1729</v>
      </c>
      <c r="J979" s="173">
        <v>1.0</v>
      </c>
      <c r="K979" s="31" t="s">
        <v>82</v>
      </c>
      <c r="L979" s="31" t="s">
        <v>134</v>
      </c>
      <c r="M979" s="174">
        <v>45758.0</v>
      </c>
      <c r="N979" s="31" t="s">
        <v>2</v>
      </c>
      <c r="O979" s="173">
        <v>1.0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99" t="s">
        <v>3682</v>
      </c>
      <c r="B980" s="168" t="s">
        <v>3671</v>
      </c>
      <c r="C980" s="31" t="s">
        <v>1735</v>
      </c>
      <c r="D980" s="168" t="s">
        <v>3672</v>
      </c>
      <c r="E980" s="31" t="s">
        <v>3673</v>
      </c>
      <c r="F980" s="31" t="s">
        <v>129</v>
      </c>
      <c r="G980" s="168" t="s">
        <v>1749</v>
      </c>
      <c r="H980" s="31" t="s">
        <v>1742</v>
      </c>
      <c r="I980" s="168" t="s">
        <v>1755</v>
      </c>
      <c r="J980" s="173">
        <v>1.0</v>
      </c>
      <c r="K980" s="31" t="s">
        <v>9</v>
      </c>
      <c r="L980" s="31" t="s">
        <v>134</v>
      </c>
      <c r="M980" s="174">
        <v>45758.0</v>
      </c>
      <c r="N980" s="31" t="s">
        <v>2</v>
      </c>
      <c r="O980" s="173">
        <v>1.0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99" t="s">
        <v>3683</v>
      </c>
      <c r="B981" s="168" t="s">
        <v>3679</v>
      </c>
      <c r="C981" s="31" t="s">
        <v>1732</v>
      </c>
      <c r="D981" s="168" t="s">
        <v>3680</v>
      </c>
      <c r="E981" s="31" t="s">
        <v>3681</v>
      </c>
      <c r="F981" s="31" t="s">
        <v>132</v>
      </c>
      <c r="G981" s="168" t="s">
        <v>1962</v>
      </c>
      <c r="H981" s="31" t="s">
        <v>1944</v>
      </c>
      <c r="I981" s="168" t="s">
        <v>1729</v>
      </c>
      <c r="J981" s="173">
        <v>1.0</v>
      </c>
      <c r="K981" s="31" t="s">
        <v>82</v>
      </c>
      <c r="L981" s="31" t="s">
        <v>134</v>
      </c>
      <c r="M981" s="174">
        <v>45758.0</v>
      </c>
      <c r="N981" s="31" t="s">
        <v>2</v>
      </c>
      <c r="O981" s="173">
        <v>1.0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99" t="s">
        <v>3684</v>
      </c>
      <c r="B982" s="168" t="s">
        <v>3663</v>
      </c>
      <c r="C982" s="31" t="s">
        <v>1735</v>
      </c>
      <c r="D982" s="168" t="s">
        <v>3664</v>
      </c>
      <c r="E982" s="31" t="s">
        <v>3665</v>
      </c>
      <c r="F982" s="31" t="s">
        <v>132</v>
      </c>
      <c r="G982" s="168" t="s">
        <v>1962</v>
      </c>
      <c r="H982" s="31" t="s">
        <v>1944</v>
      </c>
      <c r="I982" s="168" t="s">
        <v>1755</v>
      </c>
      <c r="J982" s="173">
        <v>1.0</v>
      </c>
      <c r="K982" s="31" t="s">
        <v>9</v>
      </c>
      <c r="L982" s="31" t="s">
        <v>134</v>
      </c>
      <c r="M982" s="174">
        <v>45758.0</v>
      </c>
      <c r="N982" s="31" t="s">
        <v>2</v>
      </c>
      <c r="O982" s="173">
        <v>1.0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99" t="s">
        <v>3685</v>
      </c>
      <c r="B983" s="168" t="s">
        <v>3667</v>
      </c>
      <c r="C983" s="31" t="s">
        <v>1735</v>
      </c>
      <c r="D983" s="168" t="s">
        <v>3668</v>
      </c>
      <c r="E983" s="31" t="s">
        <v>3669</v>
      </c>
      <c r="F983" s="31" t="s">
        <v>131</v>
      </c>
      <c r="G983" s="168" t="s">
        <v>1749</v>
      </c>
      <c r="H983" s="31" t="s">
        <v>1742</v>
      </c>
      <c r="I983" s="168" t="s">
        <v>1755</v>
      </c>
      <c r="J983" s="173">
        <v>1.0</v>
      </c>
      <c r="K983" s="31" t="s">
        <v>9</v>
      </c>
      <c r="L983" s="31" t="s">
        <v>134</v>
      </c>
      <c r="M983" s="174">
        <v>45758.0</v>
      </c>
      <c r="N983" s="31" t="s">
        <v>2</v>
      </c>
      <c r="O983" s="173">
        <v>1.0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99" t="s">
        <v>3686</v>
      </c>
      <c r="B984" s="168" t="s">
        <v>3679</v>
      </c>
      <c r="C984" s="31" t="s">
        <v>1735</v>
      </c>
      <c r="D984" s="168" t="s">
        <v>3680</v>
      </c>
      <c r="E984" s="31" t="s">
        <v>3681</v>
      </c>
      <c r="F984" s="31" t="s">
        <v>132</v>
      </c>
      <c r="G984" s="168" t="s">
        <v>1962</v>
      </c>
      <c r="H984" s="31" t="s">
        <v>1944</v>
      </c>
      <c r="I984" s="168" t="s">
        <v>1729</v>
      </c>
      <c r="J984" s="173">
        <v>1.0</v>
      </c>
      <c r="K984" s="31" t="s">
        <v>82</v>
      </c>
      <c r="L984" s="31" t="s">
        <v>134</v>
      </c>
      <c r="M984" s="174">
        <v>45758.0</v>
      </c>
      <c r="N984" s="31" t="s">
        <v>2</v>
      </c>
      <c r="O984" s="173">
        <v>1.0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99" t="s">
        <v>3687</v>
      </c>
      <c r="B985" s="168" t="s">
        <v>3688</v>
      </c>
      <c r="C985" s="31" t="s">
        <v>1725</v>
      </c>
      <c r="D985" s="168" t="s">
        <v>3689</v>
      </c>
      <c r="E985" s="31" t="s">
        <v>3690</v>
      </c>
      <c r="F985" s="31" t="s">
        <v>132</v>
      </c>
      <c r="G985" s="163" t="s">
        <v>1728</v>
      </c>
      <c r="H985" s="31" t="s">
        <v>1728</v>
      </c>
      <c r="I985" s="168" t="s">
        <v>1755</v>
      </c>
      <c r="J985" s="173">
        <v>1.0</v>
      </c>
      <c r="K985" s="31" t="s">
        <v>9</v>
      </c>
      <c r="L985" s="31" t="s">
        <v>134</v>
      </c>
      <c r="M985" s="174">
        <v>45758.0</v>
      </c>
      <c r="N985" s="31" t="s">
        <v>78</v>
      </c>
      <c r="O985" s="173">
        <v>1.0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99" t="s">
        <v>3691</v>
      </c>
      <c r="B986" s="168" t="s">
        <v>3692</v>
      </c>
      <c r="C986" s="31" t="s">
        <v>1725</v>
      </c>
      <c r="D986" s="168" t="s">
        <v>3693</v>
      </c>
      <c r="E986" s="31" t="s">
        <v>3694</v>
      </c>
      <c r="F986" s="31" t="s">
        <v>132</v>
      </c>
      <c r="G986" s="163" t="s">
        <v>1728</v>
      </c>
      <c r="H986" s="31" t="s">
        <v>1728</v>
      </c>
      <c r="I986" s="168" t="s">
        <v>1755</v>
      </c>
      <c r="J986" s="173">
        <v>1.0</v>
      </c>
      <c r="K986" s="31" t="s">
        <v>9</v>
      </c>
      <c r="L986" s="31" t="s">
        <v>134</v>
      </c>
      <c r="M986" s="174">
        <v>45758.0</v>
      </c>
      <c r="N986" s="31" t="s">
        <v>78</v>
      </c>
      <c r="O986" s="173">
        <v>1.0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99" t="s">
        <v>3695</v>
      </c>
      <c r="B987" s="168" t="s">
        <v>3688</v>
      </c>
      <c r="C987" s="31" t="s">
        <v>1732</v>
      </c>
      <c r="D987" s="168" t="s">
        <v>3689</v>
      </c>
      <c r="E987" s="31" t="s">
        <v>3690</v>
      </c>
      <c r="F987" s="31" t="s">
        <v>132</v>
      </c>
      <c r="G987" s="168" t="s">
        <v>1736</v>
      </c>
      <c r="H987" s="31" t="s">
        <v>1733</v>
      </c>
      <c r="I987" s="168" t="s">
        <v>1755</v>
      </c>
      <c r="J987" s="173">
        <v>1.0</v>
      </c>
      <c r="K987" s="31" t="s">
        <v>9</v>
      </c>
      <c r="L987" s="31" t="s">
        <v>134</v>
      </c>
      <c r="M987" s="174">
        <v>45758.0</v>
      </c>
      <c r="N987" s="31" t="s">
        <v>78</v>
      </c>
      <c r="O987" s="173">
        <v>1.0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99" t="s">
        <v>3696</v>
      </c>
      <c r="B988" s="168" t="s">
        <v>3692</v>
      </c>
      <c r="C988" s="31" t="s">
        <v>1732</v>
      </c>
      <c r="D988" s="168" t="s">
        <v>3693</v>
      </c>
      <c r="E988" s="31" t="s">
        <v>3694</v>
      </c>
      <c r="F988" s="31" t="s">
        <v>132</v>
      </c>
      <c r="G988" s="168" t="s">
        <v>1736</v>
      </c>
      <c r="H988" s="31" t="s">
        <v>1733</v>
      </c>
      <c r="I988" s="168" t="s">
        <v>1755</v>
      </c>
      <c r="J988" s="173">
        <v>1.0</v>
      </c>
      <c r="K988" s="31" t="s">
        <v>9</v>
      </c>
      <c r="L988" s="31" t="s">
        <v>134</v>
      </c>
      <c r="M988" s="174">
        <v>45758.0</v>
      </c>
      <c r="N988" s="31" t="s">
        <v>78</v>
      </c>
      <c r="O988" s="173">
        <v>1.0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99" t="s">
        <v>3697</v>
      </c>
      <c r="B989" s="168" t="s">
        <v>3698</v>
      </c>
      <c r="C989" s="31" t="s">
        <v>1725</v>
      </c>
      <c r="D989" s="168" t="s">
        <v>3699</v>
      </c>
      <c r="E989" s="31" t="s">
        <v>3700</v>
      </c>
      <c r="F989" s="31" t="s">
        <v>129</v>
      </c>
      <c r="G989" s="163" t="s">
        <v>1728</v>
      </c>
      <c r="H989" s="31" t="s">
        <v>1728</v>
      </c>
      <c r="I989" s="168" t="s">
        <v>1755</v>
      </c>
      <c r="J989" s="173">
        <v>1.0</v>
      </c>
      <c r="K989" s="31" t="s">
        <v>9</v>
      </c>
      <c r="L989" s="31" t="s">
        <v>134</v>
      </c>
      <c r="M989" s="174">
        <v>45758.0</v>
      </c>
      <c r="N989" s="31" t="s">
        <v>78</v>
      </c>
      <c r="O989" s="173">
        <v>1.0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99" t="s">
        <v>3701</v>
      </c>
      <c r="B990" s="168" t="s">
        <v>3698</v>
      </c>
      <c r="C990" s="31" t="s">
        <v>1732</v>
      </c>
      <c r="D990" s="168" t="s">
        <v>3699</v>
      </c>
      <c r="E990" s="31" t="s">
        <v>3700</v>
      </c>
      <c r="F990" s="31" t="s">
        <v>129</v>
      </c>
      <c r="G990" s="168" t="s">
        <v>1792</v>
      </c>
      <c r="H990" s="31" t="s">
        <v>1779</v>
      </c>
      <c r="I990" s="168" t="s">
        <v>1755</v>
      </c>
      <c r="J990" s="173">
        <v>1.0</v>
      </c>
      <c r="K990" s="31" t="s">
        <v>9</v>
      </c>
      <c r="L990" s="31" t="s">
        <v>134</v>
      </c>
      <c r="M990" s="174">
        <v>45758.0</v>
      </c>
      <c r="N990" s="31" t="s">
        <v>78</v>
      </c>
      <c r="O990" s="173">
        <v>1.0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99" t="s">
        <v>3702</v>
      </c>
      <c r="B991" s="168" t="s">
        <v>3692</v>
      </c>
      <c r="C991" s="31" t="s">
        <v>1735</v>
      </c>
      <c r="D991" s="168" t="s">
        <v>3693</v>
      </c>
      <c r="E991" s="31" t="s">
        <v>3694</v>
      </c>
      <c r="F991" s="31" t="s">
        <v>132</v>
      </c>
      <c r="G991" s="168" t="s">
        <v>1736</v>
      </c>
      <c r="H991" s="31" t="s">
        <v>1733</v>
      </c>
      <c r="I991" s="168" t="s">
        <v>1755</v>
      </c>
      <c r="J991" s="173">
        <v>1.0</v>
      </c>
      <c r="K991" s="31" t="s">
        <v>9</v>
      </c>
      <c r="L991" s="31" t="s">
        <v>134</v>
      </c>
      <c r="M991" s="174">
        <v>45758.0</v>
      </c>
      <c r="N991" s="31" t="s">
        <v>78</v>
      </c>
      <c r="O991" s="173">
        <v>1.0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99" t="s">
        <v>3703</v>
      </c>
      <c r="B992" s="168" t="s">
        <v>3704</v>
      </c>
      <c r="C992" s="31" t="s">
        <v>1725</v>
      </c>
      <c r="D992" s="168" t="s">
        <v>3705</v>
      </c>
      <c r="E992" s="31" t="s">
        <v>3706</v>
      </c>
      <c r="F992" s="31" t="s">
        <v>132</v>
      </c>
      <c r="G992" s="163" t="s">
        <v>1728</v>
      </c>
      <c r="H992" s="31" t="s">
        <v>1728</v>
      </c>
      <c r="I992" s="168" t="s">
        <v>1755</v>
      </c>
      <c r="J992" s="173">
        <v>1.0</v>
      </c>
      <c r="K992" s="31" t="s">
        <v>9</v>
      </c>
      <c r="L992" s="31" t="s">
        <v>134</v>
      </c>
      <c r="M992" s="174">
        <v>45758.0</v>
      </c>
      <c r="N992" s="31" t="s">
        <v>78</v>
      </c>
      <c r="O992" s="173">
        <v>1.0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99" t="s">
        <v>3707</v>
      </c>
      <c r="B993" s="168" t="s">
        <v>3704</v>
      </c>
      <c r="C993" s="31" t="s">
        <v>1732</v>
      </c>
      <c r="D993" s="168" t="s">
        <v>3705</v>
      </c>
      <c r="E993" s="31" t="s">
        <v>3706</v>
      </c>
      <c r="F993" s="31" t="s">
        <v>132</v>
      </c>
      <c r="G993" s="168" t="s">
        <v>1736</v>
      </c>
      <c r="H993" s="31" t="s">
        <v>1733</v>
      </c>
      <c r="I993" s="168" t="s">
        <v>1755</v>
      </c>
      <c r="J993" s="173">
        <v>1.0</v>
      </c>
      <c r="K993" s="31" t="s">
        <v>9</v>
      </c>
      <c r="L993" s="31" t="s">
        <v>134</v>
      </c>
      <c r="M993" s="174">
        <v>45758.0</v>
      </c>
      <c r="N993" s="31" t="s">
        <v>78</v>
      </c>
      <c r="O993" s="173">
        <v>1.0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99" t="s">
        <v>3708</v>
      </c>
      <c r="B994" s="168" t="s">
        <v>3709</v>
      </c>
      <c r="C994" s="31" t="s">
        <v>1725</v>
      </c>
      <c r="D994" s="168" t="s">
        <v>3710</v>
      </c>
      <c r="E994" s="31" t="s">
        <v>3711</v>
      </c>
      <c r="F994" s="31" t="s">
        <v>129</v>
      </c>
      <c r="G994" s="163" t="s">
        <v>1728</v>
      </c>
      <c r="H994" s="31" t="s">
        <v>1728</v>
      </c>
      <c r="I994" s="168" t="s">
        <v>1729</v>
      </c>
      <c r="J994" s="173">
        <v>1.0</v>
      </c>
      <c r="K994" s="31" t="s">
        <v>82</v>
      </c>
      <c r="L994" s="31" t="s">
        <v>134</v>
      </c>
      <c r="M994" s="174">
        <v>45758.0</v>
      </c>
      <c r="N994" s="31" t="s">
        <v>78</v>
      </c>
      <c r="O994" s="173">
        <v>1.0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99" t="s">
        <v>3712</v>
      </c>
      <c r="B995" s="168" t="s">
        <v>3713</v>
      </c>
      <c r="C995" s="31" t="s">
        <v>1725</v>
      </c>
      <c r="D995" s="168" t="s">
        <v>3714</v>
      </c>
      <c r="E995" s="31" t="s">
        <v>3715</v>
      </c>
      <c r="F995" s="31" t="s">
        <v>132</v>
      </c>
      <c r="G995" s="163" t="s">
        <v>1728</v>
      </c>
      <c r="H995" s="31" t="s">
        <v>1728</v>
      </c>
      <c r="I995" s="168" t="s">
        <v>1729</v>
      </c>
      <c r="J995" s="173">
        <v>1.0</v>
      </c>
      <c r="K995" s="31" t="s">
        <v>82</v>
      </c>
      <c r="L995" s="31" t="s">
        <v>134</v>
      </c>
      <c r="M995" s="174">
        <v>45758.0</v>
      </c>
      <c r="N995" s="31" t="s">
        <v>78</v>
      </c>
      <c r="O995" s="173">
        <v>1.0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99" t="s">
        <v>3716</v>
      </c>
      <c r="B996" s="168" t="s">
        <v>3709</v>
      </c>
      <c r="C996" s="31" t="s">
        <v>1732</v>
      </c>
      <c r="D996" s="168" t="s">
        <v>3710</v>
      </c>
      <c r="E996" s="31" t="s">
        <v>3711</v>
      </c>
      <c r="F996" s="31" t="s">
        <v>129</v>
      </c>
      <c r="G996" s="168" t="s">
        <v>1792</v>
      </c>
      <c r="H996" s="31" t="s">
        <v>1779</v>
      </c>
      <c r="I996" s="168" t="s">
        <v>1729</v>
      </c>
      <c r="J996" s="173">
        <v>1.0</v>
      </c>
      <c r="K996" s="31" t="s">
        <v>82</v>
      </c>
      <c r="L996" s="31" t="s">
        <v>134</v>
      </c>
      <c r="M996" s="174">
        <v>45758.0</v>
      </c>
      <c r="N996" s="31" t="s">
        <v>78</v>
      </c>
      <c r="O996" s="173">
        <v>1.0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99" t="s">
        <v>3717</v>
      </c>
      <c r="B997" s="168" t="s">
        <v>3713</v>
      </c>
      <c r="C997" s="31" t="s">
        <v>1732</v>
      </c>
      <c r="D997" s="168" t="s">
        <v>3714</v>
      </c>
      <c r="E997" s="31" t="s">
        <v>3715</v>
      </c>
      <c r="F997" s="31" t="s">
        <v>132</v>
      </c>
      <c r="G997" s="168" t="s">
        <v>1749</v>
      </c>
      <c r="H997" s="31" t="s">
        <v>1742</v>
      </c>
      <c r="I997" s="168" t="s">
        <v>1729</v>
      </c>
      <c r="J997" s="173">
        <v>1.0</v>
      </c>
      <c r="K997" s="31" t="s">
        <v>82</v>
      </c>
      <c r="L997" s="31" t="s">
        <v>134</v>
      </c>
      <c r="M997" s="174">
        <v>45758.0</v>
      </c>
      <c r="N997" s="31" t="s">
        <v>78</v>
      </c>
      <c r="O997" s="173">
        <v>1.0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99" t="s">
        <v>3718</v>
      </c>
      <c r="B998" s="168" t="s">
        <v>3698</v>
      </c>
      <c r="C998" s="31" t="s">
        <v>1735</v>
      </c>
      <c r="D998" s="168" t="s">
        <v>3699</v>
      </c>
      <c r="E998" s="31" t="s">
        <v>3700</v>
      </c>
      <c r="F998" s="31" t="s">
        <v>129</v>
      </c>
      <c r="G998" s="168" t="s">
        <v>1792</v>
      </c>
      <c r="H998" s="31" t="s">
        <v>1779</v>
      </c>
      <c r="I998" s="168" t="s">
        <v>1755</v>
      </c>
      <c r="J998" s="173">
        <v>1.0</v>
      </c>
      <c r="K998" s="31" t="s">
        <v>9</v>
      </c>
      <c r="L998" s="31" t="s">
        <v>134</v>
      </c>
      <c r="M998" s="174">
        <v>45758.0</v>
      </c>
      <c r="N998" s="31" t="s">
        <v>78</v>
      </c>
      <c r="O998" s="173">
        <v>1.0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99" t="s">
        <v>3719</v>
      </c>
      <c r="B999" s="168" t="s">
        <v>3704</v>
      </c>
      <c r="C999" s="31" t="s">
        <v>1735</v>
      </c>
      <c r="D999" s="168" t="s">
        <v>3705</v>
      </c>
      <c r="E999" s="31" t="s">
        <v>3706</v>
      </c>
      <c r="F999" s="31" t="s">
        <v>132</v>
      </c>
      <c r="G999" s="168" t="s">
        <v>1736</v>
      </c>
      <c r="H999" s="31" t="s">
        <v>1733</v>
      </c>
      <c r="I999" s="168" t="s">
        <v>1755</v>
      </c>
      <c r="J999" s="173">
        <v>1.0</v>
      </c>
      <c r="K999" s="31" t="s">
        <v>9</v>
      </c>
      <c r="L999" s="31" t="s">
        <v>134</v>
      </c>
      <c r="M999" s="174">
        <v>45758.0</v>
      </c>
      <c r="N999" s="31" t="s">
        <v>78</v>
      </c>
      <c r="O999" s="173">
        <v>1.0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99" t="s">
        <v>3720</v>
      </c>
      <c r="B1000" s="168" t="s">
        <v>3709</v>
      </c>
      <c r="C1000" s="31" t="s">
        <v>1735</v>
      </c>
      <c r="D1000" s="168" t="s">
        <v>3710</v>
      </c>
      <c r="E1000" s="31" t="s">
        <v>3711</v>
      </c>
      <c r="F1000" s="31" t="s">
        <v>129</v>
      </c>
      <c r="G1000" s="168" t="s">
        <v>1792</v>
      </c>
      <c r="H1000" s="31" t="s">
        <v>1779</v>
      </c>
      <c r="I1000" s="168" t="s">
        <v>1729</v>
      </c>
      <c r="J1000" s="173">
        <v>1.0</v>
      </c>
      <c r="K1000" s="31" t="s">
        <v>82</v>
      </c>
      <c r="L1000" s="31" t="s">
        <v>134</v>
      </c>
      <c r="M1000" s="174">
        <v>45758.0</v>
      </c>
      <c r="N1000" s="31" t="s">
        <v>78</v>
      </c>
      <c r="O1000" s="173">
        <v>1.0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99" t="s">
        <v>3721</v>
      </c>
      <c r="B1001" s="168" t="s">
        <v>3713</v>
      </c>
      <c r="C1001" s="31" t="s">
        <v>1735</v>
      </c>
      <c r="D1001" s="168" t="s">
        <v>3714</v>
      </c>
      <c r="E1001" s="31" t="s">
        <v>3715</v>
      </c>
      <c r="F1001" s="31" t="s">
        <v>132</v>
      </c>
      <c r="G1001" s="168" t="s">
        <v>1749</v>
      </c>
      <c r="H1001" s="31" t="s">
        <v>1742</v>
      </c>
      <c r="I1001" s="168" t="s">
        <v>1729</v>
      </c>
      <c r="J1001" s="173">
        <v>1.0</v>
      </c>
      <c r="K1001" s="31" t="s">
        <v>82</v>
      </c>
      <c r="L1001" s="31" t="s">
        <v>134</v>
      </c>
      <c r="M1001" s="174">
        <v>45758.0</v>
      </c>
      <c r="N1001" s="31" t="s">
        <v>78</v>
      </c>
      <c r="O1001" s="173">
        <v>1.0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99" t="s">
        <v>3722</v>
      </c>
      <c r="B1002" s="168" t="s">
        <v>3723</v>
      </c>
      <c r="C1002" s="31" t="s">
        <v>1725</v>
      </c>
      <c r="D1002" s="168" t="s">
        <v>3724</v>
      </c>
      <c r="E1002" s="31" t="s">
        <v>3725</v>
      </c>
      <c r="F1002" s="31" t="s">
        <v>132</v>
      </c>
      <c r="G1002" s="163" t="s">
        <v>1728</v>
      </c>
      <c r="H1002" s="31" t="s">
        <v>1728</v>
      </c>
      <c r="I1002" s="168" t="s">
        <v>1729</v>
      </c>
      <c r="J1002" s="173">
        <v>1.0</v>
      </c>
      <c r="K1002" s="31" t="s">
        <v>82</v>
      </c>
      <c r="L1002" s="31" t="s">
        <v>134</v>
      </c>
      <c r="M1002" s="174">
        <v>45758.0</v>
      </c>
      <c r="N1002" s="31" t="s">
        <v>78</v>
      </c>
      <c r="O1002" s="173">
        <v>1.0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99" t="s">
        <v>3726</v>
      </c>
      <c r="B1003" s="168" t="s">
        <v>3723</v>
      </c>
      <c r="C1003" s="31" t="s">
        <v>1732</v>
      </c>
      <c r="D1003" s="168" t="s">
        <v>3724</v>
      </c>
      <c r="E1003" s="31" t="s">
        <v>3725</v>
      </c>
      <c r="F1003" s="31" t="s">
        <v>132</v>
      </c>
      <c r="G1003" s="168" t="s">
        <v>1736</v>
      </c>
      <c r="H1003" s="31" t="s">
        <v>1733</v>
      </c>
      <c r="I1003" s="168" t="s">
        <v>1729</v>
      </c>
      <c r="J1003" s="173">
        <v>1.0</v>
      </c>
      <c r="K1003" s="31" t="s">
        <v>82</v>
      </c>
      <c r="L1003" s="31" t="s">
        <v>134</v>
      </c>
      <c r="M1003" s="174">
        <v>45758.0</v>
      </c>
      <c r="N1003" s="31" t="s">
        <v>78</v>
      </c>
      <c r="O1003" s="173">
        <v>1.0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99" t="s">
        <v>3727</v>
      </c>
      <c r="B1004" s="168" t="s">
        <v>3728</v>
      </c>
      <c r="C1004" s="31" t="s">
        <v>1725</v>
      </c>
      <c r="D1004" s="168" t="s">
        <v>3729</v>
      </c>
      <c r="E1004" s="31" t="s">
        <v>3730</v>
      </c>
      <c r="F1004" s="31" t="s">
        <v>129</v>
      </c>
      <c r="G1004" s="163" t="s">
        <v>1728</v>
      </c>
      <c r="H1004" s="31" t="s">
        <v>1728</v>
      </c>
      <c r="I1004" s="168" t="s">
        <v>1755</v>
      </c>
      <c r="J1004" s="173">
        <v>1.0</v>
      </c>
      <c r="K1004" s="31" t="s">
        <v>9</v>
      </c>
      <c r="L1004" s="31" t="s">
        <v>134</v>
      </c>
      <c r="M1004" s="174">
        <v>45758.0</v>
      </c>
      <c r="N1004" s="31" t="s">
        <v>78</v>
      </c>
      <c r="O1004" s="173">
        <v>1.0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99" t="s">
        <v>3731</v>
      </c>
      <c r="B1005" s="168" t="s">
        <v>3728</v>
      </c>
      <c r="C1005" s="31" t="s">
        <v>1725</v>
      </c>
      <c r="D1005" s="168" t="s">
        <v>3729</v>
      </c>
      <c r="E1005" s="31" t="s">
        <v>3730</v>
      </c>
      <c r="F1005" s="31" t="s">
        <v>129</v>
      </c>
      <c r="G1005" s="163" t="s">
        <v>1728</v>
      </c>
      <c r="H1005" s="31" t="s">
        <v>1728</v>
      </c>
      <c r="I1005" s="168" t="s">
        <v>1729</v>
      </c>
      <c r="J1005" s="173">
        <v>1.0</v>
      </c>
      <c r="K1005" s="31" t="s">
        <v>82</v>
      </c>
      <c r="L1005" s="31" t="s">
        <v>134</v>
      </c>
      <c r="M1005" s="174">
        <v>45758.0</v>
      </c>
      <c r="N1005" s="31" t="s">
        <v>78</v>
      </c>
      <c r="O1005" s="173">
        <v>1.0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99" t="s">
        <v>3732</v>
      </c>
      <c r="B1006" s="168" t="s">
        <v>3728</v>
      </c>
      <c r="C1006" s="31" t="s">
        <v>1732</v>
      </c>
      <c r="D1006" s="168" t="s">
        <v>3729</v>
      </c>
      <c r="E1006" s="31" t="s">
        <v>3730</v>
      </c>
      <c r="F1006" s="31" t="s">
        <v>129</v>
      </c>
      <c r="G1006" s="168" t="s">
        <v>1792</v>
      </c>
      <c r="H1006" s="31" t="s">
        <v>1779</v>
      </c>
      <c r="I1006" s="168" t="s">
        <v>1729</v>
      </c>
      <c r="J1006" s="173">
        <v>1.0</v>
      </c>
      <c r="K1006" s="31" t="s">
        <v>82</v>
      </c>
      <c r="L1006" s="31" t="s">
        <v>134</v>
      </c>
      <c r="M1006" s="174">
        <v>45758.0</v>
      </c>
      <c r="N1006" s="31" t="s">
        <v>78</v>
      </c>
      <c r="O1006" s="173">
        <v>1.0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99" t="s">
        <v>3733</v>
      </c>
      <c r="B1007" s="168" t="s">
        <v>3723</v>
      </c>
      <c r="C1007" s="31" t="s">
        <v>1735</v>
      </c>
      <c r="D1007" s="168" t="s">
        <v>3724</v>
      </c>
      <c r="E1007" s="31" t="s">
        <v>3725</v>
      </c>
      <c r="F1007" s="31" t="s">
        <v>132</v>
      </c>
      <c r="G1007" s="168" t="s">
        <v>1736</v>
      </c>
      <c r="H1007" s="31" t="s">
        <v>1733</v>
      </c>
      <c r="I1007" s="168" t="s">
        <v>1729</v>
      </c>
      <c r="J1007" s="173">
        <v>1.0</v>
      </c>
      <c r="K1007" s="31" t="s">
        <v>82</v>
      </c>
      <c r="L1007" s="31" t="s">
        <v>134</v>
      </c>
      <c r="M1007" s="174">
        <v>45758.0</v>
      </c>
      <c r="N1007" s="31" t="s">
        <v>78</v>
      </c>
      <c r="O1007" s="173">
        <v>1.0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99" t="s">
        <v>3734</v>
      </c>
      <c r="B1008" s="168" t="s">
        <v>3728</v>
      </c>
      <c r="C1008" s="31" t="s">
        <v>1735</v>
      </c>
      <c r="D1008" s="168" t="s">
        <v>3729</v>
      </c>
      <c r="E1008" s="31" t="s">
        <v>3730</v>
      </c>
      <c r="F1008" s="31" t="s">
        <v>129</v>
      </c>
      <c r="G1008" s="168" t="s">
        <v>1792</v>
      </c>
      <c r="H1008" s="31" t="s">
        <v>1779</v>
      </c>
      <c r="I1008" s="168" t="s">
        <v>1755</v>
      </c>
      <c r="J1008" s="173">
        <v>1.0</v>
      </c>
      <c r="K1008" s="31" t="s">
        <v>9</v>
      </c>
      <c r="L1008" s="31" t="s">
        <v>134</v>
      </c>
      <c r="M1008" s="174">
        <v>45758.0</v>
      </c>
      <c r="N1008" s="31" t="s">
        <v>78</v>
      </c>
      <c r="O1008" s="173">
        <v>1.0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99" t="s">
        <v>3735</v>
      </c>
      <c r="B1009" s="168" t="s">
        <v>3728</v>
      </c>
      <c r="C1009" s="31" t="s">
        <v>1735</v>
      </c>
      <c r="D1009" s="168" t="s">
        <v>3729</v>
      </c>
      <c r="E1009" s="31" t="s">
        <v>3730</v>
      </c>
      <c r="F1009" s="31" t="s">
        <v>129</v>
      </c>
      <c r="G1009" s="168" t="s">
        <v>1792</v>
      </c>
      <c r="H1009" s="31" t="s">
        <v>1779</v>
      </c>
      <c r="I1009" s="168" t="s">
        <v>1729</v>
      </c>
      <c r="J1009" s="173">
        <v>1.0</v>
      </c>
      <c r="K1009" s="31" t="s">
        <v>82</v>
      </c>
      <c r="L1009" s="31" t="s">
        <v>134</v>
      </c>
      <c r="M1009" s="174">
        <v>45758.0</v>
      </c>
      <c r="N1009" s="31" t="s">
        <v>78</v>
      </c>
      <c r="O1009" s="173">
        <v>1.0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99" t="s">
        <v>3736</v>
      </c>
      <c r="B1010" s="168" t="s">
        <v>3737</v>
      </c>
      <c r="C1010" s="31" t="s">
        <v>1725</v>
      </c>
      <c r="D1010" s="168" t="s">
        <v>3738</v>
      </c>
      <c r="E1010" s="31" t="s">
        <v>3739</v>
      </c>
      <c r="F1010" s="31" t="s">
        <v>129</v>
      </c>
      <c r="G1010" s="163" t="s">
        <v>1728</v>
      </c>
      <c r="H1010" s="31" t="s">
        <v>1728</v>
      </c>
      <c r="I1010" s="168" t="s">
        <v>1755</v>
      </c>
      <c r="J1010" s="173">
        <v>1.0</v>
      </c>
      <c r="K1010" s="31" t="s">
        <v>9</v>
      </c>
      <c r="L1010" s="31" t="s">
        <v>134</v>
      </c>
      <c r="M1010" s="174">
        <v>45758.0</v>
      </c>
      <c r="N1010" s="31" t="s">
        <v>78</v>
      </c>
      <c r="O1010" s="173">
        <v>1.0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99" t="s">
        <v>3740</v>
      </c>
      <c r="B1011" s="168" t="s">
        <v>3737</v>
      </c>
      <c r="C1011" s="31" t="s">
        <v>1732</v>
      </c>
      <c r="D1011" s="168" t="s">
        <v>3738</v>
      </c>
      <c r="E1011" s="31" t="s">
        <v>3739</v>
      </c>
      <c r="F1011" s="31" t="s">
        <v>129</v>
      </c>
      <c r="G1011" s="168" t="s">
        <v>1792</v>
      </c>
      <c r="H1011" s="31" t="s">
        <v>1779</v>
      </c>
      <c r="I1011" s="168" t="s">
        <v>1755</v>
      </c>
      <c r="J1011" s="173">
        <v>1.0</v>
      </c>
      <c r="K1011" s="31" t="s">
        <v>9</v>
      </c>
      <c r="L1011" s="31" t="s">
        <v>134</v>
      </c>
      <c r="M1011" s="174">
        <v>45758.0</v>
      </c>
      <c r="N1011" s="31" t="s">
        <v>78</v>
      </c>
      <c r="O1011" s="173">
        <v>1.0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99" t="s">
        <v>3741</v>
      </c>
      <c r="B1012" s="168" t="s">
        <v>3737</v>
      </c>
      <c r="C1012" s="31" t="s">
        <v>1735</v>
      </c>
      <c r="D1012" s="168" t="s">
        <v>3738</v>
      </c>
      <c r="E1012" s="31" t="s">
        <v>3739</v>
      </c>
      <c r="F1012" s="31" t="s">
        <v>129</v>
      </c>
      <c r="G1012" s="168" t="s">
        <v>1792</v>
      </c>
      <c r="H1012" s="31" t="s">
        <v>1779</v>
      </c>
      <c r="I1012" s="168" t="s">
        <v>1755</v>
      </c>
      <c r="J1012" s="173">
        <v>1.0</v>
      </c>
      <c r="K1012" s="31" t="s">
        <v>9</v>
      </c>
      <c r="L1012" s="31" t="s">
        <v>134</v>
      </c>
      <c r="M1012" s="174">
        <v>45758.0</v>
      </c>
      <c r="N1012" s="31" t="s">
        <v>78</v>
      </c>
      <c r="O1012" s="173">
        <v>1.0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99" t="s">
        <v>3742</v>
      </c>
      <c r="B1013" s="168" t="s">
        <v>3743</v>
      </c>
      <c r="C1013" s="31" t="s">
        <v>1725</v>
      </c>
      <c r="D1013" s="168" t="s">
        <v>3744</v>
      </c>
      <c r="E1013" s="31" t="s">
        <v>3745</v>
      </c>
      <c r="F1013" s="31" t="s">
        <v>132</v>
      </c>
      <c r="G1013" s="163" t="s">
        <v>1728</v>
      </c>
      <c r="H1013" s="31" t="s">
        <v>1728</v>
      </c>
      <c r="I1013" s="168" t="s">
        <v>1729</v>
      </c>
      <c r="J1013" s="173">
        <v>1.0</v>
      </c>
      <c r="K1013" s="31" t="s">
        <v>82</v>
      </c>
      <c r="L1013" s="31" t="s">
        <v>134</v>
      </c>
      <c r="M1013" s="174">
        <v>45758.0</v>
      </c>
      <c r="N1013" s="31" t="s">
        <v>78</v>
      </c>
      <c r="O1013" s="173">
        <v>1.0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99" t="s">
        <v>3746</v>
      </c>
      <c r="B1014" s="168" t="s">
        <v>3743</v>
      </c>
      <c r="C1014" s="31" t="s">
        <v>1732</v>
      </c>
      <c r="D1014" s="168" t="s">
        <v>3744</v>
      </c>
      <c r="E1014" s="31" t="s">
        <v>3745</v>
      </c>
      <c r="F1014" s="31" t="s">
        <v>132</v>
      </c>
      <c r="G1014" s="168" t="s">
        <v>1736</v>
      </c>
      <c r="H1014" s="31" t="s">
        <v>1733</v>
      </c>
      <c r="I1014" s="168" t="s">
        <v>1729</v>
      </c>
      <c r="J1014" s="173">
        <v>1.0</v>
      </c>
      <c r="K1014" s="31" t="s">
        <v>82</v>
      </c>
      <c r="L1014" s="31" t="s">
        <v>134</v>
      </c>
      <c r="M1014" s="174">
        <v>45758.0</v>
      </c>
      <c r="N1014" s="31" t="s">
        <v>78</v>
      </c>
      <c r="O1014" s="173">
        <v>1.0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99" t="s">
        <v>3747</v>
      </c>
      <c r="B1015" s="168" t="s">
        <v>3748</v>
      </c>
      <c r="C1015" s="31" t="s">
        <v>1725</v>
      </c>
      <c r="D1015" s="168" t="s">
        <v>3749</v>
      </c>
      <c r="E1015" s="31" t="s">
        <v>3750</v>
      </c>
      <c r="F1015" s="31" t="s">
        <v>132</v>
      </c>
      <c r="G1015" s="163" t="s">
        <v>1728</v>
      </c>
      <c r="H1015" s="31" t="s">
        <v>1728</v>
      </c>
      <c r="I1015" s="168" t="s">
        <v>1729</v>
      </c>
      <c r="J1015" s="173">
        <v>1.0</v>
      </c>
      <c r="K1015" s="31" t="s">
        <v>82</v>
      </c>
      <c r="L1015" s="31" t="s">
        <v>134</v>
      </c>
      <c r="M1015" s="174">
        <v>45758.0</v>
      </c>
      <c r="N1015" s="31" t="s">
        <v>78</v>
      </c>
      <c r="O1015" s="173">
        <v>1.0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99" t="s">
        <v>3751</v>
      </c>
      <c r="B1016" s="168" t="s">
        <v>3748</v>
      </c>
      <c r="C1016" s="31" t="s">
        <v>1732</v>
      </c>
      <c r="D1016" s="168" t="s">
        <v>3749</v>
      </c>
      <c r="E1016" s="31" t="s">
        <v>3750</v>
      </c>
      <c r="F1016" s="31" t="s">
        <v>132</v>
      </c>
      <c r="G1016" s="168" t="s">
        <v>1736</v>
      </c>
      <c r="H1016" s="31" t="s">
        <v>1733</v>
      </c>
      <c r="I1016" s="168" t="s">
        <v>1729</v>
      </c>
      <c r="J1016" s="173">
        <v>1.0</v>
      </c>
      <c r="K1016" s="31" t="s">
        <v>82</v>
      </c>
      <c r="L1016" s="31" t="s">
        <v>134</v>
      </c>
      <c r="M1016" s="174">
        <v>45758.0</v>
      </c>
      <c r="N1016" s="31" t="s">
        <v>78</v>
      </c>
      <c r="O1016" s="173">
        <v>1.0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99" t="s">
        <v>3752</v>
      </c>
      <c r="B1017" s="168" t="s">
        <v>3743</v>
      </c>
      <c r="C1017" s="31" t="s">
        <v>1735</v>
      </c>
      <c r="D1017" s="168" t="s">
        <v>3744</v>
      </c>
      <c r="E1017" s="31" t="s">
        <v>3745</v>
      </c>
      <c r="F1017" s="31" t="s">
        <v>132</v>
      </c>
      <c r="G1017" s="168" t="s">
        <v>1736</v>
      </c>
      <c r="H1017" s="31" t="s">
        <v>1733</v>
      </c>
      <c r="I1017" s="168" t="s">
        <v>1729</v>
      </c>
      <c r="J1017" s="173">
        <v>1.0</v>
      </c>
      <c r="K1017" s="31" t="s">
        <v>82</v>
      </c>
      <c r="L1017" s="31" t="s">
        <v>134</v>
      </c>
      <c r="M1017" s="174">
        <v>45758.0</v>
      </c>
      <c r="N1017" s="31" t="s">
        <v>78</v>
      </c>
      <c r="O1017" s="173">
        <v>1.0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99" t="s">
        <v>3753</v>
      </c>
      <c r="B1018" s="168" t="s">
        <v>3754</v>
      </c>
      <c r="C1018" s="31" t="s">
        <v>1725</v>
      </c>
      <c r="D1018" s="168" t="s">
        <v>3755</v>
      </c>
      <c r="E1018" s="31" t="s">
        <v>3756</v>
      </c>
      <c r="F1018" s="31" t="s">
        <v>129</v>
      </c>
      <c r="G1018" s="163" t="s">
        <v>1728</v>
      </c>
      <c r="H1018" s="31" t="s">
        <v>1728</v>
      </c>
      <c r="I1018" s="168" t="s">
        <v>1755</v>
      </c>
      <c r="J1018" s="173">
        <v>1.0</v>
      </c>
      <c r="K1018" s="31" t="s">
        <v>9</v>
      </c>
      <c r="L1018" s="31" t="s">
        <v>134</v>
      </c>
      <c r="M1018" s="174">
        <v>45758.0</v>
      </c>
      <c r="N1018" s="31" t="s">
        <v>78</v>
      </c>
      <c r="O1018" s="173">
        <v>1.0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99" t="s">
        <v>3757</v>
      </c>
      <c r="B1019" s="168" t="s">
        <v>3758</v>
      </c>
      <c r="C1019" s="31" t="s">
        <v>1725</v>
      </c>
      <c r="D1019" s="168" t="s">
        <v>3759</v>
      </c>
      <c r="E1019" s="31" t="s">
        <v>3760</v>
      </c>
      <c r="F1019" s="31" t="s">
        <v>129</v>
      </c>
      <c r="G1019" s="163" t="s">
        <v>1728</v>
      </c>
      <c r="H1019" s="31" t="s">
        <v>1728</v>
      </c>
      <c r="I1019" s="168" t="s">
        <v>1755</v>
      </c>
      <c r="J1019" s="173">
        <v>1.0</v>
      </c>
      <c r="K1019" s="31" t="s">
        <v>9</v>
      </c>
      <c r="L1019" s="31" t="s">
        <v>134</v>
      </c>
      <c r="M1019" s="174">
        <v>45758.0</v>
      </c>
      <c r="N1019" s="31" t="s">
        <v>78</v>
      </c>
      <c r="O1019" s="173">
        <v>1.0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99" t="s">
        <v>3761</v>
      </c>
      <c r="B1020" s="168" t="s">
        <v>3754</v>
      </c>
      <c r="C1020" s="31" t="s">
        <v>1732</v>
      </c>
      <c r="D1020" s="168" t="s">
        <v>3755</v>
      </c>
      <c r="E1020" s="31" t="s">
        <v>3756</v>
      </c>
      <c r="F1020" s="31" t="s">
        <v>129</v>
      </c>
      <c r="G1020" s="168" t="s">
        <v>1792</v>
      </c>
      <c r="H1020" s="31" t="s">
        <v>1779</v>
      </c>
      <c r="I1020" s="168" t="s">
        <v>1755</v>
      </c>
      <c r="J1020" s="173">
        <v>1.0</v>
      </c>
      <c r="K1020" s="31" t="s">
        <v>9</v>
      </c>
      <c r="L1020" s="31" t="s">
        <v>134</v>
      </c>
      <c r="M1020" s="174">
        <v>45758.0</v>
      </c>
      <c r="N1020" s="31" t="s">
        <v>78</v>
      </c>
      <c r="O1020" s="173">
        <v>1.0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99" t="s">
        <v>3762</v>
      </c>
      <c r="B1021" s="168" t="s">
        <v>3758</v>
      </c>
      <c r="C1021" s="31" t="s">
        <v>1732</v>
      </c>
      <c r="D1021" s="168" t="s">
        <v>3759</v>
      </c>
      <c r="E1021" s="31" t="s">
        <v>3760</v>
      </c>
      <c r="F1021" s="31" t="s">
        <v>129</v>
      </c>
      <c r="G1021" s="168" t="s">
        <v>1792</v>
      </c>
      <c r="H1021" s="31" t="s">
        <v>1779</v>
      </c>
      <c r="I1021" s="168" t="s">
        <v>1755</v>
      </c>
      <c r="J1021" s="173">
        <v>1.0</v>
      </c>
      <c r="K1021" s="31" t="s">
        <v>9</v>
      </c>
      <c r="L1021" s="31" t="s">
        <v>134</v>
      </c>
      <c r="M1021" s="174">
        <v>45758.0</v>
      </c>
      <c r="N1021" s="31" t="s">
        <v>78</v>
      </c>
      <c r="O1021" s="173">
        <v>1.0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99" t="s">
        <v>3763</v>
      </c>
      <c r="B1022" s="168" t="s">
        <v>3748</v>
      </c>
      <c r="C1022" s="31" t="s">
        <v>1735</v>
      </c>
      <c r="D1022" s="168" t="s">
        <v>3749</v>
      </c>
      <c r="E1022" s="31" t="s">
        <v>3750</v>
      </c>
      <c r="F1022" s="31" t="s">
        <v>132</v>
      </c>
      <c r="G1022" s="168" t="s">
        <v>1736</v>
      </c>
      <c r="H1022" s="31" t="s">
        <v>1733</v>
      </c>
      <c r="I1022" s="168" t="s">
        <v>1729</v>
      </c>
      <c r="J1022" s="173">
        <v>1.0</v>
      </c>
      <c r="K1022" s="31" t="s">
        <v>82</v>
      </c>
      <c r="L1022" s="31" t="s">
        <v>134</v>
      </c>
      <c r="M1022" s="174">
        <v>45758.0</v>
      </c>
      <c r="N1022" s="31" t="s">
        <v>78</v>
      </c>
      <c r="O1022" s="173">
        <v>1.0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99" t="s">
        <v>3764</v>
      </c>
      <c r="B1023" s="168" t="s">
        <v>3758</v>
      </c>
      <c r="C1023" s="31" t="s">
        <v>1735</v>
      </c>
      <c r="D1023" s="168" t="s">
        <v>3759</v>
      </c>
      <c r="E1023" s="31" t="s">
        <v>3760</v>
      </c>
      <c r="F1023" s="31" t="s">
        <v>129</v>
      </c>
      <c r="G1023" s="168" t="s">
        <v>1792</v>
      </c>
      <c r="H1023" s="31" t="s">
        <v>1779</v>
      </c>
      <c r="I1023" s="168" t="s">
        <v>1755</v>
      </c>
      <c r="J1023" s="173">
        <v>1.0</v>
      </c>
      <c r="K1023" s="31" t="s">
        <v>9</v>
      </c>
      <c r="L1023" s="31" t="s">
        <v>134</v>
      </c>
      <c r="M1023" s="174">
        <v>45758.0</v>
      </c>
      <c r="N1023" s="31" t="s">
        <v>78</v>
      </c>
      <c r="O1023" s="173">
        <v>1.0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99" t="s">
        <v>3765</v>
      </c>
      <c r="B1024" s="168" t="s">
        <v>3754</v>
      </c>
      <c r="C1024" s="31" t="s">
        <v>1735</v>
      </c>
      <c r="D1024" s="168" t="s">
        <v>3755</v>
      </c>
      <c r="E1024" s="31" t="s">
        <v>3756</v>
      </c>
      <c r="F1024" s="31" t="s">
        <v>129</v>
      </c>
      <c r="G1024" s="168" t="s">
        <v>1792</v>
      </c>
      <c r="H1024" s="31" t="s">
        <v>1779</v>
      </c>
      <c r="I1024" s="168" t="s">
        <v>1755</v>
      </c>
      <c r="J1024" s="173">
        <v>1.0</v>
      </c>
      <c r="K1024" s="31" t="s">
        <v>9</v>
      </c>
      <c r="L1024" s="31" t="s">
        <v>134</v>
      </c>
      <c r="M1024" s="174">
        <v>45758.0</v>
      </c>
      <c r="N1024" s="31" t="s">
        <v>78</v>
      </c>
      <c r="O1024" s="173">
        <v>1.0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99" t="s">
        <v>3766</v>
      </c>
      <c r="B1025" s="168" t="s">
        <v>3767</v>
      </c>
      <c r="C1025" s="31" t="s">
        <v>1725</v>
      </c>
      <c r="D1025" s="168" t="s">
        <v>3768</v>
      </c>
      <c r="E1025" s="31" t="s">
        <v>3769</v>
      </c>
      <c r="F1025" s="31" t="s">
        <v>129</v>
      </c>
      <c r="G1025" s="163" t="s">
        <v>1728</v>
      </c>
      <c r="H1025" s="31" t="s">
        <v>1728</v>
      </c>
      <c r="I1025" s="168" t="s">
        <v>1755</v>
      </c>
      <c r="J1025" s="173">
        <v>1.0</v>
      </c>
      <c r="K1025" s="31" t="s">
        <v>9</v>
      </c>
      <c r="L1025" s="31" t="s">
        <v>134</v>
      </c>
      <c r="M1025" s="174">
        <v>45758.0</v>
      </c>
      <c r="N1025" s="31" t="s">
        <v>78</v>
      </c>
      <c r="O1025" s="173">
        <v>1.0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99" t="s">
        <v>3770</v>
      </c>
      <c r="B1026" s="168" t="s">
        <v>3767</v>
      </c>
      <c r="C1026" s="31" t="s">
        <v>1732</v>
      </c>
      <c r="D1026" s="168" t="s">
        <v>3768</v>
      </c>
      <c r="E1026" s="31" t="s">
        <v>3769</v>
      </c>
      <c r="F1026" s="31" t="s">
        <v>129</v>
      </c>
      <c r="G1026" s="168" t="s">
        <v>1792</v>
      </c>
      <c r="H1026" s="31" t="s">
        <v>1779</v>
      </c>
      <c r="I1026" s="168" t="s">
        <v>1755</v>
      </c>
      <c r="J1026" s="173">
        <v>1.0</v>
      </c>
      <c r="K1026" s="31" t="s">
        <v>9</v>
      </c>
      <c r="L1026" s="31" t="s">
        <v>134</v>
      </c>
      <c r="M1026" s="174">
        <v>45758.0</v>
      </c>
      <c r="N1026" s="31" t="s">
        <v>78</v>
      </c>
      <c r="O1026" s="173">
        <v>1.0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99" t="s">
        <v>3771</v>
      </c>
      <c r="B1027" s="168" t="s">
        <v>3772</v>
      </c>
      <c r="C1027" s="31" t="s">
        <v>1725</v>
      </c>
      <c r="D1027" s="168" t="s">
        <v>3773</v>
      </c>
      <c r="E1027" s="31" t="s">
        <v>3774</v>
      </c>
      <c r="F1027" s="31" t="s">
        <v>132</v>
      </c>
      <c r="G1027" s="163" t="s">
        <v>1728</v>
      </c>
      <c r="H1027" s="31" t="s">
        <v>1728</v>
      </c>
      <c r="I1027" s="168" t="s">
        <v>1755</v>
      </c>
      <c r="J1027" s="173">
        <v>1.0</v>
      </c>
      <c r="K1027" s="31" t="s">
        <v>9</v>
      </c>
      <c r="L1027" s="31" t="s">
        <v>134</v>
      </c>
      <c r="M1027" s="174">
        <v>45758.0</v>
      </c>
      <c r="N1027" s="31" t="s">
        <v>78</v>
      </c>
      <c r="O1027" s="173">
        <v>1.0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99" t="s">
        <v>3775</v>
      </c>
      <c r="B1028" s="168" t="s">
        <v>3767</v>
      </c>
      <c r="C1028" s="31" t="s">
        <v>1735</v>
      </c>
      <c r="D1028" s="168" t="s">
        <v>3768</v>
      </c>
      <c r="E1028" s="31" t="s">
        <v>3769</v>
      </c>
      <c r="F1028" s="31" t="s">
        <v>129</v>
      </c>
      <c r="G1028" s="168" t="s">
        <v>1792</v>
      </c>
      <c r="H1028" s="31" t="s">
        <v>1779</v>
      </c>
      <c r="I1028" s="168" t="s">
        <v>1755</v>
      </c>
      <c r="J1028" s="173">
        <v>1.0</v>
      </c>
      <c r="K1028" s="31" t="s">
        <v>9</v>
      </c>
      <c r="L1028" s="31" t="s">
        <v>134</v>
      </c>
      <c r="M1028" s="174">
        <v>45758.0</v>
      </c>
      <c r="N1028" s="31" t="s">
        <v>78</v>
      </c>
      <c r="O1028" s="173">
        <v>1.0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99" t="s">
        <v>3776</v>
      </c>
      <c r="B1029" s="168" t="s">
        <v>3772</v>
      </c>
      <c r="C1029" s="31" t="s">
        <v>1732</v>
      </c>
      <c r="D1029" s="168" t="s">
        <v>3773</v>
      </c>
      <c r="E1029" s="31" t="s">
        <v>3774</v>
      </c>
      <c r="F1029" s="31" t="s">
        <v>132</v>
      </c>
      <c r="G1029" s="168" t="s">
        <v>1736</v>
      </c>
      <c r="H1029" s="31" t="s">
        <v>1733</v>
      </c>
      <c r="I1029" s="168" t="s">
        <v>1755</v>
      </c>
      <c r="J1029" s="173">
        <v>1.0</v>
      </c>
      <c r="K1029" s="31" t="s">
        <v>9</v>
      </c>
      <c r="L1029" s="31" t="s">
        <v>134</v>
      </c>
      <c r="M1029" s="174">
        <v>45758.0</v>
      </c>
      <c r="N1029" s="31" t="s">
        <v>78</v>
      </c>
      <c r="O1029" s="173">
        <v>1.0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99" t="s">
        <v>3777</v>
      </c>
      <c r="B1030" s="168" t="s">
        <v>3772</v>
      </c>
      <c r="C1030" s="31" t="s">
        <v>1735</v>
      </c>
      <c r="D1030" s="168" t="s">
        <v>3773</v>
      </c>
      <c r="E1030" s="31" t="s">
        <v>3774</v>
      </c>
      <c r="F1030" s="31" t="s">
        <v>132</v>
      </c>
      <c r="G1030" s="168" t="s">
        <v>1736</v>
      </c>
      <c r="H1030" s="31" t="s">
        <v>1733</v>
      </c>
      <c r="I1030" s="168" t="s">
        <v>1755</v>
      </c>
      <c r="J1030" s="173">
        <v>1.0</v>
      </c>
      <c r="K1030" s="31" t="s">
        <v>9</v>
      </c>
      <c r="L1030" s="31" t="s">
        <v>134</v>
      </c>
      <c r="M1030" s="174">
        <v>45758.0</v>
      </c>
      <c r="N1030" s="31" t="s">
        <v>78</v>
      </c>
      <c r="O1030" s="173">
        <v>1.0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99" t="s">
        <v>3778</v>
      </c>
      <c r="B1031" s="168" t="s">
        <v>3779</v>
      </c>
      <c r="C1031" s="31" t="s">
        <v>1725</v>
      </c>
      <c r="D1031" s="168" t="s">
        <v>3780</v>
      </c>
      <c r="E1031" s="31" t="s">
        <v>3781</v>
      </c>
      <c r="F1031" s="31" t="s">
        <v>132</v>
      </c>
      <c r="G1031" s="163" t="s">
        <v>1728</v>
      </c>
      <c r="H1031" s="31" t="s">
        <v>1728</v>
      </c>
      <c r="I1031" s="168" t="s">
        <v>1755</v>
      </c>
      <c r="J1031" s="173">
        <v>1.0</v>
      </c>
      <c r="K1031" s="31" t="s">
        <v>9</v>
      </c>
      <c r="L1031" s="31" t="s">
        <v>134</v>
      </c>
      <c r="M1031" s="174">
        <v>45758.0</v>
      </c>
      <c r="N1031" s="31" t="s">
        <v>78</v>
      </c>
      <c r="O1031" s="173">
        <v>1.0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99" t="s">
        <v>3782</v>
      </c>
      <c r="B1032" s="168" t="s">
        <v>3779</v>
      </c>
      <c r="C1032" s="31" t="s">
        <v>1732</v>
      </c>
      <c r="D1032" s="168" t="s">
        <v>3780</v>
      </c>
      <c r="E1032" s="31" t="s">
        <v>3781</v>
      </c>
      <c r="F1032" s="31" t="s">
        <v>132</v>
      </c>
      <c r="G1032" s="168" t="s">
        <v>1736</v>
      </c>
      <c r="H1032" s="31" t="s">
        <v>1733</v>
      </c>
      <c r="I1032" s="168" t="s">
        <v>1755</v>
      </c>
      <c r="J1032" s="173">
        <v>1.0</v>
      </c>
      <c r="K1032" s="31" t="s">
        <v>9</v>
      </c>
      <c r="L1032" s="31" t="s">
        <v>134</v>
      </c>
      <c r="M1032" s="174">
        <v>45758.0</v>
      </c>
      <c r="N1032" s="31" t="s">
        <v>78</v>
      </c>
      <c r="O1032" s="173">
        <v>1.0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99" t="s">
        <v>3783</v>
      </c>
      <c r="B1033" s="168" t="s">
        <v>3779</v>
      </c>
      <c r="C1033" s="31" t="s">
        <v>1735</v>
      </c>
      <c r="D1033" s="168" t="s">
        <v>3780</v>
      </c>
      <c r="E1033" s="31" t="s">
        <v>3781</v>
      </c>
      <c r="F1033" s="31" t="s">
        <v>132</v>
      </c>
      <c r="G1033" s="168" t="s">
        <v>1736</v>
      </c>
      <c r="H1033" s="31" t="s">
        <v>1733</v>
      </c>
      <c r="I1033" s="168" t="s">
        <v>1755</v>
      </c>
      <c r="J1033" s="173">
        <v>1.0</v>
      </c>
      <c r="K1033" s="31" t="s">
        <v>9</v>
      </c>
      <c r="L1033" s="31" t="s">
        <v>134</v>
      </c>
      <c r="M1033" s="174">
        <v>45758.0</v>
      </c>
      <c r="N1033" s="31" t="s">
        <v>78</v>
      </c>
      <c r="O1033" s="173">
        <v>1.0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99" t="s">
        <v>3784</v>
      </c>
      <c r="B1034" s="168" t="s">
        <v>3785</v>
      </c>
      <c r="C1034" s="31" t="s">
        <v>1725</v>
      </c>
      <c r="D1034" s="168" t="s">
        <v>3786</v>
      </c>
      <c r="E1034" s="31" t="s">
        <v>1890</v>
      </c>
      <c r="F1034" s="31" t="s">
        <v>129</v>
      </c>
      <c r="G1034" s="163" t="s">
        <v>1728</v>
      </c>
      <c r="H1034" s="31" t="s">
        <v>1728</v>
      </c>
      <c r="I1034" s="168" t="s">
        <v>1755</v>
      </c>
      <c r="J1034" s="173">
        <v>1.0</v>
      </c>
      <c r="K1034" s="31" t="s">
        <v>9</v>
      </c>
      <c r="L1034" s="31" t="s">
        <v>134</v>
      </c>
      <c r="M1034" s="174">
        <v>45758.0</v>
      </c>
      <c r="N1034" s="31" t="s">
        <v>78</v>
      </c>
      <c r="O1034" s="173">
        <v>1.0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99" t="s">
        <v>3787</v>
      </c>
      <c r="B1035" s="168" t="s">
        <v>3785</v>
      </c>
      <c r="C1035" s="31" t="s">
        <v>1732</v>
      </c>
      <c r="D1035" s="168" t="s">
        <v>3786</v>
      </c>
      <c r="E1035" s="31" t="s">
        <v>1890</v>
      </c>
      <c r="F1035" s="31" t="s">
        <v>129</v>
      </c>
      <c r="G1035" s="168" t="s">
        <v>1792</v>
      </c>
      <c r="H1035" s="31" t="s">
        <v>1779</v>
      </c>
      <c r="I1035" s="168" t="s">
        <v>1755</v>
      </c>
      <c r="J1035" s="173">
        <v>1.0</v>
      </c>
      <c r="K1035" s="31" t="s">
        <v>9</v>
      </c>
      <c r="L1035" s="31" t="s">
        <v>134</v>
      </c>
      <c r="M1035" s="174">
        <v>45758.0</v>
      </c>
      <c r="N1035" s="31" t="s">
        <v>78</v>
      </c>
      <c r="O1035" s="173">
        <v>1.0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99" t="s">
        <v>3788</v>
      </c>
      <c r="B1036" s="168" t="s">
        <v>3785</v>
      </c>
      <c r="C1036" s="31" t="s">
        <v>1735</v>
      </c>
      <c r="D1036" s="168" t="s">
        <v>3786</v>
      </c>
      <c r="E1036" s="31" t="s">
        <v>1890</v>
      </c>
      <c r="F1036" s="31" t="s">
        <v>129</v>
      </c>
      <c r="G1036" s="168" t="s">
        <v>1792</v>
      </c>
      <c r="H1036" s="31" t="s">
        <v>1779</v>
      </c>
      <c r="I1036" s="168" t="s">
        <v>1755</v>
      </c>
      <c r="J1036" s="173">
        <v>1.0</v>
      </c>
      <c r="K1036" s="31" t="s">
        <v>9</v>
      </c>
      <c r="L1036" s="31" t="s">
        <v>134</v>
      </c>
      <c r="M1036" s="174">
        <v>45758.0</v>
      </c>
      <c r="N1036" s="31" t="s">
        <v>78</v>
      </c>
      <c r="O1036" s="173">
        <v>1.0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99" t="s">
        <v>3789</v>
      </c>
      <c r="B1037" s="168" t="s">
        <v>3790</v>
      </c>
      <c r="C1037" s="31" t="s">
        <v>1725</v>
      </c>
      <c r="D1037" s="168" t="s">
        <v>3791</v>
      </c>
      <c r="E1037" s="31" t="s">
        <v>3792</v>
      </c>
      <c r="F1037" s="31" t="s">
        <v>129</v>
      </c>
      <c r="G1037" s="163" t="s">
        <v>1728</v>
      </c>
      <c r="H1037" s="31" t="s">
        <v>1728</v>
      </c>
      <c r="I1037" s="168" t="s">
        <v>1755</v>
      </c>
      <c r="J1037" s="173">
        <v>1.0</v>
      </c>
      <c r="K1037" s="31" t="s">
        <v>9</v>
      </c>
      <c r="L1037" s="31" t="s">
        <v>134</v>
      </c>
      <c r="M1037" s="174">
        <v>45758.0</v>
      </c>
      <c r="N1037" s="31" t="s">
        <v>78</v>
      </c>
      <c r="O1037" s="173">
        <v>1.0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99" t="s">
        <v>3793</v>
      </c>
      <c r="B1038" s="168" t="s">
        <v>3790</v>
      </c>
      <c r="C1038" s="31" t="s">
        <v>1732</v>
      </c>
      <c r="D1038" s="168" t="s">
        <v>3791</v>
      </c>
      <c r="E1038" s="31" t="s">
        <v>3792</v>
      </c>
      <c r="F1038" s="31" t="s">
        <v>129</v>
      </c>
      <c r="G1038" s="168" t="s">
        <v>1792</v>
      </c>
      <c r="H1038" s="31" t="s">
        <v>1779</v>
      </c>
      <c r="I1038" s="168" t="s">
        <v>1755</v>
      </c>
      <c r="J1038" s="173">
        <v>1.0</v>
      </c>
      <c r="K1038" s="31" t="s">
        <v>9</v>
      </c>
      <c r="L1038" s="31" t="s">
        <v>134</v>
      </c>
      <c r="M1038" s="174">
        <v>45758.0</v>
      </c>
      <c r="N1038" s="31" t="s">
        <v>78</v>
      </c>
      <c r="O1038" s="173">
        <v>1.0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99" t="s">
        <v>3794</v>
      </c>
      <c r="B1039" s="168" t="s">
        <v>3795</v>
      </c>
      <c r="C1039" s="31" t="s">
        <v>1725</v>
      </c>
      <c r="D1039" s="168" t="s">
        <v>3796</v>
      </c>
      <c r="E1039" s="31" t="s">
        <v>3797</v>
      </c>
      <c r="F1039" s="31" t="s">
        <v>132</v>
      </c>
      <c r="G1039" s="163" t="s">
        <v>1728</v>
      </c>
      <c r="H1039" s="31" t="s">
        <v>1728</v>
      </c>
      <c r="I1039" s="168" t="s">
        <v>1729</v>
      </c>
      <c r="J1039" s="173">
        <v>1.0</v>
      </c>
      <c r="K1039" s="31" t="s">
        <v>82</v>
      </c>
      <c r="L1039" s="31" t="s">
        <v>134</v>
      </c>
      <c r="M1039" s="174">
        <v>45758.0</v>
      </c>
      <c r="N1039" s="31" t="s">
        <v>78</v>
      </c>
      <c r="O1039" s="173">
        <v>1.0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99" t="s">
        <v>3798</v>
      </c>
      <c r="B1040" s="168" t="s">
        <v>3795</v>
      </c>
      <c r="C1040" s="31" t="s">
        <v>1732</v>
      </c>
      <c r="D1040" s="168" t="s">
        <v>3796</v>
      </c>
      <c r="E1040" s="31" t="s">
        <v>3797</v>
      </c>
      <c r="F1040" s="31" t="s">
        <v>132</v>
      </c>
      <c r="G1040" s="168" t="s">
        <v>1736</v>
      </c>
      <c r="H1040" s="31" t="s">
        <v>1733</v>
      </c>
      <c r="I1040" s="168" t="s">
        <v>1729</v>
      </c>
      <c r="J1040" s="173">
        <v>1.0</v>
      </c>
      <c r="K1040" s="31" t="s">
        <v>82</v>
      </c>
      <c r="L1040" s="31" t="s">
        <v>134</v>
      </c>
      <c r="M1040" s="174">
        <v>45758.0</v>
      </c>
      <c r="N1040" s="31" t="s">
        <v>78</v>
      </c>
      <c r="O1040" s="173">
        <v>1.0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99" t="s">
        <v>3799</v>
      </c>
      <c r="B1041" s="168" t="s">
        <v>3790</v>
      </c>
      <c r="C1041" s="31" t="s">
        <v>1735</v>
      </c>
      <c r="D1041" s="168" t="s">
        <v>3791</v>
      </c>
      <c r="E1041" s="31" t="s">
        <v>3792</v>
      </c>
      <c r="F1041" s="31" t="s">
        <v>129</v>
      </c>
      <c r="G1041" s="168" t="s">
        <v>1792</v>
      </c>
      <c r="H1041" s="31" t="s">
        <v>1779</v>
      </c>
      <c r="I1041" s="168" t="s">
        <v>1755</v>
      </c>
      <c r="J1041" s="173">
        <v>1.0</v>
      </c>
      <c r="K1041" s="31" t="s">
        <v>9</v>
      </c>
      <c r="L1041" s="31" t="s">
        <v>134</v>
      </c>
      <c r="M1041" s="174">
        <v>45758.0</v>
      </c>
      <c r="N1041" s="31" t="s">
        <v>78</v>
      </c>
      <c r="O1041" s="173">
        <v>1.0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99" t="s">
        <v>3800</v>
      </c>
      <c r="B1042" s="168" t="s">
        <v>3795</v>
      </c>
      <c r="C1042" s="31" t="s">
        <v>1735</v>
      </c>
      <c r="D1042" s="168" t="s">
        <v>3796</v>
      </c>
      <c r="E1042" s="31" t="s">
        <v>3797</v>
      </c>
      <c r="F1042" s="31" t="s">
        <v>132</v>
      </c>
      <c r="G1042" s="168" t="s">
        <v>1736</v>
      </c>
      <c r="H1042" s="31" t="s">
        <v>1733</v>
      </c>
      <c r="I1042" s="168" t="s">
        <v>1729</v>
      </c>
      <c r="J1042" s="173">
        <v>1.0</v>
      </c>
      <c r="K1042" s="31" t="s">
        <v>82</v>
      </c>
      <c r="L1042" s="31" t="s">
        <v>134</v>
      </c>
      <c r="M1042" s="174">
        <v>45758.0</v>
      </c>
      <c r="N1042" s="31" t="s">
        <v>78</v>
      </c>
      <c r="O1042" s="173">
        <v>1.0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99" t="s">
        <v>3801</v>
      </c>
      <c r="B1043" s="168" t="s">
        <v>3802</v>
      </c>
      <c r="C1043" s="31" t="s">
        <v>1725</v>
      </c>
      <c r="D1043" s="168" t="s">
        <v>3803</v>
      </c>
      <c r="E1043" s="31" t="s">
        <v>3804</v>
      </c>
      <c r="F1043" s="31" t="s">
        <v>132</v>
      </c>
      <c r="G1043" s="163" t="s">
        <v>1728</v>
      </c>
      <c r="H1043" s="31" t="s">
        <v>1728</v>
      </c>
      <c r="I1043" s="168" t="s">
        <v>1755</v>
      </c>
      <c r="J1043" s="173">
        <v>1.0</v>
      </c>
      <c r="K1043" s="31" t="s">
        <v>9</v>
      </c>
      <c r="L1043" s="31" t="s">
        <v>134</v>
      </c>
      <c r="M1043" s="174">
        <v>45758.0</v>
      </c>
      <c r="N1043" s="31" t="s">
        <v>78</v>
      </c>
      <c r="O1043" s="173">
        <v>1.0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99" t="s">
        <v>3805</v>
      </c>
      <c r="B1044" s="168" t="s">
        <v>3802</v>
      </c>
      <c r="C1044" s="31" t="s">
        <v>1732</v>
      </c>
      <c r="D1044" s="168" t="s">
        <v>3803</v>
      </c>
      <c r="E1044" s="31" t="s">
        <v>3804</v>
      </c>
      <c r="F1044" s="31" t="s">
        <v>132</v>
      </c>
      <c r="G1044" s="168" t="s">
        <v>1736</v>
      </c>
      <c r="H1044" s="31" t="s">
        <v>1733</v>
      </c>
      <c r="I1044" s="168" t="s">
        <v>1755</v>
      </c>
      <c r="J1044" s="173">
        <v>1.0</v>
      </c>
      <c r="K1044" s="31" t="s">
        <v>9</v>
      </c>
      <c r="L1044" s="31" t="s">
        <v>134</v>
      </c>
      <c r="M1044" s="174">
        <v>45758.0</v>
      </c>
      <c r="N1044" s="31" t="s">
        <v>78</v>
      </c>
      <c r="O1044" s="173">
        <v>1.0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99" t="s">
        <v>3806</v>
      </c>
      <c r="B1045" s="168" t="s">
        <v>3802</v>
      </c>
      <c r="C1045" s="31" t="s">
        <v>1735</v>
      </c>
      <c r="D1045" s="168" t="s">
        <v>3803</v>
      </c>
      <c r="E1045" s="31" t="s">
        <v>3804</v>
      </c>
      <c r="F1045" s="31" t="s">
        <v>132</v>
      </c>
      <c r="G1045" s="168" t="s">
        <v>1736</v>
      </c>
      <c r="H1045" s="31" t="s">
        <v>1733</v>
      </c>
      <c r="I1045" s="168" t="s">
        <v>1755</v>
      </c>
      <c r="J1045" s="173">
        <v>1.0</v>
      </c>
      <c r="K1045" s="31" t="s">
        <v>9</v>
      </c>
      <c r="L1045" s="31" t="s">
        <v>134</v>
      </c>
      <c r="M1045" s="174">
        <v>45758.0</v>
      </c>
      <c r="N1045" s="31" t="s">
        <v>78</v>
      </c>
      <c r="O1045" s="173">
        <v>1.0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99" t="s">
        <v>3807</v>
      </c>
      <c r="B1046" s="168" t="s">
        <v>3808</v>
      </c>
      <c r="C1046" s="31" t="s">
        <v>1725</v>
      </c>
      <c r="D1046" s="168" t="s">
        <v>3809</v>
      </c>
      <c r="E1046" s="31" t="s">
        <v>3810</v>
      </c>
      <c r="F1046" s="31" t="s">
        <v>132</v>
      </c>
      <c r="G1046" s="163" t="s">
        <v>1728</v>
      </c>
      <c r="H1046" s="31" t="s">
        <v>1728</v>
      </c>
      <c r="I1046" s="168" t="s">
        <v>1755</v>
      </c>
      <c r="J1046" s="173">
        <v>1.0</v>
      </c>
      <c r="K1046" s="31" t="s">
        <v>9</v>
      </c>
      <c r="L1046" s="31" t="s">
        <v>134</v>
      </c>
      <c r="M1046" s="174">
        <v>45758.0</v>
      </c>
      <c r="N1046" s="31" t="s">
        <v>78</v>
      </c>
      <c r="O1046" s="173">
        <v>1.0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99" t="s">
        <v>3811</v>
      </c>
      <c r="B1047" s="168" t="s">
        <v>3808</v>
      </c>
      <c r="C1047" s="31" t="s">
        <v>1732</v>
      </c>
      <c r="D1047" s="168" t="s">
        <v>3809</v>
      </c>
      <c r="E1047" s="31" t="s">
        <v>3810</v>
      </c>
      <c r="F1047" s="31" t="s">
        <v>132</v>
      </c>
      <c r="G1047" s="168" t="s">
        <v>1749</v>
      </c>
      <c r="H1047" s="31" t="s">
        <v>1742</v>
      </c>
      <c r="I1047" s="168" t="s">
        <v>1755</v>
      </c>
      <c r="J1047" s="173">
        <v>1.0</v>
      </c>
      <c r="K1047" s="31" t="s">
        <v>9</v>
      </c>
      <c r="L1047" s="31" t="s">
        <v>134</v>
      </c>
      <c r="M1047" s="174">
        <v>45758.0</v>
      </c>
      <c r="N1047" s="31" t="s">
        <v>78</v>
      </c>
      <c r="O1047" s="173">
        <v>1.0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99" t="s">
        <v>3812</v>
      </c>
      <c r="B1048" s="168" t="s">
        <v>3813</v>
      </c>
      <c r="C1048" s="31" t="s">
        <v>1725</v>
      </c>
      <c r="D1048" s="168" t="s">
        <v>3814</v>
      </c>
      <c r="E1048" s="31" t="s">
        <v>3815</v>
      </c>
      <c r="F1048" s="31" t="s">
        <v>132</v>
      </c>
      <c r="G1048" s="163" t="s">
        <v>1728</v>
      </c>
      <c r="H1048" s="31" t="s">
        <v>1728</v>
      </c>
      <c r="I1048" s="168" t="s">
        <v>1729</v>
      </c>
      <c r="J1048" s="173">
        <v>1.0</v>
      </c>
      <c r="K1048" s="31" t="s">
        <v>82</v>
      </c>
      <c r="L1048" s="31" t="s">
        <v>134</v>
      </c>
      <c r="M1048" s="174">
        <v>45758.0</v>
      </c>
      <c r="N1048" s="31" t="s">
        <v>78</v>
      </c>
      <c r="O1048" s="173">
        <v>1.0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99" t="s">
        <v>3816</v>
      </c>
      <c r="B1049" s="168" t="s">
        <v>3813</v>
      </c>
      <c r="C1049" s="31" t="s">
        <v>1732</v>
      </c>
      <c r="D1049" s="168" t="s">
        <v>3814</v>
      </c>
      <c r="E1049" s="31" t="s">
        <v>3815</v>
      </c>
      <c r="F1049" s="31" t="s">
        <v>132</v>
      </c>
      <c r="G1049" s="168" t="s">
        <v>1736</v>
      </c>
      <c r="H1049" s="31" t="s">
        <v>1733</v>
      </c>
      <c r="I1049" s="168" t="s">
        <v>1729</v>
      </c>
      <c r="J1049" s="173">
        <v>1.0</v>
      </c>
      <c r="K1049" s="31" t="s">
        <v>82</v>
      </c>
      <c r="L1049" s="31" t="s">
        <v>134</v>
      </c>
      <c r="M1049" s="174">
        <v>45758.0</v>
      </c>
      <c r="N1049" s="31" t="s">
        <v>78</v>
      </c>
      <c r="O1049" s="173">
        <v>1.0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99" t="s">
        <v>3817</v>
      </c>
      <c r="B1050" s="168" t="s">
        <v>3813</v>
      </c>
      <c r="C1050" s="31" t="s">
        <v>1735</v>
      </c>
      <c r="D1050" s="168" t="s">
        <v>3814</v>
      </c>
      <c r="E1050" s="31" t="s">
        <v>3815</v>
      </c>
      <c r="F1050" s="31" t="s">
        <v>132</v>
      </c>
      <c r="G1050" s="168" t="s">
        <v>1736</v>
      </c>
      <c r="H1050" s="31" t="s">
        <v>1733</v>
      </c>
      <c r="I1050" s="168" t="s">
        <v>1729</v>
      </c>
      <c r="J1050" s="173">
        <v>1.0</v>
      </c>
      <c r="K1050" s="31" t="s">
        <v>82</v>
      </c>
      <c r="L1050" s="31" t="s">
        <v>134</v>
      </c>
      <c r="M1050" s="174">
        <v>45758.0</v>
      </c>
      <c r="N1050" s="31" t="s">
        <v>78</v>
      </c>
      <c r="O1050" s="173">
        <v>1.0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99" t="s">
        <v>3818</v>
      </c>
      <c r="B1051" s="168" t="s">
        <v>3808</v>
      </c>
      <c r="C1051" s="31" t="s">
        <v>1735</v>
      </c>
      <c r="D1051" s="168" t="s">
        <v>3809</v>
      </c>
      <c r="E1051" s="31" t="s">
        <v>3810</v>
      </c>
      <c r="F1051" s="31" t="s">
        <v>132</v>
      </c>
      <c r="G1051" s="168" t="s">
        <v>1749</v>
      </c>
      <c r="H1051" s="31" t="s">
        <v>1742</v>
      </c>
      <c r="I1051" s="168" t="s">
        <v>1755</v>
      </c>
      <c r="J1051" s="173">
        <v>1.0</v>
      </c>
      <c r="K1051" s="31" t="s">
        <v>9</v>
      </c>
      <c r="L1051" s="31" t="s">
        <v>134</v>
      </c>
      <c r="M1051" s="174">
        <v>45758.0</v>
      </c>
      <c r="N1051" s="31" t="s">
        <v>78</v>
      </c>
      <c r="O1051" s="173">
        <v>1.0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99" t="s">
        <v>3819</v>
      </c>
      <c r="B1052" s="168" t="s">
        <v>3820</v>
      </c>
      <c r="C1052" s="31" t="s">
        <v>1725</v>
      </c>
      <c r="D1052" s="168" t="s">
        <v>3821</v>
      </c>
      <c r="E1052" s="31" t="s">
        <v>3822</v>
      </c>
      <c r="F1052" s="31" t="s">
        <v>131</v>
      </c>
      <c r="G1052" s="163" t="s">
        <v>1728</v>
      </c>
      <c r="H1052" s="31" t="s">
        <v>1728</v>
      </c>
      <c r="I1052" s="168" t="s">
        <v>1755</v>
      </c>
      <c r="J1052" s="173">
        <v>1.0</v>
      </c>
      <c r="K1052" s="31" t="s">
        <v>9</v>
      </c>
      <c r="L1052" s="31" t="s">
        <v>134</v>
      </c>
      <c r="M1052" s="174">
        <v>45758.0</v>
      </c>
      <c r="N1052" s="31" t="s">
        <v>78</v>
      </c>
      <c r="O1052" s="173">
        <v>1.0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99" t="s">
        <v>3823</v>
      </c>
      <c r="B1053" s="168" t="s">
        <v>3820</v>
      </c>
      <c r="C1053" s="31" t="s">
        <v>1732</v>
      </c>
      <c r="D1053" s="168" t="s">
        <v>3821</v>
      </c>
      <c r="E1053" s="31" t="s">
        <v>3822</v>
      </c>
      <c r="F1053" s="31" t="s">
        <v>131</v>
      </c>
      <c r="G1053" s="168" t="s">
        <v>1736</v>
      </c>
      <c r="H1053" s="31" t="s">
        <v>1733</v>
      </c>
      <c r="I1053" s="168" t="s">
        <v>1755</v>
      </c>
      <c r="J1053" s="173">
        <v>1.0</v>
      </c>
      <c r="K1053" s="31" t="s">
        <v>9</v>
      </c>
      <c r="L1053" s="31" t="s">
        <v>134</v>
      </c>
      <c r="M1053" s="174">
        <v>45758.0</v>
      </c>
      <c r="N1053" s="31" t="s">
        <v>78</v>
      </c>
      <c r="O1053" s="173">
        <v>1.0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99" t="s">
        <v>3824</v>
      </c>
      <c r="B1054" s="168" t="s">
        <v>3820</v>
      </c>
      <c r="C1054" s="31" t="s">
        <v>1735</v>
      </c>
      <c r="D1054" s="168" t="s">
        <v>3821</v>
      </c>
      <c r="E1054" s="31" t="s">
        <v>3822</v>
      </c>
      <c r="F1054" s="31" t="s">
        <v>131</v>
      </c>
      <c r="G1054" s="168" t="s">
        <v>1736</v>
      </c>
      <c r="H1054" s="31" t="s">
        <v>1733</v>
      </c>
      <c r="I1054" s="168" t="s">
        <v>1755</v>
      </c>
      <c r="J1054" s="173">
        <v>1.0</v>
      </c>
      <c r="K1054" s="31" t="s">
        <v>9</v>
      </c>
      <c r="L1054" s="31" t="s">
        <v>134</v>
      </c>
      <c r="M1054" s="174">
        <v>45758.0</v>
      </c>
      <c r="N1054" s="31" t="s">
        <v>78</v>
      </c>
      <c r="O1054" s="173">
        <v>1.0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99" t="s">
        <v>3825</v>
      </c>
      <c r="B1055" s="168" t="s">
        <v>3826</v>
      </c>
      <c r="C1055" s="31" t="s">
        <v>1725</v>
      </c>
      <c r="D1055" s="168" t="s">
        <v>3827</v>
      </c>
      <c r="E1055" s="31" t="s">
        <v>3828</v>
      </c>
      <c r="F1055" s="31" t="s">
        <v>132</v>
      </c>
      <c r="G1055" s="163" t="s">
        <v>1728</v>
      </c>
      <c r="H1055" s="31" t="s">
        <v>1728</v>
      </c>
      <c r="I1055" s="168" t="s">
        <v>1755</v>
      </c>
      <c r="J1055" s="173">
        <v>1.0</v>
      </c>
      <c r="K1055" s="31" t="s">
        <v>9</v>
      </c>
      <c r="L1055" s="31" t="s">
        <v>134</v>
      </c>
      <c r="M1055" s="174">
        <v>45759.0</v>
      </c>
      <c r="N1055" s="31" t="s">
        <v>2</v>
      </c>
      <c r="O1055" s="173">
        <v>1.0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99" t="s">
        <v>3829</v>
      </c>
      <c r="B1056" s="168" t="s">
        <v>3830</v>
      </c>
      <c r="C1056" s="31" t="s">
        <v>1725</v>
      </c>
      <c r="D1056" s="168" t="s">
        <v>3831</v>
      </c>
      <c r="E1056" s="31" t="s">
        <v>3832</v>
      </c>
      <c r="F1056" s="31" t="s">
        <v>129</v>
      </c>
      <c r="G1056" s="163" t="s">
        <v>1728</v>
      </c>
      <c r="H1056" s="31" t="s">
        <v>1728</v>
      </c>
      <c r="I1056" s="168" t="s">
        <v>1729</v>
      </c>
      <c r="J1056" s="173">
        <v>1.0</v>
      </c>
      <c r="K1056" s="31" t="s">
        <v>82</v>
      </c>
      <c r="L1056" s="31" t="s">
        <v>134</v>
      </c>
      <c r="M1056" s="174">
        <v>45759.0</v>
      </c>
      <c r="N1056" s="31" t="s">
        <v>2</v>
      </c>
      <c r="O1056" s="173">
        <v>1.0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99" t="s">
        <v>3833</v>
      </c>
      <c r="B1057" s="168" t="s">
        <v>3826</v>
      </c>
      <c r="C1057" s="31" t="s">
        <v>1732</v>
      </c>
      <c r="D1057" s="168" t="s">
        <v>3827</v>
      </c>
      <c r="E1057" s="31" t="s">
        <v>3828</v>
      </c>
      <c r="F1057" s="31" t="s">
        <v>132</v>
      </c>
      <c r="G1057" s="168" t="s">
        <v>1749</v>
      </c>
      <c r="H1057" s="31" t="s">
        <v>1742</v>
      </c>
      <c r="I1057" s="168" t="s">
        <v>1755</v>
      </c>
      <c r="J1057" s="173">
        <v>1.0</v>
      </c>
      <c r="K1057" s="31" t="s">
        <v>9</v>
      </c>
      <c r="L1057" s="31" t="s">
        <v>134</v>
      </c>
      <c r="M1057" s="174">
        <v>45759.0</v>
      </c>
      <c r="N1057" s="31" t="s">
        <v>2</v>
      </c>
      <c r="O1057" s="173">
        <v>1.0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99" t="s">
        <v>3834</v>
      </c>
      <c r="B1058" s="168" t="s">
        <v>3830</v>
      </c>
      <c r="C1058" s="31" t="s">
        <v>1732</v>
      </c>
      <c r="D1058" s="168" t="s">
        <v>3831</v>
      </c>
      <c r="E1058" s="31" t="s">
        <v>3832</v>
      </c>
      <c r="F1058" s="31" t="s">
        <v>129</v>
      </c>
      <c r="G1058" s="168" t="s">
        <v>1962</v>
      </c>
      <c r="H1058" s="31" t="s">
        <v>1944</v>
      </c>
      <c r="I1058" s="168" t="s">
        <v>1729</v>
      </c>
      <c r="J1058" s="173">
        <v>1.0</v>
      </c>
      <c r="K1058" s="31" t="s">
        <v>82</v>
      </c>
      <c r="L1058" s="31" t="s">
        <v>134</v>
      </c>
      <c r="M1058" s="174">
        <v>45759.0</v>
      </c>
      <c r="N1058" s="31" t="s">
        <v>2</v>
      </c>
      <c r="O1058" s="173">
        <v>1.0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99" t="s">
        <v>3835</v>
      </c>
      <c r="B1059" s="168" t="s">
        <v>3836</v>
      </c>
      <c r="C1059" s="31" t="s">
        <v>1725</v>
      </c>
      <c r="D1059" s="168" t="s">
        <v>3837</v>
      </c>
      <c r="E1059" s="31" t="s">
        <v>3838</v>
      </c>
      <c r="F1059" s="31" t="s">
        <v>129</v>
      </c>
      <c r="G1059" s="163" t="s">
        <v>1728</v>
      </c>
      <c r="H1059" s="31" t="s">
        <v>1728</v>
      </c>
      <c r="I1059" s="168" t="s">
        <v>1755</v>
      </c>
      <c r="J1059" s="173">
        <v>1.0</v>
      </c>
      <c r="K1059" s="31" t="s">
        <v>9</v>
      </c>
      <c r="L1059" s="31" t="s">
        <v>134</v>
      </c>
      <c r="M1059" s="174">
        <v>45759.0</v>
      </c>
      <c r="N1059" s="31" t="s">
        <v>2</v>
      </c>
      <c r="O1059" s="173">
        <v>1.0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99" t="s">
        <v>3839</v>
      </c>
      <c r="B1060" s="168" t="s">
        <v>3836</v>
      </c>
      <c r="C1060" s="31" t="s">
        <v>1725</v>
      </c>
      <c r="D1060" s="168" t="s">
        <v>3837</v>
      </c>
      <c r="E1060" s="31" t="s">
        <v>3838</v>
      </c>
      <c r="F1060" s="31" t="s">
        <v>129</v>
      </c>
      <c r="G1060" s="163" t="s">
        <v>1728</v>
      </c>
      <c r="H1060" s="31" t="s">
        <v>1728</v>
      </c>
      <c r="I1060" s="168" t="s">
        <v>1729</v>
      </c>
      <c r="J1060" s="173">
        <v>1.0</v>
      </c>
      <c r="K1060" s="31" t="s">
        <v>82</v>
      </c>
      <c r="L1060" s="31" t="s">
        <v>134</v>
      </c>
      <c r="M1060" s="174">
        <v>45759.0</v>
      </c>
      <c r="N1060" s="31" t="s">
        <v>2</v>
      </c>
      <c r="O1060" s="173">
        <v>1.0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99" t="s">
        <v>3840</v>
      </c>
      <c r="B1061" s="168" t="s">
        <v>3836</v>
      </c>
      <c r="C1061" s="31" t="s">
        <v>1732</v>
      </c>
      <c r="D1061" s="168" t="s">
        <v>3837</v>
      </c>
      <c r="E1061" s="31" t="s">
        <v>3838</v>
      </c>
      <c r="F1061" s="31" t="s">
        <v>129</v>
      </c>
      <c r="G1061" s="168" t="s">
        <v>1962</v>
      </c>
      <c r="H1061" s="31" t="s">
        <v>1944</v>
      </c>
      <c r="I1061" s="168" t="s">
        <v>1729</v>
      </c>
      <c r="J1061" s="173">
        <v>1.0</v>
      </c>
      <c r="K1061" s="31" t="s">
        <v>82</v>
      </c>
      <c r="L1061" s="31" t="s">
        <v>134</v>
      </c>
      <c r="M1061" s="174">
        <v>45759.0</v>
      </c>
      <c r="N1061" s="31" t="s">
        <v>2</v>
      </c>
      <c r="O1061" s="173">
        <v>1.0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99" t="s">
        <v>3841</v>
      </c>
      <c r="B1062" s="168" t="s">
        <v>3826</v>
      </c>
      <c r="C1062" s="31" t="s">
        <v>1735</v>
      </c>
      <c r="D1062" s="168" t="s">
        <v>3827</v>
      </c>
      <c r="E1062" s="31" t="s">
        <v>3828</v>
      </c>
      <c r="F1062" s="31" t="s">
        <v>132</v>
      </c>
      <c r="G1062" s="168" t="s">
        <v>1749</v>
      </c>
      <c r="H1062" s="31" t="s">
        <v>1742</v>
      </c>
      <c r="I1062" s="168" t="s">
        <v>1755</v>
      </c>
      <c r="J1062" s="173">
        <v>1.0</v>
      </c>
      <c r="K1062" s="31" t="s">
        <v>9</v>
      </c>
      <c r="L1062" s="31" t="s">
        <v>134</v>
      </c>
      <c r="M1062" s="174">
        <v>45759.0</v>
      </c>
      <c r="N1062" s="31" t="s">
        <v>2</v>
      </c>
      <c r="O1062" s="173">
        <v>1.0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99" t="s">
        <v>3842</v>
      </c>
      <c r="B1063" s="168" t="s">
        <v>3843</v>
      </c>
      <c r="C1063" s="31" t="s">
        <v>1725</v>
      </c>
      <c r="D1063" s="168" t="s">
        <v>3844</v>
      </c>
      <c r="E1063" s="31" t="s">
        <v>3769</v>
      </c>
      <c r="F1063" s="31" t="s">
        <v>131</v>
      </c>
      <c r="G1063" s="163" t="s">
        <v>1728</v>
      </c>
      <c r="H1063" s="31" t="s">
        <v>1728</v>
      </c>
      <c r="I1063" s="168" t="s">
        <v>1729</v>
      </c>
      <c r="J1063" s="173">
        <v>2.0</v>
      </c>
      <c r="K1063" s="31" t="s">
        <v>82</v>
      </c>
      <c r="L1063" s="31" t="s">
        <v>134</v>
      </c>
      <c r="M1063" s="174">
        <v>45759.0</v>
      </c>
      <c r="N1063" s="31" t="s">
        <v>2</v>
      </c>
      <c r="O1063" s="173">
        <v>2.0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99" t="s">
        <v>3845</v>
      </c>
      <c r="B1064" s="168" t="s">
        <v>3846</v>
      </c>
      <c r="C1064" s="31" t="s">
        <v>1725</v>
      </c>
      <c r="D1064" s="168" t="s">
        <v>3847</v>
      </c>
      <c r="E1064" s="31" t="s">
        <v>3848</v>
      </c>
      <c r="F1064" s="31" t="s">
        <v>132</v>
      </c>
      <c r="G1064" s="163" t="s">
        <v>1728</v>
      </c>
      <c r="H1064" s="31" t="s">
        <v>1728</v>
      </c>
      <c r="I1064" s="168" t="s">
        <v>1729</v>
      </c>
      <c r="J1064" s="173">
        <v>3.0</v>
      </c>
      <c r="K1064" s="31" t="s">
        <v>82</v>
      </c>
      <c r="L1064" s="31" t="s">
        <v>134</v>
      </c>
      <c r="M1064" s="174">
        <v>45759.0</v>
      </c>
      <c r="N1064" s="31" t="s">
        <v>2</v>
      </c>
      <c r="O1064" s="173">
        <v>3.0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99" t="s">
        <v>3849</v>
      </c>
      <c r="B1065" s="168" t="s">
        <v>3843</v>
      </c>
      <c r="C1065" s="31" t="s">
        <v>1732</v>
      </c>
      <c r="D1065" s="168" t="s">
        <v>3844</v>
      </c>
      <c r="E1065" s="31" t="s">
        <v>3769</v>
      </c>
      <c r="F1065" s="31" t="s">
        <v>131</v>
      </c>
      <c r="G1065" s="168" t="s">
        <v>1736</v>
      </c>
      <c r="H1065" s="31" t="s">
        <v>1733</v>
      </c>
      <c r="I1065" s="168" t="s">
        <v>1729</v>
      </c>
      <c r="J1065" s="173">
        <v>2.0</v>
      </c>
      <c r="K1065" s="31" t="s">
        <v>82</v>
      </c>
      <c r="L1065" s="31" t="s">
        <v>134</v>
      </c>
      <c r="M1065" s="174">
        <v>45759.0</v>
      </c>
      <c r="N1065" s="31" t="s">
        <v>2</v>
      </c>
      <c r="O1065" s="173">
        <v>2.0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99" t="s">
        <v>3850</v>
      </c>
      <c r="B1066" s="168" t="s">
        <v>3846</v>
      </c>
      <c r="C1066" s="31" t="s">
        <v>1732</v>
      </c>
      <c r="D1066" s="168" t="s">
        <v>3847</v>
      </c>
      <c r="E1066" s="31" t="s">
        <v>3848</v>
      </c>
      <c r="F1066" s="31" t="s">
        <v>132</v>
      </c>
      <c r="G1066" s="168" t="s">
        <v>1749</v>
      </c>
      <c r="H1066" s="31" t="s">
        <v>1742</v>
      </c>
      <c r="I1066" s="168" t="s">
        <v>1729</v>
      </c>
      <c r="J1066" s="173">
        <v>3.0</v>
      </c>
      <c r="K1066" s="31" t="s">
        <v>82</v>
      </c>
      <c r="L1066" s="31" t="s">
        <v>134</v>
      </c>
      <c r="M1066" s="174">
        <v>45759.0</v>
      </c>
      <c r="N1066" s="31" t="s">
        <v>2</v>
      </c>
      <c r="O1066" s="173">
        <v>3.0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99" t="s">
        <v>3851</v>
      </c>
      <c r="B1067" s="168" t="s">
        <v>3830</v>
      </c>
      <c r="C1067" s="31" t="s">
        <v>1735</v>
      </c>
      <c r="D1067" s="168" t="s">
        <v>3831</v>
      </c>
      <c r="E1067" s="31" t="s">
        <v>3832</v>
      </c>
      <c r="F1067" s="31" t="s">
        <v>129</v>
      </c>
      <c r="G1067" s="168" t="s">
        <v>1962</v>
      </c>
      <c r="H1067" s="31" t="s">
        <v>1944</v>
      </c>
      <c r="I1067" s="168" t="s">
        <v>1729</v>
      </c>
      <c r="J1067" s="173">
        <v>1.0</v>
      </c>
      <c r="K1067" s="31" t="s">
        <v>82</v>
      </c>
      <c r="L1067" s="31" t="s">
        <v>134</v>
      </c>
      <c r="M1067" s="174">
        <v>45759.0</v>
      </c>
      <c r="N1067" s="31" t="s">
        <v>2</v>
      </c>
      <c r="O1067" s="173">
        <v>1.0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99" t="s">
        <v>3852</v>
      </c>
      <c r="B1068" s="168" t="s">
        <v>3846</v>
      </c>
      <c r="C1068" s="31" t="s">
        <v>1735</v>
      </c>
      <c r="D1068" s="168" t="s">
        <v>3847</v>
      </c>
      <c r="E1068" s="31" t="s">
        <v>3848</v>
      </c>
      <c r="F1068" s="31" t="s">
        <v>132</v>
      </c>
      <c r="G1068" s="168" t="s">
        <v>1749</v>
      </c>
      <c r="H1068" s="31" t="s">
        <v>1742</v>
      </c>
      <c r="I1068" s="168" t="s">
        <v>1729</v>
      </c>
      <c r="J1068" s="173">
        <v>3.0</v>
      </c>
      <c r="K1068" s="31" t="s">
        <v>82</v>
      </c>
      <c r="L1068" s="31" t="s">
        <v>134</v>
      </c>
      <c r="M1068" s="174">
        <v>45759.0</v>
      </c>
      <c r="N1068" s="31" t="s">
        <v>2</v>
      </c>
      <c r="O1068" s="173">
        <v>3.0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99" t="s">
        <v>3853</v>
      </c>
      <c r="B1069" s="168" t="s">
        <v>3836</v>
      </c>
      <c r="C1069" s="31" t="s">
        <v>1735</v>
      </c>
      <c r="D1069" s="168" t="s">
        <v>3837</v>
      </c>
      <c r="E1069" s="31" t="s">
        <v>3838</v>
      </c>
      <c r="F1069" s="31" t="s">
        <v>129</v>
      </c>
      <c r="G1069" s="168" t="s">
        <v>1962</v>
      </c>
      <c r="H1069" s="31" t="s">
        <v>1944</v>
      </c>
      <c r="I1069" s="168" t="s">
        <v>1755</v>
      </c>
      <c r="J1069" s="173">
        <v>1.0</v>
      </c>
      <c r="K1069" s="31" t="s">
        <v>9</v>
      </c>
      <c r="L1069" s="31" t="s">
        <v>134</v>
      </c>
      <c r="M1069" s="174">
        <v>45759.0</v>
      </c>
      <c r="N1069" s="31" t="s">
        <v>2</v>
      </c>
      <c r="O1069" s="173">
        <v>1.0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99" t="s">
        <v>3854</v>
      </c>
      <c r="B1070" s="168" t="s">
        <v>3836</v>
      </c>
      <c r="C1070" s="31" t="s">
        <v>1735</v>
      </c>
      <c r="D1070" s="168" t="s">
        <v>3837</v>
      </c>
      <c r="E1070" s="31" t="s">
        <v>3838</v>
      </c>
      <c r="F1070" s="31" t="s">
        <v>129</v>
      </c>
      <c r="G1070" s="168" t="s">
        <v>1962</v>
      </c>
      <c r="H1070" s="31" t="s">
        <v>1944</v>
      </c>
      <c r="I1070" s="168" t="s">
        <v>1729</v>
      </c>
      <c r="J1070" s="173">
        <v>1.0</v>
      </c>
      <c r="K1070" s="31" t="s">
        <v>82</v>
      </c>
      <c r="L1070" s="31" t="s">
        <v>134</v>
      </c>
      <c r="M1070" s="174">
        <v>45759.0</v>
      </c>
      <c r="N1070" s="31" t="s">
        <v>2</v>
      </c>
      <c r="O1070" s="173">
        <v>1.0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99" t="s">
        <v>3855</v>
      </c>
      <c r="B1071" s="168" t="s">
        <v>3843</v>
      </c>
      <c r="C1071" s="31" t="s">
        <v>1735</v>
      </c>
      <c r="D1071" s="168" t="s">
        <v>3844</v>
      </c>
      <c r="E1071" s="31" t="s">
        <v>3769</v>
      </c>
      <c r="F1071" s="31" t="s">
        <v>131</v>
      </c>
      <c r="G1071" s="168" t="s">
        <v>1736</v>
      </c>
      <c r="H1071" s="31" t="s">
        <v>1733</v>
      </c>
      <c r="I1071" s="168" t="s">
        <v>1729</v>
      </c>
      <c r="J1071" s="173">
        <v>2.0</v>
      </c>
      <c r="K1071" s="31" t="s">
        <v>82</v>
      </c>
      <c r="L1071" s="31" t="s">
        <v>134</v>
      </c>
      <c r="M1071" s="174">
        <v>45759.0</v>
      </c>
      <c r="N1071" s="31" t="s">
        <v>2</v>
      </c>
      <c r="O1071" s="173">
        <v>2.0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99" t="s">
        <v>3856</v>
      </c>
      <c r="B1072" s="168" t="s">
        <v>3857</v>
      </c>
      <c r="C1072" s="31" t="s">
        <v>1725</v>
      </c>
      <c r="D1072" s="168" t="s">
        <v>3858</v>
      </c>
      <c r="E1072" s="31" t="s">
        <v>3859</v>
      </c>
      <c r="F1072" s="31" t="s">
        <v>132</v>
      </c>
      <c r="G1072" s="163" t="s">
        <v>1728</v>
      </c>
      <c r="H1072" s="31" t="s">
        <v>1728</v>
      </c>
      <c r="I1072" s="168" t="s">
        <v>1755</v>
      </c>
      <c r="J1072" s="173">
        <v>1.0</v>
      </c>
      <c r="K1072" s="31" t="s">
        <v>9</v>
      </c>
      <c r="L1072" s="31" t="s">
        <v>134</v>
      </c>
      <c r="M1072" s="174">
        <v>45759.0</v>
      </c>
      <c r="N1072" s="31" t="s">
        <v>2</v>
      </c>
      <c r="O1072" s="173">
        <v>1.0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99" t="s">
        <v>3860</v>
      </c>
      <c r="B1073" s="168" t="s">
        <v>3857</v>
      </c>
      <c r="C1073" s="31" t="s">
        <v>1732</v>
      </c>
      <c r="D1073" s="168" t="s">
        <v>3858</v>
      </c>
      <c r="E1073" s="31" t="s">
        <v>3859</v>
      </c>
      <c r="F1073" s="31" t="s">
        <v>132</v>
      </c>
      <c r="G1073" s="168" t="s">
        <v>1749</v>
      </c>
      <c r="H1073" s="31" t="s">
        <v>1742</v>
      </c>
      <c r="I1073" s="168" t="s">
        <v>1755</v>
      </c>
      <c r="J1073" s="173">
        <v>1.0</v>
      </c>
      <c r="K1073" s="31" t="s">
        <v>9</v>
      </c>
      <c r="L1073" s="31" t="s">
        <v>134</v>
      </c>
      <c r="M1073" s="174">
        <v>45759.0</v>
      </c>
      <c r="N1073" s="31" t="s">
        <v>2</v>
      </c>
      <c r="O1073" s="173">
        <v>1.0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99" t="s">
        <v>3861</v>
      </c>
      <c r="B1074" s="168" t="s">
        <v>3862</v>
      </c>
      <c r="C1074" s="31" t="s">
        <v>1725</v>
      </c>
      <c r="D1074" s="168" t="s">
        <v>3863</v>
      </c>
      <c r="E1074" s="31" t="s">
        <v>3864</v>
      </c>
      <c r="F1074" s="31" t="s">
        <v>132</v>
      </c>
      <c r="G1074" s="163" t="s">
        <v>1728</v>
      </c>
      <c r="H1074" s="31" t="s">
        <v>1728</v>
      </c>
      <c r="I1074" s="168" t="s">
        <v>1755</v>
      </c>
      <c r="J1074" s="173">
        <v>1.0</v>
      </c>
      <c r="K1074" s="31" t="s">
        <v>9</v>
      </c>
      <c r="L1074" s="31" t="s">
        <v>134</v>
      </c>
      <c r="M1074" s="174">
        <v>45759.0</v>
      </c>
      <c r="N1074" s="31" t="s">
        <v>2</v>
      </c>
      <c r="O1074" s="173">
        <v>1.0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99" t="s">
        <v>3865</v>
      </c>
      <c r="B1075" s="168" t="s">
        <v>3862</v>
      </c>
      <c r="C1075" s="31" t="s">
        <v>1732</v>
      </c>
      <c r="D1075" s="168" t="s">
        <v>3863</v>
      </c>
      <c r="E1075" s="31" t="s">
        <v>3864</v>
      </c>
      <c r="F1075" s="31" t="s">
        <v>132</v>
      </c>
      <c r="G1075" s="168" t="s">
        <v>1749</v>
      </c>
      <c r="H1075" s="31" t="s">
        <v>1742</v>
      </c>
      <c r="I1075" s="168" t="s">
        <v>1755</v>
      </c>
      <c r="J1075" s="173">
        <v>1.0</v>
      </c>
      <c r="K1075" s="31" t="s">
        <v>9</v>
      </c>
      <c r="L1075" s="31" t="s">
        <v>134</v>
      </c>
      <c r="M1075" s="174">
        <v>45759.0</v>
      </c>
      <c r="N1075" s="31" t="s">
        <v>2</v>
      </c>
      <c r="O1075" s="173">
        <v>1.0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99" t="s">
        <v>3866</v>
      </c>
      <c r="B1076" s="168" t="s">
        <v>3867</v>
      </c>
      <c r="C1076" s="31" t="s">
        <v>1725</v>
      </c>
      <c r="D1076" s="168" t="s">
        <v>3868</v>
      </c>
      <c r="E1076" s="31" t="s">
        <v>3869</v>
      </c>
      <c r="F1076" s="31" t="s">
        <v>132</v>
      </c>
      <c r="G1076" s="163" t="s">
        <v>1728</v>
      </c>
      <c r="H1076" s="31" t="s">
        <v>1728</v>
      </c>
      <c r="I1076" s="168" t="s">
        <v>1755</v>
      </c>
      <c r="J1076" s="173">
        <v>1.0</v>
      </c>
      <c r="K1076" s="31" t="s">
        <v>9</v>
      </c>
      <c r="L1076" s="31" t="s">
        <v>134</v>
      </c>
      <c r="M1076" s="174">
        <v>45759.0</v>
      </c>
      <c r="N1076" s="31" t="s">
        <v>2</v>
      </c>
      <c r="O1076" s="173">
        <v>1.0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99" t="s">
        <v>3870</v>
      </c>
      <c r="B1077" s="168" t="s">
        <v>3867</v>
      </c>
      <c r="C1077" s="31" t="s">
        <v>1732</v>
      </c>
      <c r="D1077" s="168" t="s">
        <v>3868</v>
      </c>
      <c r="E1077" s="31" t="s">
        <v>3869</v>
      </c>
      <c r="F1077" s="31" t="s">
        <v>132</v>
      </c>
      <c r="G1077" s="168" t="s">
        <v>1962</v>
      </c>
      <c r="H1077" s="31" t="s">
        <v>1944</v>
      </c>
      <c r="I1077" s="168" t="s">
        <v>1755</v>
      </c>
      <c r="J1077" s="173">
        <v>1.0</v>
      </c>
      <c r="K1077" s="31" t="s">
        <v>9</v>
      </c>
      <c r="L1077" s="31" t="s">
        <v>134</v>
      </c>
      <c r="M1077" s="174">
        <v>45759.0</v>
      </c>
      <c r="N1077" s="31" t="s">
        <v>2</v>
      </c>
      <c r="O1077" s="173">
        <v>1.0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99" t="s">
        <v>3871</v>
      </c>
      <c r="B1078" s="168" t="s">
        <v>3872</v>
      </c>
      <c r="C1078" s="31" t="s">
        <v>1725</v>
      </c>
      <c r="D1078" s="168" t="s">
        <v>3873</v>
      </c>
      <c r="E1078" s="31" t="s">
        <v>3874</v>
      </c>
      <c r="F1078" s="31" t="s">
        <v>131</v>
      </c>
      <c r="G1078" s="163" t="s">
        <v>1728</v>
      </c>
      <c r="H1078" s="31" t="s">
        <v>1728</v>
      </c>
      <c r="I1078" s="168" t="s">
        <v>1755</v>
      </c>
      <c r="J1078" s="173">
        <v>1.0</v>
      </c>
      <c r="K1078" s="31" t="s">
        <v>9</v>
      </c>
      <c r="L1078" s="31" t="s">
        <v>134</v>
      </c>
      <c r="M1078" s="174">
        <v>45759.0</v>
      </c>
      <c r="N1078" s="31" t="s">
        <v>2</v>
      </c>
      <c r="O1078" s="173">
        <v>1.0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99" t="s">
        <v>3875</v>
      </c>
      <c r="B1079" s="168" t="s">
        <v>3857</v>
      </c>
      <c r="C1079" s="31" t="s">
        <v>1735</v>
      </c>
      <c r="D1079" s="168" t="s">
        <v>3858</v>
      </c>
      <c r="E1079" s="31" t="s">
        <v>3859</v>
      </c>
      <c r="F1079" s="31" t="s">
        <v>132</v>
      </c>
      <c r="G1079" s="168" t="s">
        <v>1749</v>
      </c>
      <c r="H1079" s="31" t="s">
        <v>1742</v>
      </c>
      <c r="I1079" s="168" t="s">
        <v>1755</v>
      </c>
      <c r="J1079" s="173">
        <v>1.0</v>
      </c>
      <c r="K1079" s="31" t="s">
        <v>9</v>
      </c>
      <c r="L1079" s="31" t="s">
        <v>134</v>
      </c>
      <c r="M1079" s="174">
        <v>45759.0</v>
      </c>
      <c r="N1079" s="31" t="s">
        <v>2</v>
      </c>
      <c r="O1079" s="173">
        <v>1.0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99" t="s">
        <v>3876</v>
      </c>
      <c r="B1080" s="168" t="s">
        <v>3872</v>
      </c>
      <c r="C1080" s="31" t="s">
        <v>1732</v>
      </c>
      <c r="D1080" s="168" t="s">
        <v>3873</v>
      </c>
      <c r="E1080" s="31" t="s">
        <v>3874</v>
      </c>
      <c r="F1080" s="31" t="s">
        <v>131</v>
      </c>
      <c r="G1080" s="168" t="s">
        <v>1736</v>
      </c>
      <c r="H1080" s="31" t="s">
        <v>1733</v>
      </c>
      <c r="I1080" s="168" t="s">
        <v>1755</v>
      </c>
      <c r="J1080" s="173">
        <v>1.0</v>
      </c>
      <c r="K1080" s="31" t="s">
        <v>9</v>
      </c>
      <c r="L1080" s="31" t="s">
        <v>134</v>
      </c>
      <c r="M1080" s="174">
        <v>45759.0</v>
      </c>
      <c r="N1080" s="31" t="s">
        <v>2</v>
      </c>
      <c r="O1080" s="173">
        <v>1.0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99" t="s">
        <v>3877</v>
      </c>
      <c r="B1081" s="168" t="s">
        <v>3872</v>
      </c>
      <c r="C1081" s="31" t="s">
        <v>1735</v>
      </c>
      <c r="D1081" s="168" t="s">
        <v>3873</v>
      </c>
      <c r="E1081" s="31" t="s">
        <v>3874</v>
      </c>
      <c r="F1081" s="31" t="s">
        <v>131</v>
      </c>
      <c r="G1081" s="168" t="s">
        <v>1736</v>
      </c>
      <c r="H1081" s="31" t="s">
        <v>1733</v>
      </c>
      <c r="I1081" s="168" t="s">
        <v>1755</v>
      </c>
      <c r="J1081" s="173">
        <v>1.0</v>
      </c>
      <c r="K1081" s="31" t="s">
        <v>9</v>
      </c>
      <c r="L1081" s="31" t="s">
        <v>134</v>
      </c>
      <c r="M1081" s="174">
        <v>45759.0</v>
      </c>
      <c r="N1081" s="31" t="s">
        <v>2</v>
      </c>
      <c r="O1081" s="173">
        <v>1.0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99" t="s">
        <v>3878</v>
      </c>
      <c r="B1082" s="168" t="s">
        <v>3867</v>
      </c>
      <c r="C1082" s="31" t="s">
        <v>1735</v>
      </c>
      <c r="D1082" s="168" t="s">
        <v>3868</v>
      </c>
      <c r="E1082" s="31" t="s">
        <v>3869</v>
      </c>
      <c r="F1082" s="31" t="s">
        <v>132</v>
      </c>
      <c r="G1082" s="168" t="s">
        <v>1962</v>
      </c>
      <c r="H1082" s="31" t="s">
        <v>1944</v>
      </c>
      <c r="I1082" s="168" t="s">
        <v>1755</v>
      </c>
      <c r="J1082" s="173">
        <v>1.0</v>
      </c>
      <c r="K1082" s="31" t="s">
        <v>9</v>
      </c>
      <c r="L1082" s="31" t="s">
        <v>134</v>
      </c>
      <c r="M1082" s="174">
        <v>45759.0</v>
      </c>
      <c r="N1082" s="31" t="s">
        <v>2</v>
      </c>
      <c r="O1082" s="173">
        <v>1.0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99" t="s">
        <v>3879</v>
      </c>
      <c r="B1083" s="168" t="s">
        <v>3862</v>
      </c>
      <c r="C1083" s="31" t="s">
        <v>1735</v>
      </c>
      <c r="D1083" s="168" t="s">
        <v>3863</v>
      </c>
      <c r="E1083" s="31" t="s">
        <v>3864</v>
      </c>
      <c r="F1083" s="31" t="s">
        <v>132</v>
      </c>
      <c r="G1083" s="168" t="s">
        <v>1749</v>
      </c>
      <c r="H1083" s="31" t="s">
        <v>1742</v>
      </c>
      <c r="I1083" s="168" t="s">
        <v>1755</v>
      </c>
      <c r="J1083" s="173">
        <v>1.0</v>
      </c>
      <c r="K1083" s="31" t="s">
        <v>9</v>
      </c>
      <c r="L1083" s="31" t="s">
        <v>134</v>
      </c>
      <c r="M1083" s="174">
        <v>45759.0</v>
      </c>
      <c r="N1083" s="31" t="s">
        <v>2</v>
      </c>
      <c r="O1083" s="173">
        <v>1.0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99" t="s">
        <v>3880</v>
      </c>
      <c r="B1084" s="168" t="s">
        <v>3881</v>
      </c>
      <c r="C1084" s="31" t="s">
        <v>1725</v>
      </c>
      <c r="D1084" s="168" t="s">
        <v>3882</v>
      </c>
      <c r="E1084" s="31" t="s">
        <v>3883</v>
      </c>
      <c r="F1084" s="31" t="s">
        <v>131</v>
      </c>
      <c r="G1084" s="163" t="s">
        <v>1728</v>
      </c>
      <c r="H1084" s="31" t="s">
        <v>1728</v>
      </c>
      <c r="I1084" s="168" t="s">
        <v>1755</v>
      </c>
      <c r="J1084" s="173">
        <v>1.0</v>
      </c>
      <c r="K1084" s="31" t="s">
        <v>9</v>
      </c>
      <c r="L1084" s="31" t="s">
        <v>134</v>
      </c>
      <c r="M1084" s="174">
        <v>45759.0</v>
      </c>
      <c r="N1084" s="31" t="s">
        <v>2</v>
      </c>
      <c r="O1084" s="173">
        <v>1.0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99" t="s">
        <v>3884</v>
      </c>
      <c r="B1085" s="168" t="s">
        <v>3881</v>
      </c>
      <c r="C1085" s="31" t="s">
        <v>1732</v>
      </c>
      <c r="D1085" s="168" t="s">
        <v>3882</v>
      </c>
      <c r="E1085" s="31" t="s">
        <v>3883</v>
      </c>
      <c r="F1085" s="31" t="s">
        <v>131</v>
      </c>
      <c r="G1085" s="168" t="s">
        <v>1736</v>
      </c>
      <c r="H1085" s="31" t="s">
        <v>1733</v>
      </c>
      <c r="I1085" s="168" t="s">
        <v>1755</v>
      </c>
      <c r="J1085" s="173">
        <v>1.0</v>
      </c>
      <c r="K1085" s="31" t="s">
        <v>9</v>
      </c>
      <c r="L1085" s="31" t="s">
        <v>134</v>
      </c>
      <c r="M1085" s="174">
        <v>45759.0</v>
      </c>
      <c r="N1085" s="31" t="s">
        <v>2</v>
      </c>
      <c r="O1085" s="173">
        <v>1.0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99" t="s">
        <v>3885</v>
      </c>
      <c r="B1086" s="168" t="s">
        <v>3886</v>
      </c>
      <c r="C1086" s="31" t="s">
        <v>1725</v>
      </c>
      <c r="D1086" s="168" t="s">
        <v>3887</v>
      </c>
      <c r="E1086" s="31" t="s">
        <v>3888</v>
      </c>
      <c r="F1086" s="31" t="s">
        <v>132</v>
      </c>
      <c r="G1086" s="163" t="s">
        <v>1728</v>
      </c>
      <c r="H1086" s="31" t="s">
        <v>1728</v>
      </c>
      <c r="I1086" s="168" t="s">
        <v>1755</v>
      </c>
      <c r="J1086" s="173">
        <v>1.0</v>
      </c>
      <c r="K1086" s="31" t="s">
        <v>9</v>
      </c>
      <c r="L1086" s="31" t="s">
        <v>134</v>
      </c>
      <c r="M1086" s="174">
        <v>45759.0</v>
      </c>
      <c r="N1086" s="31" t="s">
        <v>2</v>
      </c>
      <c r="O1086" s="173">
        <v>1.0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99" t="s">
        <v>3889</v>
      </c>
      <c r="B1087" s="168" t="s">
        <v>3881</v>
      </c>
      <c r="C1087" s="31" t="s">
        <v>1735</v>
      </c>
      <c r="D1087" s="168" t="s">
        <v>3882</v>
      </c>
      <c r="E1087" s="31" t="s">
        <v>3883</v>
      </c>
      <c r="F1087" s="31" t="s">
        <v>131</v>
      </c>
      <c r="G1087" s="168" t="s">
        <v>1736</v>
      </c>
      <c r="H1087" s="31" t="s">
        <v>1733</v>
      </c>
      <c r="I1087" s="168" t="s">
        <v>1755</v>
      </c>
      <c r="J1087" s="173">
        <v>1.0</v>
      </c>
      <c r="K1087" s="31" t="s">
        <v>9</v>
      </c>
      <c r="L1087" s="31" t="s">
        <v>134</v>
      </c>
      <c r="M1087" s="174">
        <v>45759.0</v>
      </c>
      <c r="N1087" s="31" t="s">
        <v>2</v>
      </c>
      <c r="O1087" s="173">
        <v>1.0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99" t="s">
        <v>3890</v>
      </c>
      <c r="B1088" s="168" t="s">
        <v>3886</v>
      </c>
      <c r="C1088" s="31" t="s">
        <v>1732</v>
      </c>
      <c r="D1088" s="168" t="s">
        <v>3887</v>
      </c>
      <c r="E1088" s="31" t="s">
        <v>3888</v>
      </c>
      <c r="F1088" s="31" t="s">
        <v>132</v>
      </c>
      <c r="G1088" s="168" t="s">
        <v>1749</v>
      </c>
      <c r="H1088" s="31" t="s">
        <v>1742</v>
      </c>
      <c r="I1088" s="168" t="s">
        <v>1755</v>
      </c>
      <c r="J1088" s="173">
        <v>1.0</v>
      </c>
      <c r="K1088" s="31" t="s">
        <v>9</v>
      </c>
      <c r="L1088" s="31" t="s">
        <v>134</v>
      </c>
      <c r="M1088" s="174">
        <v>45759.0</v>
      </c>
      <c r="N1088" s="31" t="s">
        <v>2</v>
      </c>
      <c r="O1088" s="173">
        <v>1.0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99" t="s">
        <v>3891</v>
      </c>
      <c r="B1089" s="168" t="s">
        <v>3892</v>
      </c>
      <c r="C1089" s="31" t="s">
        <v>1725</v>
      </c>
      <c r="D1089" s="168" t="s">
        <v>3893</v>
      </c>
      <c r="E1089" s="31" t="s">
        <v>3894</v>
      </c>
      <c r="F1089" s="31" t="s">
        <v>129</v>
      </c>
      <c r="G1089" s="163" t="s">
        <v>1728</v>
      </c>
      <c r="H1089" s="31" t="s">
        <v>1728</v>
      </c>
      <c r="I1089" s="168" t="s">
        <v>1729</v>
      </c>
      <c r="J1089" s="173">
        <v>1.0</v>
      </c>
      <c r="K1089" s="31" t="s">
        <v>82</v>
      </c>
      <c r="L1089" s="31" t="s">
        <v>134</v>
      </c>
      <c r="M1089" s="174">
        <v>45759.0</v>
      </c>
      <c r="N1089" s="31" t="s">
        <v>2</v>
      </c>
      <c r="O1089" s="173">
        <v>1.0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99" t="s">
        <v>3895</v>
      </c>
      <c r="B1090" s="168" t="s">
        <v>3886</v>
      </c>
      <c r="C1090" s="31" t="s">
        <v>1735</v>
      </c>
      <c r="D1090" s="168" t="s">
        <v>3887</v>
      </c>
      <c r="E1090" s="31" t="s">
        <v>3888</v>
      </c>
      <c r="F1090" s="31" t="s">
        <v>132</v>
      </c>
      <c r="G1090" s="168" t="s">
        <v>1749</v>
      </c>
      <c r="H1090" s="31" t="s">
        <v>1742</v>
      </c>
      <c r="I1090" s="168" t="s">
        <v>1755</v>
      </c>
      <c r="J1090" s="173">
        <v>1.0</v>
      </c>
      <c r="K1090" s="31" t="s">
        <v>9</v>
      </c>
      <c r="L1090" s="31" t="s">
        <v>134</v>
      </c>
      <c r="M1090" s="174">
        <v>45759.0</v>
      </c>
      <c r="N1090" s="31" t="s">
        <v>2</v>
      </c>
      <c r="O1090" s="173">
        <v>1.0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99" t="s">
        <v>3896</v>
      </c>
      <c r="B1091" s="168" t="s">
        <v>3897</v>
      </c>
      <c r="C1091" s="31" t="s">
        <v>1725</v>
      </c>
      <c r="D1091" s="168" t="s">
        <v>3898</v>
      </c>
      <c r="E1091" s="31" t="s">
        <v>3899</v>
      </c>
      <c r="F1091" s="31" t="s">
        <v>129</v>
      </c>
      <c r="G1091" s="163" t="s">
        <v>1728</v>
      </c>
      <c r="H1091" s="31" t="s">
        <v>1728</v>
      </c>
      <c r="I1091" s="168" t="s">
        <v>1755</v>
      </c>
      <c r="J1091" s="173">
        <v>1.0</v>
      </c>
      <c r="K1091" s="31" t="s">
        <v>9</v>
      </c>
      <c r="L1091" s="31" t="s">
        <v>134</v>
      </c>
      <c r="M1091" s="174">
        <v>45759.0</v>
      </c>
      <c r="N1091" s="31" t="s">
        <v>2</v>
      </c>
      <c r="O1091" s="173">
        <v>1.0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99" t="s">
        <v>3900</v>
      </c>
      <c r="B1092" s="168" t="s">
        <v>3892</v>
      </c>
      <c r="C1092" s="31" t="s">
        <v>1732</v>
      </c>
      <c r="D1092" s="168" t="s">
        <v>3893</v>
      </c>
      <c r="E1092" s="31" t="s">
        <v>3894</v>
      </c>
      <c r="F1092" s="31" t="s">
        <v>129</v>
      </c>
      <c r="G1092" s="168" t="s">
        <v>1962</v>
      </c>
      <c r="H1092" s="31" t="s">
        <v>1944</v>
      </c>
      <c r="I1092" s="168" t="s">
        <v>1729</v>
      </c>
      <c r="J1092" s="173">
        <v>1.0</v>
      </c>
      <c r="K1092" s="31" t="s">
        <v>82</v>
      </c>
      <c r="L1092" s="31" t="s">
        <v>134</v>
      </c>
      <c r="M1092" s="174">
        <v>45759.0</v>
      </c>
      <c r="N1092" s="31" t="s">
        <v>2</v>
      </c>
      <c r="O1092" s="173">
        <v>1.0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99" t="s">
        <v>3901</v>
      </c>
      <c r="B1093" s="168" t="s">
        <v>3897</v>
      </c>
      <c r="C1093" s="31" t="s">
        <v>1732</v>
      </c>
      <c r="D1093" s="168" t="s">
        <v>3898</v>
      </c>
      <c r="E1093" s="31" t="s">
        <v>3899</v>
      </c>
      <c r="F1093" s="31" t="s">
        <v>129</v>
      </c>
      <c r="G1093" s="168" t="s">
        <v>1962</v>
      </c>
      <c r="H1093" s="31" t="s">
        <v>1944</v>
      </c>
      <c r="I1093" s="168" t="s">
        <v>1755</v>
      </c>
      <c r="J1093" s="173">
        <v>1.0</v>
      </c>
      <c r="K1093" s="31" t="s">
        <v>9</v>
      </c>
      <c r="L1093" s="31" t="s">
        <v>134</v>
      </c>
      <c r="M1093" s="174">
        <v>45759.0</v>
      </c>
      <c r="N1093" s="31" t="s">
        <v>2</v>
      </c>
      <c r="O1093" s="173">
        <v>1.0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99" t="s">
        <v>3902</v>
      </c>
      <c r="B1094" s="168" t="s">
        <v>3903</v>
      </c>
      <c r="C1094" s="31" t="s">
        <v>1725</v>
      </c>
      <c r="D1094" s="168" t="s">
        <v>3904</v>
      </c>
      <c r="E1094" s="31" t="s">
        <v>3905</v>
      </c>
      <c r="F1094" s="31" t="s">
        <v>131</v>
      </c>
      <c r="G1094" s="163" t="s">
        <v>1728</v>
      </c>
      <c r="H1094" s="31" t="s">
        <v>1728</v>
      </c>
      <c r="I1094" s="168" t="s">
        <v>1755</v>
      </c>
      <c r="J1094" s="173">
        <v>1.0</v>
      </c>
      <c r="K1094" s="31" t="s">
        <v>9</v>
      </c>
      <c r="L1094" s="31" t="s">
        <v>134</v>
      </c>
      <c r="M1094" s="174">
        <v>45759.0</v>
      </c>
      <c r="N1094" s="31" t="s">
        <v>2</v>
      </c>
      <c r="O1094" s="173">
        <v>1.0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99" t="s">
        <v>3906</v>
      </c>
      <c r="B1095" s="168" t="s">
        <v>3903</v>
      </c>
      <c r="C1095" s="31" t="s">
        <v>1732</v>
      </c>
      <c r="D1095" s="168" t="s">
        <v>3904</v>
      </c>
      <c r="E1095" s="31" t="s">
        <v>3905</v>
      </c>
      <c r="F1095" s="31" t="s">
        <v>131</v>
      </c>
      <c r="G1095" s="168" t="s">
        <v>1736</v>
      </c>
      <c r="H1095" s="31" t="s">
        <v>1733</v>
      </c>
      <c r="I1095" s="168" t="s">
        <v>1755</v>
      </c>
      <c r="J1095" s="173">
        <v>1.0</v>
      </c>
      <c r="K1095" s="31" t="s">
        <v>9</v>
      </c>
      <c r="L1095" s="31" t="s">
        <v>134</v>
      </c>
      <c r="M1095" s="174">
        <v>45759.0</v>
      </c>
      <c r="N1095" s="31" t="s">
        <v>2</v>
      </c>
      <c r="O1095" s="173">
        <v>1.0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99" t="s">
        <v>3907</v>
      </c>
      <c r="B1096" s="168" t="s">
        <v>3908</v>
      </c>
      <c r="C1096" s="31" t="s">
        <v>1725</v>
      </c>
      <c r="D1096" s="168" t="s">
        <v>3909</v>
      </c>
      <c r="E1096" s="31" t="s">
        <v>3910</v>
      </c>
      <c r="F1096" s="31" t="s">
        <v>132</v>
      </c>
      <c r="G1096" s="163" t="s">
        <v>1728</v>
      </c>
      <c r="H1096" s="31" t="s">
        <v>1728</v>
      </c>
      <c r="I1096" s="168" t="s">
        <v>1755</v>
      </c>
      <c r="J1096" s="173">
        <v>1.0</v>
      </c>
      <c r="K1096" s="31" t="s">
        <v>9</v>
      </c>
      <c r="L1096" s="31" t="s">
        <v>134</v>
      </c>
      <c r="M1096" s="174">
        <v>45759.0</v>
      </c>
      <c r="N1096" s="31" t="s">
        <v>2</v>
      </c>
      <c r="O1096" s="173">
        <v>1.0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99" t="s">
        <v>3911</v>
      </c>
      <c r="B1097" s="168" t="s">
        <v>3897</v>
      </c>
      <c r="C1097" s="31" t="s">
        <v>1735</v>
      </c>
      <c r="D1097" s="168" t="s">
        <v>3898</v>
      </c>
      <c r="E1097" s="31" t="s">
        <v>3899</v>
      </c>
      <c r="F1097" s="31" t="s">
        <v>129</v>
      </c>
      <c r="G1097" s="168" t="s">
        <v>1962</v>
      </c>
      <c r="H1097" s="31" t="s">
        <v>1944</v>
      </c>
      <c r="I1097" s="168" t="s">
        <v>1755</v>
      </c>
      <c r="J1097" s="173">
        <v>1.0</v>
      </c>
      <c r="K1097" s="31" t="s">
        <v>9</v>
      </c>
      <c r="L1097" s="31" t="s">
        <v>134</v>
      </c>
      <c r="M1097" s="174">
        <v>45759.0</v>
      </c>
      <c r="N1097" s="31" t="s">
        <v>2</v>
      </c>
      <c r="O1097" s="173">
        <v>1.0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99" t="s">
        <v>3912</v>
      </c>
      <c r="B1098" s="168" t="s">
        <v>3913</v>
      </c>
      <c r="C1098" s="31" t="s">
        <v>1725</v>
      </c>
      <c r="D1098" s="168" t="s">
        <v>3914</v>
      </c>
      <c r="E1098" s="31" t="s">
        <v>3915</v>
      </c>
      <c r="F1098" s="31" t="s">
        <v>132</v>
      </c>
      <c r="G1098" s="163" t="s">
        <v>1728</v>
      </c>
      <c r="H1098" s="31" t="s">
        <v>1728</v>
      </c>
      <c r="I1098" s="168" t="s">
        <v>1755</v>
      </c>
      <c r="J1098" s="173">
        <v>1.0</v>
      </c>
      <c r="K1098" s="31" t="s">
        <v>9</v>
      </c>
      <c r="L1098" s="31" t="s">
        <v>134</v>
      </c>
      <c r="M1098" s="174">
        <v>45759.0</v>
      </c>
      <c r="N1098" s="31" t="s">
        <v>2</v>
      </c>
      <c r="O1098" s="173">
        <v>1.0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99" t="s">
        <v>3916</v>
      </c>
      <c r="B1099" s="168" t="s">
        <v>3908</v>
      </c>
      <c r="C1099" s="31" t="s">
        <v>1732</v>
      </c>
      <c r="D1099" s="168" t="s">
        <v>3909</v>
      </c>
      <c r="E1099" s="31" t="s">
        <v>3910</v>
      </c>
      <c r="F1099" s="31" t="s">
        <v>132</v>
      </c>
      <c r="G1099" s="168" t="s">
        <v>1749</v>
      </c>
      <c r="H1099" s="31" t="s">
        <v>1742</v>
      </c>
      <c r="I1099" s="168" t="s">
        <v>1755</v>
      </c>
      <c r="J1099" s="173">
        <v>1.0</v>
      </c>
      <c r="K1099" s="31" t="s">
        <v>9</v>
      </c>
      <c r="L1099" s="31" t="s">
        <v>134</v>
      </c>
      <c r="M1099" s="174">
        <v>45759.0</v>
      </c>
      <c r="N1099" s="31" t="s">
        <v>2</v>
      </c>
      <c r="O1099" s="173">
        <v>1.0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99" t="s">
        <v>3917</v>
      </c>
      <c r="B1100" s="168" t="s">
        <v>3913</v>
      </c>
      <c r="C1100" s="31" t="s">
        <v>1732</v>
      </c>
      <c r="D1100" s="168" t="s">
        <v>3914</v>
      </c>
      <c r="E1100" s="31" t="s">
        <v>3915</v>
      </c>
      <c r="F1100" s="31" t="s">
        <v>132</v>
      </c>
      <c r="G1100" s="168" t="s">
        <v>1749</v>
      </c>
      <c r="H1100" s="31" t="s">
        <v>1742</v>
      </c>
      <c r="I1100" s="168" t="s">
        <v>1755</v>
      </c>
      <c r="J1100" s="173">
        <v>1.0</v>
      </c>
      <c r="K1100" s="31" t="s">
        <v>9</v>
      </c>
      <c r="L1100" s="31" t="s">
        <v>134</v>
      </c>
      <c r="M1100" s="174">
        <v>45759.0</v>
      </c>
      <c r="N1100" s="31" t="s">
        <v>2</v>
      </c>
      <c r="O1100" s="173">
        <v>1.0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99" t="s">
        <v>3918</v>
      </c>
      <c r="B1101" s="168" t="s">
        <v>3903</v>
      </c>
      <c r="C1101" s="31" t="s">
        <v>1735</v>
      </c>
      <c r="D1101" s="168" t="s">
        <v>3904</v>
      </c>
      <c r="E1101" s="31" t="s">
        <v>3905</v>
      </c>
      <c r="F1101" s="31" t="s">
        <v>131</v>
      </c>
      <c r="G1101" s="168" t="s">
        <v>1736</v>
      </c>
      <c r="H1101" s="31" t="s">
        <v>1733</v>
      </c>
      <c r="I1101" s="168" t="s">
        <v>1755</v>
      </c>
      <c r="J1101" s="173">
        <v>1.0</v>
      </c>
      <c r="K1101" s="31" t="s">
        <v>9</v>
      </c>
      <c r="L1101" s="31" t="s">
        <v>134</v>
      </c>
      <c r="M1101" s="174">
        <v>45759.0</v>
      </c>
      <c r="N1101" s="31" t="s">
        <v>2</v>
      </c>
      <c r="O1101" s="173">
        <v>1.0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99" t="s">
        <v>3919</v>
      </c>
      <c r="B1102" s="168" t="s">
        <v>3920</v>
      </c>
      <c r="C1102" s="31" t="s">
        <v>1725</v>
      </c>
      <c r="D1102" s="168" t="s">
        <v>3921</v>
      </c>
      <c r="E1102" s="31" t="s">
        <v>3922</v>
      </c>
      <c r="F1102" s="31" t="s">
        <v>132</v>
      </c>
      <c r="G1102" s="163" t="s">
        <v>1728</v>
      </c>
      <c r="H1102" s="31" t="s">
        <v>1728</v>
      </c>
      <c r="I1102" s="168" t="s">
        <v>1755</v>
      </c>
      <c r="J1102" s="173">
        <v>1.0</v>
      </c>
      <c r="K1102" s="31" t="s">
        <v>9</v>
      </c>
      <c r="L1102" s="31" t="s">
        <v>134</v>
      </c>
      <c r="M1102" s="174">
        <v>45759.0</v>
      </c>
      <c r="N1102" s="31" t="s">
        <v>2</v>
      </c>
      <c r="O1102" s="173">
        <v>1.0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99" t="s">
        <v>3923</v>
      </c>
      <c r="B1103" s="168" t="s">
        <v>3920</v>
      </c>
      <c r="C1103" s="31" t="s">
        <v>1732</v>
      </c>
      <c r="D1103" s="168" t="s">
        <v>3921</v>
      </c>
      <c r="E1103" s="31" t="s">
        <v>3922</v>
      </c>
      <c r="F1103" s="31" t="s">
        <v>132</v>
      </c>
      <c r="G1103" s="168" t="s">
        <v>1749</v>
      </c>
      <c r="H1103" s="31" t="s">
        <v>1742</v>
      </c>
      <c r="I1103" s="168" t="s">
        <v>1755</v>
      </c>
      <c r="J1103" s="173">
        <v>1.0</v>
      </c>
      <c r="K1103" s="31" t="s">
        <v>9</v>
      </c>
      <c r="L1103" s="31" t="s">
        <v>134</v>
      </c>
      <c r="M1103" s="174">
        <v>45759.0</v>
      </c>
      <c r="N1103" s="31" t="s">
        <v>2</v>
      </c>
      <c r="O1103" s="173">
        <v>1.0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99" t="s">
        <v>3924</v>
      </c>
      <c r="B1104" s="168" t="s">
        <v>3913</v>
      </c>
      <c r="C1104" s="31" t="s">
        <v>1735</v>
      </c>
      <c r="D1104" s="168" t="s">
        <v>3914</v>
      </c>
      <c r="E1104" s="31" t="s">
        <v>3915</v>
      </c>
      <c r="F1104" s="31" t="s">
        <v>132</v>
      </c>
      <c r="G1104" s="168" t="s">
        <v>1749</v>
      </c>
      <c r="H1104" s="31" t="s">
        <v>1742</v>
      </c>
      <c r="I1104" s="168" t="s">
        <v>1755</v>
      </c>
      <c r="J1104" s="173">
        <v>1.0</v>
      </c>
      <c r="K1104" s="31" t="s">
        <v>9</v>
      </c>
      <c r="L1104" s="31" t="s">
        <v>134</v>
      </c>
      <c r="M1104" s="174">
        <v>45759.0</v>
      </c>
      <c r="N1104" s="31" t="s">
        <v>2</v>
      </c>
      <c r="O1104" s="173">
        <v>1.0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99" t="s">
        <v>3925</v>
      </c>
      <c r="B1105" s="168" t="s">
        <v>3926</v>
      </c>
      <c r="C1105" s="31" t="s">
        <v>1725</v>
      </c>
      <c r="D1105" s="168" t="s">
        <v>3927</v>
      </c>
      <c r="E1105" s="31" t="s">
        <v>3928</v>
      </c>
      <c r="F1105" s="31" t="s">
        <v>132</v>
      </c>
      <c r="G1105" s="163" t="s">
        <v>1728</v>
      </c>
      <c r="H1105" s="31" t="s">
        <v>1728</v>
      </c>
      <c r="I1105" s="168" t="s">
        <v>1755</v>
      </c>
      <c r="J1105" s="173">
        <v>1.0</v>
      </c>
      <c r="K1105" s="31" t="s">
        <v>9</v>
      </c>
      <c r="L1105" s="31" t="s">
        <v>134</v>
      </c>
      <c r="M1105" s="174">
        <v>45759.0</v>
      </c>
      <c r="N1105" s="31" t="s">
        <v>2</v>
      </c>
      <c r="O1105" s="173">
        <v>1.0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99" t="s">
        <v>3929</v>
      </c>
      <c r="B1106" s="168" t="s">
        <v>3930</v>
      </c>
      <c r="C1106" s="31" t="s">
        <v>1725</v>
      </c>
      <c r="D1106" s="168" t="s">
        <v>3931</v>
      </c>
      <c r="E1106" s="31" t="s">
        <v>3932</v>
      </c>
      <c r="F1106" s="31" t="s">
        <v>129</v>
      </c>
      <c r="G1106" s="163" t="s">
        <v>1728</v>
      </c>
      <c r="H1106" s="31" t="s">
        <v>1728</v>
      </c>
      <c r="I1106" s="168" t="s">
        <v>1729</v>
      </c>
      <c r="J1106" s="173">
        <v>2.0</v>
      </c>
      <c r="K1106" s="31" t="s">
        <v>82</v>
      </c>
      <c r="L1106" s="31" t="s">
        <v>134</v>
      </c>
      <c r="M1106" s="174">
        <v>45759.0</v>
      </c>
      <c r="N1106" s="31" t="s">
        <v>2</v>
      </c>
      <c r="O1106" s="173">
        <v>2.0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99" t="s">
        <v>3933</v>
      </c>
      <c r="B1107" s="168" t="s">
        <v>3926</v>
      </c>
      <c r="C1107" s="31" t="s">
        <v>1732</v>
      </c>
      <c r="D1107" s="168" t="s">
        <v>3927</v>
      </c>
      <c r="E1107" s="31" t="s">
        <v>3928</v>
      </c>
      <c r="F1107" s="31" t="s">
        <v>132</v>
      </c>
      <c r="G1107" s="168" t="s">
        <v>1736</v>
      </c>
      <c r="H1107" s="31" t="s">
        <v>1733</v>
      </c>
      <c r="I1107" s="168" t="s">
        <v>1755</v>
      </c>
      <c r="J1107" s="173">
        <v>1.0</v>
      </c>
      <c r="K1107" s="31" t="s">
        <v>9</v>
      </c>
      <c r="L1107" s="31" t="s">
        <v>134</v>
      </c>
      <c r="M1107" s="174">
        <v>45759.0</v>
      </c>
      <c r="N1107" s="31" t="s">
        <v>2</v>
      </c>
      <c r="O1107" s="173">
        <v>1.0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99" t="s">
        <v>3934</v>
      </c>
      <c r="B1108" s="168" t="s">
        <v>3930</v>
      </c>
      <c r="C1108" s="31" t="s">
        <v>1732</v>
      </c>
      <c r="D1108" s="168" t="s">
        <v>3931</v>
      </c>
      <c r="E1108" s="31" t="s">
        <v>3932</v>
      </c>
      <c r="F1108" s="31" t="s">
        <v>129</v>
      </c>
      <c r="G1108" s="168" t="s">
        <v>1962</v>
      </c>
      <c r="H1108" s="31" t="s">
        <v>1944</v>
      </c>
      <c r="I1108" s="168" t="s">
        <v>1729</v>
      </c>
      <c r="J1108" s="173">
        <v>2.0</v>
      </c>
      <c r="K1108" s="31" t="s">
        <v>82</v>
      </c>
      <c r="L1108" s="31" t="s">
        <v>134</v>
      </c>
      <c r="M1108" s="174">
        <v>45759.0</v>
      </c>
      <c r="N1108" s="31" t="s">
        <v>2</v>
      </c>
      <c r="O1108" s="173">
        <v>2.0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99" t="s">
        <v>3935</v>
      </c>
      <c r="B1109" s="168" t="s">
        <v>3892</v>
      </c>
      <c r="C1109" s="31" t="s">
        <v>1735</v>
      </c>
      <c r="D1109" s="168" t="s">
        <v>3893</v>
      </c>
      <c r="E1109" s="31" t="s">
        <v>3894</v>
      </c>
      <c r="F1109" s="31" t="s">
        <v>129</v>
      </c>
      <c r="G1109" s="168" t="s">
        <v>1962</v>
      </c>
      <c r="H1109" s="31" t="s">
        <v>1944</v>
      </c>
      <c r="I1109" s="168" t="s">
        <v>1729</v>
      </c>
      <c r="J1109" s="173">
        <v>1.0</v>
      </c>
      <c r="K1109" s="31" t="s">
        <v>82</v>
      </c>
      <c r="L1109" s="31" t="s">
        <v>134</v>
      </c>
      <c r="M1109" s="174">
        <v>45759.0</v>
      </c>
      <c r="N1109" s="31" t="s">
        <v>2</v>
      </c>
      <c r="O1109" s="173">
        <v>1.0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99" t="s">
        <v>3936</v>
      </c>
      <c r="B1110" s="168" t="s">
        <v>3926</v>
      </c>
      <c r="C1110" s="31" t="s">
        <v>1735</v>
      </c>
      <c r="D1110" s="168" t="s">
        <v>3927</v>
      </c>
      <c r="E1110" s="31" t="s">
        <v>3928</v>
      </c>
      <c r="F1110" s="31" t="s">
        <v>132</v>
      </c>
      <c r="G1110" s="168" t="s">
        <v>1736</v>
      </c>
      <c r="H1110" s="31" t="s">
        <v>1733</v>
      </c>
      <c r="I1110" s="168" t="s">
        <v>1755</v>
      </c>
      <c r="J1110" s="173">
        <v>1.0</v>
      </c>
      <c r="K1110" s="31" t="s">
        <v>9</v>
      </c>
      <c r="L1110" s="31" t="s">
        <v>134</v>
      </c>
      <c r="M1110" s="174">
        <v>45759.0</v>
      </c>
      <c r="N1110" s="31" t="s">
        <v>2</v>
      </c>
      <c r="O1110" s="173">
        <v>1.0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99" t="s">
        <v>3937</v>
      </c>
      <c r="B1111" s="168" t="s">
        <v>3908</v>
      </c>
      <c r="C1111" s="31" t="s">
        <v>1735</v>
      </c>
      <c r="D1111" s="168" t="s">
        <v>3909</v>
      </c>
      <c r="E1111" s="31" t="s">
        <v>3910</v>
      </c>
      <c r="F1111" s="31" t="s">
        <v>132</v>
      </c>
      <c r="G1111" s="168" t="s">
        <v>1749</v>
      </c>
      <c r="H1111" s="31" t="s">
        <v>1742</v>
      </c>
      <c r="I1111" s="168" t="s">
        <v>1755</v>
      </c>
      <c r="J1111" s="173">
        <v>1.0</v>
      </c>
      <c r="K1111" s="31" t="s">
        <v>9</v>
      </c>
      <c r="L1111" s="31" t="s">
        <v>134</v>
      </c>
      <c r="M1111" s="174">
        <v>45759.0</v>
      </c>
      <c r="N1111" s="31" t="s">
        <v>2</v>
      </c>
      <c r="O1111" s="173">
        <v>1.0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99" t="s">
        <v>3938</v>
      </c>
      <c r="B1112" s="168" t="s">
        <v>3920</v>
      </c>
      <c r="C1112" s="31" t="s">
        <v>1735</v>
      </c>
      <c r="D1112" s="168" t="s">
        <v>3921</v>
      </c>
      <c r="E1112" s="31" t="s">
        <v>3922</v>
      </c>
      <c r="F1112" s="31" t="s">
        <v>132</v>
      </c>
      <c r="G1112" s="168" t="s">
        <v>1749</v>
      </c>
      <c r="H1112" s="31" t="s">
        <v>1742</v>
      </c>
      <c r="I1112" s="168" t="s">
        <v>1755</v>
      </c>
      <c r="J1112" s="173">
        <v>1.0</v>
      </c>
      <c r="K1112" s="31" t="s">
        <v>9</v>
      </c>
      <c r="L1112" s="31" t="s">
        <v>134</v>
      </c>
      <c r="M1112" s="174">
        <v>45759.0</v>
      </c>
      <c r="N1112" s="31" t="s">
        <v>2</v>
      </c>
      <c r="O1112" s="173">
        <v>1.0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99" t="s">
        <v>3939</v>
      </c>
      <c r="B1113" s="168" t="s">
        <v>3930</v>
      </c>
      <c r="C1113" s="31" t="s">
        <v>1735</v>
      </c>
      <c r="D1113" s="168" t="s">
        <v>3931</v>
      </c>
      <c r="E1113" s="31" t="s">
        <v>3932</v>
      </c>
      <c r="F1113" s="31" t="s">
        <v>129</v>
      </c>
      <c r="G1113" s="168" t="s">
        <v>1962</v>
      </c>
      <c r="H1113" s="31" t="s">
        <v>1944</v>
      </c>
      <c r="I1113" s="168" t="s">
        <v>1729</v>
      </c>
      <c r="J1113" s="173">
        <v>2.0</v>
      </c>
      <c r="K1113" s="31" t="s">
        <v>82</v>
      </c>
      <c r="L1113" s="31" t="s">
        <v>134</v>
      </c>
      <c r="M1113" s="174">
        <v>45759.0</v>
      </c>
      <c r="N1113" s="31" t="s">
        <v>2</v>
      </c>
      <c r="O1113" s="173">
        <v>2.0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99" t="s">
        <v>3940</v>
      </c>
      <c r="B1114" s="168" t="s">
        <v>3941</v>
      </c>
      <c r="C1114" s="31" t="s">
        <v>1725</v>
      </c>
      <c r="D1114" s="168" t="s">
        <v>3942</v>
      </c>
      <c r="E1114" s="31" t="s">
        <v>3943</v>
      </c>
      <c r="F1114" s="31" t="s">
        <v>129</v>
      </c>
      <c r="G1114" s="163" t="s">
        <v>1728</v>
      </c>
      <c r="H1114" s="31" t="s">
        <v>1728</v>
      </c>
      <c r="I1114" s="168" t="s">
        <v>1755</v>
      </c>
      <c r="J1114" s="173">
        <v>1.0</v>
      </c>
      <c r="K1114" s="31" t="s">
        <v>9</v>
      </c>
      <c r="L1114" s="31" t="s">
        <v>134</v>
      </c>
      <c r="M1114" s="174">
        <v>45759.0</v>
      </c>
      <c r="N1114" s="31" t="s">
        <v>2</v>
      </c>
      <c r="O1114" s="173">
        <v>1.0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99" t="s">
        <v>3944</v>
      </c>
      <c r="B1115" s="168" t="s">
        <v>3941</v>
      </c>
      <c r="C1115" s="31" t="s">
        <v>1732</v>
      </c>
      <c r="D1115" s="168" t="s">
        <v>3942</v>
      </c>
      <c r="E1115" s="31" t="s">
        <v>3943</v>
      </c>
      <c r="F1115" s="31" t="s">
        <v>129</v>
      </c>
      <c r="G1115" s="168" t="s">
        <v>1962</v>
      </c>
      <c r="H1115" s="31" t="s">
        <v>1944</v>
      </c>
      <c r="I1115" s="168" t="s">
        <v>1755</v>
      </c>
      <c r="J1115" s="173">
        <v>1.0</v>
      </c>
      <c r="K1115" s="31" t="s">
        <v>9</v>
      </c>
      <c r="L1115" s="31" t="s">
        <v>134</v>
      </c>
      <c r="M1115" s="174">
        <v>45759.0</v>
      </c>
      <c r="N1115" s="31" t="s">
        <v>2</v>
      </c>
      <c r="O1115" s="173">
        <v>1.0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99" t="s">
        <v>3945</v>
      </c>
      <c r="B1116" s="168" t="s">
        <v>3941</v>
      </c>
      <c r="C1116" s="31" t="s">
        <v>1735</v>
      </c>
      <c r="D1116" s="168" t="s">
        <v>3942</v>
      </c>
      <c r="E1116" s="31" t="s">
        <v>3943</v>
      </c>
      <c r="F1116" s="31" t="s">
        <v>129</v>
      </c>
      <c r="G1116" s="168" t="s">
        <v>1962</v>
      </c>
      <c r="H1116" s="31" t="s">
        <v>1944</v>
      </c>
      <c r="I1116" s="168" t="s">
        <v>1755</v>
      </c>
      <c r="J1116" s="173">
        <v>1.0</v>
      </c>
      <c r="K1116" s="31" t="s">
        <v>9</v>
      </c>
      <c r="L1116" s="31" t="s">
        <v>134</v>
      </c>
      <c r="M1116" s="174">
        <v>45759.0</v>
      </c>
      <c r="N1116" s="31" t="s">
        <v>2</v>
      </c>
      <c r="O1116" s="173">
        <v>1.0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99" t="s">
        <v>3946</v>
      </c>
      <c r="B1117" s="168" t="s">
        <v>3947</v>
      </c>
      <c r="C1117" s="31" t="s">
        <v>1725</v>
      </c>
      <c r="D1117" s="168" t="s">
        <v>3948</v>
      </c>
      <c r="E1117" s="31" t="s">
        <v>3949</v>
      </c>
      <c r="F1117" s="31" t="s">
        <v>129</v>
      </c>
      <c r="G1117" s="163" t="s">
        <v>1728</v>
      </c>
      <c r="H1117" s="31" t="s">
        <v>1728</v>
      </c>
      <c r="I1117" s="168" t="s">
        <v>1729</v>
      </c>
      <c r="J1117" s="173">
        <v>1.0</v>
      </c>
      <c r="K1117" s="31" t="s">
        <v>82</v>
      </c>
      <c r="L1117" s="31" t="s">
        <v>134</v>
      </c>
      <c r="M1117" s="174">
        <v>45759.0</v>
      </c>
      <c r="N1117" s="31" t="s">
        <v>2</v>
      </c>
      <c r="O1117" s="173">
        <v>1.0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99" t="s">
        <v>3950</v>
      </c>
      <c r="B1118" s="168" t="s">
        <v>3947</v>
      </c>
      <c r="C1118" s="31" t="s">
        <v>1732</v>
      </c>
      <c r="D1118" s="168" t="s">
        <v>3948</v>
      </c>
      <c r="E1118" s="31" t="s">
        <v>3949</v>
      </c>
      <c r="F1118" s="31" t="s">
        <v>129</v>
      </c>
      <c r="G1118" s="168" t="s">
        <v>1962</v>
      </c>
      <c r="H1118" s="31" t="s">
        <v>1944</v>
      </c>
      <c r="I1118" s="168" t="s">
        <v>1729</v>
      </c>
      <c r="J1118" s="173">
        <v>1.0</v>
      </c>
      <c r="K1118" s="31" t="s">
        <v>82</v>
      </c>
      <c r="L1118" s="31" t="s">
        <v>134</v>
      </c>
      <c r="M1118" s="174">
        <v>45759.0</v>
      </c>
      <c r="N1118" s="31" t="s">
        <v>2</v>
      </c>
      <c r="O1118" s="173">
        <v>1.0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99" t="s">
        <v>3951</v>
      </c>
      <c r="B1119" s="168" t="s">
        <v>3952</v>
      </c>
      <c r="C1119" s="31" t="s">
        <v>1725</v>
      </c>
      <c r="D1119" s="168" t="s">
        <v>3953</v>
      </c>
      <c r="E1119" s="31" t="s">
        <v>3954</v>
      </c>
      <c r="F1119" s="31" t="s">
        <v>131</v>
      </c>
      <c r="G1119" s="163" t="s">
        <v>1728</v>
      </c>
      <c r="H1119" s="31" t="s">
        <v>1728</v>
      </c>
      <c r="I1119" s="168" t="s">
        <v>1729</v>
      </c>
      <c r="J1119" s="173">
        <v>1.0</v>
      </c>
      <c r="K1119" s="31" t="s">
        <v>82</v>
      </c>
      <c r="L1119" s="31" t="s">
        <v>134</v>
      </c>
      <c r="M1119" s="174">
        <v>45759.0</v>
      </c>
      <c r="N1119" s="31" t="s">
        <v>2</v>
      </c>
      <c r="O1119" s="173">
        <v>1.0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99" t="s">
        <v>3955</v>
      </c>
      <c r="B1120" s="168" t="s">
        <v>3952</v>
      </c>
      <c r="C1120" s="31" t="s">
        <v>1732</v>
      </c>
      <c r="D1120" s="168" t="s">
        <v>3953</v>
      </c>
      <c r="E1120" s="31" t="s">
        <v>3954</v>
      </c>
      <c r="F1120" s="31" t="s">
        <v>131</v>
      </c>
      <c r="G1120" s="168" t="s">
        <v>1736</v>
      </c>
      <c r="H1120" s="31" t="s">
        <v>1733</v>
      </c>
      <c r="I1120" s="168" t="s">
        <v>1729</v>
      </c>
      <c r="J1120" s="173">
        <v>1.0</v>
      </c>
      <c r="K1120" s="31" t="s">
        <v>82</v>
      </c>
      <c r="L1120" s="31" t="s">
        <v>134</v>
      </c>
      <c r="M1120" s="174">
        <v>45759.0</v>
      </c>
      <c r="N1120" s="31" t="s">
        <v>2</v>
      </c>
      <c r="O1120" s="173">
        <v>1.0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99" t="s">
        <v>3956</v>
      </c>
      <c r="B1121" s="168" t="s">
        <v>3957</v>
      </c>
      <c r="C1121" s="31" t="s">
        <v>1725</v>
      </c>
      <c r="D1121" s="168" t="s">
        <v>3958</v>
      </c>
      <c r="E1121" s="31" t="s">
        <v>3959</v>
      </c>
      <c r="F1121" s="31" t="s">
        <v>129</v>
      </c>
      <c r="G1121" s="163" t="s">
        <v>1728</v>
      </c>
      <c r="H1121" s="31" t="s">
        <v>1728</v>
      </c>
      <c r="I1121" s="168" t="s">
        <v>1729</v>
      </c>
      <c r="J1121" s="173">
        <v>1.0</v>
      </c>
      <c r="K1121" s="31" t="s">
        <v>82</v>
      </c>
      <c r="L1121" s="31" t="s">
        <v>134</v>
      </c>
      <c r="M1121" s="174">
        <v>45759.0</v>
      </c>
      <c r="N1121" s="31" t="s">
        <v>2</v>
      </c>
      <c r="O1121" s="173">
        <v>1.0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99" t="s">
        <v>3960</v>
      </c>
      <c r="B1122" s="168" t="s">
        <v>3957</v>
      </c>
      <c r="C1122" s="31" t="s">
        <v>1732</v>
      </c>
      <c r="D1122" s="168" t="s">
        <v>3958</v>
      </c>
      <c r="E1122" s="31" t="s">
        <v>3959</v>
      </c>
      <c r="F1122" s="31" t="s">
        <v>129</v>
      </c>
      <c r="G1122" s="168" t="s">
        <v>1962</v>
      </c>
      <c r="H1122" s="31" t="s">
        <v>1944</v>
      </c>
      <c r="I1122" s="168" t="s">
        <v>1729</v>
      </c>
      <c r="J1122" s="173">
        <v>1.0</v>
      </c>
      <c r="K1122" s="31" t="s">
        <v>82</v>
      </c>
      <c r="L1122" s="31" t="s">
        <v>134</v>
      </c>
      <c r="M1122" s="174">
        <v>45759.0</v>
      </c>
      <c r="N1122" s="31" t="s">
        <v>2</v>
      </c>
      <c r="O1122" s="173">
        <v>1.0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99" t="s">
        <v>3961</v>
      </c>
      <c r="B1123" s="168" t="s">
        <v>3962</v>
      </c>
      <c r="C1123" s="31" t="s">
        <v>1725</v>
      </c>
      <c r="D1123" s="168" t="s">
        <v>3963</v>
      </c>
      <c r="E1123" s="31" t="s">
        <v>2638</v>
      </c>
      <c r="F1123" s="31" t="s">
        <v>129</v>
      </c>
      <c r="G1123" s="163" t="s">
        <v>1728</v>
      </c>
      <c r="H1123" s="31" t="s">
        <v>1728</v>
      </c>
      <c r="I1123" s="168" t="s">
        <v>1729</v>
      </c>
      <c r="J1123" s="173">
        <v>2.0</v>
      </c>
      <c r="K1123" s="31" t="s">
        <v>82</v>
      </c>
      <c r="L1123" s="31" t="s">
        <v>134</v>
      </c>
      <c r="M1123" s="174">
        <v>45759.0</v>
      </c>
      <c r="N1123" s="31" t="s">
        <v>2</v>
      </c>
      <c r="O1123" s="173">
        <v>2.0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99" t="s">
        <v>3964</v>
      </c>
      <c r="B1124" s="168" t="s">
        <v>3952</v>
      </c>
      <c r="C1124" s="31" t="s">
        <v>1735</v>
      </c>
      <c r="D1124" s="168" t="s">
        <v>3953</v>
      </c>
      <c r="E1124" s="31" t="s">
        <v>3954</v>
      </c>
      <c r="F1124" s="31" t="s">
        <v>131</v>
      </c>
      <c r="G1124" s="168" t="s">
        <v>1736</v>
      </c>
      <c r="H1124" s="31" t="s">
        <v>1733</v>
      </c>
      <c r="I1124" s="168" t="s">
        <v>1729</v>
      </c>
      <c r="J1124" s="173">
        <v>1.0</v>
      </c>
      <c r="K1124" s="31" t="s">
        <v>82</v>
      </c>
      <c r="L1124" s="31" t="s">
        <v>134</v>
      </c>
      <c r="M1124" s="174">
        <v>45759.0</v>
      </c>
      <c r="N1124" s="31" t="s">
        <v>2</v>
      </c>
      <c r="O1124" s="173">
        <v>1.0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99" t="s">
        <v>3965</v>
      </c>
      <c r="B1125" s="168" t="s">
        <v>3962</v>
      </c>
      <c r="C1125" s="31" t="s">
        <v>1732</v>
      </c>
      <c r="D1125" s="168" t="s">
        <v>3963</v>
      </c>
      <c r="E1125" s="31" t="s">
        <v>2638</v>
      </c>
      <c r="F1125" s="31" t="s">
        <v>129</v>
      </c>
      <c r="G1125" s="168" t="s">
        <v>1749</v>
      </c>
      <c r="H1125" s="31" t="s">
        <v>1742</v>
      </c>
      <c r="I1125" s="168" t="s">
        <v>1729</v>
      </c>
      <c r="J1125" s="173">
        <v>2.0</v>
      </c>
      <c r="K1125" s="31" t="s">
        <v>82</v>
      </c>
      <c r="L1125" s="31" t="s">
        <v>134</v>
      </c>
      <c r="M1125" s="174">
        <v>45759.0</v>
      </c>
      <c r="N1125" s="31" t="s">
        <v>2</v>
      </c>
      <c r="O1125" s="173">
        <v>2.0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99" t="s">
        <v>3966</v>
      </c>
      <c r="B1126" s="168" t="s">
        <v>3947</v>
      </c>
      <c r="C1126" s="31" t="s">
        <v>1735</v>
      </c>
      <c r="D1126" s="168" t="s">
        <v>3948</v>
      </c>
      <c r="E1126" s="31" t="s">
        <v>3949</v>
      </c>
      <c r="F1126" s="31" t="s">
        <v>129</v>
      </c>
      <c r="G1126" s="168" t="s">
        <v>1962</v>
      </c>
      <c r="H1126" s="31" t="s">
        <v>1944</v>
      </c>
      <c r="I1126" s="168" t="s">
        <v>1729</v>
      </c>
      <c r="J1126" s="173">
        <v>1.0</v>
      </c>
      <c r="K1126" s="31" t="s">
        <v>82</v>
      </c>
      <c r="L1126" s="31" t="s">
        <v>134</v>
      </c>
      <c r="M1126" s="174">
        <v>45759.0</v>
      </c>
      <c r="N1126" s="31" t="s">
        <v>2</v>
      </c>
      <c r="O1126" s="173">
        <v>1.0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99" t="s">
        <v>3967</v>
      </c>
      <c r="B1127" s="168" t="s">
        <v>3968</v>
      </c>
      <c r="C1127" s="31" t="s">
        <v>1725</v>
      </c>
      <c r="D1127" s="168" t="s">
        <v>3969</v>
      </c>
      <c r="E1127" s="31" t="s">
        <v>3970</v>
      </c>
      <c r="F1127" s="31" t="s">
        <v>132</v>
      </c>
      <c r="G1127" s="163" t="s">
        <v>1728</v>
      </c>
      <c r="H1127" s="31" t="s">
        <v>1728</v>
      </c>
      <c r="I1127" s="168" t="s">
        <v>1755</v>
      </c>
      <c r="J1127" s="173">
        <v>1.0</v>
      </c>
      <c r="K1127" s="31" t="s">
        <v>9</v>
      </c>
      <c r="L1127" s="31" t="s">
        <v>134</v>
      </c>
      <c r="M1127" s="174">
        <v>45759.0</v>
      </c>
      <c r="N1127" s="31" t="s">
        <v>2</v>
      </c>
      <c r="O1127" s="173">
        <v>1.0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99" t="s">
        <v>3971</v>
      </c>
      <c r="B1128" s="168" t="s">
        <v>3968</v>
      </c>
      <c r="C1128" s="31" t="s">
        <v>1732</v>
      </c>
      <c r="D1128" s="168" t="s">
        <v>3969</v>
      </c>
      <c r="E1128" s="31" t="s">
        <v>3970</v>
      </c>
      <c r="F1128" s="31" t="s">
        <v>132</v>
      </c>
      <c r="G1128" s="168" t="s">
        <v>1736</v>
      </c>
      <c r="H1128" s="31" t="s">
        <v>1733</v>
      </c>
      <c r="I1128" s="168" t="s">
        <v>1755</v>
      </c>
      <c r="J1128" s="173">
        <v>1.0</v>
      </c>
      <c r="K1128" s="31" t="s">
        <v>9</v>
      </c>
      <c r="L1128" s="31" t="s">
        <v>134</v>
      </c>
      <c r="M1128" s="174">
        <v>45759.0</v>
      </c>
      <c r="N1128" s="31" t="s">
        <v>2</v>
      </c>
      <c r="O1128" s="173">
        <v>1.0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99" t="s">
        <v>3972</v>
      </c>
      <c r="B1129" s="168" t="s">
        <v>3957</v>
      </c>
      <c r="C1129" s="31" t="s">
        <v>1735</v>
      </c>
      <c r="D1129" s="168" t="s">
        <v>3958</v>
      </c>
      <c r="E1129" s="31" t="s">
        <v>3959</v>
      </c>
      <c r="F1129" s="31" t="s">
        <v>129</v>
      </c>
      <c r="G1129" s="168" t="s">
        <v>1962</v>
      </c>
      <c r="H1129" s="31" t="s">
        <v>1944</v>
      </c>
      <c r="I1129" s="168" t="s">
        <v>1729</v>
      </c>
      <c r="J1129" s="173">
        <v>1.0</v>
      </c>
      <c r="K1129" s="31" t="s">
        <v>82</v>
      </c>
      <c r="L1129" s="31" t="s">
        <v>134</v>
      </c>
      <c r="M1129" s="174">
        <v>45759.0</v>
      </c>
      <c r="N1129" s="31" t="s">
        <v>2</v>
      </c>
      <c r="O1129" s="173">
        <v>1.0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99" t="s">
        <v>3973</v>
      </c>
      <c r="B1130" s="168" t="s">
        <v>3962</v>
      </c>
      <c r="C1130" s="31" t="s">
        <v>1735</v>
      </c>
      <c r="D1130" s="168" t="s">
        <v>3963</v>
      </c>
      <c r="E1130" s="31" t="s">
        <v>2638</v>
      </c>
      <c r="F1130" s="31" t="s">
        <v>129</v>
      </c>
      <c r="G1130" s="168" t="s">
        <v>1749</v>
      </c>
      <c r="H1130" s="31" t="s">
        <v>1742</v>
      </c>
      <c r="I1130" s="168" t="s">
        <v>1729</v>
      </c>
      <c r="J1130" s="173">
        <v>2.0</v>
      </c>
      <c r="K1130" s="31" t="s">
        <v>82</v>
      </c>
      <c r="L1130" s="31" t="s">
        <v>134</v>
      </c>
      <c r="M1130" s="174">
        <v>45759.0</v>
      </c>
      <c r="N1130" s="31" t="s">
        <v>2</v>
      </c>
      <c r="O1130" s="173">
        <v>2.0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99" t="s">
        <v>3974</v>
      </c>
      <c r="B1131" s="168" t="s">
        <v>3968</v>
      </c>
      <c r="C1131" s="31" t="s">
        <v>1735</v>
      </c>
      <c r="D1131" s="168" t="s">
        <v>3969</v>
      </c>
      <c r="E1131" s="31" t="s">
        <v>3970</v>
      </c>
      <c r="F1131" s="31" t="s">
        <v>132</v>
      </c>
      <c r="G1131" s="168" t="s">
        <v>1736</v>
      </c>
      <c r="H1131" s="31" t="s">
        <v>1733</v>
      </c>
      <c r="I1131" s="168" t="s">
        <v>1755</v>
      </c>
      <c r="J1131" s="173">
        <v>1.0</v>
      </c>
      <c r="K1131" s="31" t="s">
        <v>9</v>
      </c>
      <c r="L1131" s="31" t="s">
        <v>134</v>
      </c>
      <c r="M1131" s="174">
        <v>45759.0</v>
      </c>
      <c r="N1131" s="31" t="s">
        <v>2</v>
      </c>
      <c r="O1131" s="173">
        <v>1.0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99" t="s">
        <v>3975</v>
      </c>
      <c r="B1132" s="168" t="s">
        <v>3976</v>
      </c>
      <c r="C1132" s="31" t="s">
        <v>1725</v>
      </c>
      <c r="D1132" s="168" t="s">
        <v>3977</v>
      </c>
      <c r="E1132" s="31" t="s">
        <v>3978</v>
      </c>
      <c r="F1132" s="31" t="s">
        <v>132</v>
      </c>
      <c r="G1132" s="163" t="s">
        <v>1728</v>
      </c>
      <c r="H1132" s="31" t="s">
        <v>1728</v>
      </c>
      <c r="I1132" s="168" t="s">
        <v>1755</v>
      </c>
      <c r="J1132" s="173">
        <v>1.0</v>
      </c>
      <c r="K1132" s="31" t="s">
        <v>9</v>
      </c>
      <c r="L1132" s="31" t="s">
        <v>134</v>
      </c>
      <c r="M1132" s="174">
        <v>45759.0</v>
      </c>
      <c r="N1132" s="31" t="s">
        <v>2</v>
      </c>
      <c r="O1132" s="173">
        <v>1.0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99" t="s">
        <v>3979</v>
      </c>
      <c r="B1133" s="168" t="s">
        <v>3976</v>
      </c>
      <c r="C1133" s="31" t="s">
        <v>1732</v>
      </c>
      <c r="D1133" s="168" t="s">
        <v>3977</v>
      </c>
      <c r="E1133" s="31" t="s">
        <v>3978</v>
      </c>
      <c r="F1133" s="31" t="s">
        <v>132</v>
      </c>
      <c r="G1133" s="168" t="s">
        <v>1736</v>
      </c>
      <c r="H1133" s="31" t="s">
        <v>1733</v>
      </c>
      <c r="I1133" s="168" t="s">
        <v>1755</v>
      </c>
      <c r="J1133" s="173">
        <v>1.0</v>
      </c>
      <c r="K1133" s="31" t="s">
        <v>9</v>
      </c>
      <c r="L1133" s="31" t="s">
        <v>134</v>
      </c>
      <c r="M1133" s="174">
        <v>45759.0</v>
      </c>
      <c r="N1133" s="31" t="s">
        <v>2</v>
      </c>
      <c r="O1133" s="173">
        <v>1.0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99" t="s">
        <v>3980</v>
      </c>
      <c r="B1134" s="168" t="s">
        <v>3981</v>
      </c>
      <c r="C1134" s="31" t="s">
        <v>1725</v>
      </c>
      <c r="D1134" s="168" t="s">
        <v>3982</v>
      </c>
      <c r="E1134" s="31" t="s">
        <v>3983</v>
      </c>
      <c r="F1134" s="31" t="s">
        <v>129</v>
      </c>
      <c r="G1134" s="163" t="s">
        <v>1728</v>
      </c>
      <c r="H1134" s="31" t="s">
        <v>1728</v>
      </c>
      <c r="I1134" s="168" t="s">
        <v>1755</v>
      </c>
      <c r="J1134" s="173">
        <v>1.0</v>
      </c>
      <c r="K1134" s="31" t="s">
        <v>9</v>
      </c>
      <c r="L1134" s="31" t="s">
        <v>134</v>
      </c>
      <c r="M1134" s="174">
        <v>45759.0</v>
      </c>
      <c r="N1134" s="31" t="s">
        <v>2</v>
      </c>
      <c r="O1134" s="173">
        <v>1.0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99" t="s">
        <v>3984</v>
      </c>
      <c r="B1135" s="168" t="s">
        <v>3985</v>
      </c>
      <c r="C1135" s="31" t="s">
        <v>1725</v>
      </c>
      <c r="D1135" s="168" t="s">
        <v>3986</v>
      </c>
      <c r="E1135" s="31" t="s">
        <v>3987</v>
      </c>
      <c r="F1135" s="31" t="s">
        <v>129</v>
      </c>
      <c r="G1135" s="163" t="s">
        <v>1728</v>
      </c>
      <c r="H1135" s="31" t="s">
        <v>1728</v>
      </c>
      <c r="I1135" s="168" t="s">
        <v>1729</v>
      </c>
      <c r="J1135" s="173">
        <v>1.0</v>
      </c>
      <c r="K1135" s="31" t="s">
        <v>82</v>
      </c>
      <c r="L1135" s="31" t="s">
        <v>134</v>
      </c>
      <c r="M1135" s="174">
        <v>45759.0</v>
      </c>
      <c r="N1135" s="31" t="s">
        <v>2</v>
      </c>
      <c r="O1135" s="173">
        <v>1.0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99" t="s">
        <v>3988</v>
      </c>
      <c r="B1136" s="168" t="s">
        <v>3981</v>
      </c>
      <c r="C1136" s="31" t="s">
        <v>1732</v>
      </c>
      <c r="D1136" s="168" t="s">
        <v>3982</v>
      </c>
      <c r="E1136" s="31" t="s">
        <v>3983</v>
      </c>
      <c r="F1136" s="31" t="s">
        <v>129</v>
      </c>
      <c r="G1136" s="168" t="s">
        <v>1749</v>
      </c>
      <c r="H1136" s="31" t="s">
        <v>1742</v>
      </c>
      <c r="I1136" s="168" t="s">
        <v>1755</v>
      </c>
      <c r="J1136" s="173">
        <v>1.0</v>
      </c>
      <c r="K1136" s="31" t="s">
        <v>9</v>
      </c>
      <c r="L1136" s="31" t="s">
        <v>134</v>
      </c>
      <c r="M1136" s="174">
        <v>45759.0</v>
      </c>
      <c r="N1136" s="31" t="s">
        <v>2</v>
      </c>
      <c r="O1136" s="173">
        <v>1.0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99" t="s">
        <v>3989</v>
      </c>
      <c r="B1137" s="168" t="s">
        <v>3985</v>
      </c>
      <c r="C1137" s="31" t="s">
        <v>1732</v>
      </c>
      <c r="D1137" s="168" t="s">
        <v>3986</v>
      </c>
      <c r="E1137" s="31" t="s">
        <v>3987</v>
      </c>
      <c r="F1137" s="31" t="s">
        <v>129</v>
      </c>
      <c r="G1137" s="168" t="s">
        <v>1749</v>
      </c>
      <c r="H1137" s="31" t="s">
        <v>1742</v>
      </c>
      <c r="I1137" s="168" t="s">
        <v>1729</v>
      </c>
      <c r="J1137" s="173">
        <v>1.0</v>
      </c>
      <c r="K1137" s="31" t="s">
        <v>82</v>
      </c>
      <c r="L1137" s="31" t="s">
        <v>134</v>
      </c>
      <c r="M1137" s="174">
        <v>45759.0</v>
      </c>
      <c r="N1137" s="31" t="s">
        <v>2</v>
      </c>
      <c r="O1137" s="173">
        <v>1.0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99" t="s">
        <v>3990</v>
      </c>
      <c r="B1138" s="168" t="s">
        <v>3976</v>
      </c>
      <c r="C1138" s="31" t="s">
        <v>1735</v>
      </c>
      <c r="D1138" s="168" t="s">
        <v>3977</v>
      </c>
      <c r="E1138" s="31" t="s">
        <v>3978</v>
      </c>
      <c r="F1138" s="31" t="s">
        <v>132</v>
      </c>
      <c r="G1138" s="168" t="s">
        <v>1736</v>
      </c>
      <c r="H1138" s="31" t="s">
        <v>1733</v>
      </c>
      <c r="I1138" s="168" t="s">
        <v>1755</v>
      </c>
      <c r="J1138" s="173">
        <v>1.0</v>
      </c>
      <c r="K1138" s="31" t="s">
        <v>9</v>
      </c>
      <c r="L1138" s="31" t="s">
        <v>134</v>
      </c>
      <c r="M1138" s="174">
        <v>45759.0</v>
      </c>
      <c r="N1138" s="31" t="s">
        <v>2</v>
      </c>
      <c r="O1138" s="173">
        <v>1.0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99" t="s">
        <v>3991</v>
      </c>
      <c r="B1139" s="168" t="s">
        <v>3992</v>
      </c>
      <c r="C1139" s="31" t="s">
        <v>1725</v>
      </c>
      <c r="D1139" s="168" t="s">
        <v>3993</v>
      </c>
      <c r="E1139" s="31" t="s">
        <v>3994</v>
      </c>
      <c r="F1139" s="31" t="s">
        <v>129</v>
      </c>
      <c r="G1139" s="163" t="s">
        <v>1728</v>
      </c>
      <c r="H1139" s="31" t="s">
        <v>1728</v>
      </c>
      <c r="I1139" s="168" t="s">
        <v>1755</v>
      </c>
      <c r="J1139" s="173">
        <v>1.0</v>
      </c>
      <c r="K1139" s="31" t="s">
        <v>9</v>
      </c>
      <c r="L1139" s="31" t="s">
        <v>134</v>
      </c>
      <c r="M1139" s="174">
        <v>45759.0</v>
      </c>
      <c r="N1139" s="31" t="s">
        <v>2</v>
      </c>
      <c r="O1139" s="173">
        <v>1.0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99" t="s">
        <v>3995</v>
      </c>
      <c r="B1140" s="168" t="s">
        <v>3992</v>
      </c>
      <c r="C1140" s="31" t="s">
        <v>1732</v>
      </c>
      <c r="D1140" s="168" t="s">
        <v>3993</v>
      </c>
      <c r="E1140" s="31" t="s">
        <v>3994</v>
      </c>
      <c r="F1140" s="31" t="s">
        <v>129</v>
      </c>
      <c r="G1140" s="168" t="s">
        <v>1749</v>
      </c>
      <c r="H1140" s="31" t="s">
        <v>1742</v>
      </c>
      <c r="I1140" s="168" t="s">
        <v>1755</v>
      </c>
      <c r="J1140" s="173">
        <v>1.0</v>
      </c>
      <c r="K1140" s="31" t="s">
        <v>9</v>
      </c>
      <c r="L1140" s="31" t="s">
        <v>134</v>
      </c>
      <c r="M1140" s="174">
        <v>45759.0</v>
      </c>
      <c r="N1140" s="31" t="s">
        <v>2</v>
      </c>
      <c r="O1140" s="173">
        <v>1.0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99" t="s">
        <v>3996</v>
      </c>
      <c r="B1141" s="168" t="s">
        <v>3981</v>
      </c>
      <c r="C1141" s="31" t="s">
        <v>1735</v>
      </c>
      <c r="D1141" s="168" t="s">
        <v>3982</v>
      </c>
      <c r="E1141" s="31" t="s">
        <v>3983</v>
      </c>
      <c r="F1141" s="31" t="s">
        <v>129</v>
      </c>
      <c r="G1141" s="168" t="s">
        <v>1749</v>
      </c>
      <c r="H1141" s="31" t="s">
        <v>1742</v>
      </c>
      <c r="I1141" s="168" t="s">
        <v>1755</v>
      </c>
      <c r="J1141" s="173">
        <v>1.0</v>
      </c>
      <c r="K1141" s="31" t="s">
        <v>9</v>
      </c>
      <c r="L1141" s="31" t="s">
        <v>134</v>
      </c>
      <c r="M1141" s="174">
        <v>45759.0</v>
      </c>
      <c r="N1141" s="31" t="s">
        <v>2</v>
      </c>
      <c r="O1141" s="173">
        <v>1.0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99" t="s">
        <v>3997</v>
      </c>
      <c r="B1142" s="168" t="s">
        <v>3998</v>
      </c>
      <c r="C1142" s="31" t="s">
        <v>1725</v>
      </c>
      <c r="D1142" s="168" t="s">
        <v>3999</v>
      </c>
      <c r="E1142" s="31" t="s">
        <v>4000</v>
      </c>
      <c r="F1142" s="31" t="s">
        <v>132</v>
      </c>
      <c r="G1142" s="163" t="s">
        <v>1728</v>
      </c>
      <c r="H1142" s="31" t="s">
        <v>1728</v>
      </c>
      <c r="I1142" s="168" t="s">
        <v>1755</v>
      </c>
      <c r="J1142" s="173">
        <v>2.0</v>
      </c>
      <c r="K1142" s="31" t="s">
        <v>9</v>
      </c>
      <c r="L1142" s="31" t="s">
        <v>134</v>
      </c>
      <c r="M1142" s="174">
        <v>45759.0</v>
      </c>
      <c r="N1142" s="31" t="s">
        <v>2</v>
      </c>
      <c r="O1142" s="173">
        <v>2.0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99" t="s">
        <v>4001</v>
      </c>
      <c r="B1143" s="168" t="s">
        <v>4002</v>
      </c>
      <c r="C1143" s="31" t="s">
        <v>1725</v>
      </c>
      <c r="D1143" s="168" t="s">
        <v>4003</v>
      </c>
      <c r="E1143" s="31" t="s">
        <v>4004</v>
      </c>
      <c r="F1143" s="31" t="s">
        <v>132</v>
      </c>
      <c r="G1143" s="163" t="s">
        <v>1728</v>
      </c>
      <c r="H1143" s="31" t="s">
        <v>1728</v>
      </c>
      <c r="I1143" s="168" t="s">
        <v>1729</v>
      </c>
      <c r="J1143" s="173">
        <v>1.0</v>
      </c>
      <c r="K1143" s="31" t="s">
        <v>82</v>
      </c>
      <c r="L1143" s="31" t="s">
        <v>134</v>
      </c>
      <c r="M1143" s="174">
        <v>45759.0</v>
      </c>
      <c r="N1143" s="31" t="s">
        <v>2</v>
      </c>
      <c r="O1143" s="173">
        <v>1.0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99" t="s">
        <v>4005</v>
      </c>
      <c r="B1144" s="168" t="s">
        <v>4006</v>
      </c>
      <c r="C1144" s="31" t="s">
        <v>1725</v>
      </c>
      <c r="D1144" s="168" t="s">
        <v>4007</v>
      </c>
      <c r="E1144" s="31" t="s">
        <v>4008</v>
      </c>
      <c r="F1144" s="31" t="s">
        <v>131</v>
      </c>
      <c r="G1144" s="163" t="s">
        <v>1728</v>
      </c>
      <c r="H1144" s="31" t="s">
        <v>1728</v>
      </c>
      <c r="I1144" s="168" t="s">
        <v>1729</v>
      </c>
      <c r="J1144" s="173">
        <v>1.0</v>
      </c>
      <c r="K1144" s="31" t="s">
        <v>82</v>
      </c>
      <c r="L1144" s="31" t="s">
        <v>134</v>
      </c>
      <c r="M1144" s="174">
        <v>45759.0</v>
      </c>
      <c r="N1144" s="31" t="s">
        <v>2</v>
      </c>
      <c r="O1144" s="173">
        <v>1.0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99" t="s">
        <v>4009</v>
      </c>
      <c r="B1145" s="168" t="s">
        <v>4010</v>
      </c>
      <c r="C1145" s="31" t="s">
        <v>1725</v>
      </c>
      <c r="D1145" s="168" t="s">
        <v>4011</v>
      </c>
      <c r="E1145" s="31" t="s">
        <v>4012</v>
      </c>
      <c r="F1145" s="31" t="s">
        <v>129</v>
      </c>
      <c r="G1145" s="163" t="s">
        <v>1728</v>
      </c>
      <c r="H1145" s="31" t="s">
        <v>1728</v>
      </c>
      <c r="I1145" s="168" t="s">
        <v>1755</v>
      </c>
      <c r="J1145" s="173">
        <v>1.0</v>
      </c>
      <c r="K1145" s="31" t="s">
        <v>9</v>
      </c>
      <c r="L1145" s="31" t="s">
        <v>134</v>
      </c>
      <c r="M1145" s="174">
        <v>45759.0</v>
      </c>
      <c r="N1145" s="31" t="s">
        <v>2</v>
      </c>
      <c r="O1145" s="173">
        <v>1.0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99" t="s">
        <v>4013</v>
      </c>
      <c r="B1146" s="168" t="s">
        <v>4014</v>
      </c>
      <c r="C1146" s="31" t="s">
        <v>1725</v>
      </c>
      <c r="D1146" s="168" t="s">
        <v>4015</v>
      </c>
      <c r="E1146" s="31" t="s">
        <v>4016</v>
      </c>
      <c r="F1146" s="31" t="s">
        <v>129</v>
      </c>
      <c r="G1146" s="163" t="s">
        <v>1728</v>
      </c>
      <c r="H1146" s="31" t="s">
        <v>1728</v>
      </c>
      <c r="I1146" s="168" t="s">
        <v>1755</v>
      </c>
      <c r="J1146" s="173">
        <v>1.0</v>
      </c>
      <c r="K1146" s="31" t="s">
        <v>9</v>
      </c>
      <c r="L1146" s="31" t="s">
        <v>134</v>
      </c>
      <c r="M1146" s="174">
        <v>45759.0</v>
      </c>
      <c r="N1146" s="31" t="s">
        <v>2</v>
      </c>
      <c r="O1146" s="173">
        <v>1.0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99" t="s">
        <v>4017</v>
      </c>
      <c r="B1147" s="168" t="s">
        <v>3985</v>
      </c>
      <c r="C1147" s="31" t="s">
        <v>1735</v>
      </c>
      <c r="D1147" s="168" t="s">
        <v>3986</v>
      </c>
      <c r="E1147" s="31" t="s">
        <v>3987</v>
      </c>
      <c r="F1147" s="31" t="s">
        <v>129</v>
      </c>
      <c r="G1147" s="168" t="s">
        <v>1749</v>
      </c>
      <c r="H1147" s="31" t="s">
        <v>1742</v>
      </c>
      <c r="I1147" s="168" t="s">
        <v>1729</v>
      </c>
      <c r="J1147" s="173">
        <v>1.0</v>
      </c>
      <c r="K1147" s="31" t="s">
        <v>82</v>
      </c>
      <c r="L1147" s="31" t="s">
        <v>134</v>
      </c>
      <c r="M1147" s="174">
        <v>45759.0</v>
      </c>
      <c r="N1147" s="31" t="s">
        <v>2</v>
      </c>
      <c r="O1147" s="173">
        <v>1.0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99" t="s">
        <v>4018</v>
      </c>
      <c r="B1148" s="168" t="s">
        <v>3998</v>
      </c>
      <c r="C1148" s="31" t="s">
        <v>1732</v>
      </c>
      <c r="D1148" s="168" t="s">
        <v>3999</v>
      </c>
      <c r="E1148" s="31" t="s">
        <v>4000</v>
      </c>
      <c r="F1148" s="31" t="s">
        <v>132</v>
      </c>
      <c r="G1148" s="168" t="s">
        <v>1962</v>
      </c>
      <c r="H1148" s="31" t="s">
        <v>1944</v>
      </c>
      <c r="I1148" s="168" t="s">
        <v>1755</v>
      </c>
      <c r="J1148" s="173">
        <v>2.0</v>
      </c>
      <c r="K1148" s="31" t="s">
        <v>9</v>
      </c>
      <c r="L1148" s="31" t="s">
        <v>134</v>
      </c>
      <c r="M1148" s="174">
        <v>45759.0</v>
      </c>
      <c r="N1148" s="31" t="s">
        <v>2</v>
      </c>
      <c r="O1148" s="173">
        <v>2.0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99" t="s">
        <v>4019</v>
      </c>
      <c r="B1149" s="168" t="s">
        <v>4002</v>
      </c>
      <c r="C1149" s="31" t="s">
        <v>1732</v>
      </c>
      <c r="D1149" s="168" t="s">
        <v>4003</v>
      </c>
      <c r="E1149" s="31" t="s">
        <v>4004</v>
      </c>
      <c r="F1149" s="31" t="s">
        <v>132</v>
      </c>
      <c r="G1149" s="168" t="s">
        <v>1962</v>
      </c>
      <c r="H1149" s="31" t="s">
        <v>1944</v>
      </c>
      <c r="I1149" s="168" t="s">
        <v>1729</v>
      </c>
      <c r="J1149" s="173">
        <v>1.0</v>
      </c>
      <c r="K1149" s="31" t="s">
        <v>82</v>
      </c>
      <c r="L1149" s="31" t="s">
        <v>134</v>
      </c>
      <c r="M1149" s="174">
        <v>45759.0</v>
      </c>
      <c r="N1149" s="31" t="s">
        <v>2</v>
      </c>
      <c r="O1149" s="173">
        <v>1.0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99" t="s">
        <v>4020</v>
      </c>
      <c r="B1150" s="168" t="s">
        <v>4006</v>
      </c>
      <c r="C1150" s="31" t="s">
        <v>1732</v>
      </c>
      <c r="D1150" s="168" t="s">
        <v>4007</v>
      </c>
      <c r="E1150" s="31" t="s">
        <v>4008</v>
      </c>
      <c r="F1150" s="31" t="s">
        <v>131</v>
      </c>
      <c r="G1150" s="168" t="s">
        <v>1736</v>
      </c>
      <c r="H1150" s="31" t="s">
        <v>1733</v>
      </c>
      <c r="I1150" s="168" t="s">
        <v>1729</v>
      </c>
      <c r="J1150" s="173">
        <v>1.0</v>
      </c>
      <c r="K1150" s="31" t="s">
        <v>82</v>
      </c>
      <c r="L1150" s="31" t="s">
        <v>134</v>
      </c>
      <c r="M1150" s="174">
        <v>45759.0</v>
      </c>
      <c r="N1150" s="31" t="s">
        <v>2</v>
      </c>
      <c r="O1150" s="173">
        <v>1.0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99" t="s">
        <v>4021</v>
      </c>
      <c r="B1151" s="168" t="s">
        <v>4010</v>
      </c>
      <c r="C1151" s="31" t="s">
        <v>1732</v>
      </c>
      <c r="D1151" s="168" t="s">
        <v>4011</v>
      </c>
      <c r="E1151" s="31" t="s">
        <v>4012</v>
      </c>
      <c r="F1151" s="31" t="s">
        <v>129</v>
      </c>
      <c r="G1151" s="168" t="s">
        <v>1749</v>
      </c>
      <c r="H1151" s="31" t="s">
        <v>1742</v>
      </c>
      <c r="I1151" s="168" t="s">
        <v>1755</v>
      </c>
      <c r="J1151" s="173">
        <v>1.0</v>
      </c>
      <c r="K1151" s="31" t="s">
        <v>9</v>
      </c>
      <c r="L1151" s="31" t="s">
        <v>134</v>
      </c>
      <c r="M1151" s="174">
        <v>45759.0</v>
      </c>
      <c r="N1151" s="31" t="s">
        <v>2</v>
      </c>
      <c r="O1151" s="173">
        <v>1.0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99" t="s">
        <v>4022</v>
      </c>
      <c r="B1152" s="168" t="s">
        <v>4014</v>
      </c>
      <c r="C1152" s="31" t="s">
        <v>1732</v>
      </c>
      <c r="D1152" s="168" t="s">
        <v>4015</v>
      </c>
      <c r="E1152" s="31" t="s">
        <v>4016</v>
      </c>
      <c r="F1152" s="31" t="s">
        <v>129</v>
      </c>
      <c r="G1152" s="168" t="s">
        <v>1749</v>
      </c>
      <c r="H1152" s="31" t="s">
        <v>1742</v>
      </c>
      <c r="I1152" s="168" t="s">
        <v>1755</v>
      </c>
      <c r="J1152" s="173">
        <v>1.0</v>
      </c>
      <c r="K1152" s="31" t="s">
        <v>9</v>
      </c>
      <c r="L1152" s="31" t="s">
        <v>134</v>
      </c>
      <c r="M1152" s="174">
        <v>45759.0</v>
      </c>
      <c r="N1152" s="31" t="s">
        <v>2</v>
      </c>
      <c r="O1152" s="173">
        <v>1.0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99" t="s">
        <v>4023</v>
      </c>
      <c r="B1153" s="168" t="s">
        <v>4024</v>
      </c>
      <c r="C1153" s="31" t="s">
        <v>1725</v>
      </c>
      <c r="D1153" s="168" t="s">
        <v>4025</v>
      </c>
      <c r="E1153" s="31" t="s">
        <v>4026</v>
      </c>
      <c r="F1153" s="31" t="s">
        <v>132</v>
      </c>
      <c r="G1153" s="163" t="s">
        <v>1728</v>
      </c>
      <c r="H1153" s="31" t="s">
        <v>1728</v>
      </c>
      <c r="I1153" s="168" t="s">
        <v>1755</v>
      </c>
      <c r="J1153" s="173">
        <v>1.0</v>
      </c>
      <c r="K1153" s="31" t="s">
        <v>9</v>
      </c>
      <c r="L1153" s="31" t="s">
        <v>134</v>
      </c>
      <c r="M1153" s="174">
        <v>45759.0</v>
      </c>
      <c r="N1153" s="31" t="s">
        <v>2</v>
      </c>
      <c r="O1153" s="173">
        <v>1.0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99" t="s">
        <v>4027</v>
      </c>
      <c r="B1154" s="168" t="s">
        <v>4024</v>
      </c>
      <c r="C1154" s="31" t="s">
        <v>1732</v>
      </c>
      <c r="D1154" s="168" t="s">
        <v>4025</v>
      </c>
      <c r="E1154" s="31" t="s">
        <v>4026</v>
      </c>
      <c r="F1154" s="31" t="s">
        <v>132</v>
      </c>
      <c r="G1154" s="168" t="s">
        <v>1736</v>
      </c>
      <c r="H1154" s="31" t="s">
        <v>1733</v>
      </c>
      <c r="I1154" s="168" t="s">
        <v>1755</v>
      </c>
      <c r="J1154" s="173">
        <v>1.0</v>
      </c>
      <c r="K1154" s="31" t="s">
        <v>9</v>
      </c>
      <c r="L1154" s="31" t="s">
        <v>134</v>
      </c>
      <c r="M1154" s="174">
        <v>45759.0</v>
      </c>
      <c r="N1154" s="31" t="s">
        <v>2</v>
      </c>
      <c r="O1154" s="173">
        <v>1.0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99" t="s">
        <v>4028</v>
      </c>
      <c r="B1155" s="168" t="s">
        <v>4029</v>
      </c>
      <c r="C1155" s="31" t="s">
        <v>1725</v>
      </c>
      <c r="D1155" s="168" t="s">
        <v>4030</v>
      </c>
      <c r="E1155" s="31" t="s">
        <v>4031</v>
      </c>
      <c r="F1155" s="31" t="s">
        <v>131</v>
      </c>
      <c r="G1155" s="163" t="s">
        <v>1728</v>
      </c>
      <c r="H1155" s="31" t="s">
        <v>1728</v>
      </c>
      <c r="I1155" s="168" t="s">
        <v>1755</v>
      </c>
      <c r="J1155" s="173">
        <v>1.0</v>
      </c>
      <c r="K1155" s="31" t="s">
        <v>9</v>
      </c>
      <c r="L1155" s="31" t="s">
        <v>134</v>
      </c>
      <c r="M1155" s="174">
        <v>45759.0</v>
      </c>
      <c r="N1155" s="31" t="s">
        <v>2</v>
      </c>
      <c r="O1155" s="173">
        <v>1.0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99" t="s">
        <v>4032</v>
      </c>
      <c r="B1156" s="168" t="s">
        <v>4033</v>
      </c>
      <c r="C1156" s="31" t="s">
        <v>1725</v>
      </c>
      <c r="D1156" s="168" t="s">
        <v>4034</v>
      </c>
      <c r="E1156" s="31" t="s">
        <v>4035</v>
      </c>
      <c r="F1156" s="31" t="s">
        <v>129</v>
      </c>
      <c r="G1156" s="163" t="s">
        <v>1728</v>
      </c>
      <c r="H1156" s="31" t="s">
        <v>1728</v>
      </c>
      <c r="I1156" s="168" t="s">
        <v>1729</v>
      </c>
      <c r="J1156" s="173">
        <v>1.0</v>
      </c>
      <c r="K1156" s="31" t="s">
        <v>82</v>
      </c>
      <c r="L1156" s="31" t="s">
        <v>134</v>
      </c>
      <c r="M1156" s="174">
        <v>45759.0</v>
      </c>
      <c r="N1156" s="31" t="s">
        <v>2</v>
      </c>
      <c r="O1156" s="173">
        <v>1.0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99" t="s">
        <v>4036</v>
      </c>
      <c r="B1157" s="168" t="s">
        <v>4029</v>
      </c>
      <c r="C1157" s="31" t="s">
        <v>1732</v>
      </c>
      <c r="D1157" s="168" t="s">
        <v>4030</v>
      </c>
      <c r="E1157" s="31" t="s">
        <v>4031</v>
      </c>
      <c r="F1157" s="31" t="s">
        <v>131</v>
      </c>
      <c r="G1157" s="168" t="s">
        <v>1736</v>
      </c>
      <c r="H1157" s="31" t="s">
        <v>1733</v>
      </c>
      <c r="I1157" s="168" t="s">
        <v>1755</v>
      </c>
      <c r="J1157" s="173">
        <v>1.0</v>
      </c>
      <c r="K1157" s="31" t="s">
        <v>9</v>
      </c>
      <c r="L1157" s="31" t="s">
        <v>134</v>
      </c>
      <c r="M1157" s="174">
        <v>45759.0</v>
      </c>
      <c r="N1157" s="31" t="s">
        <v>2</v>
      </c>
      <c r="O1157" s="173">
        <v>1.0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99" t="s">
        <v>4037</v>
      </c>
      <c r="B1158" s="168" t="s">
        <v>3992</v>
      </c>
      <c r="C1158" s="31" t="s">
        <v>1735</v>
      </c>
      <c r="D1158" s="168" t="s">
        <v>3993</v>
      </c>
      <c r="E1158" s="31" t="s">
        <v>3994</v>
      </c>
      <c r="F1158" s="31" t="s">
        <v>129</v>
      </c>
      <c r="G1158" s="168" t="s">
        <v>1749</v>
      </c>
      <c r="H1158" s="31" t="s">
        <v>1742</v>
      </c>
      <c r="I1158" s="168" t="s">
        <v>1755</v>
      </c>
      <c r="J1158" s="173">
        <v>1.0</v>
      </c>
      <c r="K1158" s="31" t="s">
        <v>9</v>
      </c>
      <c r="L1158" s="31" t="s">
        <v>134</v>
      </c>
      <c r="M1158" s="174">
        <v>45759.0</v>
      </c>
      <c r="N1158" s="31" t="s">
        <v>2</v>
      </c>
      <c r="O1158" s="173">
        <v>1.0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99" t="s">
        <v>4038</v>
      </c>
      <c r="B1159" s="168" t="s">
        <v>4039</v>
      </c>
      <c r="C1159" s="31" t="s">
        <v>1725</v>
      </c>
      <c r="D1159" s="168" t="s">
        <v>4040</v>
      </c>
      <c r="E1159" s="31" t="s">
        <v>4041</v>
      </c>
      <c r="F1159" s="31" t="s">
        <v>129</v>
      </c>
      <c r="G1159" s="163" t="s">
        <v>1728</v>
      </c>
      <c r="H1159" s="31" t="s">
        <v>1728</v>
      </c>
      <c r="I1159" s="168" t="s">
        <v>1755</v>
      </c>
      <c r="J1159" s="173">
        <v>1.0</v>
      </c>
      <c r="K1159" s="31" t="s">
        <v>9</v>
      </c>
      <c r="L1159" s="31" t="s">
        <v>134</v>
      </c>
      <c r="M1159" s="174">
        <v>45759.0</v>
      </c>
      <c r="N1159" s="31" t="s">
        <v>2</v>
      </c>
      <c r="O1159" s="173">
        <v>1.0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99" t="s">
        <v>4042</v>
      </c>
      <c r="B1160" s="168" t="s">
        <v>4033</v>
      </c>
      <c r="C1160" s="31" t="s">
        <v>1732</v>
      </c>
      <c r="D1160" s="168" t="s">
        <v>4034</v>
      </c>
      <c r="E1160" s="31" t="s">
        <v>4035</v>
      </c>
      <c r="F1160" s="31" t="s">
        <v>129</v>
      </c>
      <c r="G1160" s="168" t="s">
        <v>1749</v>
      </c>
      <c r="H1160" s="31" t="s">
        <v>1742</v>
      </c>
      <c r="I1160" s="168" t="s">
        <v>1729</v>
      </c>
      <c r="J1160" s="173">
        <v>1.0</v>
      </c>
      <c r="K1160" s="31" t="s">
        <v>82</v>
      </c>
      <c r="L1160" s="31" t="s">
        <v>134</v>
      </c>
      <c r="M1160" s="174">
        <v>45759.0</v>
      </c>
      <c r="N1160" s="31" t="s">
        <v>2</v>
      </c>
      <c r="O1160" s="173">
        <v>1.0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99" t="s">
        <v>4043</v>
      </c>
      <c r="B1161" s="168" t="s">
        <v>4039</v>
      </c>
      <c r="C1161" s="31" t="s">
        <v>1732</v>
      </c>
      <c r="D1161" s="168" t="s">
        <v>4040</v>
      </c>
      <c r="E1161" s="31" t="s">
        <v>4041</v>
      </c>
      <c r="F1161" s="31" t="s">
        <v>129</v>
      </c>
      <c r="G1161" s="168" t="s">
        <v>1749</v>
      </c>
      <c r="H1161" s="31" t="s">
        <v>1742</v>
      </c>
      <c r="I1161" s="168" t="s">
        <v>1755</v>
      </c>
      <c r="J1161" s="173">
        <v>1.0</v>
      </c>
      <c r="K1161" s="31" t="s">
        <v>9</v>
      </c>
      <c r="L1161" s="31" t="s">
        <v>134</v>
      </c>
      <c r="M1161" s="174">
        <v>45759.0</v>
      </c>
      <c r="N1161" s="31" t="s">
        <v>2</v>
      </c>
      <c r="O1161" s="173">
        <v>1.0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99" t="s">
        <v>4044</v>
      </c>
      <c r="B1162" s="168" t="s">
        <v>4045</v>
      </c>
      <c r="C1162" s="31" t="s">
        <v>1725</v>
      </c>
      <c r="D1162" s="168" t="s">
        <v>4046</v>
      </c>
      <c r="E1162" s="31" t="s">
        <v>4047</v>
      </c>
      <c r="F1162" s="31" t="s">
        <v>132</v>
      </c>
      <c r="G1162" s="163" t="s">
        <v>1728</v>
      </c>
      <c r="H1162" s="31" t="s">
        <v>1728</v>
      </c>
      <c r="I1162" s="168" t="s">
        <v>1729</v>
      </c>
      <c r="J1162" s="173">
        <v>1.0</v>
      </c>
      <c r="K1162" s="31" t="s">
        <v>82</v>
      </c>
      <c r="L1162" s="31" t="s">
        <v>134</v>
      </c>
      <c r="M1162" s="174">
        <v>45759.0</v>
      </c>
      <c r="N1162" s="31" t="s">
        <v>2</v>
      </c>
      <c r="O1162" s="173">
        <v>1.0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99" t="s">
        <v>4048</v>
      </c>
      <c r="B1163" s="168" t="s">
        <v>4045</v>
      </c>
      <c r="C1163" s="31" t="s">
        <v>1732</v>
      </c>
      <c r="D1163" s="168" t="s">
        <v>4046</v>
      </c>
      <c r="E1163" s="31" t="s">
        <v>4047</v>
      </c>
      <c r="F1163" s="31" t="s">
        <v>132</v>
      </c>
      <c r="G1163" s="168" t="s">
        <v>1962</v>
      </c>
      <c r="H1163" s="31" t="s">
        <v>1944</v>
      </c>
      <c r="I1163" s="168" t="s">
        <v>1729</v>
      </c>
      <c r="J1163" s="173">
        <v>1.0</v>
      </c>
      <c r="K1163" s="31" t="s">
        <v>82</v>
      </c>
      <c r="L1163" s="31" t="s">
        <v>134</v>
      </c>
      <c r="M1163" s="174">
        <v>45759.0</v>
      </c>
      <c r="N1163" s="31" t="s">
        <v>2</v>
      </c>
      <c r="O1163" s="173">
        <v>1.0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99" t="s">
        <v>4049</v>
      </c>
      <c r="B1164" s="168" t="s">
        <v>4014</v>
      </c>
      <c r="C1164" s="31" t="s">
        <v>1735</v>
      </c>
      <c r="D1164" s="168" t="s">
        <v>4015</v>
      </c>
      <c r="E1164" s="31" t="s">
        <v>4016</v>
      </c>
      <c r="F1164" s="31" t="s">
        <v>129</v>
      </c>
      <c r="G1164" s="168" t="s">
        <v>1749</v>
      </c>
      <c r="H1164" s="31" t="s">
        <v>1742</v>
      </c>
      <c r="I1164" s="168" t="s">
        <v>1755</v>
      </c>
      <c r="J1164" s="173">
        <v>1.0</v>
      </c>
      <c r="K1164" s="31" t="s">
        <v>9</v>
      </c>
      <c r="L1164" s="31" t="s">
        <v>134</v>
      </c>
      <c r="M1164" s="174">
        <v>45759.0</v>
      </c>
      <c r="N1164" s="31" t="s">
        <v>2</v>
      </c>
      <c r="O1164" s="173">
        <v>1.0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99" t="s">
        <v>4050</v>
      </c>
      <c r="B1165" s="168" t="s">
        <v>4024</v>
      </c>
      <c r="C1165" s="31" t="s">
        <v>1735</v>
      </c>
      <c r="D1165" s="168" t="s">
        <v>4025</v>
      </c>
      <c r="E1165" s="31" t="s">
        <v>4026</v>
      </c>
      <c r="F1165" s="31" t="s">
        <v>132</v>
      </c>
      <c r="G1165" s="168" t="s">
        <v>1736</v>
      </c>
      <c r="H1165" s="31" t="s">
        <v>1733</v>
      </c>
      <c r="I1165" s="168" t="s">
        <v>1755</v>
      </c>
      <c r="J1165" s="173">
        <v>1.0</v>
      </c>
      <c r="K1165" s="31" t="s">
        <v>9</v>
      </c>
      <c r="L1165" s="31" t="s">
        <v>134</v>
      </c>
      <c r="M1165" s="174">
        <v>45759.0</v>
      </c>
      <c r="N1165" s="31" t="s">
        <v>2</v>
      </c>
      <c r="O1165" s="173">
        <v>1.0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99" t="s">
        <v>4051</v>
      </c>
      <c r="B1166" s="168" t="s">
        <v>4045</v>
      </c>
      <c r="C1166" s="31" t="s">
        <v>1735</v>
      </c>
      <c r="D1166" s="168" t="s">
        <v>4046</v>
      </c>
      <c r="E1166" s="31" t="s">
        <v>4047</v>
      </c>
      <c r="F1166" s="31" t="s">
        <v>132</v>
      </c>
      <c r="G1166" s="168" t="s">
        <v>1962</v>
      </c>
      <c r="H1166" s="31" t="s">
        <v>1944</v>
      </c>
      <c r="I1166" s="168" t="s">
        <v>1729</v>
      </c>
      <c r="J1166" s="173">
        <v>1.0</v>
      </c>
      <c r="K1166" s="31" t="s">
        <v>82</v>
      </c>
      <c r="L1166" s="31" t="s">
        <v>134</v>
      </c>
      <c r="M1166" s="174">
        <v>45759.0</v>
      </c>
      <c r="N1166" s="31" t="s">
        <v>2</v>
      </c>
      <c r="O1166" s="173">
        <v>1.0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99" t="s">
        <v>4052</v>
      </c>
      <c r="B1167" s="168" t="s">
        <v>4053</v>
      </c>
      <c r="C1167" s="31" t="s">
        <v>1725</v>
      </c>
      <c r="D1167" s="168" t="s">
        <v>4054</v>
      </c>
      <c r="E1167" s="31" t="s">
        <v>4055</v>
      </c>
      <c r="F1167" s="31" t="s">
        <v>132</v>
      </c>
      <c r="G1167" s="163" t="s">
        <v>1728</v>
      </c>
      <c r="H1167" s="31" t="s">
        <v>1728</v>
      </c>
      <c r="I1167" s="168" t="s">
        <v>1729</v>
      </c>
      <c r="J1167" s="173">
        <v>1.0</v>
      </c>
      <c r="K1167" s="31" t="s">
        <v>82</v>
      </c>
      <c r="L1167" s="31" t="s">
        <v>134</v>
      </c>
      <c r="M1167" s="174">
        <v>45759.0</v>
      </c>
      <c r="N1167" s="31" t="s">
        <v>2</v>
      </c>
      <c r="O1167" s="173">
        <v>1.0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99" t="s">
        <v>4056</v>
      </c>
      <c r="B1168" s="168" t="s">
        <v>4057</v>
      </c>
      <c r="C1168" s="31" t="s">
        <v>1725</v>
      </c>
      <c r="D1168" s="168" t="s">
        <v>4058</v>
      </c>
      <c r="E1168" s="31" t="s">
        <v>4059</v>
      </c>
      <c r="F1168" s="31" t="s">
        <v>129</v>
      </c>
      <c r="G1168" s="163" t="s">
        <v>1728</v>
      </c>
      <c r="H1168" s="31" t="s">
        <v>1728</v>
      </c>
      <c r="I1168" s="168" t="s">
        <v>1755</v>
      </c>
      <c r="J1168" s="173">
        <v>1.0</v>
      </c>
      <c r="K1168" s="31" t="s">
        <v>9</v>
      </c>
      <c r="L1168" s="31" t="s">
        <v>134</v>
      </c>
      <c r="M1168" s="174">
        <v>45759.0</v>
      </c>
      <c r="N1168" s="31" t="s">
        <v>2</v>
      </c>
      <c r="O1168" s="173">
        <v>1.0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99" t="s">
        <v>4060</v>
      </c>
      <c r="B1169" s="168" t="s">
        <v>4039</v>
      </c>
      <c r="C1169" s="31" t="s">
        <v>1735</v>
      </c>
      <c r="D1169" s="168" t="s">
        <v>4040</v>
      </c>
      <c r="E1169" s="31" t="s">
        <v>4041</v>
      </c>
      <c r="F1169" s="31" t="s">
        <v>129</v>
      </c>
      <c r="G1169" s="168" t="s">
        <v>1749</v>
      </c>
      <c r="H1169" s="31" t="s">
        <v>1742</v>
      </c>
      <c r="I1169" s="168" t="s">
        <v>1755</v>
      </c>
      <c r="J1169" s="173">
        <v>1.0</v>
      </c>
      <c r="K1169" s="31" t="s">
        <v>9</v>
      </c>
      <c r="L1169" s="31" t="s">
        <v>134</v>
      </c>
      <c r="M1169" s="174">
        <v>45759.0</v>
      </c>
      <c r="N1169" s="31" t="s">
        <v>2</v>
      </c>
      <c r="O1169" s="173">
        <v>1.0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99" t="s">
        <v>4061</v>
      </c>
      <c r="B1170" s="168" t="s">
        <v>4062</v>
      </c>
      <c r="C1170" s="31" t="s">
        <v>1725</v>
      </c>
      <c r="D1170" s="168" t="s">
        <v>4063</v>
      </c>
      <c r="E1170" s="31" t="s">
        <v>4064</v>
      </c>
      <c r="F1170" s="31" t="s">
        <v>132</v>
      </c>
      <c r="G1170" s="163" t="s">
        <v>1728</v>
      </c>
      <c r="H1170" s="31" t="s">
        <v>1728</v>
      </c>
      <c r="I1170" s="168" t="s">
        <v>1729</v>
      </c>
      <c r="J1170" s="173">
        <v>1.0</v>
      </c>
      <c r="K1170" s="31" t="s">
        <v>82</v>
      </c>
      <c r="L1170" s="31" t="s">
        <v>134</v>
      </c>
      <c r="M1170" s="174">
        <v>45759.0</v>
      </c>
      <c r="N1170" s="31" t="s">
        <v>2</v>
      </c>
      <c r="O1170" s="173">
        <v>1.0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99" t="s">
        <v>4065</v>
      </c>
      <c r="B1171" s="168" t="s">
        <v>4062</v>
      </c>
      <c r="C1171" s="31" t="s">
        <v>1725</v>
      </c>
      <c r="D1171" s="168" t="s">
        <v>4063</v>
      </c>
      <c r="E1171" s="31" t="s">
        <v>4064</v>
      </c>
      <c r="F1171" s="31" t="s">
        <v>132</v>
      </c>
      <c r="G1171" s="163" t="s">
        <v>1728</v>
      </c>
      <c r="H1171" s="31" t="s">
        <v>1728</v>
      </c>
      <c r="I1171" s="168" t="s">
        <v>1755</v>
      </c>
      <c r="J1171" s="173">
        <v>1.0</v>
      </c>
      <c r="K1171" s="31" t="s">
        <v>9</v>
      </c>
      <c r="L1171" s="31" t="s">
        <v>134</v>
      </c>
      <c r="M1171" s="174">
        <v>45759.0</v>
      </c>
      <c r="N1171" s="31" t="s">
        <v>2</v>
      </c>
      <c r="O1171" s="173">
        <v>1.0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99" t="s">
        <v>4066</v>
      </c>
      <c r="B1172" s="168" t="s">
        <v>4067</v>
      </c>
      <c r="C1172" s="31" t="s">
        <v>1725</v>
      </c>
      <c r="D1172" s="168" t="s">
        <v>4068</v>
      </c>
      <c r="E1172" s="31" t="s">
        <v>4069</v>
      </c>
      <c r="F1172" s="31" t="s">
        <v>132</v>
      </c>
      <c r="G1172" s="163" t="s">
        <v>1728</v>
      </c>
      <c r="H1172" s="31" t="s">
        <v>1728</v>
      </c>
      <c r="I1172" s="168" t="s">
        <v>1755</v>
      </c>
      <c r="J1172" s="173">
        <v>1.0</v>
      </c>
      <c r="K1172" s="31" t="s">
        <v>9</v>
      </c>
      <c r="L1172" s="31" t="s">
        <v>134</v>
      </c>
      <c r="M1172" s="174">
        <v>45759.0</v>
      </c>
      <c r="N1172" s="31" t="s">
        <v>2</v>
      </c>
      <c r="O1172" s="173">
        <v>1.0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99" t="s">
        <v>4070</v>
      </c>
      <c r="B1173" s="168" t="s">
        <v>4053</v>
      </c>
      <c r="C1173" s="31" t="s">
        <v>1732</v>
      </c>
      <c r="D1173" s="168" t="s">
        <v>4054</v>
      </c>
      <c r="E1173" s="31" t="s">
        <v>4055</v>
      </c>
      <c r="F1173" s="31" t="s">
        <v>132</v>
      </c>
      <c r="G1173" s="168" t="s">
        <v>1962</v>
      </c>
      <c r="H1173" s="31" t="s">
        <v>1944</v>
      </c>
      <c r="I1173" s="168" t="s">
        <v>1729</v>
      </c>
      <c r="J1173" s="173">
        <v>1.0</v>
      </c>
      <c r="K1173" s="31" t="s">
        <v>82</v>
      </c>
      <c r="L1173" s="31" t="s">
        <v>134</v>
      </c>
      <c r="M1173" s="174">
        <v>45759.0</v>
      </c>
      <c r="N1173" s="31" t="s">
        <v>2</v>
      </c>
      <c r="O1173" s="173">
        <v>1.0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99" t="s">
        <v>4071</v>
      </c>
      <c r="B1174" s="168" t="s">
        <v>4006</v>
      </c>
      <c r="C1174" s="31" t="s">
        <v>1735</v>
      </c>
      <c r="D1174" s="168" t="s">
        <v>4007</v>
      </c>
      <c r="E1174" s="31" t="s">
        <v>4008</v>
      </c>
      <c r="F1174" s="31" t="s">
        <v>131</v>
      </c>
      <c r="G1174" s="168" t="s">
        <v>1736</v>
      </c>
      <c r="H1174" s="31" t="s">
        <v>1733</v>
      </c>
      <c r="I1174" s="168" t="s">
        <v>1729</v>
      </c>
      <c r="J1174" s="173">
        <v>1.0</v>
      </c>
      <c r="K1174" s="31" t="s">
        <v>82</v>
      </c>
      <c r="L1174" s="31" t="s">
        <v>134</v>
      </c>
      <c r="M1174" s="174">
        <v>45759.0</v>
      </c>
      <c r="N1174" s="31" t="s">
        <v>2</v>
      </c>
      <c r="O1174" s="173">
        <v>1.0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99" t="s">
        <v>4072</v>
      </c>
      <c r="B1175" s="168" t="s">
        <v>4057</v>
      </c>
      <c r="C1175" s="31" t="s">
        <v>1732</v>
      </c>
      <c r="D1175" s="168" t="s">
        <v>4058</v>
      </c>
      <c r="E1175" s="31" t="s">
        <v>4059</v>
      </c>
      <c r="F1175" s="31" t="s">
        <v>129</v>
      </c>
      <c r="G1175" s="168" t="s">
        <v>1749</v>
      </c>
      <c r="H1175" s="31" t="s">
        <v>1742</v>
      </c>
      <c r="I1175" s="168" t="s">
        <v>1755</v>
      </c>
      <c r="J1175" s="173">
        <v>1.0</v>
      </c>
      <c r="K1175" s="31" t="s">
        <v>9</v>
      </c>
      <c r="L1175" s="31" t="s">
        <v>134</v>
      </c>
      <c r="M1175" s="174">
        <v>45759.0</v>
      </c>
      <c r="N1175" s="31" t="s">
        <v>2</v>
      </c>
      <c r="O1175" s="173">
        <v>1.0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99" t="s">
        <v>4073</v>
      </c>
      <c r="B1176" s="168" t="s">
        <v>4062</v>
      </c>
      <c r="C1176" s="31" t="s">
        <v>1732</v>
      </c>
      <c r="D1176" s="168" t="s">
        <v>4063</v>
      </c>
      <c r="E1176" s="31" t="s">
        <v>4064</v>
      </c>
      <c r="F1176" s="31" t="s">
        <v>132</v>
      </c>
      <c r="G1176" s="168" t="s">
        <v>1962</v>
      </c>
      <c r="H1176" s="31" t="s">
        <v>1944</v>
      </c>
      <c r="I1176" s="168" t="s">
        <v>1755</v>
      </c>
      <c r="J1176" s="173">
        <v>1.0</v>
      </c>
      <c r="K1176" s="31" t="s">
        <v>9</v>
      </c>
      <c r="L1176" s="31" t="s">
        <v>134</v>
      </c>
      <c r="M1176" s="174">
        <v>45759.0</v>
      </c>
      <c r="N1176" s="31" t="s">
        <v>2</v>
      </c>
      <c r="O1176" s="173">
        <v>1.0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99" t="s">
        <v>4074</v>
      </c>
      <c r="B1177" s="168" t="s">
        <v>4067</v>
      </c>
      <c r="C1177" s="31" t="s">
        <v>1732</v>
      </c>
      <c r="D1177" s="168" t="s">
        <v>4068</v>
      </c>
      <c r="E1177" s="31" t="s">
        <v>4069</v>
      </c>
      <c r="F1177" s="31" t="s">
        <v>132</v>
      </c>
      <c r="G1177" s="168" t="s">
        <v>1736</v>
      </c>
      <c r="H1177" s="31" t="s">
        <v>1733</v>
      </c>
      <c r="I1177" s="168" t="s">
        <v>1755</v>
      </c>
      <c r="J1177" s="173">
        <v>1.0</v>
      </c>
      <c r="K1177" s="31" t="s">
        <v>9</v>
      </c>
      <c r="L1177" s="31" t="s">
        <v>134</v>
      </c>
      <c r="M1177" s="174">
        <v>45759.0</v>
      </c>
      <c r="N1177" s="31" t="s">
        <v>2</v>
      </c>
      <c r="O1177" s="173">
        <v>1.0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99" t="s">
        <v>4075</v>
      </c>
      <c r="B1178" s="168" t="s">
        <v>3998</v>
      </c>
      <c r="C1178" s="31" t="s">
        <v>1735</v>
      </c>
      <c r="D1178" s="168" t="s">
        <v>3999</v>
      </c>
      <c r="E1178" s="31" t="s">
        <v>4000</v>
      </c>
      <c r="F1178" s="31" t="s">
        <v>132</v>
      </c>
      <c r="G1178" s="168" t="s">
        <v>1962</v>
      </c>
      <c r="H1178" s="31" t="s">
        <v>1944</v>
      </c>
      <c r="I1178" s="168" t="s">
        <v>1755</v>
      </c>
      <c r="J1178" s="173">
        <v>2.0</v>
      </c>
      <c r="K1178" s="31" t="s">
        <v>9</v>
      </c>
      <c r="L1178" s="31" t="s">
        <v>134</v>
      </c>
      <c r="M1178" s="174">
        <v>45759.0</v>
      </c>
      <c r="N1178" s="31" t="s">
        <v>2</v>
      </c>
      <c r="O1178" s="173">
        <v>2.0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99" t="s">
        <v>4076</v>
      </c>
      <c r="B1179" s="168" t="s">
        <v>4010</v>
      </c>
      <c r="C1179" s="31" t="s">
        <v>1735</v>
      </c>
      <c r="D1179" s="168" t="s">
        <v>4011</v>
      </c>
      <c r="E1179" s="31" t="s">
        <v>4012</v>
      </c>
      <c r="F1179" s="31" t="s">
        <v>129</v>
      </c>
      <c r="G1179" s="168" t="s">
        <v>1749</v>
      </c>
      <c r="H1179" s="31" t="s">
        <v>1742</v>
      </c>
      <c r="I1179" s="168" t="s">
        <v>1755</v>
      </c>
      <c r="J1179" s="173">
        <v>1.0</v>
      </c>
      <c r="K1179" s="31" t="s">
        <v>9</v>
      </c>
      <c r="L1179" s="31" t="s">
        <v>134</v>
      </c>
      <c r="M1179" s="174">
        <v>45759.0</v>
      </c>
      <c r="N1179" s="31" t="s">
        <v>2</v>
      </c>
      <c r="O1179" s="173">
        <v>1.0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99" t="s">
        <v>4077</v>
      </c>
      <c r="B1180" s="168" t="s">
        <v>4029</v>
      </c>
      <c r="C1180" s="31" t="s">
        <v>1735</v>
      </c>
      <c r="D1180" s="168" t="s">
        <v>4030</v>
      </c>
      <c r="E1180" s="31" t="s">
        <v>4031</v>
      </c>
      <c r="F1180" s="31" t="s">
        <v>131</v>
      </c>
      <c r="G1180" s="168" t="s">
        <v>1736</v>
      </c>
      <c r="H1180" s="31" t="s">
        <v>1733</v>
      </c>
      <c r="I1180" s="168" t="s">
        <v>1755</v>
      </c>
      <c r="J1180" s="173">
        <v>1.0</v>
      </c>
      <c r="K1180" s="31" t="s">
        <v>9</v>
      </c>
      <c r="L1180" s="31" t="s">
        <v>134</v>
      </c>
      <c r="M1180" s="174">
        <v>45759.0</v>
      </c>
      <c r="N1180" s="31" t="s">
        <v>2</v>
      </c>
      <c r="O1180" s="173">
        <v>1.0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99" t="s">
        <v>4078</v>
      </c>
      <c r="B1181" s="168" t="s">
        <v>4079</v>
      </c>
      <c r="C1181" s="31" t="s">
        <v>1725</v>
      </c>
      <c r="D1181" s="168" t="s">
        <v>4080</v>
      </c>
      <c r="E1181" s="31" t="s">
        <v>3257</v>
      </c>
      <c r="F1181" s="31" t="s">
        <v>131</v>
      </c>
      <c r="G1181" s="163" t="s">
        <v>1728</v>
      </c>
      <c r="H1181" s="31" t="s">
        <v>1728</v>
      </c>
      <c r="I1181" s="168" t="s">
        <v>1729</v>
      </c>
      <c r="J1181" s="173">
        <v>1.0</v>
      </c>
      <c r="K1181" s="31" t="s">
        <v>82</v>
      </c>
      <c r="L1181" s="31" t="s">
        <v>134</v>
      </c>
      <c r="M1181" s="174">
        <v>45759.0</v>
      </c>
      <c r="N1181" s="31" t="s">
        <v>2</v>
      </c>
      <c r="O1181" s="173">
        <v>1.0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99" t="s">
        <v>4081</v>
      </c>
      <c r="B1182" s="168" t="s">
        <v>4082</v>
      </c>
      <c r="C1182" s="31" t="s">
        <v>1725</v>
      </c>
      <c r="D1182" s="168" t="s">
        <v>4083</v>
      </c>
      <c r="E1182" s="31" t="s">
        <v>4084</v>
      </c>
      <c r="F1182" s="31" t="s">
        <v>129</v>
      </c>
      <c r="G1182" s="163" t="s">
        <v>1728</v>
      </c>
      <c r="H1182" s="31" t="s">
        <v>1728</v>
      </c>
      <c r="I1182" s="168" t="s">
        <v>1755</v>
      </c>
      <c r="J1182" s="173">
        <v>1.0</v>
      </c>
      <c r="K1182" s="31" t="s">
        <v>9</v>
      </c>
      <c r="L1182" s="31" t="s">
        <v>134</v>
      </c>
      <c r="M1182" s="174">
        <v>45759.0</v>
      </c>
      <c r="N1182" s="31" t="s">
        <v>2</v>
      </c>
      <c r="O1182" s="173">
        <v>1.0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99" t="s">
        <v>4085</v>
      </c>
      <c r="B1183" s="168" t="s">
        <v>4002</v>
      </c>
      <c r="C1183" s="31" t="s">
        <v>1735</v>
      </c>
      <c r="D1183" s="168" t="s">
        <v>4003</v>
      </c>
      <c r="E1183" s="31" t="s">
        <v>4004</v>
      </c>
      <c r="F1183" s="31" t="s">
        <v>132</v>
      </c>
      <c r="G1183" s="168" t="s">
        <v>1962</v>
      </c>
      <c r="H1183" s="31" t="s">
        <v>1944</v>
      </c>
      <c r="I1183" s="168" t="s">
        <v>1729</v>
      </c>
      <c r="J1183" s="173">
        <v>1.0</v>
      </c>
      <c r="K1183" s="31" t="s">
        <v>82</v>
      </c>
      <c r="L1183" s="31" t="s">
        <v>134</v>
      </c>
      <c r="M1183" s="174">
        <v>45759.0</v>
      </c>
      <c r="N1183" s="31" t="s">
        <v>2</v>
      </c>
      <c r="O1183" s="173">
        <v>1.0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99" t="s">
        <v>4086</v>
      </c>
      <c r="B1184" s="168" t="s">
        <v>4033</v>
      </c>
      <c r="C1184" s="31" t="s">
        <v>1735</v>
      </c>
      <c r="D1184" s="168" t="s">
        <v>4034</v>
      </c>
      <c r="E1184" s="31" t="s">
        <v>4035</v>
      </c>
      <c r="F1184" s="31" t="s">
        <v>129</v>
      </c>
      <c r="G1184" s="168" t="s">
        <v>1749</v>
      </c>
      <c r="H1184" s="31" t="s">
        <v>1742</v>
      </c>
      <c r="I1184" s="168" t="s">
        <v>1729</v>
      </c>
      <c r="J1184" s="173">
        <v>1.0</v>
      </c>
      <c r="K1184" s="31" t="s">
        <v>82</v>
      </c>
      <c r="L1184" s="31" t="s">
        <v>134</v>
      </c>
      <c r="M1184" s="174">
        <v>45759.0</v>
      </c>
      <c r="N1184" s="31" t="s">
        <v>2</v>
      </c>
      <c r="O1184" s="173">
        <v>1.0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99" t="s">
        <v>4087</v>
      </c>
      <c r="B1185" s="168" t="s">
        <v>4088</v>
      </c>
      <c r="C1185" s="31" t="s">
        <v>1725</v>
      </c>
      <c r="D1185" s="168" t="s">
        <v>4089</v>
      </c>
      <c r="E1185" s="31" t="s">
        <v>4090</v>
      </c>
      <c r="F1185" s="31" t="s">
        <v>129</v>
      </c>
      <c r="G1185" s="163" t="s">
        <v>1728</v>
      </c>
      <c r="H1185" s="31" t="s">
        <v>1728</v>
      </c>
      <c r="I1185" s="168" t="s">
        <v>1755</v>
      </c>
      <c r="J1185" s="173">
        <v>1.0</v>
      </c>
      <c r="K1185" s="31" t="s">
        <v>9</v>
      </c>
      <c r="L1185" s="31" t="s">
        <v>134</v>
      </c>
      <c r="M1185" s="174">
        <v>45759.0</v>
      </c>
      <c r="N1185" s="31" t="s">
        <v>2</v>
      </c>
      <c r="O1185" s="173">
        <v>1.0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99" t="s">
        <v>4091</v>
      </c>
      <c r="B1186" s="168" t="s">
        <v>4082</v>
      </c>
      <c r="C1186" s="31" t="s">
        <v>1732</v>
      </c>
      <c r="D1186" s="168" t="s">
        <v>4083</v>
      </c>
      <c r="E1186" s="31" t="s">
        <v>4084</v>
      </c>
      <c r="F1186" s="31" t="s">
        <v>129</v>
      </c>
      <c r="G1186" s="168" t="s">
        <v>1749</v>
      </c>
      <c r="H1186" s="31" t="s">
        <v>1742</v>
      </c>
      <c r="I1186" s="168" t="s">
        <v>1755</v>
      </c>
      <c r="J1186" s="173">
        <v>1.0</v>
      </c>
      <c r="K1186" s="31" t="s">
        <v>9</v>
      </c>
      <c r="L1186" s="31" t="s">
        <v>134</v>
      </c>
      <c r="M1186" s="174">
        <v>45759.0</v>
      </c>
      <c r="N1186" s="31" t="s">
        <v>2</v>
      </c>
      <c r="O1186" s="173">
        <v>1.0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99" t="s">
        <v>4092</v>
      </c>
      <c r="B1187" s="168" t="s">
        <v>4088</v>
      </c>
      <c r="C1187" s="31" t="s">
        <v>1732</v>
      </c>
      <c r="D1187" s="168" t="s">
        <v>4089</v>
      </c>
      <c r="E1187" s="31" t="s">
        <v>4090</v>
      </c>
      <c r="F1187" s="31" t="s">
        <v>129</v>
      </c>
      <c r="G1187" s="168" t="s">
        <v>1749</v>
      </c>
      <c r="H1187" s="31" t="s">
        <v>1742</v>
      </c>
      <c r="I1187" s="168" t="s">
        <v>1755</v>
      </c>
      <c r="J1187" s="173">
        <v>1.0</v>
      </c>
      <c r="K1187" s="31" t="s">
        <v>9</v>
      </c>
      <c r="L1187" s="31" t="s">
        <v>134</v>
      </c>
      <c r="M1187" s="174">
        <v>45759.0</v>
      </c>
      <c r="N1187" s="31" t="s">
        <v>2</v>
      </c>
      <c r="O1187" s="173">
        <v>1.0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99" t="s">
        <v>4093</v>
      </c>
      <c r="B1188" s="168" t="s">
        <v>4079</v>
      </c>
      <c r="C1188" s="31" t="s">
        <v>1732</v>
      </c>
      <c r="D1188" s="168" t="s">
        <v>4080</v>
      </c>
      <c r="E1188" s="31" t="s">
        <v>3257</v>
      </c>
      <c r="F1188" s="31" t="s">
        <v>131</v>
      </c>
      <c r="G1188" s="168" t="s">
        <v>1736</v>
      </c>
      <c r="H1188" s="31" t="s">
        <v>1733</v>
      </c>
      <c r="I1188" s="168" t="s">
        <v>1729</v>
      </c>
      <c r="J1188" s="173">
        <v>1.0</v>
      </c>
      <c r="K1188" s="31" t="s">
        <v>82</v>
      </c>
      <c r="L1188" s="31" t="s">
        <v>134</v>
      </c>
      <c r="M1188" s="174">
        <v>45759.0</v>
      </c>
      <c r="N1188" s="31" t="s">
        <v>2</v>
      </c>
      <c r="O1188" s="173">
        <v>1.0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99" t="s">
        <v>4094</v>
      </c>
      <c r="B1189" s="168" t="s">
        <v>4067</v>
      </c>
      <c r="C1189" s="31" t="s">
        <v>1735</v>
      </c>
      <c r="D1189" s="168" t="s">
        <v>4068</v>
      </c>
      <c r="E1189" s="31" t="s">
        <v>4069</v>
      </c>
      <c r="F1189" s="31" t="s">
        <v>132</v>
      </c>
      <c r="G1189" s="168" t="s">
        <v>1736</v>
      </c>
      <c r="H1189" s="31" t="s">
        <v>1733</v>
      </c>
      <c r="I1189" s="168" t="s">
        <v>1755</v>
      </c>
      <c r="J1189" s="173">
        <v>1.0</v>
      </c>
      <c r="K1189" s="31" t="s">
        <v>9</v>
      </c>
      <c r="L1189" s="31" t="s">
        <v>134</v>
      </c>
      <c r="M1189" s="174">
        <v>45759.0</v>
      </c>
      <c r="N1189" s="31" t="s">
        <v>2</v>
      </c>
      <c r="O1189" s="173">
        <v>1.0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99" t="s">
        <v>4095</v>
      </c>
      <c r="B1190" s="168" t="s">
        <v>4062</v>
      </c>
      <c r="C1190" s="31" t="s">
        <v>1735</v>
      </c>
      <c r="D1190" s="168" t="s">
        <v>4063</v>
      </c>
      <c r="E1190" s="31" t="s">
        <v>4064</v>
      </c>
      <c r="F1190" s="31" t="s">
        <v>132</v>
      </c>
      <c r="G1190" s="168" t="s">
        <v>1962</v>
      </c>
      <c r="H1190" s="31" t="s">
        <v>1944</v>
      </c>
      <c r="I1190" s="168" t="s">
        <v>1729</v>
      </c>
      <c r="J1190" s="173">
        <v>1.0</v>
      </c>
      <c r="K1190" s="31" t="s">
        <v>82</v>
      </c>
      <c r="L1190" s="31" t="s">
        <v>134</v>
      </c>
      <c r="M1190" s="174">
        <v>45759.0</v>
      </c>
      <c r="N1190" s="31" t="s">
        <v>2</v>
      </c>
      <c r="O1190" s="173">
        <v>1.0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99" t="s">
        <v>4096</v>
      </c>
      <c r="B1191" s="168" t="s">
        <v>4062</v>
      </c>
      <c r="C1191" s="31" t="s">
        <v>1735</v>
      </c>
      <c r="D1191" s="168" t="s">
        <v>4063</v>
      </c>
      <c r="E1191" s="31" t="s">
        <v>4064</v>
      </c>
      <c r="F1191" s="31" t="s">
        <v>132</v>
      </c>
      <c r="G1191" s="168" t="s">
        <v>1962</v>
      </c>
      <c r="H1191" s="31" t="s">
        <v>1944</v>
      </c>
      <c r="I1191" s="168" t="s">
        <v>1755</v>
      </c>
      <c r="J1191" s="173">
        <v>1.0</v>
      </c>
      <c r="K1191" s="31" t="s">
        <v>9</v>
      </c>
      <c r="L1191" s="31" t="s">
        <v>134</v>
      </c>
      <c r="M1191" s="174">
        <v>45759.0</v>
      </c>
      <c r="N1191" s="31" t="s">
        <v>2</v>
      </c>
      <c r="O1191" s="173">
        <v>1.0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99" t="s">
        <v>4097</v>
      </c>
      <c r="B1192" s="168" t="s">
        <v>4098</v>
      </c>
      <c r="C1192" s="31" t="s">
        <v>1725</v>
      </c>
      <c r="D1192" s="168" t="s">
        <v>4099</v>
      </c>
      <c r="E1192" s="31" t="s">
        <v>4100</v>
      </c>
      <c r="F1192" s="31" t="s">
        <v>132</v>
      </c>
      <c r="G1192" s="163" t="s">
        <v>1728</v>
      </c>
      <c r="H1192" s="31" t="s">
        <v>1728</v>
      </c>
      <c r="I1192" s="168" t="s">
        <v>1755</v>
      </c>
      <c r="J1192" s="173">
        <v>1.0</v>
      </c>
      <c r="K1192" s="31" t="s">
        <v>9</v>
      </c>
      <c r="L1192" s="31" t="s">
        <v>134</v>
      </c>
      <c r="M1192" s="174">
        <v>45759.0</v>
      </c>
      <c r="N1192" s="31" t="s">
        <v>2</v>
      </c>
      <c r="O1192" s="173">
        <v>1.0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99" t="s">
        <v>4101</v>
      </c>
      <c r="B1193" s="168" t="s">
        <v>4098</v>
      </c>
      <c r="C1193" s="31" t="s">
        <v>1732</v>
      </c>
      <c r="D1193" s="168" t="s">
        <v>4099</v>
      </c>
      <c r="E1193" s="31" t="s">
        <v>4100</v>
      </c>
      <c r="F1193" s="31" t="s">
        <v>132</v>
      </c>
      <c r="G1193" s="168" t="s">
        <v>1736</v>
      </c>
      <c r="H1193" s="31" t="s">
        <v>1733</v>
      </c>
      <c r="I1193" s="168" t="s">
        <v>1755</v>
      </c>
      <c r="J1193" s="173">
        <v>1.0</v>
      </c>
      <c r="K1193" s="31" t="s">
        <v>9</v>
      </c>
      <c r="L1193" s="31" t="s">
        <v>134</v>
      </c>
      <c r="M1193" s="174">
        <v>45759.0</v>
      </c>
      <c r="N1193" s="31" t="s">
        <v>2</v>
      </c>
      <c r="O1193" s="173">
        <v>1.0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99" t="s">
        <v>4102</v>
      </c>
      <c r="B1194" s="168" t="s">
        <v>4057</v>
      </c>
      <c r="C1194" s="31" t="s">
        <v>1735</v>
      </c>
      <c r="D1194" s="168" t="s">
        <v>4058</v>
      </c>
      <c r="E1194" s="31" t="s">
        <v>4059</v>
      </c>
      <c r="F1194" s="31" t="s">
        <v>129</v>
      </c>
      <c r="G1194" s="168" t="s">
        <v>1749</v>
      </c>
      <c r="H1194" s="31" t="s">
        <v>1742</v>
      </c>
      <c r="I1194" s="168" t="s">
        <v>1755</v>
      </c>
      <c r="J1194" s="173">
        <v>1.0</v>
      </c>
      <c r="K1194" s="31" t="s">
        <v>9</v>
      </c>
      <c r="L1194" s="31" t="s">
        <v>134</v>
      </c>
      <c r="M1194" s="174">
        <v>45759.0</v>
      </c>
      <c r="N1194" s="31" t="s">
        <v>2</v>
      </c>
      <c r="O1194" s="173">
        <v>1.0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99" t="s">
        <v>4103</v>
      </c>
      <c r="B1195" s="168" t="s">
        <v>4104</v>
      </c>
      <c r="C1195" s="31" t="s">
        <v>1725</v>
      </c>
      <c r="D1195" s="168" t="s">
        <v>4105</v>
      </c>
      <c r="E1195" s="31" t="s">
        <v>4106</v>
      </c>
      <c r="F1195" s="31" t="s">
        <v>132</v>
      </c>
      <c r="G1195" s="163" t="s">
        <v>1728</v>
      </c>
      <c r="H1195" s="31" t="s">
        <v>1728</v>
      </c>
      <c r="I1195" s="168" t="s">
        <v>1729</v>
      </c>
      <c r="J1195" s="173">
        <v>1.0</v>
      </c>
      <c r="K1195" s="31" t="s">
        <v>82</v>
      </c>
      <c r="L1195" s="31" t="s">
        <v>134</v>
      </c>
      <c r="M1195" s="174">
        <v>45759.0</v>
      </c>
      <c r="N1195" s="31" t="s">
        <v>2</v>
      </c>
      <c r="O1195" s="173">
        <v>1.0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99" t="s">
        <v>4107</v>
      </c>
      <c r="B1196" s="168" t="s">
        <v>4104</v>
      </c>
      <c r="C1196" s="31" t="s">
        <v>1732</v>
      </c>
      <c r="D1196" s="168" t="s">
        <v>4105</v>
      </c>
      <c r="E1196" s="31" t="s">
        <v>4106</v>
      </c>
      <c r="F1196" s="31" t="s">
        <v>132</v>
      </c>
      <c r="G1196" s="168" t="s">
        <v>1736</v>
      </c>
      <c r="H1196" s="31" t="s">
        <v>1733</v>
      </c>
      <c r="I1196" s="168" t="s">
        <v>1729</v>
      </c>
      <c r="J1196" s="173">
        <v>1.0</v>
      </c>
      <c r="K1196" s="31" t="s">
        <v>82</v>
      </c>
      <c r="L1196" s="31" t="s">
        <v>134</v>
      </c>
      <c r="M1196" s="174">
        <v>45759.0</v>
      </c>
      <c r="N1196" s="31" t="s">
        <v>2</v>
      </c>
      <c r="O1196" s="173">
        <v>1.0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99" t="s">
        <v>4108</v>
      </c>
      <c r="B1197" s="168" t="s">
        <v>4109</v>
      </c>
      <c r="C1197" s="31" t="s">
        <v>1725</v>
      </c>
      <c r="D1197" s="168" t="s">
        <v>4110</v>
      </c>
      <c r="E1197" s="31" t="s">
        <v>4111</v>
      </c>
      <c r="F1197" s="31" t="s">
        <v>132</v>
      </c>
      <c r="G1197" s="163" t="s">
        <v>1728</v>
      </c>
      <c r="H1197" s="31" t="s">
        <v>1728</v>
      </c>
      <c r="I1197" s="168" t="s">
        <v>1755</v>
      </c>
      <c r="J1197" s="173">
        <v>1.0</v>
      </c>
      <c r="K1197" s="31" t="s">
        <v>9</v>
      </c>
      <c r="L1197" s="31" t="s">
        <v>134</v>
      </c>
      <c r="M1197" s="174">
        <v>45759.0</v>
      </c>
      <c r="N1197" s="31" t="s">
        <v>2</v>
      </c>
      <c r="O1197" s="173">
        <v>1.0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99" t="s">
        <v>4112</v>
      </c>
      <c r="B1198" s="168" t="s">
        <v>4053</v>
      </c>
      <c r="C1198" s="31" t="s">
        <v>1735</v>
      </c>
      <c r="D1198" s="168" t="s">
        <v>4054</v>
      </c>
      <c r="E1198" s="31" t="s">
        <v>4055</v>
      </c>
      <c r="F1198" s="31" t="s">
        <v>132</v>
      </c>
      <c r="G1198" s="168" t="s">
        <v>1962</v>
      </c>
      <c r="H1198" s="31" t="s">
        <v>1944</v>
      </c>
      <c r="I1198" s="168" t="s">
        <v>1729</v>
      </c>
      <c r="J1198" s="173">
        <v>1.0</v>
      </c>
      <c r="K1198" s="31" t="s">
        <v>82</v>
      </c>
      <c r="L1198" s="31" t="s">
        <v>134</v>
      </c>
      <c r="M1198" s="174">
        <v>45759.0</v>
      </c>
      <c r="N1198" s="31" t="s">
        <v>2</v>
      </c>
      <c r="O1198" s="173">
        <v>1.0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99" t="s">
        <v>4113</v>
      </c>
      <c r="B1199" s="168" t="s">
        <v>4088</v>
      </c>
      <c r="C1199" s="31" t="s">
        <v>1735</v>
      </c>
      <c r="D1199" s="168" t="s">
        <v>4089</v>
      </c>
      <c r="E1199" s="31" t="s">
        <v>4090</v>
      </c>
      <c r="F1199" s="31" t="s">
        <v>129</v>
      </c>
      <c r="G1199" s="168" t="s">
        <v>1749</v>
      </c>
      <c r="H1199" s="31" t="s">
        <v>1742</v>
      </c>
      <c r="I1199" s="168" t="s">
        <v>1755</v>
      </c>
      <c r="J1199" s="173">
        <v>1.0</v>
      </c>
      <c r="K1199" s="31" t="s">
        <v>9</v>
      </c>
      <c r="L1199" s="31" t="s">
        <v>134</v>
      </c>
      <c r="M1199" s="174">
        <v>45759.0</v>
      </c>
      <c r="N1199" s="31" t="s">
        <v>2</v>
      </c>
      <c r="O1199" s="173">
        <v>1.0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99" t="s">
        <v>4114</v>
      </c>
      <c r="B1200" s="168" t="s">
        <v>4109</v>
      </c>
      <c r="C1200" s="31" t="s">
        <v>1732</v>
      </c>
      <c r="D1200" s="168" t="s">
        <v>4110</v>
      </c>
      <c r="E1200" s="31" t="s">
        <v>4111</v>
      </c>
      <c r="F1200" s="31" t="s">
        <v>132</v>
      </c>
      <c r="G1200" s="168" t="s">
        <v>1962</v>
      </c>
      <c r="H1200" s="31" t="s">
        <v>1944</v>
      </c>
      <c r="I1200" s="168" t="s">
        <v>1755</v>
      </c>
      <c r="J1200" s="173">
        <v>1.0</v>
      </c>
      <c r="K1200" s="31" t="s">
        <v>9</v>
      </c>
      <c r="L1200" s="31" t="s">
        <v>134</v>
      </c>
      <c r="M1200" s="174">
        <v>45759.0</v>
      </c>
      <c r="N1200" s="31" t="s">
        <v>2</v>
      </c>
      <c r="O1200" s="173">
        <v>1.0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99" t="s">
        <v>4115</v>
      </c>
      <c r="B1201" s="168" t="s">
        <v>4098</v>
      </c>
      <c r="C1201" s="31" t="s">
        <v>1735</v>
      </c>
      <c r="D1201" s="168" t="s">
        <v>4099</v>
      </c>
      <c r="E1201" s="31" t="s">
        <v>4100</v>
      </c>
      <c r="F1201" s="31" t="s">
        <v>132</v>
      </c>
      <c r="G1201" s="168" t="s">
        <v>1736</v>
      </c>
      <c r="H1201" s="31" t="s">
        <v>1733</v>
      </c>
      <c r="I1201" s="168" t="s">
        <v>1755</v>
      </c>
      <c r="J1201" s="173">
        <v>1.0</v>
      </c>
      <c r="K1201" s="31" t="s">
        <v>9</v>
      </c>
      <c r="L1201" s="31" t="s">
        <v>134</v>
      </c>
      <c r="M1201" s="174">
        <v>45759.0</v>
      </c>
      <c r="N1201" s="31" t="s">
        <v>2</v>
      </c>
      <c r="O1201" s="173">
        <v>1.0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99" t="s">
        <v>4116</v>
      </c>
      <c r="B1202" s="168" t="s">
        <v>4117</v>
      </c>
      <c r="C1202" s="31" t="s">
        <v>1725</v>
      </c>
      <c r="D1202" s="168" t="s">
        <v>4118</v>
      </c>
      <c r="E1202" s="31" t="s">
        <v>4119</v>
      </c>
      <c r="F1202" s="31" t="s">
        <v>132</v>
      </c>
      <c r="G1202" s="163" t="s">
        <v>1728</v>
      </c>
      <c r="H1202" s="31" t="s">
        <v>1728</v>
      </c>
      <c r="I1202" s="168" t="s">
        <v>1755</v>
      </c>
      <c r="J1202" s="173">
        <v>1.0</v>
      </c>
      <c r="K1202" s="31" t="s">
        <v>9</v>
      </c>
      <c r="L1202" s="31" t="s">
        <v>134</v>
      </c>
      <c r="M1202" s="174">
        <v>45759.0</v>
      </c>
      <c r="N1202" s="31" t="s">
        <v>2</v>
      </c>
      <c r="O1202" s="173">
        <v>1.0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99" t="s">
        <v>4120</v>
      </c>
      <c r="B1203" s="168" t="s">
        <v>4082</v>
      </c>
      <c r="C1203" s="31" t="s">
        <v>1735</v>
      </c>
      <c r="D1203" s="168" t="s">
        <v>4083</v>
      </c>
      <c r="E1203" s="31" t="s">
        <v>4084</v>
      </c>
      <c r="F1203" s="31" t="s">
        <v>129</v>
      </c>
      <c r="G1203" s="168" t="s">
        <v>1749</v>
      </c>
      <c r="H1203" s="31" t="s">
        <v>1742</v>
      </c>
      <c r="I1203" s="168" t="s">
        <v>1755</v>
      </c>
      <c r="J1203" s="173">
        <v>1.0</v>
      </c>
      <c r="K1203" s="31" t="s">
        <v>9</v>
      </c>
      <c r="L1203" s="31" t="s">
        <v>134</v>
      </c>
      <c r="M1203" s="174">
        <v>45759.0</v>
      </c>
      <c r="N1203" s="31" t="s">
        <v>2</v>
      </c>
      <c r="O1203" s="173">
        <v>1.0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99" t="s">
        <v>4121</v>
      </c>
      <c r="B1204" s="168" t="s">
        <v>4117</v>
      </c>
      <c r="C1204" s="31" t="s">
        <v>1732</v>
      </c>
      <c r="D1204" s="168" t="s">
        <v>4118</v>
      </c>
      <c r="E1204" s="31" t="s">
        <v>4119</v>
      </c>
      <c r="F1204" s="31" t="s">
        <v>132</v>
      </c>
      <c r="G1204" s="168" t="s">
        <v>1749</v>
      </c>
      <c r="H1204" s="31" t="s">
        <v>1742</v>
      </c>
      <c r="I1204" s="168" t="s">
        <v>1755</v>
      </c>
      <c r="J1204" s="173">
        <v>1.0</v>
      </c>
      <c r="K1204" s="31" t="s">
        <v>9</v>
      </c>
      <c r="L1204" s="31" t="s">
        <v>134</v>
      </c>
      <c r="M1204" s="174">
        <v>45759.0</v>
      </c>
      <c r="N1204" s="31" t="s">
        <v>2</v>
      </c>
      <c r="O1204" s="173">
        <v>1.0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99" t="s">
        <v>4122</v>
      </c>
      <c r="B1205" s="168" t="s">
        <v>4109</v>
      </c>
      <c r="C1205" s="31" t="s">
        <v>1735</v>
      </c>
      <c r="D1205" s="168" t="s">
        <v>4110</v>
      </c>
      <c r="E1205" s="31" t="s">
        <v>4111</v>
      </c>
      <c r="F1205" s="31" t="s">
        <v>132</v>
      </c>
      <c r="G1205" s="168" t="s">
        <v>1962</v>
      </c>
      <c r="H1205" s="31" t="s">
        <v>1944</v>
      </c>
      <c r="I1205" s="168" t="s">
        <v>1755</v>
      </c>
      <c r="J1205" s="173">
        <v>1.0</v>
      </c>
      <c r="K1205" s="31" t="s">
        <v>9</v>
      </c>
      <c r="L1205" s="31" t="s">
        <v>134</v>
      </c>
      <c r="M1205" s="174">
        <v>45759.0</v>
      </c>
      <c r="N1205" s="31" t="s">
        <v>2</v>
      </c>
      <c r="O1205" s="173">
        <v>1.0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99" t="s">
        <v>4123</v>
      </c>
      <c r="B1206" s="168" t="s">
        <v>4104</v>
      </c>
      <c r="C1206" s="31" t="s">
        <v>1735</v>
      </c>
      <c r="D1206" s="168" t="s">
        <v>4105</v>
      </c>
      <c r="E1206" s="31" t="s">
        <v>4106</v>
      </c>
      <c r="F1206" s="31" t="s">
        <v>132</v>
      </c>
      <c r="G1206" s="168" t="s">
        <v>1736</v>
      </c>
      <c r="H1206" s="31" t="s">
        <v>1733</v>
      </c>
      <c r="I1206" s="168" t="s">
        <v>1729</v>
      </c>
      <c r="J1206" s="173">
        <v>1.0</v>
      </c>
      <c r="K1206" s="31" t="s">
        <v>82</v>
      </c>
      <c r="L1206" s="31" t="s">
        <v>134</v>
      </c>
      <c r="M1206" s="174">
        <v>45759.0</v>
      </c>
      <c r="N1206" s="31" t="s">
        <v>2</v>
      </c>
      <c r="O1206" s="173">
        <v>1.0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99" t="s">
        <v>4124</v>
      </c>
      <c r="B1207" s="168" t="s">
        <v>4125</v>
      </c>
      <c r="C1207" s="31" t="s">
        <v>1725</v>
      </c>
      <c r="D1207" s="168" t="s">
        <v>4126</v>
      </c>
      <c r="E1207" s="31" t="s">
        <v>4127</v>
      </c>
      <c r="F1207" s="31" t="s">
        <v>131</v>
      </c>
      <c r="G1207" s="163" t="s">
        <v>1728</v>
      </c>
      <c r="H1207" s="31" t="s">
        <v>1728</v>
      </c>
      <c r="I1207" s="168" t="s">
        <v>1755</v>
      </c>
      <c r="J1207" s="173">
        <v>1.0</v>
      </c>
      <c r="K1207" s="31" t="s">
        <v>9</v>
      </c>
      <c r="L1207" s="31" t="s">
        <v>134</v>
      </c>
      <c r="M1207" s="174">
        <v>45759.0</v>
      </c>
      <c r="N1207" s="31" t="s">
        <v>2</v>
      </c>
      <c r="O1207" s="173">
        <v>1.0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99" t="s">
        <v>4128</v>
      </c>
      <c r="B1208" s="168" t="s">
        <v>4125</v>
      </c>
      <c r="C1208" s="31" t="s">
        <v>1732</v>
      </c>
      <c r="D1208" s="168" t="s">
        <v>4126</v>
      </c>
      <c r="E1208" s="31" t="s">
        <v>4127</v>
      </c>
      <c r="F1208" s="31" t="s">
        <v>131</v>
      </c>
      <c r="G1208" s="168" t="s">
        <v>1749</v>
      </c>
      <c r="H1208" s="31" t="s">
        <v>1742</v>
      </c>
      <c r="I1208" s="168" t="s">
        <v>1755</v>
      </c>
      <c r="J1208" s="173">
        <v>1.0</v>
      </c>
      <c r="K1208" s="31" t="s">
        <v>9</v>
      </c>
      <c r="L1208" s="31" t="s">
        <v>134</v>
      </c>
      <c r="M1208" s="174">
        <v>45759.0</v>
      </c>
      <c r="N1208" s="31" t="s">
        <v>2</v>
      </c>
      <c r="O1208" s="173">
        <v>1.0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99" t="s">
        <v>4129</v>
      </c>
      <c r="B1209" s="168" t="s">
        <v>4079</v>
      </c>
      <c r="C1209" s="31" t="s">
        <v>1735</v>
      </c>
      <c r="D1209" s="168" t="s">
        <v>4080</v>
      </c>
      <c r="E1209" s="31" t="s">
        <v>3257</v>
      </c>
      <c r="F1209" s="31" t="s">
        <v>131</v>
      </c>
      <c r="G1209" s="168" t="s">
        <v>1736</v>
      </c>
      <c r="H1209" s="31" t="s">
        <v>1733</v>
      </c>
      <c r="I1209" s="168" t="s">
        <v>1729</v>
      </c>
      <c r="J1209" s="173">
        <v>1.0</v>
      </c>
      <c r="K1209" s="31" t="s">
        <v>82</v>
      </c>
      <c r="L1209" s="31" t="s">
        <v>134</v>
      </c>
      <c r="M1209" s="174">
        <v>45759.0</v>
      </c>
      <c r="N1209" s="31" t="s">
        <v>2</v>
      </c>
      <c r="O1209" s="173">
        <v>1.0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99" t="s">
        <v>4130</v>
      </c>
      <c r="B1210" s="168" t="s">
        <v>4131</v>
      </c>
      <c r="C1210" s="31" t="s">
        <v>1725</v>
      </c>
      <c r="D1210" s="168" t="s">
        <v>4132</v>
      </c>
      <c r="E1210" s="31" t="s">
        <v>4133</v>
      </c>
      <c r="F1210" s="31" t="s">
        <v>132</v>
      </c>
      <c r="G1210" s="163" t="s">
        <v>1728</v>
      </c>
      <c r="H1210" s="31" t="s">
        <v>1728</v>
      </c>
      <c r="I1210" s="168" t="s">
        <v>1755</v>
      </c>
      <c r="J1210" s="173">
        <v>1.0</v>
      </c>
      <c r="K1210" s="31" t="s">
        <v>9</v>
      </c>
      <c r="L1210" s="31" t="s">
        <v>134</v>
      </c>
      <c r="M1210" s="174">
        <v>45759.0</v>
      </c>
      <c r="N1210" s="31" t="s">
        <v>2</v>
      </c>
      <c r="O1210" s="173">
        <v>1.0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99" t="s">
        <v>4134</v>
      </c>
      <c r="B1211" s="168" t="s">
        <v>4131</v>
      </c>
      <c r="C1211" s="31" t="s">
        <v>1732</v>
      </c>
      <c r="D1211" s="168" t="s">
        <v>4132</v>
      </c>
      <c r="E1211" s="31" t="s">
        <v>4133</v>
      </c>
      <c r="F1211" s="31" t="s">
        <v>132</v>
      </c>
      <c r="G1211" s="168" t="s">
        <v>1962</v>
      </c>
      <c r="H1211" s="31" t="s">
        <v>1944</v>
      </c>
      <c r="I1211" s="168" t="s">
        <v>1755</v>
      </c>
      <c r="J1211" s="173">
        <v>1.0</v>
      </c>
      <c r="K1211" s="31" t="s">
        <v>9</v>
      </c>
      <c r="L1211" s="31" t="s">
        <v>134</v>
      </c>
      <c r="M1211" s="174">
        <v>45759.0</v>
      </c>
      <c r="N1211" s="31" t="s">
        <v>2</v>
      </c>
      <c r="O1211" s="173">
        <v>1.0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99" t="s">
        <v>4135</v>
      </c>
      <c r="B1212" s="168" t="s">
        <v>4136</v>
      </c>
      <c r="C1212" s="31" t="s">
        <v>1725</v>
      </c>
      <c r="D1212" s="168" t="s">
        <v>4137</v>
      </c>
      <c r="E1212" s="31" t="s">
        <v>4138</v>
      </c>
      <c r="F1212" s="31" t="s">
        <v>132</v>
      </c>
      <c r="G1212" s="163" t="s">
        <v>1728</v>
      </c>
      <c r="H1212" s="31" t="s">
        <v>1728</v>
      </c>
      <c r="I1212" s="168" t="s">
        <v>1755</v>
      </c>
      <c r="J1212" s="173">
        <v>1.0</v>
      </c>
      <c r="K1212" s="31" t="s">
        <v>9</v>
      </c>
      <c r="L1212" s="31" t="s">
        <v>134</v>
      </c>
      <c r="M1212" s="174">
        <v>45759.0</v>
      </c>
      <c r="N1212" s="31" t="s">
        <v>2</v>
      </c>
      <c r="O1212" s="173">
        <v>1.0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99" t="s">
        <v>4139</v>
      </c>
      <c r="B1213" s="168" t="s">
        <v>4136</v>
      </c>
      <c r="C1213" s="31" t="s">
        <v>1732</v>
      </c>
      <c r="D1213" s="168" t="s">
        <v>4137</v>
      </c>
      <c r="E1213" s="31" t="s">
        <v>4138</v>
      </c>
      <c r="F1213" s="31" t="s">
        <v>132</v>
      </c>
      <c r="G1213" s="168" t="s">
        <v>1962</v>
      </c>
      <c r="H1213" s="31" t="s">
        <v>1944</v>
      </c>
      <c r="I1213" s="168" t="s">
        <v>1755</v>
      </c>
      <c r="J1213" s="173">
        <v>1.0</v>
      </c>
      <c r="K1213" s="31" t="s">
        <v>9</v>
      </c>
      <c r="L1213" s="31" t="s">
        <v>134</v>
      </c>
      <c r="M1213" s="174">
        <v>45759.0</v>
      </c>
      <c r="N1213" s="31" t="s">
        <v>2</v>
      </c>
      <c r="O1213" s="173">
        <v>1.0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99" t="s">
        <v>4140</v>
      </c>
      <c r="B1214" s="168" t="s">
        <v>4125</v>
      </c>
      <c r="C1214" s="31" t="s">
        <v>1735</v>
      </c>
      <c r="D1214" s="168" t="s">
        <v>4126</v>
      </c>
      <c r="E1214" s="31" t="s">
        <v>4127</v>
      </c>
      <c r="F1214" s="31" t="s">
        <v>131</v>
      </c>
      <c r="G1214" s="168" t="s">
        <v>1749</v>
      </c>
      <c r="H1214" s="31" t="s">
        <v>1742</v>
      </c>
      <c r="I1214" s="168" t="s">
        <v>1755</v>
      </c>
      <c r="J1214" s="173">
        <v>1.0</v>
      </c>
      <c r="K1214" s="31" t="s">
        <v>9</v>
      </c>
      <c r="L1214" s="31" t="s">
        <v>134</v>
      </c>
      <c r="M1214" s="174">
        <v>45759.0</v>
      </c>
      <c r="N1214" s="31" t="s">
        <v>2</v>
      </c>
      <c r="O1214" s="173">
        <v>1.0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99" t="s">
        <v>4141</v>
      </c>
      <c r="B1215" s="168" t="s">
        <v>4142</v>
      </c>
      <c r="C1215" s="31" t="s">
        <v>1725</v>
      </c>
      <c r="D1215" s="168" t="s">
        <v>4143</v>
      </c>
      <c r="E1215" s="31" t="s">
        <v>4144</v>
      </c>
      <c r="F1215" s="31" t="s">
        <v>131</v>
      </c>
      <c r="G1215" s="163" t="s">
        <v>1728</v>
      </c>
      <c r="H1215" s="31" t="s">
        <v>1728</v>
      </c>
      <c r="I1215" s="168" t="s">
        <v>1755</v>
      </c>
      <c r="J1215" s="173">
        <v>1.0</v>
      </c>
      <c r="K1215" s="31" t="s">
        <v>9</v>
      </c>
      <c r="L1215" s="31" t="s">
        <v>134</v>
      </c>
      <c r="M1215" s="174">
        <v>45759.0</v>
      </c>
      <c r="N1215" s="31" t="s">
        <v>2</v>
      </c>
      <c r="O1215" s="173">
        <v>1.0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99" t="s">
        <v>4145</v>
      </c>
      <c r="B1216" s="168" t="s">
        <v>4146</v>
      </c>
      <c r="C1216" s="31" t="s">
        <v>1725</v>
      </c>
      <c r="D1216" s="168" t="s">
        <v>4147</v>
      </c>
      <c r="E1216" s="31" t="s">
        <v>4148</v>
      </c>
      <c r="F1216" s="31" t="s">
        <v>131</v>
      </c>
      <c r="G1216" s="163" t="s">
        <v>1728</v>
      </c>
      <c r="H1216" s="31" t="s">
        <v>1728</v>
      </c>
      <c r="I1216" s="168" t="s">
        <v>1729</v>
      </c>
      <c r="J1216" s="173">
        <v>1.0</v>
      </c>
      <c r="K1216" s="31" t="s">
        <v>82</v>
      </c>
      <c r="L1216" s="31" t="s">
        <v>134</v>
      </c>
      <c r="M1216" s="174">
        <v>45759.0</v>
      </c>
      <c r="N1216" s="31" t="s">
        <v>2</v>
      </c>
      <c r="O1216" s="173">
        <v>1.0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99" t="s">
        <v>4149</v>
      </c>
      <c r="B1217" s="168" t="s">
        <v>4142</v>
      </c>
      <c r="C1217" s="31" t="s">
        <v>1732</v>
      </c>
      <c r="D1217" s="168" t="s">
        <v>4143</v>
      </c>
      <c r="E1217" s="31" t="s">
        <v>4144</v>
      </c>
      <c r="F1217" s="31" t="s">
        <v>131</v>
      </c>
      <c r="G1217" s="168" t="s">
        <v>1749</v>
      </c>
      <c r="H1217" s="31" t="s">
        <v>1742</v>
      </c>
      <c r="I1217" s="168" t="s">
        <v>1755</v>
      </c>
      <c r="J1217" s="173">
        <v>1.0</v>
      </c>
      <c r="K1217" s="31" t="s">
        <v>9</v>
      </c>
      <c r="L1217" s="31" t="s">
        <v>134</v>
      </c>
      <c r="M1217" s="174">
        <v>45759.0</v>
      </c>
      <c r="N1217" s="31" t="s">
        <v>2</v>
      </c>
      <c r="O1217" s="173">
        <v>1.0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99" t="s">
        <v>4150</v>
      </c>
      <c r="B1218" s="168" t="s">
        <v>4151</v>
      </c>
      <c r="C1218" s="31" t="s">
        <v>1725</v>
      </c>
      <c r="D1218" s="168" t="s">
        <v>4152</v>
      </c>
      <c r="E1218" s="31" t="s">
        <v>4153</v>
      </c>
      <c r="F1218" s="31" t="s">
        <v>132</v>
      </c>
      <c r="G1218" s="163" t="s">
        <v>1728</v>
      </c>
      <c r="H1218" s="31" t="s">
        <v>1728</v>
      </c>
      <c r="I1218" s="168" t="s">
        <v>1729</v>
      </c>
      <c r="J1218" s="173">
        <v>1.0</v>
      </c>
      <c r="K1218" s="31" t="s">
        <v>82</v>
      </c>
      <c r="L1218" s="31" t="s">
        <v>134</v>
      </c>
      <c r="M1218" s="174">
        <v>45759.0</v>
      </c>
      <c r="N1218" s="31" t="s">
        <v>2</v>
      </c>
      <c r="O1218" s="173">
        <v>1.0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99" t="s">
        <v>4154</v>
      </c>
      <c r="B1219" s="168" t="s">
        <v>4155</v>
      </c>
      <c r="C1219" s="31" t="s">
        <v>1725</v>
      </c>
      <c r="D1219" s="168" t="s">
        <v>4156</v>
      </c>
      <c r="E1219" s="31" t="s">
        <v>4157</v>
      </c>
      <c r="F1219" s="31" t="s">
        <v>132</v>
      </c>
      <c r="G1219" s="163" t="s">
        <v>1728</v>
      </c>
      <c r="H1219" s="31" t="s">
        <v>1728</v>
      </c>
      <c r="I1219" s="168" t="s">
        <v>1755</v>
      </c>
      <c r="J1219" s="173">
        <v>1.0</v>
      </c>
      <c r="K1219" s="31" t="s">
        <v>9</v>
      </c>
      <c r="L1219" s="31" t="s">
        <v>134</v>
      </c>
      <c r="M1219" s="174">
        <v>45759.0</v>
      </c>
      <c r="N1219" s="31" t="s">
        <v>2</v>
      </c>
      <c r="O1219" s="173">
        <v>1.0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99" t="s">
        <v>4158</v>
      </c>
      <c r="B1220" s="168" t="s">
        <v>4146</v>
      </c>
      <c r="C1220" s="31" t="s">
        <v>1732</v>
      </c>
      <c r="D1220" s="168" t="s">
        <v>4147</v>
      </c>
      <c r="E1220" s="31" t="s">
        <v>4148</v>
      </c>
      <c r="F1220" s="31" t="s">
        <v>131</v>
      </c>
      <c r="G1220" s="168" t="s">
        <v>1736</v>
      </c>
      <c r="H1220" s="31" t="s">
        <v>1733</v>
      </c>
      <c r="I1220" s="168" t="s">
        <v>1729</v>
      </c>
      <c r="J1220" s="173">
        <v>1.0</v>
      </c>
      <c r="K1220" s="31" t="s">
        <v>82</v>
      </c>
      <c r="L1220" s="31" t="s">
        <v>134</v>
      </c>
      <c r="M1220" s="174">
        <v>45759.0</v>
      </c>
      <c r="N1220" s="31" t="s">
        <v>2</v>
      </c>
      <c r="O1220" s="173">
        <v>1.0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99" t="s">
        <v>4159</v>
      </c>
      <c r="B1221" s="168" t="s">
        <v>4151</v>
      </c>
      <c r="C1221" s="31" t="s">
        <v>1732</v>
      </c>
      <c r="D1221" s="168" t="s">
        <v>4152</v>
      </c>
      <c r="E1221" s="31" t="s">
        <v>4153</v>
      </c>
      <c r="F1221" s="31" t="s">
        <v>132</v>
      </c>
      <c r="G1221" s="168" t="s">
        <v>1736</v>
      </c>
      <c r="H1221" s="31" t="s">
        <v>1733</v>
      </c>
      <c r="I1221" s="168" t="s">
        <v>1729</v>
      </c>
      <c r="J1221" s="173">
        <v>1.0</v>
      </c>
      <c r="K1221" s="31" t="s">
        <v>82</v>
      </c>
      <c r="L1221" s="31" t="s">
        <v>134</v>
      </c>
      <c r="M1221" s="174">
        <v>45759.0</v>
      </c>
      <c r="N1221" s="31" t="s">
        <v>2</v>
      </c>
      <c r="O1221" s="173">
        <v>1.0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99" t="s">
        <v>4160</v>
      </c>
      <c r="B1222" s="168" t="s">
        <v>4155</v>
      </c>
      <c r="C1222" s="31" t="s">
        <v>1732</v>
      </c>
      <c r="D1222" s="168" t="s">
        <v>4156</v>
      </c>
      <c r="E1222" s="31" t="s">
        <v>4157</v>
      </c>
      <c r="F1222" s="31" t="s">
        <v>132</v>
      </c>
      <c r="G1222" s="168" t="s">
        <v>1962</v>
      </c>
      <c r="H1222" s="31" t="s">
        <v>1944</v>
      </c>
      <c r="I1222" s="168" t="s">
        <v>1755</v>
      </c>
      <c r="J1222" s="173">
        <v>1.0</v>
      </c>
      <c r="K1222" s="31" t="s">
        <v>9</v>
      </c>
      <c r="L1222" s="31" t="s">
        <v>134</v>
      </c>
      <c r="M1222" s="174">
        <v>45759.0</v>
      </c>
      <c r="N1222" s="31" t="s">
        <v>2</v>
      </c>
      <c r="O1222" s="173">
        <v>1.0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99" t="s">
        <v>4161</v>
      </c>
      <c r="B1223" s="168" t="s">
        <v>4146</v>
      </c>
      <c r="C1223" s="31" t="s">
        <v>1735</v>
      </c>
      <c r="D1223" s="168" t="s">
        <v>4147</v>
      </c>
      <c r="E1223" s="31" t="s">
        <v>4148</v>
      </c>
      <c r="F1223" s="31" t="s">
        <v>131</v>
      </c>
      <c r="G1223" s="168" t="s">
        <v>1736</v>
      </c>
      <c r="H1223" s="31" t="s">
        <v>1733</v>
      </c>
      <c r="I1223" s="168" t="s">
        <v>1729</v>
      </c>
      <c r="J1223" s="173">
        <v>1.0</v>
      </c>
      <c r="K1223" s="31" t="s">
        <v>82</v>
      </c>
      <c r="L1223" s="31" t="s">
        <v>134</v>
      </c>
      <c r="M1223" s="174">
        <v>45759.0</v>
      </c>
      <c r="N1223" s="31" t="s">
        <v>2</v>
      </c>
      <c r="O1223" s="173">
        <v>1.0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99" t="s">
        <v>4162</v>
      </c>
      <c r="B1224" s="168" t="s">
        <v>4163</v>
      </c>
      <c r="C1224" s="31" t="s">
        <v>1725</v>
      </c>
      <c r="D1224" s="168" t="s">
        <v>4164</v>
      </c>
      <c r="E1224" s="31" t="s">
        <v>4165</v>
      </c>
      <c r="F1224" s="31" t="s">
        <v>132</v>
      </c>
      <c r="G1224" s="163" t="s">
        <v>1728</v>
      </c>
      <c r="H1224" s="31" t="s">
        <v>1728</v>
      </c>
      <c r="I1224" s="168" t="s">
        <v>1755</v>
      </c>
      <c r="J1224" s="173">
        <v>1.0</v>
      </c>
      <c r="K1224" s="31" t="s">
        <v>9</v>
      </c>
      <c r="L1224" s="31" t="s">
        <v>134</v>
      </c>
      <c r="M1224" s="174">
        <v>45759.0</v>
      </c>
      <c r="N1224" s="31" t="s">
        <v>2</v>
      </c>
      <c r="O1224" s="173">
        <v>1.0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99" t="s">
        <v>4166</v>
      </c>
      <c r="B1225" s="168" t="s">
        <v>4163</v>
      </c>
      <c r="C1225" s="31" t="s">
        <v>1732</v>
      </c>
      <c r="D1225" s="168" t="s">
        <v>4164</v>
      </c>
      <c r="E1225" s="31" t="s">
        <v>4165</v>
      </c>
      <c r="F1225" s="31" t="s">
        <v>132</v>
      </c>
      <c r="G1225" s="168" t="s">
        <v>1749</v>
      </c>
      <c r="H1225" s="31" t="s">
        <v>1742</v>
      </c>
      <c r="I1225" s="168" t="s">
        <v>1755</v>
      </c>
      <c r="J1225" s="173">
        <v>1.0</v>
      </c>
      <c r="K1225" s="31" t="s">
        <v>9</v>
      </c>
      <c r="L1225" s="31" t="s">
        <v>134</v>
      </c>
      <c r="M1225" s="174">
        <v>45759.0</v>
      </c>
      <c r="N1225" s="31" t="s">
        <v>2</v>
      </c>
      <c r="O1225" s="173">
        <v>1.0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99" t="s">
        <v>4167</v>
      </c>
      <c r="B1226" s="168" t="s">
        <v>4131</v>
      </c>
      <c r="C1226" s="31" t="s">
        <v>1735</v>
      </c>
      <c r="D1226" s="168" t="s">
        <v>4132</v>
      </c>
      <c r="E1226" s="31" t="s">
        <v>4133</v>
      </c>
      <c r="F1226" s="31" t="s">
        <v>132</v>
      </c>
      <c r="G1226" s="168" t="s">
        <v>1962</v>
      </c>
      <c r="H1226" s="31" t="s">
        <v>1944</v>
      </c>
      <c r="I1226" s="168" t="s">
        <v>1755</v>
      </c>
      <c r="J1226" s="173">
        <v>1.0</v>
      </c>
      <c r="K1226" s="31" t="s">
        <v>9</v>
      </c>
      <c r="L1226" s="31" t="s">
        <v>134</v>
      </c>
      <c r="M1226" s="174">
        <v>45759.0</v>
      </c>
      <c r="N1226" s="31" t="s">
        <v>2</v>
      </c>
      <c r="O1226" s="173">
        <v>1.0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99" t="s">
        <v>4168</v>
      </c>
      <c r="B1227" s="168" t="s">
        <v>4169</v>
      </c>
      <c r="C1227" s="31" t="s">
        <v>1725</v>
      </c>
      <c r="D1227" s="168" t="s">
        <v>4170</v>
      </c>
      <c r="E1227" s="31" t="s">
        <v>4171</v>
      </c>
      <c r="F1227" s="31" t="s">
        <v>129</v>
      </c>
      <c r="G1227" s="163" t="s">
        <v>1728</v>
      </c>
      <c r="H1227" s="31" t="s">
        <v>1728</v>
      </c>
      <c r="I1227" s="168" t="s">
        <v>1729</v>
      </c>
      <c r="J1227" s="173">
        <v>1.0</v>
      </c>
      <c r="K1227" s="31" t="s">
        <v>82</v>
      </c>
      <c r="L1227" s="31" t="s">
        <v>134</v>
      </c>
      <c r="M1227" s="174">
        <v>45759.0</v>
      </c>
      <c r="N1227" s="31" t="s">
        <v>2</v>
      </c>
      <c r="O1227" s="173">
        <v>1.0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99" t="s">
        <v>4172</v>
      </c>
      <c r="B1228" s="168" t="s">
        <v>4117</v>
      </c>
      <c r="C1228" s="31" t="s">
        <v>1735</v>
      </c>
      <c r="D1228" s="168" t="s">
        <v>4118</v>
      </c>
      <c r="E1228" s="31" t="s">
        <v>4119</v>
      </c>
      <c r="F1228" s="31" t="s">
        <v>132</v>
      </c>
      <c r="G1228" s="168" t="s">
        <v>1749</v>
      </c>
      <c r="H1228" s="31" t="s">
        <v>1742</v>
      </c>
      <c r="I1228" s="168" t="s">
        <v>1755</v>
      </c>
      <c r="J1228" s="173">
        <v>1.0</v>
      </c>
      <c r="K1228" s="31" t="s">
        <v>9</v>
      </c>
      <c r="L1228" s="31" t="s">
        <v>134</v>
      </c>
      <c r="M1228" s="174">
        <v>45759.0</v>
      </c>
      <c r="N1228" s="31" t="s">
        <v>2</v>
      </c>
      <c r="O1228" s="173">
        <v>1.0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99" t="s">
        <v>4173</v>
      </c>
      <c r="B1229" s="168" t="s">
        <v>4174</v>
      </c>
      <c r="C1229" s="31" t="s">
        <v>1725</v>
      </c>
      <c r="D1229" s="168" t="s">
        <v>4175</v>
      </c>
      <c r="E1229" s="31" t="s">
        <v>4176</v>
      </c>
      <c r="F1229" s="31" t="s">
        <v>132</v>
      </c>
      <c r="G1229" s="163" t="s">
        <v>1728</v>
      </c>
      <c r="H1229" s="31" t="s">
        <v>1728</v>
      </c>
      <c r="I1229" s="168" t="s">
        <v>1729</v>
      </c>
      <c r="J1229" s="173">
        <v>1.0</v>
      </c>
      <c r="K1229" s="31" t="s">
        <v>82</v>
      </c>
      <c r="L1229" s="31" t="s">
        <v>134</v>
      </c>
      <c r="M1229" s="174">
        <v>45759.0</v>
      </c>
      <c r="N1229" s="31" t="s">
        <v>2</v>
      </c>
      <c r="O1229" s="173">
        <v>1.0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99" t="s">
        <v>4177</v>
      </c>
      <c r="B1230" s="168" t="s">
        <v>4174</v>
      </c>
      <c r="C1230" s="31" t="s">
        <v>1725</v>
      </c>
      <c r="D1230" s="168" t="s">
        <v>4175</v>
      </c>
      <c r="E1230" s="31" t="s">
        <v>4176</v>
      </c>
      <c r="F1230" s="31" t="s">
        <v>132</v>
      </c>
      <c r="G1230" s="163" t="s">
        <v>1728</v>
      </c>
      <c r="H1230" s="31" t="s">
        <v>1728</v>
      </c>
      <c r="I1230" s="168" t="s">
        <v>1755</v>
      </c>
      <c r="J1230" s="173">
        <v>1.0</v>
      </c>
      <c r="K1230" s="31" t="s">
        <v>9</v>
      </c>
      <c r="L1230" s="31" t="s">
        <v>134</v>
      </c>
      <c r="M1230" s="174">
        <v>45759.0</v>
      </c>
      <c r="N1230" s="31" t="s">
        <v>2</v>
      </c>
      <c r="O1230" s="173">
        <v>1.0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99" t="s">
        <v>4178</v>
      </c>
      <c r="B1231" s="168" t="s">
        <v>4169</v>
      </c>
      <c r="C1231" s="31" t="s">
        <v>1732</v>
      </c>
      <c r="D1231" s="168" t="s">
        <v>4170</v>
      </c>
      <c r="E1231" s="31" t="s">
        <v>4171</v>
      </c>
      <c r="F1231" s="31" t="s">
        <v>129</v>
      </c>
      <c r="G1231" s="168" t="s">
        <v>1962</v>
      </c>
      <c r="H1231" s="31" t="s">
        <v>1944</v>
      </c>
      <c r="I1231" s="168" t="s">
        <v>1729</v>
      </c>
      <c r="J1231" s="173">
        <v>1.0</v>
      </c>
      <c r="K1231" s="31" t="s">
        <v>82</v>
      </c>
      <c r="L1231" s="31" t="s">
        <v>134</v>
      </c>
      <c r="M1231" s="174">
        <v>45759.0</v>
      </c>
      <c r="N1231" s="31" t="s">
        <v>2</v>
      </c>
      <c r="O1231" s="173">
        <v>1.0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99" t="s">
        <v>4179</v>
      </c>
      <c r="B1232" s="168" t="s">
        <v>4174</v>
      </c>
      <c r="C1232" s="31" t="s">
        <v>1732</v>
      </c>
      <c r="D1232" s="168" t="s">
        <v>4175</v>
      </c>
      <c r="E1232" s="31" t="s">
        <v>4176</v>
      </c>
      <c r="F1232" s="31" t="s">
        <v>132</v>
      </c>
      <c r="G1232" s="168" t="s">
        <v>1962</v>
      </c>
      <c r="H1232" s="31" t="s">
        <v>1944</v>
      </c>
      <c r="I1232" s="168" t="s">
        <v>1755</v>
      </c>
      <c r="J1232" s="173">
        <v>1.0</v>
      </c>
      <c r="K1232" s="31" t="s">
        <v>9</v>
      </c>
      <c r="L1232" s="31" t="s">
        <v>134</v>
      </c>
      <c r="M1232" s="174">
        <v>45759.0</v>
      </c>
      <c r="N1232" s="31" t="s">
        <v>2</v>
      </c>
      <c r="O1232" s="173">
        <v>1.0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99" t="s">
        <v>4180</v>
      </c>
      <c r="B1233" s="168" t="s">
        <v>4136</v>
      </c>
      <c r="C1233" s="31" t="s">
        <v>1735</v>
      </c>
      <c r="D1233" s="168" t="s">
        <v>4137</v>
      </c>
      <c r="E1233" s="31" t="s">
        <v>4138</v>
      </c>
      <c r="F1233" s="31" t="s">
        <v>132</v>
      </c>
      <c r="G1233" s="168" t="s">
        <v>1962</v>
      </c>
      <c r="H1233" s="31" t="s">
        <v>1944</v>
      </c>
      <c r="I1233" s="168" t="s">
        <v>1755</v>
      </c>
      <c r="J1233" s="173">
        <v>1.0</v>
      </c>
      <c r="K1233" s="31" t="s">
        <v>9</v>
      </c>
      <c r="L1233" s="31" t="s">
        <v>134</v>
      </c>
      <c r="M1233" s="174">
        <v>45759.0</v>
      </c>
      <c r="N1233" s="31" t="s">
        <v>2</v>
      </c>
      <c r="O1233" s="173">
        <v>1.0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99" t="s">
        <v>4181</v>
      </c>
      <c r="B1234" s="168" t="s">
        <v>4151</v>
      </c>
      <c r="C1234" s="31" t="s">
        <v>1735</v>
      </c>
      <c r="D1234" s="168" t="s">
        <v>4152</v>
      </c>
      <c r="E1234" s="31" t="s">
        <v>4153</v>
      </c>
      <c r="F1234" s="31" t="s">
        <v>132</v>
      </c>
      <c r="G1234" s="168" t="s">
        <v>1736</v>
      </c>
      <c r="H1234" s="31" t="s">
        <v>1733</v>
      </c>
      <c r="I1234" s="168" t="s">
        <v>1729</v>
      </c>
      <c r="J1234" s="173">
        <v>1.0</v>
      </c>
      <c r="K1234" s="31" t="s">
        <v>82</v>
      </c>
      <c r="L1234" s="31" t="s">
        <v>134</v>
      </c>
      <c r="M1234" s="174">
        <v>45759.0</v>
      </c>
      <c r="N1234" s="31" t="s">
        <v>2</v>
      </c>
      <c r="O1234" s="173">
        <v>1.0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99" t="s">
        <v>4182</v>
      </c>
      <c r="B1235" s="168" t="s">
        <v>4142</v>
      </c>
      <c r="C1235" s="31" t="s">
        <v>1735</v>
      </c>
      <c r="D1235" s="168" t="s">
        <v>4143</v>
      </c>
      <c r="E1235" s="31" t="s">
        <v>4144</v>
      </c>
      <c r="F1235" s="31" t="s">
        <v>131</v>
      </c>
      <c r="G1235" s="168" t="s">
        <v>1749</v>
      </c>
      <c r="H1235" s="31" t="s">
        <v>1742</v>
      </c>
      <c r="I1235" s="168" t="s">
        <v>1755</v>
      </c>
      <c r="J1235" s="173">
        <v>1.0</v>
      </c>
      <c r="K1235" s="31" t="s">
        <v>9</v>
      </c>
      <c r="L1235" s="31" t="s">
        <v>134</v>
      </c>
      <c r="M1235" s="174">
        <v>45759.0</v>
      </c>
      <c r="N1235" s="31" t="s">
        <v>2</v>
      </c>
      <c r="O1235" s="173">
        <v>1.0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99" t="s">
        <v>4183</v>
      </c>
      <c r="B1236" s="168" t="s">
        <v>4155</v>
      </c>
      <c r="C1236" s="31" t="s">
        <v>1735</v>
      </c>
      <c r="D1236" s="168" t="s">
        <v>4156</v>
      </c>
      <c r="E1236" s="31" t="s">
        <v>4157</v>
      </c>
      <c r="F1236" s="31" t="s">
        <v>132</v>
      </c>
      <c r="G1236" s="168" t="s">
        <v>1962</v>
      </c>
      <c r="H1236" s="31" t="s">
        <v>1944</v>
      </c>
      <c r="I1236" s="168" t="s">
        <v>1755</v>
      </c>
      <c r="J1236" s="173">
        <v>1.0</v>
      </c>
      <c r="K1236" s="31" t="s">
        <v>9</v>
      </c>
      <c r="L1236" s="31" t="s">
        <v>134</v>
      </c>
      <c r="M1236" s="174">
        <v>45759.0</v>
      </c>
      <c r="N1236" s="31" t="s">
        <v>2</v>
      </c>
      <c r="O1236" s="173">
        <v>1.0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99" t="s">
        <v>4184</v>
      </c>
      <c r="B1237" s="168" t="s">
        <v>4174</v>
      </c>
      <c r="C1237" s="31" t="s">
        <v>1735</v>
      </c>
      <c r="D1237" s="168" t="s">
        <v>4175</v>
      </c>
      <c r="E1237" s="31" t="s">
        <v>4176</v>
      </c>
      <c r="F1237" s="31" t="s">
        <v>132</v>
      </c>
      <c r="G1237" s="168" t="s">
        <v>1962</v>
      </c>
      <c r="H1237" s="31" t="s">
        <v>1944</v>
      </c>
      <c r="I1237" s="168" t="s">
        <v>1729</v>
      </c>
      <c r="J1237" s="173">
        <v>1.0</v>
      </c>
      <c r="K1237" s="31" t="s">
        <v>82</v>
      </c>
      <c r="L1237" s="31" t="s">
        <v>134</v>
      </c>
      <c r="M1237" s="174">
        <v>45759.0</v>
      </c>
      <c r="N1237" s="31" t="s">
        <v>2</v>
      </c>
      <c r="O1237" s="173">
        <v>1.0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99" t="s">
        <v>4185</v>
      </c>
      <c r="B1238" s="168" t="s">
        <v>4174</v>
      </c>
      <c r="C1238" s="31" t="s">
        <v>1735</v>
      </c>
      <c r="D1238" s="168" t="s">
        <v>4175</v>
      </c>
      <c r="E1238" s="31" t="s">
        <v>4176</v>
      </c>
      <c r="F1238" s="31" t="s">
        <v>132</v>
      </c>
      <c r="G1238" s="168" t="s">
        <v>1962</v>
      </c>
      <c r="H1238" s="31" t="s">
        <v>1944</v>
      </c>
      <c r="I1238" s="168" t="s">
        <v>1755</v>
      </c>
      <c r="J1238" s="173">
        <v>1.0</v>
      </c>
      <c r="K1238" s="31" t="s">
        <v>9</v>
      </c>
      <c r="L1238" s="31" t="s">
        <v>134</v>
      </c>
      <c r="M1238" s="174">
        <v>45759.0</v>
      </c>
      <c r="N1238" s="31" t="s">
        <v>2</v>
      </c>
      <c r="O1238" s="173">
        <v>1.0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99" t="s">
        <v>4186</v>
      </c>
      <c r="B1239" s="168" t="s">
        <v>4163</v>
      </c>
      <c r="C1239" s="31" t="s">
        <v>1735</v>
      </c>
      <c r="D1239" s="168" t="s">
        <v>4164</v>
      </c>
      <c r="E1239" s="31" t="s">
        <v>4165</v>
      </c>
      <c r="F1239" s="31" t="s">
        <v>132</v>
      </c>
      <c r="G1239" s="168" t="s">
        <v>1749</v>
      </c>
      <c r="H1239" s="31" t="s">
        <v>1742</v>
      </c>
      <c r="I1239" s="168" t="s">
        <v>1755</v>
      </c>
      <c r="J1239" s="173">
        <v>1.0</v>
      </c>
      <c r="K1239" s="31" t="s">
        <v>9</v>
      </c>
      <c r="L1239" s="31" t="s">
        <v>134</v>
      </c>
      <c r="M1239" s="174">
        <v>45759.0</v>
      </c>
      <c r="N1239" s="31" t="s">
        <v>2</v>
      </c>
      <c r="O1239" s="173">
        <v>1.0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99" t="s">
        <v>4187</v>
      </c>
      <c r="B1240" s="168" t="s">
        <v>4169</v>
      </c>
      <c r="C1240" s="31" t="s">
        <v>1735</v>
      </c>
      <c r="D1240" s="168" t="s">
        <v>4170</v>
      </c>
      <c r="E1240" s="31" t="s">
        <v>4171</v>
      </c>
      <c r="F1240" s="31" t="s">
        <v>129</v>
      </c>
      <c r="G1240" s="168" t="s">
        <v>1962</v>
      </c>
      <c r="H1240" s="31" t="s">
        <v>1944</v>
      </c>
      <c r="I1240" s="168" t="s">
        <v>1729</v>
      </c>
      <c r="J1240" s="173">
        <v>1.0</v>
      </c>
      <c r="K1240" s="31" t="s">
        <v>82</v>
      </c>
      <c r="L1240" s="31" t="s">
        <v>134</v>
      </c>
      <c r="M1240" s="174">
        <v>45759.0</v>
      </c>
      <c r="N1240" s="31" t="s">
        <v>2</v>
      </c>
      <c r="O1240" s="173">
        <v>1.0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99" t="s">
        <v>4188</v>
      </c>
      <c r="B1241" s="168" t="s">
        <v>4189</v>
      </c>
      <c r="C1241" s="31" t="s">
        <v>1725</v>
      </c>
      <c r="D1241" s="168" t="s">
        <v>4190</v>
      </c>
      <c r="E1241" s="31" t="s">
        <v>4191</v>
      </c>
      <c r="F1241" s="31" t="s">
        <v>132</v>
      </c>
      <c r="G1241" s="163" t="s">
        <v>1728</v>
      </c>
      <c r="H1241" s="31" t="s">
        <v>1728</v>
      </c>
      <c r="I1241" s="168" t="s">
        <v>1729</v>
      </c>
      <c r="J1241" s="173">
        <v>1.0</v>
      </c>
      <c r="K1241" s="31" t="s">
        <v>82</v>
      </c>
      <c r="L1241" s="31" t="s">
        <v>134</v>
      </c>
      <c r="M1241" s="174">
        <v>45759.0</v>
      </c>
      <c r="N1241" s="31" t="s">
        <v>78</v>
      </c>
      <c r="O1241" s="173">
        <v>1.0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99" t="s">
        <v>4192</v>
      </c>
      <c r="B1242" s="168" t="s">
        <v>4189</v>
      </c>
      <c r="C1242" s="31" t="s">
        <v>1732</v>
      </c>
      <c r="D1242" s="168" t="s">
        <v>4190</v>
      </c>
      <c r="E1242" s="31" t="s">
        <v>4191</v>
      </c>
      <c r="F1242" s="31" t="s">
        <v>132</v>
      </c>
      <c r="G1242" s="168" t="s">
        <v>1749</v>
      </c>
      <c r="H1242" s="31" t="s">
        <v>1742</v>
      </c>
      <c r="I1242" s="168" t="s">
        <v>1729</v>
      </c>
      <c r="J1242" s="173">
        <v>1.0</v>
      </c>
      <c r="K1242" s="31" t="s">
        <v>82</v>
      </c>
      <c r="L1242" s="31" t="s">
        <v>134</v>
      </c>
      <c r="M1242" s="174">
        <v>45759.0</v>
      </c>
      <c r="N1242" s="31" t="s">
        <v>78</v>
      </c>
      <c r="O1242" s="173">
        <v>1.0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99" t="s">
        <v>4193</v>
      </c>
      <c r="B1243" s="168" t="s">
        <v>4194</v>
      </c>
      <c r="C1243" s="31" t="s">
        <v>1725</v>
      </c>
      <c r="D1243" s="168" t="s">
        <v>4195</v>
      </c>
      <c r="E1243" s="31" t="s">
        <v>4196</v>
      </c>
      <c r="F1243" s="31" t="s">
        <v>132</v>
      </c>
      <c r="G1243" s="163" t="s">
        <v>1728</v>
      </c>
      <c r="H1243" s="31" t="s">
        <v>1728</v>
      </c>
      <c r="I1243" s="168" t="s">
        <v>1755</v>
      </c>
      <c r="J1243" s="173">
        <v>1.0</v>
      </c>
      <c r="K1243" s="31" t="s">
        <v>9</v>
      </c>
      <c r="L1243" s="31" t="s">
        <v>134</v>
      </c>
      <c r="M1243" s="174">
        <v>45759.0</v>
      </c>
      <c r="N1243" s="31" t="s">
        <v>78</v>
      </c>
      <c r="O1243" s="173">
        <v>1.0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99" t="s">
        <v>4197</v>
      </c>
      <c r="B1244" s="168" t="s">
        <v>4194</v>
      </c>
      <c r="C1244" s="31" t="s">
        <v>1732</v>
      </c>
      <c r="D1244" s="168" t="s">
        <v>4195</v>
      </c>
      <c r="E1244" s="31" t="s">
        <v>4196</v>
      </c>
      <c r="F1244" s="31" t="s">
        <v>132</v>
      </c>
      <c r="G1244" s="168" t="s">
        <v>1749</v>
      </c>
      <c r="H1244" s="31" t="s">
        <v>1742</v>
      </c>
      <c r="I1244" s="168" t="s">
        <v>1755</v>
      </c>
      <c r="J1244" s="173">
        <v>1.0</v>
      </c>
      <c r="K1244" s="31" t="s">
        <v>9</v>
      </c>
      <c r="L1244" s="31" t="s">
        <v>134</v>
      </c>
      <c r="M1244" s="174">
        <v>45759.0</v>
      </c>
      <c r="N1244" s="31" t="s">
        <v>78</v>
      </c>
      <c r="O1244" s="173">
        <v>1.0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99" t="s">
        <v>4198</v>
      </c>
      <c r="B1245" s="168" t="s">
        <v>4189</v>
      </c>
      <c r="C1245" s="31" t="s">
        <v>1735</v>
      </c>
      <c r="D1245" s="168" t="s">
        <v>4190</v>
      </c>
      <c r="E1245" s="31" t="s">
        <v>4191</v>
      </c>
      <c r="F1245" s="31" t="s">
        <v>132</v>
      </c>
      <c r="G1245" s="168" t="s">
        <v>1749</v>
      </c>
      <c r="H1245" s="31" t="s">
        <v>1742</v>
      </c>
      <c r="I1245" s="168" t="s">
        <v>1729</v>
      </c>
      <c r="J1245" s="173">
        <v>1.0</v>
      </c>
      <c r="K1245" s="31" t="s">
        <v>82</v>
      </c>
      <c r="L1245" s="31" t="s">
        <v>134</v>
      </c>
      <c r="M1245" s="174">
        <v>45759.0</v>
      </c>
      <c r="N1245" s="31" t="s">
        <v>78</v>
      </c>
      <c r="O1245" s="173">
        <v>1.0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99" t="s">
        <v>4199</v>
      </c>
      <c r="B1246" s="168" t="s">
        <v>4194</v>
      </c>
      <c r="C1246" s="31" t="s">
        <v>1735</v>
      </c>
      <c r="D1246" s="168" t="s">
        <v>4195</v>
      </c>
      <c r="E1246" s="31" t="s">
        <v>4196</v>
      </c>
      <c r="F1246" s="31" t="s">
        <v>132</v>
      </c>
      <c r="G1246" s="168" t="s">
        <v>1749</v>
      </c>
      <c r="H1246" s="31" t="s">
        <v>1742</v>
      </c>
      <c r="I1246" s="168" t="s">
        <v>1755</v>
      </c>
      <c r="J1246" s="173">
        <v>1.0</v>
      </c>
      <c r="K1246" s="31" t="s">
        <v>9</v>
      </c>
      <c r="L1246" s="31" t="s">
        <v>134</v>
      </c>
      <c r="M1246" s="174">
        <v>45759.0</v>
      </c>
      <c r="N1246" s="31" t="s">
        <v>78</v>
      </c>
      <c r="O1246" s="173">
        <v>1.0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99" t="s">
        <v>4200</v>
      </c>
      <c r="B1247" s="168" t="s">
        <v>4201</v>
      </c>
      <c r="C1247" s="31" t="s">
        <v>1725</v>
      </c>
      <c r="D1247" s="168" t="s">
        <v>4202</v>
      </c>
      <c r="E1247" s="31" t="s">
        <v>4203</v>
      </c>
      <c r="F1247" s="31" t="s">
        <v>129</v>
      </c>
      <c r="G1247" s="163" t="s">
        <v>1728</v>
      </c>
      <c r="H1247" s="31" t="s">
        <v>1728</v>
      </c>
      <c r="I1247" s="168" t="s">
        <v>1755</v>
      </c>
      <c r="J1247" s="173">
        <v>1.0</v>
      </c>
      <c r="K1247" s="31" t="s">
        <v>9</v>
      </c>
      <c r="L1247" s="31" t="s">
        <v>134</v>
      </c>
      <c r="M1247" s="174">
        <v>45759.0</v>
      </c>
      <c r="N1247" s="31" t="s">
        <v>78</v>
      </c>
      <c r="O1247" s="173">
        <v>1.0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99" t="s">
        <v>4204</v>
      </c>
      <c r="B1248" s="168" t="s">
        <v>4201</v>
      </c>
      <c r="C1248" s="31" t="s">
        <v>1732</v>
      </c>
      <c r="D1248" s="168" t="s">
        <v>4202</v>
      </c>
      <c r="E1248" s="31" t="s">
        <v>4203</v>
      </c>
      <c r="F1248" s="31" t="s">
        <v>129</v>
      </c>
      <c r="G1248" s="168" t="s">
        <v>1792</v>
      </c>
      <c r="H1248" s="31" t="s">
        <v>1779</v>
      </c>
      <c r="I1248" s="168" t="s">
        <v>1755</v>
      </c>
      <c r="J1248" s="173">
        <v>1.0</v>
      </c>
      <c r="K1248" s="31" t="s">
        <v>9</v>
      </c>
      <c r="L1248" s="31" t="s">
        <v>134</v>
      </c>
      <c r="M1248" s="174">
        <v>45759.0</v>
      </c>
      <c r="N1248" s="31" t="s">
        <v>78</v>
      </c>
      <c r="O1248" s="173">
        <v>1.0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99" t="s">
        <v>4205</v>
      </c>
      <c r="B1249" s="168" t="s">
        <v>4201</v>
      </c>
      <c r="C1249" s="31" t="s">
        <v>1735</v>
      </c>
      <c r="D1249" s="168" t="s">
        <v>4202</v>
      </c>
      <c r="E1249" s="31" t="s">
        <v>4203</v>
      </c>
      <c r="F1249" s="31" t="s">
        <v>129</v>
      </c>
      <c r="G1249" s="168" t="s">
        <v>1792</v>
      </c>
      <c r="H1249" s="31" t="s">
        <v>1779</v>
      </c>
      <c r="I1249" s="168" t="s">
        <v>1755</v>
      </c>
      <c r="J1249" s="173">
        <v>1.0</v>
      </c>
      <c r="K1249" s="31" t="s">
        <v>9</v>
      </c>
      <c r="L1249" s="31" t="s">
        <v>134</v>
      </c>
      <c r="M1249" s="174">
        <v>45759.0</v>
      </c>
      <c r="N1249" s="31" t="s">
        <v>78</v>
      </c>
      <c r="O1249" s="173">
        <v>1.0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99" t="s">
        <v>4206</v>
      </c>
      <c r="B1250" s="168" t="s">
        <v>4207</v>
      </c>
      <c r="C1250" s="31" t="s">
        <v>1725</v>
      </c>
      <c r="D1250" s="168" t="s">
        <v>4208</v>
      </c>
      <c r="E1250" s="31" t="s">
        <v>2569</v>
      </c>
      <c r="F1250" s="31" t="s">
        <v>129</v>
      </c>
      <c r="G1250" s="163" t="s">
        <v>1728</v>
      </c>
      <c r="H1250" s="31" t="s">
        <v>1728</v>
      </c>
      <c r="I1250" s="168" t="s">
        <v>1755</v>
      </c>
      <c r="J1250" s="173">
        <v>1.0</v>
      </c>
      <c r="K1250" s="31" t="s">
        <v>9</v>
      </c>
      <c r="L1250" s="31" t="s">
        <v>134</v>
      </c>
      <c r="M1250" s="174">
        <v>45759.0</v>
      </c>
      <c r="N1250" s="31" t="s">
        <v>78</v>
      </c>
      <c r="O1250" s="173">
        <v>1.0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99" t="s">
        <v>4209</v>
      </c>
      <c r="B1251" s="168" t="s">
        <v>4207</v>
      </c>
      <c r="C1251" s="31" t="s">
        <v>1732</v>
      </c>
      <c r="D1251" s="168" t="s">
        <v>4208</v>
      </c>
      <c r="E1251" s="31" t="s">
        <v>2569</v>
      </c>
      <c r="F1251" s="31" t="s">
        <v>129</v>
      </c>
      <c r="G1251" s="168" t="s">
        <v>1792</v>
      </c>
      <c r="H1251" s="31" t="s">
        <v>1779</v>
      </c>
      <c r="I1251" s="168" t="s">
        <v>1755</v>
      </c>
      <c r="J1251" s="173">
        <v>1.0</v>
      </c>
      <c r="K1251" s="31" t="s">
        <v>9</v>
      </c>
      <c r="L1251" s="31" t="s">
        <v>134</v>
      </c>
      <c r="M1251" s="174">
        <v>45759.0</v>
      </c>
      <c r="N1251" s="31" t="s">
        <v>78</v>
      </c>
      <c r="O1251" s="173">
        <v>1.0</v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99" t="s">
        <v>4210</v>
      </c>
      <c r="B1252" s="168" t="s">
        <v>4211</v>
      </c>
      <c r="C1252" s="31" t="s">
        <v>1725</v>
      </c>
      <c r="D1252" s="168" t="s">
        <v>4212</v>
      </c>
      <c r="E1252" s="31" t="s">
        <v>4213</v>
      </c>
      <c r="F1252" s="31" t="s">
        <v>132</v>
      </c>
      <c r="G1252" s="163" t="s">
        <v>1728</v>
      </c>
      <c r="H1252" s="31" t="s">
        <v>1728</v>
      </c>
      <c r="I1252" s="168" t="s">
        <v>1755</v>
      </c>
      <c r="J1252" s="173">
        <v>1.0</v>
      </c>
      <c r="K1252" s="31" t="s">
        <v>9</v>
      </c>
      <c r="L1252" s="31" t="s">
        <v>134</v>
      </c>
      <c r="M1252" s="174">
        <v>45759.0</v>
      </c>
      <c r="N1252" s="31" t="s">
        <v>78</v>
      </c>
      <c r="O1252" s="173">
        <v>1.0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99" t="s">
        <v>4214</v>
      </c>
      <c r="B1253" s="168" t="s">
        <v>4211</v>
      </c>
      <c r="C1253" s="31" t="s">
        <v>1732</v>
      </c>
      <c r="D1253" s="168" t="s">
        <v>4212</v>
      </c>
      <c r="E1253" s="31" t="s">
        <v>4213</v>
      </c>
      <c r="F1253" s="31" t="s">
        <v>132</v>
      </c>
      <c r="G1253" s="168" t="s">
        <v>1749</v>
      </c>
      <c r="H1253" s="31" t="s">
        <v>1742</v>
      </c>
      <c r="I1253" s="168" t="s">
        <v>1755</v>
      </c>
      <c r="J1253" s="173">
        <v>1.0</v>
      </c>
      <c r="K1253" s="31" t="s">
        <v>9</v>
      </c>
      <c r="L1253" s="31" t="s">
        <v>134</v>
      </c>
      <c r="M1253" s="174">
        <v>45759.0</v>
      </c>
      <c r="N1253" s="31" t="s">
        <v>78</v>
      </c>
      <c r="O1253" s="173">
        <v>1.0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99" t="s">
        <v>4215</v>
      </c>
      <c r="B1254" s="168" t="s">
        <v>4216</v>
      </c>
      <c r="C1254" s="31" t="s">
        <v>1725</v>
      </c>
      <c r="D1254" s="168" t="s">
        <v>4217</v>
      </c>
      <c r="E1254" s="31" t="s">
        <v>4218</v>
      </c>
      <c r="F1254" s="31" t="s">
        <v>132</v>
      </c>
      <c r="G1254" s="163" t="s">
        <v>1728</v>
      </c>
      <c r="H1254" s="31" t="s">
        <v>1728</v>
      </c>
      <c r="I1254" s="168" t="s">
        <v>1755</v>
      </c>
      <c r="J1254" s="173">
        <v>1.0</v>
      </c>
      <c r="K1254" s="31" t="s">
        <v>9</v>
      </c>
      <c r="L1254" s="31" t="s">
        <v>134</v>
      </c>
      <c r="M1254" s="174">
        <v>45759.0</v>
      </c>
      <c r="N1254" s="31" t="s">
        <v>78</v>
      </c>
      <c r="O1254" s="173">
        <v>1.0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99" t="s">
        <v>4219</v>
      </c>
      <c r="B1255" s="168" t="s">
        <v>4216</v>
      </c>
      <c r="C1255" s="31" t="s">
        <v>1732</v>
      </c>
      <c r="D1255" s="168" t="s">
        <v>4217</v>
      </c>
      <c r="E1255" s="31" t="s">
        <v>4218</v>
      </c>
      <c r="F1255" s="31" t="s">
        <v>132</v>
      </c>
      <c r="G1255" s="168" t="s">
        <v>1749</v>
      </c>
      <c r="H1255" s="31" t="s">
        <v>1742</v>
      </c>
      <c r="I1255" s="168" t="s">
        <v>1755</v>
      </c>
      <c r="J1255" s="173">
        <v>1.0</v>
      </c>
      <c r="K1255" s="31" t="s">
        <v>9</v>
      </c>
      <c r="L1255" s="31" t="s">
        <v>134</v>
      </c>
      <c r="M1255" s="174">
        <v>45759.0</v>
      </c>
      <c r="N1255" s="31" t="s">
        <v>78</v>
      </c>
      <c r="O1255" s="173">
        <v>1.0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99" t="s">
        <v>4220</v>
      </c>
      <c r="B1256" s="168" t="s">
        <v>4221</v>
      </c>
      <c r="C1256" s="31" t="s">
        <v>1725</v>
      </c>
      <c r="D1256" s="168" t="s">
        <v>4222</v>
      </c>
      <c r="E1256" s="31" t="s">
        <v>4223</v>
      </c>
      <c r="F1256" s="31" t="s">
        <v>132</v>
      </c>
      <c r="G1256" s="163" t="s">
        <v>1728</v>
      </c>
      <c r="H1256" s="31" t="s">
        <v>1728</v>
      </c>
      <c r="I1256" s="168" t="s">
        <v>1729</v>
      </c>
      <c r="J1256" s="173">
        <v>1.0</v>
      </c>
      <c r="K1256" s="31" t="s">
        <v>82</v>
      </c>
      <c r="L1256" s="31" t="s">
        <v>134</v>
      </c>
      <c r="M1256" s="174">
        <v>45759.0</v>
      </c>
      <c r="N1256" s="31" t="s">
        <v>78</v>
      </c>
      <c r="O1256" s="173">
        <v>1.0</v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99" t="s">
        <v>4224</v>
      </c>
      <c r="B1257" s="168" t="s">
        <v>4207</v>
      </c>
      <c r="C1257" s="31" t="s">
        <v>1735</v>
      </c>
      <c r="D1257" s="168" t="s">
        <v>4208</v>
      </c>
      <c r="E1257" s="31" t="s">
        <v>2569</v>
      </c>
      <c r="F1257" s="31" t="s">
        <v>129</v>
      </c>
      <c r="G1257" s="168" t="s">
        <v>1792</v>
      </c>
      <c r="H1257" s="31" t="s">
        <v>1779</v>
      </c>
      <c r="I1257" s="168" t="s">
        <v>1755</v>
      </c>
      <c r="J1257" s="173">
        <v>1.0</v>
      </c>
      <c r="K1257" s="31" t="s">
        <v>9</v>
      </c>
      <c r="L1257" s="31" t="s">
        <v>134</v>
      </c>
      <c r="M1257" s="174">
        <v>45759.0</v>
      </c>
      <c r="N1257" s="31" t="s">
        <v>78</v>
      </c>
      <c r="O1257" s="173">
        <v>1.0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99" t="s">
        <v>4225</v>
      </c>
      <c r="B1258" s="168" t="s">
        <v>4221</v>
      </c>
      <c r="C1258" s="31" t="s">
        <v>1732</v>
      </c>
      <c r="D1258" s="168" t="s">
        <v>4222</v>
      </c>
      <c r="E1258" s="31" t="s">
        <v>4223</v>
      </c>
      <c r="F1258" s="31" t="s">
        <v>132</v>
      </c>
      <c r="G1258" s="168" t="s">
        <v>1749</v>
      </c>
      <c r="H1258" s="31" t="s">
        <v>1742</v>
      </c>
      <c r="I1258" s="168" t="s">
        <v>1729</v>
      </c>
      <c r="J1258" s="173">
        <v>1.0</v>
      </c>
      <c r="K1258" s="31" t="s">
        <v>82</v>
      </c>
      <c r="L1258" s="31" t="s">
        <v>134</v>
      </c>
      <c r="M1258" s="174">
        <v>45759.0</v>
      </c>
      <c r="N1258" s="31" t="s">
        <v>78</v>
      </c>
      <c r="O1258" s="173">
        <v>1.0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99" t="s">
        <v>4226</v>
      </c>
      <c r="B1259" s="168" t="s">
        <v>4211</v>
      </c>
      <c r="C1259" s="31" t="s">
        <v>1735</v>
      </c>
      <c r="D1259" s="168" t="s">
        <v>4212</v>
      </c>
      <c r="E1259" s="31" t="s">
        <v>4213</v>
      </c>
      <c r="F1259" s="31" t="s">
        <v>132</v>
      </c>
      <c r="G1259" s="168" t="s">
        <v>1749</v>
      </c>
      <c r="H1259" s="31" t="s">
        <v>1742</v>
      </c>
      <c r="I1259" s="168" t="s">
        <v>1755</v>
      </c>
      <c r="J1259" s="173">
        <v>1.0</v>
      </c>
      <c r="K1259" s="31" t="s">
        <v>9</v>
      </c>
      <c r="L1259" s="31" t="s">
        <v>134</v>
      </c>
      <c r="M1259" s="174">
        <v>45759.0</v>
      </c>
      <c r="N1259" s="31" t="s">
        <v>78</v>
      </c>
      <c r="O1259" s="173">
        <v>1.0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99" t="s">
        <v>4227</v>
      </c>
      <c r="B1260" s="168" t="s">
        <v>4228</v>
      </c>
      <c r="C1260" s="31" t="s">
        <v>1725</v>
      </c>
      <c r="D1260" s="168" t="s">
        <v>4229</v>
      </c>
      <c r="E1260" s="31" t="s">
        <v>4230</v>
      </c>
      <c r="F1260" s="31" t="s">
        <v>132</v>
      </c>
      <c r="G1260" s="163" t="s">
        <v>1728</v>
      </c>
      <c r="H1260" s="31" t="s">
        <v>1728</v>
      </c>
      <c r="I1260" s="168" t="s">
        <v>1755</v>
      </c>
      <c r="J1260" s="173">
        <v>1.0</v>
      </c>
      <c r="K1260" s="31" t="s">
        <v>9</v>
      </c>
      <c r="L1260" s="31" t="s">
        <v>134</v>
      </c>
      <c r="M1260" s="174">
        <v>45759.0</v>
      </c>
      <c r="N1260" s="31" t="s">
        <v>78</v>
      </c>
      <c r="O1260" s="173">
        <v>1.0</v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99" t="s">
        <v>4231</v>
      </c>
      <c r="B1261" s="168" t="s">
        <v>4228</v>
      </c>
      <c r="C1261" s="31" t="s">
        <v>1732</v>
      </c>
      <c r="D1261" s="168" t="s">
        <v>4229</v>
      </c>
      <c r="E1261" s="31" t="s">
        <v>4230</v>
      </c>
      <c r="F1261" s="31" t="s">
        <v>132</v>
      </c>
      <c r="G1261" s="168" t="s">
        <v>1792</v>
      </c>
      <c r="H1261" s="31" t="s">
        <v>1779</v>
      </c>
      <c r="I1261" s="168" t="s">
        <v>1755</v>
      </c>
      <c r="J1261" s="173">
        <v>1.0</v>
      </c>
      <c r="K1261" s="31" t="s">
        <v>9</v>
      </c>
      <c r="L1261" s="31" t="s">
        <v>134</v>
      </c>
      <c r="M1261" s="174">
        <v>45759.0</v>
      </c>
      <c r="N1261" s="31" t="s">
        <v>78</v>
      </c>
      <c r="O1261" s="173">
        <v>1.0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99" t="s">
        <v>4232</v>
      </c>
      <c r="B1262" s="168" t="s">
        <v>4233</v>
      </c>
      <c r="C1262" s="31" t="s">
        <v>1725</v>
      </c>
      <c r="D1262" s="168" t="s">
        <v>4234</v>
      </c>
      <c r="E1262" s="31" t="s">
        <v>4235</v>
      </c>
      <c r="F1262" s="31" t="s">
        <v>131</v>
      </c>
      <c r="G1262" s="163" t="s">
        <v>1728</v>
      </c>
      <c r="H1262" s="31" t="s">
        <v>1728</v>
      </c>
      <c r="I1262" s="168" t="s">
        <v>1729</v>
      </c>
      <c r="J1262" s="173">
        <v>1.0</v>
      </c>
      <c r="K1262" s="31" t="s">
        <v>82</v>
      </c>
      <c r="L1262" s="31" t="s">
        <v>134</v>
      </c>
      <c r="M1262" s="174">
        <v>45759.0</v>
      </c>
      <c r="N1262" s="31" t="s">
        <v>78</v>
      </c>
      <c r="O1262" s="173">
        <v>1.0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99" t="s">
        <v>4236</v>
      </c>
      <c r="B1263" s="168" t="s">
        <v>4237</v>
      </c>
      <c r="C1263" s="31" t="s">
        <v>1725</v>
      </c>
      <c r="D1263" s="168" t="s">
        <v>4238</v>
      </c>
      <c r="E1263" s="31" t="s">
        <v>4239</v>
      </c>
      <c r="F1263" s="31" t="s">
        <v>129</v>
      </c>
      <c r="G1263" s="163" t="s">
        <v>1728</v>
      </c>
      <c r="H1263" s="31" t="s">
        <v>1728</v>
      </c>
      <c r="I1263" s="168" t="s">
        <v>1729</v>
      </c>
      <c r="J1263" s="173">
        <v>1.0</v>
      </c>
      <c r="K1263" s="31" t="s">
        <v>82</v>
      </c>
      <c r="L1263" s="31" t="s">
        <v>134</v>
      </c>
      <c r="M1263" s="174">
        <v>45759.0</v>
      </c>
      <c r="N1263" s="31" t="s">
        <v>78</v>
      </c>
      <c r="O1263" s="173">
        <v>1.0</v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99" t="s">
        <v>4240</v>
      </c>
      <c r="B1264" s="168" t="s">
        <v>4233</v>
      </c>
      <c r="C1264" s="31" t="s">
        <v>1732</v>
      </c>
      <c r="D1264" s="168" t="s">
        <v>4234</v>
      </c>
      <c r="E1264" s="31" t="s">
        <v>4235</v>
      </c>
      <c r="F1264" s="31" t="s">
        <v>131</v>
      </c>
      <c r="G1264" s="168" t="s">
        <v>1736</v>
      </c>
      <c r="H1264" s="31" t="s">
        <v>1733</v>
      </c>
      <c r="I1264" s="168" t="s">
        <v>1729</v>
      </c>
      <c r="J1264" s="173">
        <v>1.0</v>
      </c>
      <c r="K1264" s="31" t="s">
        <v>82</v>
      </c>
      <c r="L1264" s="31" t="s">
        <v>134</v>
      </c>
      <c r="M1264" s="174">
        <v>45759.0</v>
      </c>
      <c r="N1264" s="31" t="s">
        <v>78</v>
      </c>
      <c r="O1264" s="173">
        <v>1.0</v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99" t="s">
        <v>4241</v>
      </c>
      <c r="B1265" s="168" t="s">
        <v>4216</v>
      </c>
      <c r="C1265" s="31" t="s">
        <v>1735</v>
      </c>
      <c r="D1265" s="168" t="s">
        <v>4217</v>
      </c>
      <c r="E1265" s="31" t="s">
        <v>4218</v>
      </c>
      <c r="F1265" s="31" t="s">
        <v>132</v>
      </c>
      <c r="G1265" s="168" t="s">
        <v>1749</v>
      </c>
      <c r="H1265" s="31" t="s">
        <v>1742</v>
      </c>
      <c r="I1265" s="168" t="s">
        <v>1755</v>
      </c>
      <c r="J1265" s="173">
        <v>1.0</v>
      </c>
      <c r="K1265" s="31" t="s">
        <v>9</v>
      </c>
      <c r="L1265" s="31" t="s">
        <v>134</v>
      </c>
      <c r="M1265" s="174">
        <v>45759.0</v>
      </c>
      <c r="N1265" s="31" t="s">
        <v>78</v>
      </c>
      <c r="O1265" s="173">
        <v>1.0</v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99" t="s">
        <v>4242</v>
      </c>
      <c r="B1266" s="168" t="s">
        <v>4237</v>
      </c>
      <c r="C1266" s="31" t="s">
        <v>1732</v>
      </c>
      <c r="D1266" s="168" t="s">
        <v>4238</v>
      </c>
      <c r="E1266" s="31" t="s">
        <v>4239</v>
      </c>
      <c r="F1266" s="31" t="s">
        <v>129</v>
      </c>
      <c r="G1266" s="168" t="s">
        <v>1792</v>
      </c>
      <c r="H1266" s="31" t="s">
        <v>1779</v>
      </c>
      <c r="I1266" s="168" t="s">
        <v>1729</v>
      </c>
      <c r="J1266" s="173">
        <v>1.0</v>
      </c>
      <c r="K1266" s="31" t="s">
        <v>82</v>
      </c>
      <c r="L1266" s="31" t="s">
        <v>134</v>
      </c>
      <c r="M1266" s="174">
        <v>45759.0</v>
      </c>
      <c r="N1266" s="31" t="s">
        <v>78</v>
      </c>
      <c r="O1266" s="173">
        <v>1.0</v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99" t="s">
        <v>4243</v>
      </c>
      <c r="B1267" s="168" t="s">
        <v>4244</v>
      </c>
      <c r="C1267" s="31" t="s">
        <v>1725</v>
      </c>
      <c r="D1267" s="168" t="s">
        <v>4245</v>
      </c>
      <c r="E1267" s="31" t="s">
        <v>4246</v>
      </c>
      <c r="F1267" s="31" t="s">
        <v>132</v>
      </c>
      <c r="G1267" s="163" t="s">
        <v>1728</v>
      </c>
      <c r="H1267" s="31" t="s">
        <v>1728</v>
      </c>
      <c r="I1267" s="168" t="s">
        <v>1755</v>
      </c>
      <c r="J1267" s="173">
        <v>1.0</v>
      </c>
      <c r="K1267" s="31" t="s">
        <v>9</v>
      </c>
      <c r="L1267" s="31" t="s">
        <v>134</v>
      </c>
      <c r="M1267" s="174">
        <v>45759.0</v>
      </c>
      <c r="N1267" s="31" t="s">
        <v>78</v>
      </c>
      <c r="O1267" s="173">
        <v>1.0</v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99" t="s">
        <v>4247</v>
      </c>
      <c r="B1268" s="168" t="s">
        <v>4244</v>
      </c>
      <c r="C1268" s="31" t="s">
        <v>1732</v>
      </c>
      <c r="D1268" s="168" t="s">
        <v>4245</v>
      </c>
      <c r="E1268" s="31" t="s">
        <v>4246</v>
      </c>
      <c r="F1268" s="31" t="s">
        <v>132</v>
      </c>
      <c r="G1268" s="168" t="s">
        <v>1749</v>
      </c>
      <c r="H1268" s="31" t="s">
        <v>1742</v>
      </c>
      <c r="I1268" s="168" t="s">
        <v>1755</v>
      </c>
      <c r="J1268" s="173">
        <v>1.0</v>
      </c>
      <c r="K1268" s="31" t="s">
        <v>9</v>
      </c>
      <c r="L1268" s="31" t="s">
        <v>134</v>
      </c>
      <c r="M1268" s="174">
        <v>45759.0</v>
      </c>
      <c r="N1268" s="31" t="s">
        <v>78</v>
      </c>
      <c r="O1268" s="173">
        <v>1.0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99" t="s">
        <v>4248</v>
      </c>
      <c r="B1269" s="168" t="s">
        <v>4228</v>
      </c>
      <c r="C1269" s="31" t="s">
        <v>1735</v>
      </c>
      <c r="D1269" s="168" t="s">
        <v>4229</v>
      </c>
      <c r="E1269" s="31" t="s">
        <v>4230</v>
      </c>
      <c r="F1269" s="31" t="s">
        <v>132</v>
      </c>
      <c r="G1269" s="168" t="s">
        <v>1792</v>
      </c>
      <c r="H1269" s="31" t="s">
        <v>1779</v>
      </c>
      <c r="I1269" s="168" t="s">
        <v>1755</v>
      </c>
      <c r="J1269" s="173">
        <v>1.0</v>
      </c>
      <c r="K1269" s="31" t="s">
        <v>9</v>
      </c>
      <c r="L1269" s="31" t="s">
        <v>134</v>
      </c>
      <c r="M1269" s="174">
        <v>45759.0</v>
      </c>
      <c r="N1269" s="31" t="s">
        <v>78</v>
      </c>
      <c r="O1269" s="173">
        <v>1.0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99" t="s">
        <v>4249</v>
      </c>
      <c r="B1270" s="168" t="s">
        <v>4221</v>
      </c>
      <c r="C1270" s="31" t="s">
        <v>1735</v>
      </c>
      <c r="D1270" s="168" t="s">
        <v>4222</v>
      </c>
      <c r="E1270" s="31" t="s">
        <v>4223</v>
      </c>
      <c r="F1270" s="31" t="s">
        <v>132</v>
      </c>
      <c r="G1270" s="168" t="s">
        <v>1749</v>
      </c>
      <c r="H1270" s="31" t="s">
        <v>1742</v>
      </c>
      <c r="I1270" s="168" t="s">
        <v>1729</v>
      </c>
      <c r="J1270" s="173">
        <v>1.0</v>
      </c>
      <c r="K1270" s="31" t="s">
        <v>82</v>
      </c>
      <c r="L1270" s="31" t="s">
        <v>134</v>
      </c>
      <c r="M1270" s="174">
        <v>45759.0</v>
      </c>
      <c r="N1270" s="31" t="s">
        <v>78</v>
      </c>
      <c r="O1270" s="173">
        <v>1.0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99" t="s">
        <v>4250</v>
      </c>
      <c r="B1271" s="168" t="s">
        <v>4233</v>
      </c>
      <c r="C1271" s="31" t="s">
        <v>1735</v>
      </c>
      <c r="D1271" s="168" t="s">
        <v>4234</v>
      </c>
      <c r="E1271" s="31" t="s">
        <v>4235</v>
      </c>
      <c r="F1271" s="31" t="s">
        <v>131</v>
      </c>
      <c r="G1271" s="168" t="s">
        <v>1736</v>
      </c>
      <c r="H1271" s="31" t="s">
        <v>1733</v>
      </c>
      <c r="I1271" s="168" t="s">
        <v>1729</v>
      </c>
      <c r="J1271" s="173">
        <v>1.0</v>
      </c>
      <c r="K1271" s="31" t="s">
        <v>82</v>
      </c>
      <c r="L1271" s="31" t="s">
        <v>134</v>
      </c>
      <c r="M1271" s="174">
        <v>45759.0</v>
      </c>
      <c r="N1271" s="31" t="s">
        <v>78</v>
      </c>
      <c r="O1271" s="173">
        <v>1.0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99" t="s">
        <v>4251</v>
      </c>
      <c r="B1272" s="168" t="s">
        <v>4252</v>
      </c>
      <c r="C1272" s="31" t="s">
        <v>1725</v>
      </c>
      <c r="D1272" s="168" t="s">
        <v>4253</v>
      </c>
      <c r="E1272" s="31" t="s">
        <v>4254</v>
      </c>
      <c r="F1272" s="31" t="s">
        <v>132</v>
      </c>
      <c r="G1272" s="163" t="s">
        <v>1728</v>
      </c>
      <c r="H1272" s="31" t="s">
        <v>1728</v>
      </c>
      <c r="I1272" s="168" t="s">
        <v>1755</v>
      </c>
      <c r="J1272" s="173">
        <v>1.0</v>
      </c>
      <c r="K1272" s="31" t="s">
        <v>9</v>
      </c>
      <c r="L1272" s="31" t="s">
        <v>134</v>
      </c>
      <c r="M1272" s="174">
        <v>45759.0</v>
      </c>
      <c r="N1272" s="31" t="s">
        <v>78</v>
      </c>
      <c r="O1272" s="173">
        <v>1.0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99" t="s">
        <v>4255</v>
      </c>
      <c r="B1273" s="168" t="s">
        <v>4252</v>
      </c>
      <c r="C1273" s="31" t="s">
        <v>1732</v>
      </c>
      <c r="D1273" s="168" t="s">
        <v>4253</v>
      </c>
      <c r="E1273" s="31" t="s">
        <v>4254</v>
      </c>
      <c r="F1273" s="31" t="s">
        <v>132</v>
      </c>
      <c r="G1273" s="168" t="s">
        <v>1749</v>
      </c>
      <c r="H1273" s="31" t="s">
        <v>1742</v>
      </c>
      <c r="I1273" s="168" t="s">
        <v>1755</v>
      </c>
      <c r="J1273" s="173">
        <v>1.0</v>
      </c>
      <c r="K1273" s="31" t="s">
        <v>9</v>
      </c>
      <c r="L1273" s="31" t="s">
        <v>134</v>
      </c>
      <c r="M1273" s="174">
        <v>45759.0</v>
      </c>
      <c r="N1273" s="31" t="s">
        <v>78</v>
      </c>
      <c r="O1273" s="173">
        <v>1.0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99" t="s">
        <v>4256</v>
      </c>
      <c r="B1274" s="168" t="s">
        <v>4257</v>
      </c>
      <c r="C1274" s="31" t="s">
        <v>1725</v>
      </c>
      <c r="D1274" s="168" t="s">
        <v>4258</v>
      </c>
      <c r="E1274" s="31" t="s">
        <v>4259</v>
      </c>
      <c r="F1274" s="31" t="s">
        <v>132</v>
      </c>
      <c r="G1274" s="163" t="s">
        <v>1728</v>
      </c>
      <c r="H1274" s="31" t="s">
        <v>1728</v>
      </c>
      <c r="I1274" s="168" t="s">
        <v>1755</v>
      </c>
      <c r="J1274" s="173">
        <v>1.0</v>
      </c>
      <c r="K1274" s="31" t="s">
        <v>9</v>
      </c>
      <c r="L1274" s="31" t="s">
        <v>134</v>
      </c>
      <c r="M1274" s="174">
        <v>45759.0</v>
      </c>
      <c r="N1274" s="31" t="s">
        <v>78</v>
      </c>
      <c r="O1274" s="173">
        <v>1.0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99" t="s">
        <v>4260</v>
      </c>
      <c r="B1275" s="168" t="s">
        <v>4257</v>
      </c>
      <c r="C1275" s="31" t="s">
        <v>1732</v>
      </c>
      <c r="D1275" s="168" t="s">
        <v>4258</v>
      </c>
      <c r="E1275" s="31" t="s">
        <v>4259</v>
      </c>
      <c r="F1275" s="31" t="s">
        <v>132</v>
      </c>
      <c r="G1275" s="168" t="s">
        <v>1749</v>
      </c>
      <c r="H1275" s="31" t="s">
        <v>1742</v>
      </c>
      <c r="I1275" s="168" t="s">
        <v>1755</v>
      </c>
      <c r="J1275" s="173">
        <v>1.0</v>
      </c>
      <c r="K1275" s="31" t="s">
        <v>9</v>
      </c>
      <c r="L1275" s="31" t="s">
        <v>134</v>
      </c>
      <c r="M1275" s="174">
        <v>45759.0</v>
      </c>
      <c r="N1275" s="31" t="s">
        <v>78</v>
      </c>
      <c r="O1275" s="173">
        <v>1.0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99" t="s">
        <v>4261</v>
      </c>
      <c r="B1276" s="168" t="s">
        <v>4237</v>
      </c>
      <c r="C1276" s="31" t="s">
        <v>1735</v>
      </c>
      <c r="D1276" s="168" t="s">
        <v>4238</v>
      </c>
      <c r="E1276" s="31" t="s">
        <v>4239</v>
      </c>
      <c r="F1276" s="31" t="s">
        <v>129</v>
      </c>
      <c r="G1276" s="168" t="s">
        <v>1792</v>
      </c>
      <c r="H1276" s="31" t="s">
        <v>1779</v>
      </c>
      <c r="I1276" s="168" t="s">
        <v>1729</v>
      </c>
      <c r="J1276" s="173">
        <v>1.0</v>
      </c>
      <c r="K1276" s="31" t="s">
        <v>82</v>
      </c>
      <c r="L1276" s="31" t="s">
        <v>134</v>
      </c>
      <c r="M1276" s="174">
        <v>45759.0</v>
      </c>
      <c r="N1276" s="31" t="s">
        <v>78</v>
      </c>
      <c r="O1276" s="173">
        <v>1.0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99" t="s">
        <v>4262</v>
      </c>
      <c r="B1277" s="168" t="s">
        <v>4252</v>
      </c>
      <c r="C1277" s="31" t="s">
        <v>1735</v>
      </c>
      <c r="D1277" s="168" t="s">
        <v>4253</v>
      </c>
      <c r="E1277" s="31" t="s">
        <v>4254</v>
      </c>
      <c r="F1277" s="31" t="s">
        <v>132</v>
      </c>
      <c r="G1277" s="168" t="s">
        <v>1749</v>
      </c>
      <c r="H1277" s="31" t="s">
        <v>1742</v>
      </c>
      <c r="I1277" s="168" t="s">
        <v>1755</v>
      </c>
      <c r="J1277" s="173">
        <v>1.0</v>
      </c>
      <c r="K1277" s="31" t="s">
        <v>9</v>
      </c>
      <c r="L1277" s="31" t="s">
        <v>134</v>
      </c>
      <c r="M1277" s="174">
        <v>45759.0</v>
      </c>
      <c r="N1277" s="31" t="s">
        <v>78</v>
      </c>
      <c r="O1277" s="173">
        <v>1.0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99" t="s">
        <v>4263</v>
      </c>
      <c r="B1278" s="168" t="s">
        <v>4264</v>
      </c>
      <c r="C1278" s="31" t="s">
        <v>1725</v>
      </c>
      <c r="D1278" s="168" t="s">
        <v>4265</v>
      </c>
      <c r="E1278" s="31" t="s">
        <v>4266</v>
      </c>
      <c r="F1278" s="31" t="s">
        <v>129</v>
      </c>
      <c r="G1278" s="163" t="s">
        <v>1728</v>
      </c>
      <c r="H1278" s="31" t="s">
        <v>1728</v>
      </c>
      <c r="I1278" s="168" t="s">
        <v>1729</v>
      </c>
      <c r="J1278" s="173">
        <v>1.0</v>
      </c>
      <c r="K1278" s="31" t="s">
        <v>82</v>
      </c>
      <c r="L1278" s="31" t="s">
        <v>134</v>
      </c>
      <c r="M1278" s="174">
        <v>45759.0</v>
      </c>
      <c r="N1278" s="31" t="s">
        <v>78</v>
      </c>
      <c r="O1278" s="173">
        <v>1.0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99" t="s">
        <v>4267</v>
      </c>
      <c r="B1279" s="168" t="s">
        <v>4264</v>
      </c>
      <c r="C1279" s="31" t="s">
        <v>1732</v>
      </c>
      <c r="D1279" s="168" t="s">
        <v>4265</v>
      </c>
      <c r="E1279" s="31" t="s">
        <v>4266</v>
      </c>
      <c r="F1279" s="31" t="s">
        <v>129</v>
      </c>
      <c r="G1279" s="168" t="s">
        <v>1792</v>
      </c>
      <c r="H1279" s="31" t="s">
        <v>1779</v>
      </c>
      <c r="I1279" s="168" t="s">
        <v>1729</v>
      </c>
      <c r="J1279" s="173">
        <v>1.0</v>
      </c>
      <c r="K1279" s="31" t="s">
        <v>82</v>
      </c>
      <c r="L1279" s="31" t="s">
        <v>134</v>
      </c>
      <c r="M1279" s="174">
        <v>45759.0</v>
      </c>
      <c r="N1279" s="31" t="s">
        <v>78</v>
      </c>
      <c r="O1279" s="173">
        <v>1.0</v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99" t="s">
        <v>4268</v>
      </c>
      <c r="B1280" s="168" t="s">
        <v>4257</v>
      </c>
      <c r="C1280" s="31" t="s">
        <v>1735</v>
      </c>
      <c r="D1280" s="168" t="s">
        <v>4258</v>
      </c>
      <c r="E1280" s="31" t="s">
        <v>4259</v>
      </c>
      <c r="F1280" s="31" t="s">
        <v>132</v>
      </c>
      <c r="G1280" s="168" t="s">
        <v>1749</v>
      </c>
      <c r="H1280" s="31" t="s">
        <v>1742</v>
      </c>
      <c r="I1280" s="168" t="s">
        <v>1755</v>
      </c>
      <c r="J1280" s="173">
        <v>1.0</v>
      </c>
      <c r="K1280" s="31" t="s">
        <v>9</v>
      </c>
      <c r="L1280" s="31" t="s">
        <v>134</v>
      </c>
      <c r="M1280" s="174">
        <v>45759.0</v>
      </c>
      <c r="N1280" s="31" t="s">
        <v>78</v>
      </c>
      <c r="O1280" s="173">
        <v>1.0</v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99" t="s">
        <v>4269</v>
      </c>
      <c r="B1281" s="168" t="s">
        <v>4244</v>
      </c>
      <c r="C1281" s="31" t="s">
        <v>1735</v>
      </c>
      <c r="D1281" s="168" t="s">
        <v>4245</v>
      </c>
      <c r="E1281" s="31" t="s">
        <v>4246</v>
      </c>
      <c r="F1281" s="31" t="s">
        <v>132</v>
      </c>
      <c r="G1281" s="168" t="s">
        <v>1749</v>
      </c>
      <c r="H1281" s="31" t="s">
        <v>1742</v>
      </c>
      <c r="I1281" s="168" t="s">
        <v>1755</v>
      </c>
      <c r="J1281" s="173">
        <v>1.0</v>
      </c>
      <c r="K1281" s="31" t="s">
        <v>9</v>
      </c>
      <c r="L1281" s="31" t="s">
        <v>134</v>
      </c>
      <c r="M1281" s="174">
        <v>45759.0</v>
      </c>
      <c r="N1281" s="31" t="s">
        <v>78</v>
      </c>
      <c r="O1281" s="173">
        <v>1.0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99" t="s">
        <v>4270</v>
      </c>
      <c r="B1282" s="168" t="s">
        <v>4264</v>
      </c>
      <c r="C1282" s="31" t="s">
        <v>1735</v>
      </c>
      <c r="D1282" s="168" t="s">
        <v>4265</v>
      </c>
      <c r="E1282" s="31" t="s">
        <v>4266</v>
      </c>
      <c r="F1282" s="31" t="s">
        <v>129</v>
      </c>
      <c r="G1282" s="168" t="s">
        <v>1792</v>
      </c>
      <c r="H1282" s="31" t="s">
        <v>1779</v>
      </c>
      <c r="I1282" s="168" t="s">
        <v>1729</v>
      </c>
      <c r="J1282" s="173">
        <v>1.0</v>
      </c>
      <c r="K1282" s="31" t="s">
        <v>82</v>
      </c>
      <c r="L1282" s="31" t="s">
        <v>134</v>
      </c>
      <c r="M1282" s="174">
        <v>45759.0</v>
      </c>
      <c r="N1282" s="31" t="s">
        <v>78</v>
      </c>
      <c r="O1282" s="173">
        <v>1.0</v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99" t="s">
        <v>4271</v>
      </c>
      <c r="B1283" s="168" t="s">
        <v>4272</v>
      </c>
      <c r="C1283" s="31" t="s">
        <v>1725</v>
      </c>
      <c r="D1283" s="168" t="s">
        <v>4273</v>
      </c>
      <c r="E1283" s="31" t="s">
        <v>4274</v>
      </c>
      <c r="F1283" s="31" t="s">
        <v>129</v>
      </c>
      <c r="G1283" s="163" t="s">
        <v>1728</v>
      </c>
      <c r="H1283" s="31" t="s">
        <v>1728</v>
      </c>
      <c r="I1283" s="168" t="s">
        <v>1755</v>
      </c>
      <c r="J1283" s="173">
        <v>1.0</v>
      </c>
      <c r="K1283" s="31" t="s">
        <v>9</v>
      </c>
      <c r="L1283" s="31" t="s">
        <v>134</v>
      </c>
      <c r="M1283" s="174">
        <v>45759.0</v>
      </c>
      <c r="N1283" s="31" t="s">
        <v>78</v>
      </c>
      <c r="O1283" s="173">
        <v>1.0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99" t="s">
        <v>4275</v>
      </c>
      <c r="B1284" s="168" t="s">
        <v>4272</v>
      </c>
      <c r="C1284" s="31" t="s">
        <v>1732</v>
      </c>
      <c r="D1284" s="168" t="s">
        <v>4273</v>
      </c>
      <c r="E1284" s="31" t="s">
        <v>4274</v>
      </c>
      <c r="F1284" s="31" t="s">
        <v>129</v>
      </c>
      <c r="G1284" s="168" t="s">
        <v>1792</v>
      </c>
      <c r="H1284" s="31" t="s">
        <v>1779</v>
      </c>
      <c r="I1284" s="168" t="s">
        <v>1755</v>
      </c>
      <c r="J1284" s="173">
        <v>1.0</v>
      </c>
      <c r="K1284" s="31" t="s">
        <v>9</v>
      </c>
      <c r="L1284" s="31" t="s">
        <v>134</v>
      </c>
      <c r="M1284" s="174">
        <v>45759.0</v>
      </c>
      <c r="N1284" s="31" t="s">
        <v>78</v>
      </c>
      <c r="O1284" s="173">
        <v>1.0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99" t="s">
        <v>4276</v>
      </c>
      <c r="B1285" s="168" t="s">
        <v>4277</v>
      </c>
      <c r="C1285" s="31" t="s">
        <v>1725</v>
      </c>
      <c r="D1285" s="168" t="s">
        <v>4278</v>
      </c>
      <c r="E1285" s="31" t="s">
        <v>4279</v>
      </c>
      <c r="F1285" s="31" t="s">
        <v>132</v>
      </c>
      <c r="G1285" s="163" t="s">
        <v>1728</v>
      </c>
      <c r="H1285" s="31" t="s">
        <v>1728</v>
      </c>
      <c r="I1285" s="168" t="s">
        <v>1755</v>
      </c>
      <c r="J1285" s="173">
        <v>1.0</v>
      </c>
      <c r="K1285" s="31" t="s">
        <v>9</v>
      </c>
      <c r="L1285" s="31" t="s">
        <v>134</v>
      </c>
      <c r="M1285" s="174">
        <v>45759.0</v>
      </c>
      <c r="N1285" s="31" t="s">
        <v>78</v>
      </c>
      <c r="O1285" s="173">
        <v>1.0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99" t="s">
        <v>4280</v>
      </c>
      <c r="B1286" s="168" t="s">
        <v>4277</v>
      </c>
      <c r="C1286" s="31" t="s">
        <v>1732</v>
      </c>
      <c r="D1286" s="168" t="s">
        <v>4278</v>
      </c>
      <c r="E1286" s="31" t="s">
        <v>4279</v>
      </c>
      <c r="F1286" s="31" t="s">
        <v>132</v>
      </c>
      <c r="G1286" s="168" t="s">
        <v>1736</v>
      </c>
      <c r="H1286" s="31" t="s">
        <v>1733</v>
      </c>
      <c r="I1286" s="168" t="s">
        <v>1755</v>
      </c>
      <c r="J1286" s="173">
        <v>1.0</v>
      </c>
      <c r="K1286" s="31" t="s">
        <v>9</v>
      </c>
      <c r="L1286" s="31" t="s">
        <v>134</v>
      </c>
      <c r="M1286" s="174">
        <v>45759.0</v>
      </c>
      <c r="N1286" s="31" t="s">
        <v>78</v>
      </c>
      <c r="O1286" s="173">
        <v>1.0</v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99" t="s">
        <v>4281</v>
      </c>
      <c r="B1287" s="168" t="s">
        <v>4282</v>
      </c>
      <c r="C1287" s="31" t="s">
        <v>1725</v>
      </c>
      <c r="D1287" s="168" t="s">
        <v>4283</v>
      </c>
      <c r="E1287" s="31" t="s">
        <v>4284</v>
      </c>
      <c r="F1287" s="31" t="s">
        <v>129</v>
      </c>
      <c r="G1287" s="163" t="s">
        <v>1728</v>
      </c>
      <c r="H1287" s="31" t="s">
        <v>1728</v>
      </c>
      <c r="I1287" s="168" t="s">
        <v>1729</v>
      </c>
      <c r="J1287" s="173">
        <v>1.0</v>
      </c>
      <c r="K1287" s="31" t="s">
        <v>82</v>
      </c>
      <c r="L1287" s="31" t="s">
        <v>134</v>
      </c>
      <c r="M1287" s="174">
        <v>45759.0</v>
      </c>
      <c r="N1287" s="31" t="s">
        <v>78</v>
      </c>
      <c r="O1287" s="173">
        <v>1.0</v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99" t="s">
        <v>4285</v>
      </c>
      <c r="B1288" s="168" t="s">
        <v>4282</v>
      </c>
      <c r="C1288" s="31" t="s">
        <v>1732</v>
      </c>
      <c r="D1288" s="168" t="s">
        <v>4283</v>
      </c>
      <c r="E1288" s="31" t="s">
        <v>4284</v>
      </c>
      <c r="F1288" s="31" t="s">
        <v>129</v>
      </c>
      <c r="G1288" s="168" t="s">
        <v>1792</v>
      </c>
      <c r="H1288" s="31" t="s">
        <v>1779</v>
      </c>
      <c r="I1288" s="168" t="s">
        <v>1729</v>
      </c>
      <c r="J1288" s="173">
        <v>1.0</v>
      </c>
      <c r="K1288" s="31" t="s">
        <v>82</v>
      </c>
      <c r="L1288" s="31" t="s">
        <v>134</v>
      </c>
      <c r="M1288" s="174">
        <v>45759.0</v>
      </c>
      <c r="N1288" s="31" t="s">
        <v>78</v>
      </c>
      <c r="O1288" s="173">
        <v>1.0</v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99" t="s">
        <v>4286</v>
      </c>
      <c r="B1289" s="168" t="s">
        <v>4287</v>
      </c>
      <c r="C1289" s="31" t="s">
        <v>1725</v>
      </c>
      <c r="D1289" s="168" t="s">
        <v>4288</v>
      </c>
      <c r="E1289" s="31" t="s">
        <v>4289</v>
      </c>
      <c r="F1289" s="31" t="s">
        <v>129</v>
      </c>
      <c r="G1289" s="163" t="s">
        <v>1728</v>
      </c>
      <c r="H1289" s="31" t="s">
        <v>1728</v>
      </c>
      <c r="I1289" s="168" t="s">
        <v>1755</v>
      </c>
      <c r="J1289" s="173">
        <v>1.0</v>
      </c>
      <c r="K1289" s="31" t="s">
        <v>9</v>
      </c>
      <c r="L1289" s="31" t="s">
        <v>134</v>
      </c>
      <c r="M1289" s="174">
        <v>45759.0</v>
      </c>
      <c r="N1289" s="31" t="s">
        <v>78</v>
      </c>
      <c r="O1289" s="173">
        <v>1.0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99" t="s">
        <v>4290</v>
      </c>
      <c r="B1290" s="168" t="s">
        <v>4287</v>
      </c>
      <c r="C1290" s="31" t="s">
        <v>1732</v>
      </c>
      <c r="D1290" s="168" t="s">
        <v>4288</v>
      </c>
      <c r="E1290" s="31" t="s">
        <v>4289</v>
      </c>
      <c r="F1290" s="31" t="s">
        <v>129</v>
      </c>
      <c r="G1290" s="168" t="s">
        <v>1792</v>
      </c>
      <c r="H1290" s="31" t="s">
        <v>1779</v>
      </c>
      <c r="I1290" s="168" t="s">
        <v>1755</v>
      </c>
      <c r="J1290" s="173">
        <v>1.0</v>
      </c>
      <c r="K1290" s="31" t="s">
        <v>9</v>
      </c>
      <c r="L1290" s="31" t="s">
        <v>134</v>
      </c>
      <c r="M1290" s="174">
        <v>45759.0</v>
      </c>
      <c r="N1290" s="31" t="s">
        <v>78</v>
      </c>
      <c r="O1290" s="173">
        <v>1.0</v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99" t="s">
        <v>4291</v>
      </c>
      <c r="B1291" s="168" t="s">
        <v>4282</v>
      </c>
      <c r="C1291" s="31" t="s">
        <v>1735</v>
      </c>
      <c r="D1291" s="168" t="s">
        <v>4283</v>
      </c>
      <c r="E1291" s="31" t="s">
        <v>4284</v>
      </c>
      <c r="F1291" s="31" t="s">
        <v>129</v>
      </c>
      <c r="G1291" s="168" t="s">
        <v>1792</v>
      </c>
      <c r="H1291" s="31" t="s">
        <v>1779</v>
      </c>
      <c r="I1291" s="168" t="s">
        <v>1729</v>
      </c>
      <c r="J1291" s="173">
        <v>1.0</v>
      </c>
      <c r="K1291" s="31" t="s">
        <v>82</v>
      </c>
      <c r="L1291" s="31" t="s">
        <v>134</v>
      </c>
      <c r="M1291" s="174">
        <v>45759.0</v>
      </c>
      <c r="N1291" s="31" t="s">
        <v>78</v>
      </c>
      <c r="O1291" s="173">
        <v>1.0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99" t="s">
        <v>4292</v>
      </c>
      <c r="B1292" s="168" t="s">
        <v>4287</v>
      </c>
      <c r="C1292" s="31" t="s">
        <v>1735</v>
      </c>
      <c r="D1292" s="168" t="s">
        <v>4288</v>
      </c>
      <c r="E1292" s="31" t="s">
        <v>4289</v>
      </c>
      <c r="F1292" s="31" t="s">
        <v>129</v>
      </c>
      <c r="G1292" s="168" t="s">
        <v>1792</v>
      </c>
      <c r="H1292" s="31" t="s">
        <v>1779</v>
      </c>
      <c r="I1292" s="168" t="s">
        <v>1755</v>
      </c>
      <c r="J1292" s="173">
        <v>1.0</v>
      </c>
      <c r="K1292" s="31" t="s">
        <v>9</v>
      </c>
      <c r="L1292" s="31" t="s">
        <v>134</v>
      </c>
      <c r="M1292" s="174">
        <v>45759.0</v>
      </c>
      <c r="N1292" s="31" t="s">
        <v>78</v>
      </c>
      <c r="O1292" s="173">
        <v>1.0</v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99" t="s">
        <v>4293</v>
      </c>
      <c r="B1293" s="168" t="s">
        <v>4277</v>
      </c>
      <c r="C1293" s="31" t="s">
        <v>1735</v>
      </c>
      <c r="D1293" s="168" t="s">
        <v>4278</v>
      </c>
      <c r="E1293" s="31" t="s">
        <v>4279</v>
      </c>
      <c r="F1293" s="31" t="s">
        <v>132</v>
      </c>
      <c r="G1293" s="168" t="s">
        <v>1736</v>
      </c>
      <c r="H1293" s="31" t="s">
        <v>1733</v>
      </c>
      <c r="I1293" s="168" t="s">
        <v>1755</v>
      </c>
      <c r="J1293" s="173">
        <v>1.0</v>
      </c>
      <c r="K1293" s="31" t="s">
        <v>9</v>
      </c>
      <c r="L1293" s="31" t="s">
        <v>134</v>
      </c>
      <c r="M1293" s="174">
        <v>45759.0</v>
      </c>
      <c r="N1293" s="31" t="s">
        <v>78</v>
      </c>
      <c r="O1293" s="173">
        <v>1.0</v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99" t="s">
        <v>4294</v>
      </c>
      <c r="B1294" s="168" t="s">
        <v>4295</v>
      </c>
      <c r="C1294" s="31" t="s">
        <v>1725</v>
      </c>
      <c r="D1294" s="168" t="s">
        <v>4296</v>
      </c>
      <c r="E1294" s="31" t="s">
        <v>4297</v>
      </c>
      <c r="F1294" s="31" t="s">
        <v>132</v>
      </c>
      <c r="G1294" s="163" t="s">
        <v>1728</v>
      </c>
      <c r="H1294" s="31" t="s">
        <v>1728</v>
      </c>
      <c r="I1294" s="168" t="s">
        <v>1729</v>
      </c>
      <c r="J1294" s="173">
        <v>1.0</v>
      </c>
      <c r="K1294" s="31" t="s">
        <v>82</v>
      </c>
      <c r="L1294" s="31" t="s">
        <v>134</v>
      </c>
      <c r="M1294" s="174">
        <v>45759.0</v>
      </c>
      <c r="N1294" s="31" t="s">
        <v>78</v>
      </c>
      <c r="O1294" s="173">
        <v>1.0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99" t="s">
        <v>4298</v>
      </c>
      <c r="B1295" s="168" t="s">
        <v>4295</v>
      </c>
      <c r="C1295" s="31" t="s">
        <v>1732</v>
      </c>
      <c r="D1295" s="168" t="s">
        <v>4296</v>
      </c>
      <c r="E1295" s="31" t="s">
        <v>4297</v>
      </c>
      <c r="F1295" s="31" t="s">
        <v>132</v>
      </c>
      <c r="G1295" s="168" t="s">
        <v>1736</v>
      </c>
      <c r="H1295" s="31" t="s">
        <v>1733</v>
      </c>
      <c r="I1295" s="168" t="s">
        <v>1729</v>
      </c>
      <c r="J1295" s="173">
        <v>1.0</v>
      </c>
      <c r="K1295" s="31" t="s">
        <v>82</v>
      </c>
      <c r="L1295" s="31" t="s">
        <v>134</v>
      </c>
      <c r="M1295" s="174">
        <v>45759.0</v>
      </c>
      <c r="N1295" s="31" t="s">
        <v>78</v>
      </c>
      <c r="O1295" s="173">
        <v>1.0</v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99" t="s">
        <v>4299</v>
      </c>
      <c r="B1296" s="168" t="s">
        <v>4272</v>
      </c>
      <c r="C1296" s="31" t="s">
        <v>1735</v>
      </c>
      <c r="D1296" s="168" t="s">
        <v>4273</v>
      </c>
      <c r="E1296" s="31" t="s">
        <v>4274</v>
      </c>
      <c r="F1296" s="31" t="s">
        <v>129</v>
      </c>
      <c r="G1296" s="168" t="s">
        <v>1792</v>
      </c>
      <c r="H1296" s="31" t="s">
        <v>1779</v>
      </c>
      <c r="I1296" s="168" t="s">
        <v>1755</v>
      </c>
      <c r="J1296" s="173">
        <v>1.0</v>
      </c>
      <c r="K1296" s="31" t="s">
        <v>9</v>
      </c>
      <c r="L1296" s="31" t="s">
        <v>134</v>
      </c>
      <c r="M1296" s="174">
        <v>45759.0</v>
      </c>
      <c r="N1296" s="31" t="s">
        <v>78</v>
      </c>
      <c r="O1296" s="173">
        <v>1.0</v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99" t="s">
        <v>4300</v>
      </c>
      <c r="B1297" s="168" t="s">
        <v>4295</v>
      </c>
      <c r="C1297" s="31" t="s">
        <v>1735</v>
      </c>
      <c r="D1297" s="168" t="s">
        <v>4296</v>
      </c>
      <c r="E1297" s="31" t="s">
        <v>4297</v>
      </c>
      <c r="F1297" s="31" t="s">
        <v>132</v>
      </c>
      <c r="G1297" s="168" t="s">
        <v>1736</v>
      </c>
      <c r="H1297" s="31" t="s">
        <v>1733</v>
      </c>
      <c r="I1297" s="168" t="s">
        <v>1729</v>
      </c>
      <c r="J1297" s="173">
        <v>1.0</v>
      </c>
      <c r="K1297" s="31" t="s">
        <v>82</v>
      </c>
      <c r="L1297" s="31" t="s">
        <v>134</v>
      </c>
      <c r="M1297" s="174">
        <v>45759.0</v>
      </c>
      <c r="N1297" s="31" t="s">
        <v>78</v>
      </c>
      <c r="O1297" s="173">
        <v>1.0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99" t="s">
        <v>4301</v>
      </c>
      <c r="B1298" s="168" t="s">
        <v>4302</v>
      </c>
      <c r="C1298" s="31" t="s">
        <v>1725</v>
      </c>
      <c r="D1298" s="168" t="s">
        <v>4303</v>
      </c>
      <c r="E1298" s="31" t="s">
        <v>4304</v>
      </c>
      <c r="F1298" s="31" t="s">
        <v>132</v>
      </c>
      <c r="G1298" s="163" t="s">
        <v>1728</v>
      </c>
      <c r="H1298" s="31" t="s">
        <v>1728</v>
      </c>
      <c r="I1298" s="168" t="s">
        <v>1755</v>
      </c>
      <c r="J1298" s="173">
        <v>1.0</v>
      </c>
      <c r="K1298" s="31" t="s">
        <v>9</v>
      </c>
      <c r="L1298" s="31" t="s">
        <v>134</v>
      </c>
      <c r="M1298" s="174">
        <v>45759.0</v>
      </c>
      <c r="N1298" s="31" t="s">
        <v>78</v>
      </c>
      <c r="O1298" s="173">
        <v>1.0</v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99" t="s">
        <v>4305</v>
      </c>
      <c r="B1299" s="168" t="s">
        <v>4302</v>
      </c>
      <c r="C1299" s="31" t="s">
        <v>1732</v>
      </c>
      <c r="D1299" s="168" t="s">
        <v>4303</v>
      </c>
      <c r="E1299" s="31" t="s">
        <v>4304</v>
      </c>
      <c r="F1299" s="31" t="s">
        <v>132</v>
      </c>
      <c r="G1299" s="168" t="s">
        <v>1736</v>
      </c>
      <c r="H1299" s="31" t="s">
        <v>1733</v>
      </c>
      <c r="I1299" s="168" t="s">
        <v>1755</v>
      </c>
      <c r="J1299" s="173">
        <v>1.0</v>
      </c>
      <c r="K1299" s="31" t="s">
        <v>9</v>
      </c>
      <c r="L1299" s="31" t="s">
        <v>134</v>
      </c>
      <c r="M1299" s="174">
        <v>45759.0</v>
      </c>
      <c r="N1299" s="31" t="s">
        <v>78</v>
      </c>
      <c r="O1299" s="173">
        <v>1.0</v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99" t="s">
        <v>4306</v>
      </c>
      <c r="B1300" s="168" t="s">
        <v>4307</v>
      </c>
      <c r="C1300" s="31" t="s">
        <v>1725</v>
      </c>
      <c r="D1300" s="168" t="s">
        <v>4308</v>
      </c>
      <c r="E1300" s="31" t="s">
        <v>4309</v>
      </c>
      <c r="F1300" s="31" t="s">
        <v>132</v>
      </c>
      <c r="G1300" s="163" t="s">
        <v>1728</v>
      </c>
      <c r="H1300" s="31" t="s">
        <v>1728</v>
      </c>
      <c r="I1300" s="168" t="s">
        <v>1755</v>
      </c>
      <c r="J1300" s="173">
        <v>1.0</v>
      </c>
      <c r="K1300" s="31" t="s">
        <v>9</v>
      </c>
      <c r="L1300" s="31" t="s">
        <v>134</v>
      </c>
      <c r="M1300" s="174">
        <v>45759.0</v>
      </c>
      <c r="N1300" s="31" t="s">
        <v>78</v>
      </c>
      <c r="O1300" s="173">
        <v>1.0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99" t="s">
        <v>4310</v>
      </c>
      <c r="B1301" s="168" t="s">
        <v>4302</v>
      </c>
      <c r="C1301" s="31" t="s">
        <v>1735</v>
      </c>
      <c r="D1301" s="168" t="s">
        <v>4303</v>
      </c>
      <c r="E1301" s="31" t="s">
        <v>4304</v>
      </c>
      <c r="F1301" s="31" t="s">
        <v>132</v>
      </c>
      <c r="G1301" s="168" t="s">
        <v>1736</v>
      </c>
      <c r="H1301" s="31" t="s">
        <v>1733</v>
      </c>
      <c r="I1301" s="168" t="s">
        <v>1755</v>
      </c>
      <c r="J1301" s="173">
        <v>1.0</v>
      </c>
      <c r="K1301" s="31" t="s">
        <v>9</v>
      </c>
      <c r="L1301" s="31" t="s">
        <v>134</v>
      </c>
      <c r="M1301" s="174">
        <v>45759.0</v>
      </c>
      <c r="N1301" s="31" t="s">
        <v>78</v>
      </c>
      <c r="O1301" s="173">
        <v>1.0</v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99" t="s">
        <v>4311</v>
      </c>
      <c r="B1302" s="168" t="s">
        <v>4307</v>
      </c>
      <c r="C1302" s="31" t="s">
        <v>1732</v>
      </c>
      <c r="D1302" s="168" t="s">
        <v>4308</v>
      </c>
      <c r="E1302" s="31" t="s">
        <v>4309</v>
      </c>
      <c r="F1302" s="31" t="s">
        <v>132</v>
      </c>
      <c r="G1302" s="168" t="s">
        <v>1736</v>
      </c>
      <c r="H1302" s="31" t="s">
        <v>1733</v>
      </c>
      <c r="I1302" s="168" t="s">
        <v>1755</v>
      </c>
      <c r="J1302" s="173">
        <v>1.0</v>
      </c>
      <c r="K1302" s="31" t="s">
        <v>9</v>
      </c>
      <c r="L1302" s="31" t="s">
        <v>134</v>
      </c>
      <c r="M1302" s="174">
        <v>45759.0</v>
      </c>
      <c r="N1302" s="31" t="s">
        <v>78</v>
      </c>
      <c r="O1302" s="173">
        <v>1.0</v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99" t="s">
        <v>4312</v>
      </c>
      <c r="B1303" s="168" t="s">
        <v>4313</v>
      </c>
      <c r="C1303" s="31" t="s">
        <v>1725</v>
      </c>
      <c r="D1303" s="168" t="s">
        <v>4314</v>
      </c>
      <c r="E1303" s="31" t="s">
        <v>4315</v>
      </c>
      <c r="F1303" s="31" t="s">
        <v>132</v>
      </c>
      <c r="G1303" s="163" t="s">
        <v>1728</v>
      </c>
      <c r="H1303" s="31" t="s">
        <v>1728</v>
      </c>
      <c r="I1303" s="168" t="s">
        <v>1755</v>
      </c>
      <c r="J1303" s="173">
        <v>1.0</v>
      </c>
      <c r="K1303" s="31" t="s">
        <v>9</v>
      </c>
      <c r="L1303" s="31" t="s">
        <v>134</v>
      </c>
      <c r="M1303" s="174">
        <v>45759.0</v>
      </c>
      <c r="N1303" s="31" t="s">
        <v>78</v>
      </c>
      <c r="O1303" s="173">
        <v>1.0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99" t="s">
        <v>4316</v>
      </c>
      <c r="B1304" s="168" t="s">
        <v>4313</v>
      </c>
      <c r="C1304" s="31" t="s">
        <v>1732</v>
      </c>
      <c r="D1304" s="168" t="s">
        <v>4314</v>
      </c>
      <c r="E1304" s="31" t="s">
        <v>4315</v>
      </c>
      <c r="F1304" s="31" t="s">
        <v>132</v>
      </c>
      <c r="G1304" s="168" t="s">
        <v>1736</v>
      </c>
      <c r="H1304" s="31" t="s">
        <v>1733</v>
      </c>
      <c r="I1304" s="168" t="s">
        <v>1755</v>
      </c>
      <c r="J1304" s="173">
        <v>1.0</v>
      </c>
      <c r="K1304" s="31" t="s">
        <v>9</v>
      </c>
      <c r="L1304" s="31" t="s">
        <v>134</v>
      </c>
      <c r="M1304" s="174">
        <v>45759.0</v>
      </c>
      <c r="N1304" s="31" t="s">
        <v>78</v>
      </c>
      <c r="O1304" s="173">
        <v>1.0</v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99" t="s">
        <v>4317</v>
      </c>
      <c r="B1305" s="168" t="s">
        <v>4307</v>
      </c>
      <c r="C1305" s="31" t="s">
        <v>1735</v>
      </c>
      <c r="D1305" s="168" t="s">
        <v>4308</v>
      </c>
      <c r="E1305" s="31" t="s">
        <v>4309</v>
      </c>
      <c r="F1305" s="31" t="s">
        <v>132</v>
      </c>
      <c r="G1305" s="168" t="s">
        <v>1736</v>
      </c>
      <c r="H1305" s="31" t="s">
        <v>1733</v>
      </c>
      <c r="I1305" s="168" t="s">
        <v>1755</v>
      </c>
      <c r="J1305" s="173">
        <v>1.0</v>
      </c>
      <c r="K1305" s="31" t="s">
        <v>9</v>
      </c>
      <c r="L1305" s="31" t="s">
        <v>134</v>
      </c>
      <c r="M1305" s="174">
        <v>45759.0</v>
      </c>
      <c r="N1305" s="31" t="s">
        <v>78</v>
      </c>
      <c r="O1305" s="173">
        <v>1.0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99" t="s">
        <v>4318</v>
      </c>
      <c r="B1306" s="168" t="s">
        <v>4313</v>
      </c>
      <c r="C1306" s="31" t="s">
        <v>1735</v>
      </c>
      <c r="D1306" s="168" t="s">
        <v>4314</v>
      </c>
      <c r="E1306" s="31" t="s">
        <v>4315</v>
      </c>
      <c r="F1306" s="31" t="s">
        <v>132</v>
      </c>
      <c r="G1306" s="168" t="s">
        <v>1736</v>
      </c>
      <c r="H1306" s="31" t="s">
        <v>1733</v>
      </c>
      <c r="I1306" s="168" t="s">
        <v>1755</v>
      </c>
      <c r="J1306" s="173">
        <v>1.0</v>
      </c>
      <c r="K1306" s="31" t="s">
        <v>9</v>
      </c>
      <c r="L1306" s="31" t="s">
        <v>134</v>
      </c>
      <c r="M1306" s="174">
        <v>45759.0</v>
      </c>
      <c r="N1306" s="31" t="s">
        <v>78</v>
      </c>
      <c r="O1306" s="173">
        <v>1.0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99" t="s">
        <v>4319</v>
      </c>
      <c r="B1307" s="168" t="s">
        <v>4320</v>
      </c>
      <c r="C1307" s="31" t="s">
        <v>1725</v>
      </c>
      <c r="D1307" s="168" t="s">
        <v>4321</v>
      </c>
      <c r="E1307" s="31" t="s">
        <v>4322</v>
      </c>
      <c r="F1307" s="31" t="s">
        <v>131</v>
      </c>
      <c r="G1307" s="163" t="s">
        <v>1728</v>
      </c>
      <c r="H1307" s="31" t="s">
        <v>1728</v>
      </c>
      <c r="I1307" s="168" t="s">
        <v>1755</v>
      </c>
      <c r="J1307" s="173">
        <v>1.0</v>
      </c>
      <c r="K1307" s="31" t="s">
        <v>9</v>
      </c>
      <c r="L1307" s="31" t="s">
        <v>134</v>
      </c>
      <c r="M1307" s="174">
        <v>45759.0</v>
      </c>
      <c r="N1307" s="31" t="s">
        <v>78</v>
      </c>
      <c r="O1307" s="173">
        <v>1.0</v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99" t="s">
        <v>4323</v>
      </c>
      <c r="B1308" s="168" t="s">
        <v>4324</v>
      </c>
      <c r="C1308" s="31" t="s">
        <v>1725</v>
      </c>
      <c r="D1308" s="168" t="s">
        <v>4325</v>
      </c>
      <c r="E1308" s="31" t="s">
        <v>4326</v>
      </c>
      <c r="F1308" s="31" t="s">
        <v>132</v>
      </c>
      <c r="G1308" s="163" t="s">
        <v>1728</v>
      </c>
      <c r="H1308" s="31" t="s">
        <v>1728</v>
      </c>
      <c r="I1308" s="168" t="s">
        <v>1755</v>
      </c>
      <c r="J1308" s="173">
        <v>1.0</v>
      </c>
      <c r="K1308" s="31" t="s">
        <v>9</v>
      </c>
      <c r="L1308" s="31" t="s">
        <v>134</v>
      </c>
      <c r="M1308" s="174">
        <v>45759.0</v>
      </c>
      <c r="N1308" s="31" t="s">
        <v>78</v>
      </c>
      <c r="O1308" s="173">
        <v>1.0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99" t="s">
        <v>4327</v>
      </c>
      <c r="B1309" s="168" t="s">
        <v>4320</v>
      </c>
      <c r="C1309" s="31" t="s">
        <v>1732</v>
      </c>
      <c r="D1309" s="168" t="s">
        <v>4321</v>
      </c>
      <c r="E1309" s="31" t="s">
        <v>4322</v>
      </c>
      <c r="F1309" s="31" t="s">
        <v>131</v>
      </c>
      <c r="G1309" s="168" t="s">
        <v>1749</v>
      </c>
      <c r="H1309" s="31" t="s">
        <v>1742</v>
      </c>
      <c r="I1309" s="168" t="s">
        <v>1755</v>
      </c>
      <c r="J1309" s="173">
        <v>1.0</v>
      </c>
      <c r="K1309" s="31" t="s">
        <v>9</v>
      </c>
      <c r="L1309" s="31" t="s">
        <v>134</v>
      </c>
      <c r="M1309" s="174">
        <v>45759.0</v>
      </c>
      <c r="N1309" s="31" t="s">
        <v>78</v>
      </c>
      <c r="O1309" s="173">
        <v>1.0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99" t="s">
        <v>4328</v>
      </c>
      <c r="B1310" s="168" t="s">
        <v>4324</v>
      </c>
      <c r="C1310" s="31" t="s">
        <v>1732</v>
      </c>
      <c r="D1310" s="168" t="s">
        <v>4325</v>
      </c>
      <c r="E1310" s="31" t="s">
        <v>4326</v>
      </c>
      <c r="F1310" s="31" t="s">
        <v>132</v>
      </c>
      <c r="G1310" s="168" t="s">
        <v>1736</v>
      </c>
      <c r="H1310" s="31" t="s">
        <v>1733</v>
      </c>
      <c r="I1310" s="168" t="s">
        <v>1755</v>
      </c>
      <c r="J1310" s="173">
        <v>1.0</v>
      </c>
      <c r="K1310" s="31" t="s">
        <v>9</v>
      </c>
      <c r="L1310" s="31" t="s">
        <v>134</v>
      </c>
      <c r="M1310" s="174">
        <v>45759.0</v>
      </c>
      <c r="N1310" s="31" t="s">
        <v>78</v>
      </c>
      <c r="O1310" s="173">
        <v>1.0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99" t="s">
        <v>4329</v>
      </c>
      <c r="B1311" s="168" t="s">
        <v>4320</v>
      </c>
      <c r="C1311" s="31" t="s">
        <v>1735</v>
      </c>
      <c r="D1311" s="168" t="s">
        <v>4321</v>
      </c>
      <c r="E1311" s="31" t="s">
        <v>4322</v>
      </c>
      <c r="F1311" s="31" t="s">
        <v>131</v>
      </c>
      <c r="G1311" s="168" t="s">
        <v>1749</v>
      </c>
      <c r="H1311" s="31" t="s">
        <v>1742</v>
      </c>
      <c r="I1311" s="168" t="s">
        <v>1755</v>
      </c>
      <c r="J1311" s="173">
        <v>1.0</v>
      </c>
      <c r="K1311" s="31" t="s">
        <v>9</v>
      </c>
      <c r="L1311" s="31" t="s">
        <v>134</v>
      </c>
      <c r="M1311" s="174">
        <v>45759.0</v>
      </c>
      <c r="N1311" s="31" t="s">
        <v>78</v>
      </c>
      <c r="O1311" s="173">
        <v>1.0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99" t="s">
        <v>4330</v>
      </c>
      <c r="B1312" s="168" t="s">
        <v>4324</v>
      </c>
      <c r="C1312" s="31" t="s">
        <v>1735</v>
      </c>
      <c r="D1312" s="168" t="s">
        <v>4325</v>
      </c>
      <c r="E1312" s="31" t="s">
        <v>4326</v>
      </c>
      <c r="F1312" s="31" t="s">
        <v>132</v>
      </c>
      <c r="G1312" s="168" t="s">
        <v>1736</v>
      </c>
      <c r="H1312" s="31" t="s">
        <v>1733</v>
      </c>
      <c r="I1312" s="168" t="s">
        <v>1755</v>
      </c>
      <c r="J1312" s="173">
        <v>1.0</v>
      </c>
      <c r="K1312" s="31" t="s">
        <v>9</v>
      </c>
      <c r="L1312" s="31" t="s">
        <v>134</v>
      </c>
      <c r="M1312" s="174">
        <v>45759.0</v>
      </c>
      <c r="N1312" s="31" t="s">
        <v>78</v>
      </c>
      <c r="O1312" s="173">
        <v>1.0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99" t="s">
        <v>4331</v>
      </c>
      <c r="B1313" s="168" t="s">
        <v>4332</v>
      </c>
      <c r="C1313" s="31" t="s">
        <v>1725</v>
      </c>
      <c r="D1313" s="168" t="s">
        <v>4333</v>
      </c>
      <c r="E1313" s="31" t="s">
        <v>2015</v>
      </c>
      <c r="F1313" s="31" t="s">
        <v>129</v>
      </c>
      <c r="G1313" s="163" t="s">
        <v>1728</v>
      </c>
      <c r="H1313" s="31" t="s">
        <v>1728</v>
      </c>
      <c r="I1313" s="168" t="s">
        <v>1755</v>
      </c>
      <c r="J1313" s="173">
        <v>1.0</v>
      </c>
      <c r="K1313" s="31" t="s">
        <v>9</v>
      </c>
      <c r="L1313" s="31" t="s">
        <v>134</v>
      </c>
      <c r="M1313" s="174">
        <v>45759.0</v>
      </c>
      <c r="N1313" s="31" t="s">
        <v>78</v>
      </c>
      <c r="O1313" s="173">
        <v>1.0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99" t="s">
        <v>4334</v>
      </c>
      <c r="B1314" s="168" t="s">
        <v>4332</v>
      </c>
      <c r="C1314" s="31" t="s">
        <v>1732</v>
      </c>
      <c r="D1314" s="168" t="s">
        <v>4333</v>
      </c>
      <c r="E1314" s="31" t="s">
        <v>2015</v>
      </c>
      <c r="F1314" s="31" t="s">
        <v>129</v>
      </c>
      <c r="G1314" s="168" t="s">
        <v>1792</v>
      </c>
      <c r="H1314" s="31" t="s">
        <v>1779</v>
      </c>
      <c r="I1314" s="168" t="s">
        <v>1755</v>
      </c>
      <c r="J1314" s="173">
        <v>1.0</v>
      </c>
      <c r="K1314" s="31" t="s">
        <v>9</v>
      </c>
      <c r="L1314" s="31" t="s">
        <v>134</v>
      </c>
      <c r="M1314" s="174">
        <v>45759.0</v>
      </c>
      <c r="N1314" s="31" t="s">
        <v>78</v>
      </c>
      <c r="O1314" s="173">
        <v>1.0</v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99" t="s">
        <v>4335</v>
      </c>
      <c r="B1315" s="168" t="s">
        <v>4336</v>
      </c>
      <c r="C1315" s="31" t="s">
        <v>1725</v>
      </c>
      <c r="D1315" s="168" t="s">
        <v>4337</v>
      </c>
      <c r="E1315" s="31" t="s">
        <v>2671</v>
      </c>
      <c r="F1315" s="31" t="s">
        <v>132</v>
      </c>
      <c r="G1315" s="163" t="s">
        <v>1728</v>
      </c>
      <c r="H1315" s="31" t="s">
        <v>1728</v>
      </c>
      <c r="I1315" s="168" t="s">
        <v>1729</v>
      </c>
      <c r="J1315" s="173">
        <v>1.0</v>
      </c>
      <c r="K1315" s="31" t="s">
        <v>82</v>
      </c>
      <c r="L1315" s="31" t="s">
        <v>134</v>
      </c>
      <c r="M1315" s="174">
        <v>45759.0</v>
      </c>
      <c r="N1315" s="31" t="s">
        <v>78</v>
      </c>
      <c r="O1315" s="173">
        <v>1.0</v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99" t="s">
        <v>4338</v>
      </c>
      <c r="B1316" s="168" t="s">
        <v>4336</v>
      </c>
      <c r="C1316" s="31" t="s">
        <v>1732</v>
      </c>
      <c r="D1316" s="168" t="s">
        <v>4337</v>
      </c>
      <c r="E1316" s="31" t="s">
        <v>2671</v>
      </c>
      <c r="F1316" s="31" t="s">
        <v>132</v>
      </c>
      <c r="G1316" s="168" t="s">
        <v>1749</v>
      </c>
      <c r="H1316" s="31" t="s">
        <v>1742</v>
      </c>
      <c r="I1316" s="168" t="s">
        <v>1729</v>
      </c>
      <c r="J1316" s="173">
        <v>1.0</v>
      </c>
      <c r="K1316" s="31" t="s">
        <v>82</v>
      </c>
      <c r="L1316" s="31" t="s">
        <v>134</v>
      </c>
      <c r="M1316" s="174">
        <v>45759.0</v>
      </c>
      <c r="N1316" s="31" t="s">
        <v>78</v>
      </c>
      <c r="O1316" s="173">
        <v>1.0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99" t="s">
        <v>4339</v>
      </c>
      <c r="B1317" s="168" t="s">
        <v>4332</v>
      </c>
      <c r="C1317" s="31" t="s">
        <v>1735</v>
      </c>
      <c r="D1317" s="168" t="s">
        <v>4333</v>
      </c>
      <c r="E1317" s="31" t="s">
        <v>2015</v>
      </c>
      <c r="F1317" s="31" t="s">
        <v>129</v>
      </c>
      <c r="G1317" s="168" t="s">
        <v>1792</v>
      </c>
      <c r="H1317" s="31" t="s">
        <v>1779</v>
      </c>
      <c r="I1317" s="168" t="s">
        <v>1755</v>
      </c>
      <c r="J1317" s="173">
        <v>1.0</v>
      </c>
      <c r="K1317" s="31" t="s">
        <v>9</v>
      </c>
      <c r="L1317" s="31" t="s">
        <v>134</v>
      </c>
      <c r="M1317" s="174">
        <v>45759.0</v>
      </c>
      <c r="N1317" s="31" t="s">
        <v>78</v>
      </c>
      <c r="O1317" s="173">
        <v>1.0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99" t="s">
        <v>4340</v>
      </c>
      <c r="B1318" s="168" t="s">
        <v>4336</v>
      </c>
      <c r="C1318" s="31" t="s">
        <v>1735</v>
      </c>
      <c r="D1318" s="168" t="s">
        <v>4337</v>
      </c>
      <c r="E1318" s="31" t="s">
        <v>2671</v>
      </c>
      <c r="F1318" s="31" t="s">
        <v>132</v>
      </c>
      <c r="G1318" s="168" t="s">
        <v>1749</v>
      </c>
      <c r="H1318" s="31" t="s">
        <v>1742</v>
      </c>
      <c r="I1318" s="168" t="s">
        <v>1729</v>
      </c>
      <c r="J1318" s="173">
        <v>1.0</v>
      </c>
      <c r="K1318" s="31" t="s">
        <v>82</v>
      </c>
      <c r="L1318" s="31" t="s">
        <v>134</v>
      </c>
      <c r="M1318" s="174">
        <v>45759.0</v>
      </c>
      <c r="N1318" s="31" t="s">
        <v>78</v>
      </c>
      <c r="O1318" s="173">
        <v>1.0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99" t="s">
        <v>4341</v>
      </c>
      <c r="B1319" s="168" t="s">
        <v>4342</v>
      </c>
      <c r="C1319" s="31" t="s">
        <v>1725</v>
      </c>
      <c r="D1319" s="168" t="s">
        <v>4343</v>
      </c>
      <c r="E1319" s="31" t="s">
        <v>4344</v>
      </c>
      <c r="F1319" s="31" t="s">
        <v>129</v>
      </c>
      <c r="G1319" s="163" t="s">
        <v>1728</v>
      </c>
      <c r="H1319" s="31" t="s">
        <v>1728</v>
      </c>
      <c r="I1319" s="168" t="s">
        <v>1755</v>
      </c>
      <c r="J1319" s="173">
        <v>1.0</v>
      </c>
      <c r="K1319" s="31" t="s">
        <v>9</v>
      </c>
      <c r="L1319" s="31" t="s">
        <v>134</v>
      </c>
      <c r="M1319" s="174">
        <v>45759.0</v>
      </c>
      <c r="N1319" s="31" t="s">
        <v>78</v>
      </c>
      <c r="O1319" s="173">
        <v>1.0</v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99" t="s">
        <v>4345</v>
      </c>
      <c r="B1320" s="168" t="s">
        <v>4342</v>
      </c>
      <c r="C1320" s="31" t="s">
        <v>1732</v>
      </c>
      <c r="D1320" s="168" t="s">
        <v>4343</v>
      </c>
      <c r="E1320" s="31" t="s">
        <v>4344</v>
      </c>
      <c r="F1320" s="31" t="s">
        <v>129</v>
      </c>
      <c r="G1320" s="168" t="s">
        <v>1792</v>
      </c>
      <c r="H1320" s="31" t="s">
        <v>1779</v>
      </c>
      <c r="I1320" s="168" t="s">
        <v>1755</v>
      </c>
      <c r="J1320" s="173">
        <v>1.0</v>
      </c>
      <c r="K1320" s="31" t="s">
        <v>9</v>
      </c>
      <c r="L1320" s="31" t="s">
        <v>134</v>
      </c>
      <c r="M1320" s="174">
        <v>45759.0</v>
      </c>
      <c r="N1320" s="31" t="s">
        <v>78</v>
      </c>
      <c r="O1320" s="173">
        <v>1.0</v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99" t="s">
        <v>4346</v>
      </c>
      <c r="B1321" s="168" t="s">
        <v>4347</v>
      </c>
      <c r="C1321" s="31" t="s">
        <v>1725</v>
      </c>
      <c r="D1321" s="168" t="s">
        <v>4348</v>
      </c>
      <c r="E1321" s="31" t="s">
        <v>4349</v>
      </c>
      <c r="F1321" s="31" t="s">
        <v>129</v>
      </c>
      <c r="G1321" s="163" t="s">
        <v>1728</v>
      </c>
      <c r="H1321" s="31" t="s">
        <v>1728</v>
      </c>
      <c r="I1321" s="168" t="s">
        <v>1755</v>
      </c>
      <c r="J1321" s="173">
        <v>1.0</v>
      </c>
      <c r="K1321" s="31" t="s">
        <v>9</v>
      </c>
      <c r="L1321" s="31" t="s">
        <v>134</v>
      </c>
      <c r="M1321" s="174">
        <v>45759.0</v>
      </c>
      <c r="N1321" s="31" t="s">
        <v>78</v>
      </c>
      <c r="O1321" s="173">
        <v>1.0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99" t="s">
        <v>4350</v>
      </c>
      <c r="B1322" s="168" t="s">
        <v>4347</v>
      </c>
      <c r="C1322" s="31" t="s">
        <v>1732</v>
      </c>
      <c r="D1322" s="168" t="s">
        <v>4348</v>
      </c>
      <c r="E1322" s="31" t="s">
        <v>4349</v>
      </c>
      <c r="F1322" s="31" t="s">
        <v>129</v>
      </c>
      <c r="G1322" s="168" t="s">
        <v>1792</v>
      </c>
      <c r="H1322" s="31" t="s">
        <v>1779</v>
      </c>
      <c r="I1322" s="168" t="s">
        <v>1755</v>
      </c>
      <c r="J1322" s="173">
        <v>1.0</v>
      </c>
      <c r="K1322" s="31" t="s">
        <v>9</v>
      </c>
      <c r="L1322" s="31" t="s">
        <v>134</v>
      </c>
      <c r="M1322" s="174">
        <v>45759.0</v>
      </c>
      <c r="N1322" s="31" t="s">
        <v>78</v>
      </c>
      <c r="O1322" s="173">
        <v>1.0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99" t="s">
        <v>4351</v>
      </c>
      <c r="B1323" s="168" t="s">
        <v>4342</v>
      </c>
      <c r="C1323" s="31" t="s">
        <v>1735</v>
      </c>
      <c r="D1323" s="168" t="s">
        <v>4343</v>
      </c>
      <c r="E1323" s="31" t="s">
        <v>4344</v>
      </c>
      <c r="F1323" s="31" t="s">
        <v>129</v>
      </c>
      <c r="G1323" s="168" t="s">
        <v>1792</v>
      </c>
      <c r="H1323" s="31" t="s">
        <v>1779</v>
      </c>
      <c r="I1323" s="168" t="s">
        <v>1755</v>
      </c>
      <c r="J1323" s="173">
        <v>1.0</v>
      </c>
      <c r="K1323" s="31" t="s">
        <v>9</v>
      </c>
      <c r="L1323" s="31" t="s">
        <v>134</v>
      </c>
      <c r="M1323" s="174">
        <v>45759.0</v>
      </c>
      <c r="N1323" s="31" t="s">
        <v>78</v>
      </c>
      <c r="O1323" s="173">
        <v>1.0</v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99" t="s">
        <v>4352</v>
      </c>
      <c r="B1324" s="168" t="s">
        <v>4347</v>
      </c>
      <c r="C1324" s="31" t="s">
        <v>1735</v>
      </c>
      <c r="D1324" s="168" t="s">
        <v>4348</v>
      </c>
      <c r="E1324" s="31" t="s">
        <v>4349</v>
      </c>
      <c r="F1324" s="31" t="s">
        <v>129</v>
      </c>
      <c r="G1324" s="168" t="s">
        <v>1792</v>
      </c>
      <c r="H1324" s="31" t="s">
        <v>1779</v>
      </c>
      <c r="I1324" s="168" t="s">
        <v>1755</v>
      </c>
      <c r="J1324" s="173">
        <v>1.0</v>
      </c>
      <c r="K1324" s="31" t="s">
        <v>9</v>
      </c>
      <c r="L1324" s="31" t="s">
        <v>134</v>
      </c>
      <c r="M1324" s="174">
        <v>45759.0</v>
      </c>
      <c r="N1324" s="31" t="s">
        <v>78</v>
      </c>
      <c r="O1324" s="173">
        <v>1.0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99" t="s">
        <v>4353</v>
      </c>
      <c r="B1325" s="168" t="s">
        <v>4354</v>
      </c>
      <c r="C1325" s="31" t="s">
        <v>1725</v>
      </c>
      <c r="D1325" s="168" t="s">
        <v>4355</v>
      </c>
      <c r="E1325" s="31" t="s">
        <v>2938</v>
      </c>
      <c r="F1325" s="31" t="s">
        <v>129</v>
      </c>
      <c r="G1325" s="163" t="s">
        <v>1728</v>
      </c>
      <c r="H1325" s="31" t="s">
        <v>1728</v>
      </c>
      <c r="I1325" s="168" t="s">
        <v>1755</v>
      </c>
      <c r="J1325" s="173">
        <v>2.0</v>
      </c>
      <c r="K1325" s="31" t="s">
        <v>9</v>
      </c>
      <c r="L1325" s="31" t="s">
        <v>134</v>
      </c>
      <c r="M1325" s="174">
        <v>45759.0</v>
      </c>
      <c r="N1325" s="31" t="s">
        <v>78</v>
      </c>
      <c r="O1325" s="173">
        <v>2.0</v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99" t="s">
        <v>4356</v>
      </c>
      <c r="B1326" s="168" t="s">
        <v>4354</v>
      </c>
      <c r="C1326" s="31" t="s">
        <v>1732</v>
      </c>
      <c r="D1326" s="168" t="s">
        <v>4355</v>
      </c>
      <c r="E1326" s="31" t="s">
        <v>2938</v>
      </c>
      <c r="F1326" s="31" t="s">
        <v>129</v>
      </c>
      <c r="G1326" s="168" t="s">
        <v>1736</v>
      </c>
      <c r="H1326" s="31" t="s">
        <v>1733</v>
      </c>
      <c r="I1326" s="168" t="s">
        <v>1755</v>
      </c>
      <c r="J1326" s="173">
        <v>2.0</v>
      </c>
      <c r="K1326" s="31" t="s">
        <v>9</v>
      </c>
      <c r="L1326" s="31" t="s">
        <v>134</v>
      </c>
      <c r="M1326" s="174">
        <v>45759.0</v>
      </c>
      <c r="N1326" s="31" t="s">
        <v>78</v>
      </c>
      <c r="O1326" s="173">
        <v>2.0</v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99" t="s">
        <v>4357</v>
      </c>
      <c r="B1327" s="168" t="s">
        <v>4358</v>
      </c>
      <c r="C1327" s="31" t="s">
        <v>1725</v>
      </c>
      <c r="D1327" s="168" t="s">
        <v>4359</v>
      </c>
      <c r="E1327" s="31" t="s">
        <v>4360</v>
      </c>
      <c r="F1327" s="31" t="s">
        <v>132</v>
      </c>
      <c r="G1327" s="163" t="s">
        <v>1728</v>
      </c>
      <c r="H1327" s="31" t="s">
        <v>1728</v>
      </c>
      <c r="I1327" s="168" t="s">
        <v>1755</v>
      </c>
      <c r="J1327" s="173">
        <v>1.0</v>
      </c>
      <c r="K1327" s="31" t="s">
        <v>9</v>
      </c>
      <c r="L1327" s="31" t="s">
        <v>134</v>
      </c>
      <c r="M1327" s="174">
        <v>45759.0</v>
      </c>
      <c r="N1327" s="31" t="s">
        <v>78</v>
      </c>
      <c r="O1327" s="173">
        <v>1.0</v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99" t="s">
        <v>4361</v>
      </c>
      <c r="B1328" s="168" t="s">
        <v>4358</v>
      </c>
      <c r="C1328" s="31" t="s">
        <v>1732</v>
      </c>
      <c r="D1328" s="168" t="s">
        <v>4359</v>
      </c>
      <c r="E1328" s="31" t="s">
        <v>4360</v>
      </c>
      <c r="F1328" s="31" t="s">
        <v>132</v>
      </c>
      <c r="G1328" s="168" t="s">
        <v>1736</v>
      </c>
      <c r="H1328" s="31" t="s">
        <v>1733</v>
      </c>
      <c r="I1328" s="168" t="s">
        <v>1755</v>
      </c>
      <c r="J1328" s="173">
        <v>1.0</v>
      </c>
      <c r="K1328" s="31" t="s">
        <v>9</v>
      </c>
      <c r="L1328" s="31" t="s">
        <v>134</v>
      </c>
      <c r="M1328" s="174">
        <v>45759.0</v>
      </c>
      <c r="N1328" s="31" t="s">
        <v>78</v>
      </c>
      <c r="O1328" s="173">
        <v>1.0</v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99" t="s">
        <v>4362</v>
      </c>
      <c r="B1329" s="168" t="s">
        <v>4354</v>
      </c>
      <c r="C1329" s="31" t="s">
        <v>1735</v>
      </c>
      <c r="D1329" s="168" t="s">
        <v>4355</v>
      </c>
      <c r="E1329" s="31" t="s">
        <v>2938</v>
      </c>
      <c r="F1329" s="31" t="s">
        <v>129</v>
      </c>
      <c r="G1329" s="168" t="s">
        <v>1736</v>
      </c>
      <c r="H1329" s="31" t="s">
        <v>1733</v>
      </c>
      <c r="I1329" s="168" t="s">
        <v>1755</v>
      </c>
      <c r="J1329" s="173">
        <v>2.0</v>
      </c>
      <c r="K1329" s="31" t="s">
        <v>9</v>
      </c>
      <c r="L1329" s="31" t="s">
        <v>134</v>
      </c>
      <c r="M1329" s="174">
        <v>45759.0</v>
      </c>
      <c r="N1329" s="31" t="s">
        <v>78</v>
      </c>
      <c r="O1329" s="173">
        <v>2.0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99" t="s">
        <v>4363</v>
      </c>
      <c r="B1330" s="168" t="s">
        <v>4358</v>
      </c>
      <c r="C1330" s="31" t="s">
        <v>1735</v>
      </c>
      <c r="D1330" s="168" t="s">
        <v>4359</v>
      </c>
      <c r="E1330" s="31" t="s">
        <v>4360</v>
      </c>
      <c r="F1330" s="31" t="s">
        <v>132</v>
      </c>
      <c r="G1330" s="168" t="s">
        <v>1736</v>
      </c>
      <c r="H1330" s="31" t="s">
        <v>1733</v>
      </c>
      <c r="I1330" s="168" t="s">
        <v>1755</v>
      </c>
      <c r="J1330" s="173">
        <v>1.0</v>
      </c>
      <c r="K1330" s="31" t="s">
        <v>9</v>
      </c>
      <c r="L1330" s="31" t="s">
        <v>134</v>
      </c>
      <c r="M1330" s="174">
        <v>45759.0</v>
      </c>
      <c r="N1330" s="31" t="s">
        <v>78</v>
      </c>
      <c r="O1330" s="173">
        <v>1.0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99" t="s">
        <v>4364</v>
      </c>
      <c r="B1331" s="168" t="s">
        <v>4365</v>
      </c>
      <c r="C1331" s="31" t="s">
        <v>1725</v>
      </c>
      <c r="D1331" s="168" t="s">
        <v>4366</v>
      </c>
      <c r="E1331" s="31" t="s">
        <v>4367</v>
      </c>
      <c r="F1331" s="31" t="s">
        <v>132</v>
      </c>
      <c r="G1331" s="163" t="s">
        <v>1728</v>
      </c>
      <c r="H1331" s="31" t="s">
        <v>1728</v>
      </c>
      <c r="I1331" s="168" t="s">
        <v>1755</v>
      </c>
      <c r="J1331" s="173">
        <v>1.0</v>
      </c>
      <c r="K1331" s="31" t="s">
        <v>9</v>
      </c>
      <c r="L1331" s="31" t="s">
        <v>134</v>
      </c>
      <c r="M1331" s="174">
        <v>45760.0</v>
      </c>
      <c r="N1331" s="31" t="s">
        <v>2</v>
      </c>
      <c r="O1331" s="173">
        <v>1.0</v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99" t="s">
        <v>4368</v>
      </c>
      <c r="B1332" s="168" t="s">
        <v>4369</v>
      </c>
      <c r="C1332" s="31" t="s">
        <v>1725</v>
      </c>
      <c r="D1332" s="168" t="s">
        <v>4370</v>
      </c>
      <c r="E1332" s="31" t="s">
        <v>4371</v>
      </c>
      <c r="F1332" s="31" t="s">
        <v>129</v>
      </c>
      <c r="G1332" s="163" t="s">
        <v>1728</v>
      </c>
      <c r="H1332" s="31" t="s">
        <v>1728</v>
      </c>
      <c r="I1332" s="168" t="s">
        <v>1755</v>
      </c>
      <c r="J1332" s="173">
        <v>1.0</v>
      </c>
      <c r="K1332" s="31" t="s">
        <v>9</v>
      </c>
      <c r="L1332" s="31" t="s">
        <v>134</v>
      </c>
      <c r="M1332" s="174">
        <v>45760.0</v>
      </c>
      <c r="N1332" s="31" t="s">
        <v>2</v>
      </c>
      <c r="O1332" s="173">
        <v>1.0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99" t="s">
        <v>4372</v>
      </c>
      <c r="B1333" s="168" t="s">
        <v>4365</v>
      </c>
      <c r="C1333" s="31" t="s">
        <v>1732</v>
      </c>
      <c r="D1333" s="168" t="s">
        <v>4366</v>
      </c>
      <c r="E1333" s="31" t="s">
        <v>4367</v>
      </c>
      <c r="F1333" s="31" t="s">
        <v>132</v>
      </c>
      <c r="G1333" s="168" t="s">
        <v>1736</v>
      </c>
      <c r="H1333" s="31" t="s">
        <v>1733</v>
      </c>
      <c r="I1333" s="168" t="s">
        <v>1755</v>
      </c>
      <c r="J1333" s="173">
        <v>1.0</v>
      </c>
      <c r="K1333" s="31" t="s">
        <v>9</v>
      </c>
      <c r="L1333" s="31" t="s">
        <v>134</v>
      </c>
      <c r="M1333" s="174">
        <v>45760.0</v>
      </c>
      <c r="N1333" s="31" t="s">
        <v>2</v>
      </c>
      <c r="O1333" s="173">
        <v>1.0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99" t="s">
        <v>4373</v>
      </c>
      <c r="B1334" s="168" t="s">
        <v>4369</v>
      </c>
      <c r="C1334" s="31" t="s">
        <v>1732</v>
      </c>
      <c r="D1334" s="168" t="s">
        <v>4370</v>
      </c>
      <c r="E1334" s="31" t="s">
        <v>4371</v>
      </c>
      <c r="F1334" s="31" t="s">
        <v>129</v>
      </c>
      <c r="G1334" s="168" t="s">
        <v>1749</v>
      </c>
      <c r="H1334" s="31" t="s">
        <v>1742</v>
      </c>
      <c r="I1334" s="168" t="s">
        <v>1755</v>
      </c>
      <c r="J1334" s="173">
        <v>1.0</v>
      </c>
      <c r="K1334" s="31" t="s">
        <v>9</v>
      </c>
      <c r="L1334" s="31" t="s">
        <v>134</v>
      </c>
      <c r="M1334" s="174">
        <v>45760.0</v>
      </c>
      <c r="N1334" s="31" t="s">
        <v>2</v>
      </c>
      <c r="O1334" s="173">
        <v>1.0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99" t="s">
        <v>4374</v>
      </c>
      <c r="B1335" s="168" t="s">
        <v>4375</v>
      </c>
      <c r="C1335" s="31" t="s">
        <v>1725</v>
      </c>
      <c r="D1335" s="168" t="s">
        <v>4376</v>
      </c>
      <c r="E1335" s="31" t="s">
        <v>4377</v>
      </c>
      <c r="F1335" s="31" t="s">
        <v>129</v>
      </c>
      <c r="G1335" s="163" t="s">
        <v>1728</v>
      </c>
      <c r="H1335" s="31" t="s">
        <v>1728</v>
      </c>
      <c r="I1335" s="168" t="s">
        <v>1729</v>
      </c>
      <c r="J1335" s="173">
        <v>2.0</v>
      </c>
      <c r="K1335" s="31" t="s">
        <v>82</v>
      </c>
      <c r="L1335" s="31" t="s">
        <v>134</v>
      </c>
      <c r="M1335" s="174">
        <v>45760.0</v>
      </c>
      <c r="N1335" s="31" t="s">
        <v>2</v>
      </c>
      <c r="O1335" s="173">
        <v>2.0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99" t="s">
        <v>4378</v>
      </c>
      <c r="B1336" s="168" t="s">
        <v>4379</v>
      </c>
      <c r="C1336" s="31" t="s">
        <v>1725</v>
      </c>
      <c r="D1336" s="168" t="s">
        <v>4380</v>
      </c>
      <c r="E1336" s="31" t="s">
        <v>4381</v>
      </c>
      <c r="F1336" s="31" t="s">
        <v>129</v>
      </c>
      <c r="G1336" s="163" t="s">
        <v>1728</v>
      </c>
      <c r="H1336" s="31" t="s">
        <v>1728</v>
      </c>
      <c r="I1336" s="168" t="s">
        <v>1729</v>
      </c>
      <c r="J1336" s="173">
        <v>1.0</v>
      </c>
      <c r="K1336" s="31" t="s">
        <v>82</v>
      </c>
      <c r="L1336" s="31" t="s">
        <v>134</v>
      </c>
      <c r="M1336" s="174">
        <v>45760.0</v>
      </c>
      <c r="N1336" s="31" t="s">
        <v>2</v>
      </c>
      <c r="O1336" s="173">
        <v>1.0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99" t="s">
        <v>4382</v>
      </c>
      <c r="B1337" s="168" t="s">
        <v>4383</v>
      </c>
      <c r="C1337" s="31" t="s">
        <v>1725</v>
      </c>
      <c r="D1337" s="168" t="s">
        <v>4384</v>
      </c>
      <c r="E1337" s="31" t="s">
        <v>4385</v>
      </c>
      <c r="F1337" s="31" t="s">
        <v>129</v>
      </c>
      <c r="G1337" s="163" t="s">
        <v>1728</v>
      </c>
      <c r="H1337" s="31" t="s">
        <v>1728</v>
      </c>
      <c r="I1337" s="168" t="s">
        <v>1755</v>
      </c>
      <c r="J1337" s="173">
        <v>1.0</v>
      </c>
      <c r="K1337" s="31" t="s">
        <v>9</v>
      </c>
      <c r="L1337" s="31" t="s">
        <v>134</v>
      </c>
      <c r="M1337" s="174">
        <v>45760.0</v>
      </c>
      <c r="N1337" s="31" t="s">
        <v>2</v>
      </c>
      <c r="O1337" s="173">
        <v>1.0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99" t="s">
        <v>4386</v>
      </c>
      <c r="B1338" s="168" t="s">
        <v>4375</v>
      </c>
      <c r="C1338" s="31" t="s">
        <v>1732</v>
      </c>
      <c r="D1338" s="168" t="s">
        <v>4376</v>
      </c>
      <c r="E1338" s="31" t="s">
        <v>4377</v>
      </c>
      <c r="F1338" s="31" t="s">
        <v>129</v>
      </c>
      <c r="G1338" s="168" t="s">
        <v>1749</v>
      </c>
      <c r="H1338" s="31" t="s">
        <v>1742</v>
      </c>
      <c r="I1338" s="168" t="s">
        <v>1729</v>
      </c>
      <c r="J1338" s="173">
        <v>2.0</v>
      </c>
      <c r="K1338" s="31" t="s">
        <v>82</v>
      </c>
      <c r="L1338" s="31" t="s">
        <v>134</v>
      </c>
      <c r="M1338" s="174">
        <v>45760.0</v>
      </c>
      <c r="N1338" s="31" t="s">
        <v>2</v>
      </c>
      <c r="O1338" s="173">
        <v>2.0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99" t="s">
        <v>4387</v>
      </c>
      <c r="B1339" s="168" t="s">
        <v>4388</v>
      </c>
      <c r="C1339" s="31" t="s">
        <v>1725</v>
      </c>
      <c r="D1339" s="168" t="s">
        <v>4389</v>
      </c>
      <c r="E1339" s="31" t="s">
        <v>4106</v>
      </c>
      <c r="F1339" s="31" t="s">
        <v>132</v>
      </c>
      <c r="G1339" s="163" t="s">
        <v>1728</v>
      </c>
      <c r="H1339" s="31" t="s">
        <v>1728</v>
      </c>
      <c r="I1339" s="168" t="s">
        <v>1729</v>
      </c>
      <c r="J1339" s="173">
        <v>1.0</v>
      </c>
      <c r="K1339" s="31" t="s">
        <v>82</v>
      </c>
      <c r="L1339" s="31" t="s">
        <v>134</v>
      </c>
      <c r="M1339" s="174">
        <v>45760.0</v>
      </c>
      <c r="N1339" s="31" t="s">
        <v>2</v>
      </c>
      <c r="O1339" s="173">
        <v>1.0</v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99" t="s">
        <v>4390</v>
      </c>
      <c r="B1340" s="168" t="s">
        <v>4379</v>
      </c>
      <c r="C1340" s="31" t="s">
        <v>1732</v>
      </c>
      <c r="D1340" s="168" t="s">
        <v>4380</v>
      </c>
      <c r="E1340" s="31" t="s">
        <v>4381</v>
      </c>
      <c r="F1340" s="31" t="s">
        <v>129</v>
      </c>
      <c r="G1340" s="168" t="s">
        <v>1749</v>
      </c>
      <c r="H1340" s="31" t="s">
        <v>1742</v>
      </c>
      <c r="I1340" s="168" t="s">
        <v>1729</v>
      </c>
      <c r="J1340" s="173">
        <v>1.0</v>
      </c>
      <c r="K1340" s="31" t="s">
        <v>82</v>
      </c>
      <c r="L1340" s="31" t="s">
        <v>134</v>
      </c>
      <c r="M1340" s="174">
        <v>45760.0</v>
      </c>
      <c r="N1340" s="31" t="s">
        <v>2</v>
      </c>
      <c r="O1340" s="173">
        <v>1.0</v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99" t="s">
        <v>4391</v>
      </c>
      <c r="B1341" s="168" t="s">
        <v>4365</v>
      </c>
      <c r="C1341" s="31" t="s">
        <v>1735</v>
      </c>
      <c r="D1341" s="168" t="s">
        <v>4366</v>
      </c>
      <c r="E1341" s="31" t="s">
        <v>4367</v>
      </c>
      <c r="F1341" s="31" t="s">
        <v>132</v>
      </c>
      <c r="G1341" s="168" t="s">
        <v>1736</v>
      </c>
      <c r="H1341" s="31" t="s">
        <v>1733</v>
      </c>
      <c r="I1341" s="168" t="s">
        <v>1755</v>
      </c>
      <c r="J1341" s="173">
        <v>1.0</v>
      </c>
      <c r="K1341" s="31" t="s">
        <v>9</v>
      </c>
      <c r="L1341" s="31" t="s">
        <v>134</v>
      </c>
      <c r="M1341" s="174">
        <v>45760.0</v>
      </c>
      <c r="N1341" s="31" t="s">
        <v>2</v>
      </c>
      <c r="O1341" s="173">
        <v>1.0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99" t="s">
        <v>4392</v>
      </c>
      <c r="B1342" s="168" t="s">
        <v>4383</v>
      </c>
      <c r="C1342" s="31" t="s">
        <v>1732</v>
      </c>
      <c r="D1342" s="168" t="s">
        <v>4384</v>
      </c>
      <c r="E1342" s="31" t="s">
        <v>4385</v>
      </c>
      <c r="F1342" s="31" t="s">
        <v>129</v>
      </c>
      <c r="G1342" s="168" t="s">
        <v>1749</v>
      </c>
      <c r="H1342" s="31" t="s">
        <v>1742</v>
      </c>
      <c r="I1342" s="168" t="s">
        <v>1755</v>
      </c>
      <c r="J1342" s="173">
        <v>1.0</v>
      </c>
      <c r="K1342" s="31" t="s">
        <v>9</v>
      </c>
      <c r="L1342" s="31" t="s">
        <v>134</v>
      </c>
      <c r="M1342" s="174">
        <v>45760.0</v>
      </c>
      <c r="N1342" s="31" t="s">
        <v>2</v>
      </c>
      <c r="O1342" s="173">
        <v>1.0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99" t="s">
        <v>4393</v>
      </c>
      <c r="B1343" s="168" t="s">
        <v>4388</v>
      </c>
      <c r="C1343" s="31" t="s">
        <v>1732</v>
      </c>
      <c r="D1343" s="168" t="s">
        <v>4389</v>
      </c>
      <c r="E1343" s="31" t="s">
        <v>4106</v>
      </c>
      <c r="F1343" s="31" t="s">
        <v>132</v>
      </c>
      <c r="G1343" s="168" t="s">
        <v>1736</v>
      </c>
      <c r="H1343" s="31" t="s">
        <v>1733</v>
      </c>
      <c r="I1343" s="168" t="s">
        <v>1729</v>
      </c>
      <c r="J1343" s="173">
        <v>1.0</v>
      </c>
      <c r="K1343" s="31" t="s">
        <v>82</v>
      </c>
      <c r="L1343" s="31" t="s">
        <v>134</v>
      </c>
      <c r="M1343" s="174">
        <v>45760.0</v>
      </c>
      <c r="N1343" s="31" t="s">
        <v>2</v>
      </c>
      <c r="O1343" s="173">
        <v>1.0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99" t="s">
        <v>4394</v>
      </c>
      <c r="B1344" s="168" t="s">
        <v>4395</v>
      </c>
      <c r="C1344" s="31" t="s">
        <v>1725</v>
      </c>
      <c r="D1344" s="168" t="s">
        <v>4396</v>
      </c>
      <c r="E1344" s="31" t="s">
        <v>4397</v>
      </c>
      <c r="F1344" s="31" t="s">
        <v>129</v>
      </c>
      <c r="G1344" s="163" t="s">
        <v>1728</v>
      </c>
      <c r="H1344" s="31" t="s">
        <v>1728</v>
      </c>
      <c r="I1344" s="168" t="s">
        <v>1729</v>
      </c>
      <c r="J1344" s="173">
        <v>1.0</v>
      </c>
      <c r="K1344" s="31" t="s">
        <v>82</v>
      </c>
      <c r="L1344" s="31" t="s">
        <v>134</v>
      </c>
      <c r="M1344" s="174">
        <v>45760.0</v>
      </c>
      <c r="N1344" s="31" t="s">
        <v>2</v>
      </c>
      <c r="O1344" s="173">
        <v>1.0</v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99" t="s">
        <v>4398</v>
      </c>
      <c r="B1345" s="168" t="s">
        <v>4399</v>
      </c>
      <c r="C1345" s="31" t="s">
        <v>1725</v>
      </c>
      <c r="D1345" s="168" t="s">
        <v>4400</v>
      </c>
      <c r="E1345" s="31" t="s">
        <v>4401</v>
      </c>
      <c r="F1345" s="31" t="s">
        <v>129</v>
      </c>
      <c r="G1345" s="163" t="s">
        <v>1728</v>
      </c>
      <c r="H1345" s="31" t="s">
        <v>1728</v>
      </c>
      <c r="I1345" s="168" t="s">
        <v>1729</v>
      </c>
      <c r="J1345" s="173">
        <v>1.0</v>
      </c>
      <c r="K1345" s="31" t="s">
        <v>82</v>
      </c>
      <c r="L1345" s="31" t="s">
        <v>134</v>
      </c>
      <c r="M1345" s="174">
        <v>45760.0</v>
      </c>
      <c r="N1345" s="31" t="s">
        <v>2</v>
      </c>
      <c r="O1345" s="173">
        <v>1.0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99" t="s">
        <v>4402</v>
      </c>
      <c r="B1346" s="168" t="s">
        <v>4403</v>
      </c>
      <c r="C1346" s="31" t="s">
        <v>1725</v>
      </c>
      <c r="D1346" s="168" t="s">
        <v>4404</v>
      </c>
      <c r="E1346" s="31" t="s">
        <v>4405</v>
      </c>
      <c r="F1346" s="31" t="s">
        <v>132</v>
      </c>
      <c r="G1346" s="163" t="s">
        <v>1728</v>
      </c>
      <c r="H1346" s="31" t="s">
        <v>1728</v>
      </c>
      <c r="I1346" s="168" t="s">
        <v>1755</v>
      </c>
      <c r="J1346" s="173">
        <v>1.0</v>
      </c>
      <c r="K1346" s="31" t="s">
        <v>9</v>
      </c>
      <c r="L1346" s="31" t="s">
        <v>134</v>
      </c>
      <c r="M1346" s="174">
        <v>45760.0</v>
      </c>
      <c r="N1346" s="31" t="s">
        <v>2</v>
      </c>
      <c r="O1346" s="173">
        <v>1.0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99" t="s">
        <v>4406</v>
      </c>
      <c r="B1347" s="168" t="s">
        <v>4407</v>
      </c>
      <c r="C1347" s="31" t="s">
        <v>1725</v>
      </c>
      <c r="D1347" s="168" t="s">
        <v>4408</v>
      </c>
      <c r="E1347" s="31" t="s">
        <v>4409</v>
      </c>
      <c r="F1347" s="31" t="s">
        <v>132</v>
      </c>
      <c r="G1347" s="163" t="s">
        <v>1728</v>
      </c>
      <c r="H1347" s="31" t="s">
        <v>1728</v>
      </c>
      <c r="I1347" s="168" t="s">
        <v>1729</v>
      </c>
      <c r="J1347" s="173">
        <v>1.0</v>
      </c>
      <c r="K1347" s="31" t="s">
        <v>82</v>
      </c>
      <c r="L1347" s="31" t="s">
        <v>134</v>
      </c>
      <c r="M1347" s="174">
        <v>45760.0</v>
      </c>
      <c r="N1347" s="31" t="s">
        <v>2</v>
      </c>
      <c r="O1347" s="173">
        <v>1.0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99" t="s">
        <v>4410</v>
      </c>
      <c r="B1348" s="168" t="s">
        <v>4369</v>
      </c>
      <c r="C1348" s="31" t="s">
        <v>1735</v>
      </c>
      <c r="D1348" s="168" t="s">
        <v>4370</v>
      </c>
      <c r="E1348" s="31" t="s">
        <v>4371</v>
      </c>
      <c r="F1348" s="31" t="s">
        <v>129</v>
      </c>
      <c r="G1348" s="168" t="s">
        <v>1749</v>
      </c>
      <c r="H1348" s="31" t="s">
        <v>1742</v>
      </c>
      <c r="I1348" s="168" t="s">
        <v>1755</v>
      </c>
      <c r="J1348" s="173">
        <v>1.0</v>
      </c>
      <c r="K1348" s="31" t="s">
        <v>9</v>
      </c>
      <c r="L1348" s="31" t="s">
        <v>134</v>
      </c>
      <c r="M1348" s="174">
        <v>45760.0</v>
      </c>
      <c r="N1348" s="31" t="s">
        <v>2</v>
      </c>
      <c r="O1348" s="173">
        <v>1.0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99" t="s">
        <v>4411</v>
      </c>
      <c r="B1349" s="168" t="s">
        <v>4395</v>
      </c>
      <c r="C1349" s="31" t="s">
        <v>1732</v>
      </c>
      <c r="D1349" s="168" t="s">
        <v>4396</v>
      </c>
      <c r="E1349" s="31" t="s">
        <v>4397</v>
      </c>
      <c r="F1349" s="31" t="s">
        <v>129</v>
      </c>
      <c r="G1349" s="168" t="s">
        <v>1749</v>
      </c>
      <c r="H1349" s="31" t="s">
        <v>1742</v>
      </c>
      <c r="I1349" s="168" t="s">
        <v>1729</v>
      </c>
      <c r="J1349" s="173">
        <v>1.0</v>
      </c>
      <c r="K1349" s="31" t="s">
        <v>82</v>
      </c>
      <c r="L1349" s="31" t="s">
        <v>134</v>
      </c>
      <c r="M1349" s="174">
        <v>45760.0</v>
      </c>
      <c r="N1349" s="31" t="s">
        <v>2</v>
      </c>
      <c r="O1349" s="173">
        <v>1.0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99" t="s">
        <v>4412</v>
      </c>
      <c r="B1350" s="168" t="s">
        <v>4399</v>
      </c>
      <c r="C1350" s="31" t="s">
        <v>1732</v>
      </c>
      <c r="D1350" s="168" t="s">
        <v>4400</v>
      </c>
      <c r="E1350" s="31" t="s">
        <v>4401</v>
      </c>
      <c r="F1350" s="31" t="s">
        <v>129</v>
      </c>
      <c r="G1350" s="168" t="s">
        <v>1749</v>
      </c>
      <c r="H1350" s="31" t="s">
        <v>1742</v>
      </c>
      <c r="I1350" s="168" t="s">
        <v>1729</v>
      </c>
      <c r="J1350" s="173">
        <v>1.0</v>
      </c>
      <c r="K1350" s="31" t="s">
        <v>82</v>
      </c>
      <c r="L1350" s="31" t="s">
        <v>134</v>
      </c>
      <c r="M1350" s="174">
        <v>45760.0</v>
      </c>
      <c r="N1350" s="31" t="s">
        <v>2</v>
      </c>
      <c r="O1350" s="173">
        <v>1.0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99" t="s">
        <v>4413</v>
      </c>
      <c r="B1351" s="168" t="s">
        <v>4403</v>
      </c>
      <c r="C1351" s="31" t="s">
        <v>1732</v>
      </c>
      <c r="D1351" s="168" t="s">
        <v>4404</v>
      </c>
      <c r="E1351" s="31" t="s">
        <v>4405</v>
      </c>
      <c r="F1351" s="31" t="s">
        <v>132</v>
      </c>
      <c r="G1351" s="168" t="s">
        <v>1736</v>
      </c>
      <c r="H1351" s="31" t="s">
        <v>1733</v>
      </c>
      <c r="I1351" s="168" t="s">
        <v>1755</v>
      </c>
      <c r="J1351" s="173">
        <v>1.0</v>
      </c>
      <c r="K1351" s="31" t="s">
        <v>9</v>
      </c>
      <c r="L1351" s="31" t="s">
        <v>134</v>
      </c>
      <c r="M1351" s="174">
        <v>45760.0</v>
      </c>
      <c r="N1351" s="31" t="s">
        <v>2</v>
      </c>
      <c r="O1351" s="173">
        <v>1.0</v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99" t="s">
        <v>4414</v>
      </c>
      <c r="B1352" s="168" t="s">
        <v>4407</v>
      </c>
      <c r="C1352" s="31" t="s">
        <v>1732</v>
      </c>
      <c r="D1352" s="168" t="s">
        <v>4408</v>
      </c>
      <c r="E1352" s="31" t="s">
        <v>4409</v>
      </c>
      <c r="F1352" s="31" t="s">
        <v>132</v>
      </c>
      <c r="G1352" s="168" t="s">
        <v>1736</v>
      </c>
      <c r="H1352" s="31" t="s">
        <v>1733</v>
      </c>
      <c r="I1352" s="168" t="s">
        <v>1729</v>
      </c>
      <c r="J1352" s="173">
        <v>1.0</v>
      </c>
      <c r="K1352" s="31" t="s">
        <v>82</v>
      </c>
      <c r="L1352" s="31" t="s">
        <v>134</v>
      </c>
      <c r="M1352" s="174">
        <v>45760.0</v>
      </c>
      <c r="N1352" s="31" t="s">
        <v>2</v>
      </c>
      <c r="O1352" s="173">
        <v>1.0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99" t="s">
        <v>4415</v>
      </c>
      <c r="B1353" s="168" t="s">
        <v>4416</v>
      </c>
      <c r="C1353" s="31" t="s">
        <v>1725</v>
      </c>
      <c r="D1353" s="168" t="s">
        <v>4417</v>
      </c>
      <c r="E1353" s="31" t="s">
        <v>4418</v>
      </c>
      <c r="F1353" s="31" t="s">
        <v>129</v>
      </c>
      <c r="G1353" s="163" t="s">
        <v>1728</v>
      </c>
      <c r="H1353" s="31" t="s">
        <v>1728</v>
      </c>
      <c r="I1353" s="168" t="s">
        <v>1755</v>
      </c>
      <c r="J1353" s="173">
        <v>1.0</v>
      </c>
      <c r="K1353" s="31" t="s">
        <v>9</v>
      </c>
      <c r="L1353" s="31" t="s">
        <v>134</v>
      </c>
      <c r="M1353" s="174">
        <v>45760.0</v>
      </c>
      <c r="N1353" s="31" t="s">
        <v>2</v>
      </c>
      <c r="O1353" s="173">
        <v>1.0</v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99" t="s">
        <v>4419</v>
      </c>
      <c r="B1354" s="168" t="s">
        <v>4388</v>
      </c>
      <c r="C1354" s="31" t="s">
        <v>1735</v>
      </c>
      <c r="D1354" s="168" t="s">
        <v>4389</v>
      </c>
      <c r="E1354" s="31" t="s">
        <v>4106</v>
      </c>
      <c r="F1354" s="31" t="s">
        <v>132</v>
      </c>
      <c r="G1354" s="168" t="s">
        <v>1736</v>
      </c>
      <c r="H1354" s="31" t="s">
        <v>1733</v>
      </c>
      <c r="I1354" s="168" t="s">
        <v>1729</v>
      </c>
      <c r="J1354" s="173">
        <v>1.0</v>
      </c>
      <c r="K1354" s="31" t="s">
        <v>82</v>
      </c>
      <c r="L1354" s="31" t="s">
        <v>134</v>
      </c>
      <c r="M1354" s="174">
        <v>45760.0</v>
      </c>
      <c r="N1354" s="31" t="s">
        <v>2</v>
      </c>
      <c r="O1354" s="173">
        <v>1.0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99" t="s">
        <v>4420</v>
      </c>
      <c r="B1355" s="168" t="s">
        <v>4416</v>
      </c>
      <c r="C1355" s="31" t="s">
        <v>1732</v>
      </c>
      <c r="D1355" s="168" t="s">
        <v>4417</v>
      </c>
      <c r="E1355" s="31" t="s">
        <v>4418</v>
      </c>
      <c r="F1355" s="31" t="s">
        <v>129</v>
      </c>
      <c r="G1355" s="168" t="s">
        <v>1749</v>
      </c>
      <c r="H1355" s="31" t="s">
        <v>1742</v>
      </c>
      <c r="I1355" s="168" t="s">
        <v>1755</v>
      </c>
      <c r="J1355" s="173">
        <v>1.0</v>
      </c>
      <c r="K1355" s="31" t="s">
        <v>9</v>
      </c>
      <c r="L1355" s="31" t="s">
        <v>134</v>
      </c>
      <c r="M1355" s="174">
        <v>45760.0</v>
      </c>
      <c r="N1355" s="31" t="s">
        <v>2</v>
      </c>
      <c r="O1355" s="173">
        <v>1.0</v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99" t="s">
        <v>4421</v>
      </c>
      <c r="B1356" s="168" t="s">
        <v>4422</v>
      </c>
      <c r="C1356" s="31" t="s">
        <v>1725</v>
      </c>
      <c r="D1356" s="168" t="s">
        <v>4423</v>
      </c>
      <c r="E1356" s="31" t="s">
        <v>4424</v>
      </c>
      <c r="F1356" s="31" t="s">
        <v>132</v>
      </c>
      <c r="G1356" s="163" t="s">
        <v>1728</v>
      </c>
      <c r="H1356" s="31" t="s">
        <v>1728</v>
      </c>
      <c r="I1356" s="168" t="s">
        <v>1729</v>
      </c>
      <c r="J1356" s="173">
        <v>1.0</v>
      </c>
      <c r="K1356" s="31" t="s">
        <v>82</v>
      </c>
      <c r="L1356" s="31" t="s">
        <v>134</v>
      </c>
      <c r="M1356" s="174">
        <v>45760.0</v>
      </c>
      <c r="N1356" s="31" t="s">
        <v>2</v>
      </c>
      <c r="O1356" s="173">
        <v>1.0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99" t="s">
        <v>4425</v>
      </c>
      <c r="B1357" s="168" t="s">
        <v>4426</v>
      </c>
      <c r="C1357" s="31" t="s">
        <v>1725</v>
      </c>
      <c r="D1357" s="168" t="s">
        <v>4427</v>
      </c>
      <c r="E1357" s="31" t="s">
        <v>4428</v>
      </c>
      <c r="F1357" s="31" t="s">
        <v>129</v>
      </c>
      <c r="G1357" s="163" t="s">
        <v>1728</v>
      </c>
      <c r="H1357" s="31" t="s">
        <v>1728</v>
      </c>
      <c r="I1357" s="168" t="s">
        <v>1729</v>
      </c>
      <c r="J1357" s="173">
        <v>1.0</v>
      </c>
      <c r="K1357" s="31" t="s">
        <v>82</v>
      </c>
      <c r="L1357" s="31" t="s">
        <v>134</v>
      </c>
      <c r="M1357" s="174">
        <v>45760.0</v>
      </c>
      <c r="N1357" s="31" t="s">
        <v>2</v>
      </c>
      <c r="O1357" s="173">
        <v>1.0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99" t="s">
        <v>4429</v>
      </c>
      <c r="B1358" s="168" t="s">
        <v>4399</v>
      </c>
      <c r="C1358" s="31" t="s">
        <v>1735</v>
      </c>
      <c r="D1358" s="168" t="s">
        <v>4400</v>
      </c>
      <c r="E1358" s="31" t="s">
        <v>4401</v>
      </c>
      <c r="F1358" s="31" t="s">
        <v>129</v>
      </c>
      <c r="G1358" s="168" t="s">
        <v>1749</v>
      </c>
      <c r="H1358" s="31" t="s">
        <v>1742</v>
      </c>
      <c r="I1358" s="168" t="s">
        <v>1729</v>
      </c>
      <c r="J1358" s="173">
        <v>1.0</v>
      </c>
      <c r="K1358" s="31" t="s">
        <v>82</v>
      </c>
      <c r="L1358" s="31" t="s">
        <v>134</v>
      </c>
      <c r="M1358" s="174">
        <v>45760.0</v>
      </c>
      <c r="N1358" s="31" t="s">
        <v>2</v>
      </c>
      <c r="O1358" s="173">
        <v>1.0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99" t="s">
        <v>4430</v>
      </c>
      <c r="B1359" s="168" t="s">
        <v>4431</v>
      </c>
      <c r="C1359" s="31" t="s">
        <v>1725</v>
      </c>
      <c r="D1359" s="168" t="s">
        <v>4432</v>
      </c>
      <c r="E1359" s="31" t="s">
        <v>4433</v>
      </c>
      <c r="F1359" s="31" t="s">
        <v>129</v>
      </c>
      <c r="G1359" s="163" t="s">
        <v>1728</v>
      </c>
      <c r="H1359" s="31" t="s">
        <v>1728</v>
      </c>
      <c r="I1359" s="168" t="s">
        <v>1729</v>
      </c>
      <c r="J1359" s="173">
        <v>1.0</v>
      </c>
      <c r="K1359" s="31" t="s">
        <v>82</v>
      </c>
      <c r="L1359" s="31" t="s">
        <v>134</v>
      </c>
      <c r="M1359" s="174">
        <v>45760.0</v>
      </c>
      <c r="N1359" s="31" t="s">
        <v>2</v>
      </c>
      <c r="O1359" s="173">
        <v>1.0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99" t="s">
        <v>4434</v>
      </c>
      <c r="B1360" s="168" t="s">
        <v>4422</v>
      </c>
      <c r="C1360" s="31" t="s">
        <v>1732</v>
      </c>
      <c r="D1360" s="168" t="s">
        <v>4423</v>
      </c>
      <c r="E1360" s="31" t="s">
        <v>4424</v>
      </c>
      <c r="F1360" s="31" t="s">
        <v>132</v>
      </c>
      <c r="G1360" s="168" t="s">
        <v>1736</v>
      </c>
      <c r="H1360" s="31" t="s">
        <v>1733</v>
      </c>
      <c r="I1360" s="168" t="s">
        <v>1729</v>
      </c>
      <c r="J1360" s="173">
        <v>1.0</v>
      </c>
      <c r="K1360" s="31" t="s">
        <v>82</v>
      </c>
      <c r="L1360" s="31" t="s">
        <v>134</v>
      </c>
      <c r="M1360" s="174">
        <v>45760.0</v>
      </c>
      <c r="N1360" s="31" t="s">
        <v>2</v>
      </c>
      <c r="O1360" s="173">
        <v>1.0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99" t="s">
        <v>4435</v>
      </c>
      <c r="B1361" s="168" t="s">
        <v>4426</v>
      </c>
      <c r="C1361" s="31" t="s">
        <v>1732</v>
      </c>
      <c r="D1361" s="168" t="s">
        <v>4427</v>
      </c>
      <c r="E1361" s="31" t="s">
        <v>4428</v>
      </c>
      <c r="F1361" s="31" t="s">
        <v>129</v>
      </c>
      <c r="G1361" s="168" t="s">
        <v>1749</v>
      </c>
      <c r="H1361" s="31" t="s">
        <v>1742</v>
      </c>
      <c r="I1361" s="168" t="s">
        <v>1729</v>
      </c>
      <c r="J1361" s="173">
        <v>1.0</v>
      </c>
      <c r="K1361" s="31" t="s">
        <v>82</v>
      </c>
      <c r="L1361" s="31" t="s">
        <v>134</v>
      </c>
      <c r="M1361" s="174">
        <v>45760.0</v>
      </c>
      <c r="N1361" s="31" t="s">
        <v>2</v>
      </c>
      <c r="O1361" s="173">
        <v>1.0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99" t="s">
        <v>4436</v>
      </c>
      <c r="B1362" s="168" t="s">
        <v>4431</v>
      </c>
      <c r="C1362" s="31" t="s">
        <v>1732</v>
      </c>
      <c r="D1362" s="168" t="s">
        <v>4432</v>
      </c>
      <c r="E1362" s="31" t="s">
        <v>4433</v>
      </c>
      <c r="F1362" s="31" t="s">
        <v>129</v>
      </c>
      <c r="G1362" s="168" t="s">
        <v>1749</v>
      </c>
      <c r="H1362" s="31" t="s">
        <v>1742</v>
      </c>
      <c r="I1362" s="168" t="s">
        <v>1729</v>
      </c>
      <c r="J1362" s="173">
        <v>1.0</v>
      </c>
      <c r="K1362" s="31" t="s">
        <v>82</v>
      </c>
      <c r="L1362" s="31" t="s">
        <v>134</v>
      </c>
      <c r="M1362" s="174">
        <v>45760.0</v>
      </c>
      <c r="N1362" s="31" t="s">
        <v>2</v>
      </c>
      <c r="O1362" s="173">
        <v>1.0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99" t="s">
        <v>4437</v>
      </c>
      <c r="B1363" s="168" t="s">
        <v>4403</v>
      </c>
      <c r="C1363" s="31" t="s">
        <v>1735</v>
      </c>
      <c r="D1363" s="168" t="s">
        <v>4404</v>
      </c>
      <c r="E1363" s="31" t="s">
        <v>4405</v>
      </c>
      <c r="F1363" s="31" t="s">
        <v>132</v>
      </c>
      <c r="G1363" s="168" t="s">
        <v>1736</v>
      </c>
      <c r="H1363" s="31" t="s">
        <v>1733</v>
      </c>
      <c r="I1363" s="168" t="s">
        <v>1755</v>
      </c>
      <c r="J1363" s="173">
        <v>1.0</v>
      </c>
      <c r="K1363" s="31" t="s">
        <v>9</v>
      </c>
      <c r="L1363" s="31" t="s">
        <v>134</v>
      </c>
      <c r="M1363" s="174">
        <v>45760.0</v>
      </c>
      <c r="N1363" s="31" t="s">
        <v>2</v>
      </c>
      <c r="O1363" s="173">
        <v>1.0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99" t="s">
        <v>4438</v>
      </c>
      <c r="B1364" s="168" t="s">
        <v>4379</v>
      </c>
      <c r="C1364" s="31" t="s">
        <v>1735</v>
      </c>
      <c r="D1364" s="168" t="s">
        <v>4380</v>
      </c>
      <c r="E1364" s="31" t="s">
        <v>4381</v>
      </c>
      <c r="F1364" s="31" t="s">
        <v>129</v>
      </c>
      <c r="G1364" s="168" t="s">
        <v>1749</v>
      </c>
      <c r="H1364" s="31" t="s">
        <v>1742</v>
      </c>
      <c r="I1364" s="168" t="s">
        <v>1729</v>
      </c>
      <c r="J1364" s="173">
        <v>1.0</v>
      </c>
      <c r="K1364" s="31" t="s">
        <v>82</v>
      </c>
      <c r="L1364" s="31" t="s">
        <v>134</v>
      </c>
      <c r="M1364" s="174">
        <v>45760.0</v>
      </c>
      <c r="N1364" s="31" t="s">
        <v>2</v>
      </c>
      <c r="O1364" s="173">
        <v>1.0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99" t="s">
        <v>4439</v>
      </c>
      <c r="B1365" s="168" t="s">
        <v>4407</v>
      </c>
      <c r="C1365" s="31" t="s">
        <v>1735</v>
      </c>
      <c r="D1365" s="168" t="s">
        <v>4408</v>
      </c>
      <c r="E1365" s="31" t="s">
        <v>4409</v>
      </c>
      <c r="F1365" s="31" t="s">
        <v>132</v>
      </c>
      <c r="G1365" s="168" t="s">
        <v>1736</v>
      </c>
      <c r="H1365" s="31" t="s">
        <v>1733</v>
      </c>
      <c r="I1365" s="168" t="s">
        <v>1729</v>
      </c>
      <c r="J1365" s="173">
        <v>1.0</v>
      </c>
      <c r="K1365" s="31" t="s">
        <v>82</v>
      </c>
      <c r="L1365" s="31" t="s">
        <v>134</v>
      </c>
      <c r="M1365" s="174">
        <v>45760.0</v>
      </c>
      <c r="N1365" s="31" t="s">
        <v>2</v>
      </c>
      <c r="O1365" s="173">
        <v>1.0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99" t="s">
        <v>4440</v>
      </c>
      <c r="B1366" s="168" t="s">
        <v>4441</v>
      </c>
      <c r="C1366" s="31" t="s">
        <v>1725</v>
      </c>
      <c r="D1366" s="168" t="s">
        <v>4442</v>
      </c>
      <c r="E1366" s="31" t="s">
        <v>4443</v>
      </c>
      <c r="F1366" s="31" t="s">
        <v>129</v>
      </c>
      <c r="G1366" s="163" t="s">
        <v>1728</v>
      </c>
      <c r="H1366" s="31" t="s">
        <v>1728</v>
      </c>
      <c r="I1366" s="168" t="s">
        <v>1729</v>
      </c>
      <c r="J1366" s="173">
        <v>1.0</v>
      </c>
      <c r="K1366" s="31" t="s">
        <v>82</v>
      </c>
      <c r="L1366" s="31" t="s">
        <v>134</v>
      </c>
      <c r="M1366" s="174">
        <v>45760.0</v>
      </c>
      <c r="N1366" s="31" t="s">
        <v>2</v>
      </c>
      <c r="O1366" s="173">
        <v>1.0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99" t="s">
        <v>4444</v>
      </c>
      <c r="B1367" s="168" t="s">
        <v>4441</v>
      </c>
      <c r="C1367" s="31" t="s">
        <v>1732</v>
      </c>
      <c r="D1367" s="168" t="s">
        <v>4442</v>
      </c>
      <c r="E1367" s="31" t="s">
        <v>4443</v>
      </c>
      <c r="F1367" s="31" t="s">
        <v>129</v>
      </c>
      <c r="G1367" s="168" t="s">
        <v>1749</v>
      </c>
      <c r="H1367" s="31" t="s">
        <v>1742</v>
      </c>
      <c r="I1367" s="168" t="s">
        <v>1729</v>
      </c>
      <c r="J1367" s="173">
        <v>1.0</v>
      </c>
      <c r="K1367" s="31" t="s">
        <v>82</v>
      </c>
      <c r="L1367" s="31" t="s">
        <v>134</v>
      </c>
      <c r="M1367" s="174">
        <v>45760.0</v>
      </c>
      <c r="N1367" s="31" t="s">
        <v>2</v>
      </c>
      <c r="O1367" s="173">
        <v>1.0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99" t="s">
        <v>4445</v>
      </c>
      <c r="B1368" s="168" t="s">
        <v>4383</v>
      </c>
      <c r="C1368" s="31" t="s">
        <v>1735</v>
      </c>
      <c r="D1368" s="168" t="s">
        <v>4384</v>
      </c>
      <c r="E1368" s="31" t="s">
        <v>4385</v>
      </c>
      <c r="F1368" s="31" t="s">
        <v>129</v>
      </c>
      <c r="G1368" s="168" t="s">
        <v>1749</v>
      </c>
      <c r="H1368" s="31" t="s">
        <v>1742</v>
      </c>
      <c r="I1368" s="168" t="s">
        <v>1755</v>
      </c>
      <c r="J1368" s="173">
        <v>1.0</v>
      </c>
      <c r="K1368" s="31" t="s">
        <v>9</v>
      </c>
      <c r="L1368" s="31" t="s">
        <v>134</v>
      </c>
      <c r="M1368" s="174">
        <v>45760.0</v>
      </c>
      <c r="N1368" s="31" t="s">
        <v>2</v>
      </c>
      <c r="O1368" s="173">
        <v>1.0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99" t="s">
        <v>4446</v>
      </c>
      <c r="B1369" s="168" t="s">
        <v>4447</v>
      </c>
      <c r="C1369" s="31" t="s">
        <v>1725</v>
      </c>
      <c r="D1369" s="168" t="s">
        <v>4448</v>
      </c>
      <c r="E1369" s="31" t="s">
        <v>4449</v>
      </c>
      <c r="F1369" s="31" t="s">
        <v>132</v>
      </c>
      <c r="G1369" s="163" t="s">
        <v>1728</v>
      </c>
      <c r="H1369" s="31" t="s">
        <v>1728</v>
      </c>
      <c r="I1369" s="168" t="s">
        <v>1755</v>
      </c>
      <c r="J1369" s="173">
        <v>1.0</v>
      </c>
      <c r="K1369" s="31" t="s">
        <v>9</v>
      </c>
      <c r="L1369" s="31" t="s">
        <v>134</v>
      </c>
      <c r="M1369" s="174">
        <v>45760.0</v>
      </c>
      <c r="N1369" s="31" t="s">
        <v>2</v>
      </c>
      <c r="O1369" s="173">
        <v>1.0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99" t="s">
        <v>4450</v>
      </c>
      <c r="B1370" s="168" t="s">
        <v>4447</v>
      </c>
      <c r="C1370" s="31" t="s">
        <v>1732</v>
      </c>
      <c r="D1370" s="168" t="s">
        <v>4448</v>
      </c>
      <c r="E1370" s="31" t="s">
        <v>4449</v>
      </c>
      <c r="F1370" s="31" t="s">
        <v>132</v>
      </c>
      <c r="G1370" s="168" t="s">
        <v>1736</v>
      </c>
      <c r="H1370" s="31" t="s">
        <v>1733</v>
      </c>
      <c r="I1370" s="168" t="s">
        <v>1755</v>
      </c>
      <c r="J1370" s="173">
        <v>1.0</v>
      </c>
      <c r="K1370" s="31" t="s">
        <v>9</v>
      </c>
      <c r="L1370" s="31" t="s">
        <v>134</v>
      </c>
      <c r="M1370" s="174">
        <v>45760.0</v>
      </c>
      <c r="N1370" s="31" t="s">
        <v>2</v>
      </c>
      <c r="O1370" s="173">
        <v>1.0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99" t="s">
        <v>4451</v>
      </c>
      <c r="B1371" s="168" t="s">
        <v>4452</v>
      </c>
      <c r="C1371" s="31" t="s">
        <v>1725</v>
      </c>
      <c r="D1371" s="168" t="s">
        <v>4453</v>
      </c>
      <c r="E1371" s="31" t="s">
        <v>4454</v>
      </c>
      <c r="F1371" s="31" t="s">
        <v>132</v>
      </c>
      <c r="G1371" s="163" t="s">
        <v>1728</v>
      </c>
      <c r="H1371" s="31" t="s">
        <v>1728</v>
      </c>
      <c r="I1371" s="168" t="s">
        <v>1729</v>
      </c>
      <c r="J1371" s="173">
        <v>1.0</v>
      </c>
      <c r="K1371" s="31" t="s">
        <v>82</v>
      </c>
      <c r="L1371" s="31" t="s">
        <v>134</v>
      </c>
      <c r="M1371" s="174">
        <v>45760.0</v>
      </c>
      <c r="N1371" s="31" t="s">
        <v>2</v>
      </c>
      <c r="O1371" s="173">
        <v>1.0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99" t="s">
        <v>4455</v>
      </c>
      <c r="B1372" s="168" t="s">
        <v>4422</v>
      </c>
      <c r="C1372" s="31" t="s">
        <v>1735</v>
      </c>
      <c r="D1372" s="168" t="s">
        <v>4423</v>
      </c>
      <c r="E1372" s="31" t="s">
        <v>4424</v>
      </c>
      <c r="F1372" s="31" t="s">
        <v>132</v>
      </c>
      <c r="G1372" s="168" t="s">
        <v>1736</v>
      </c>
      <c r="H1372" s="31" t="s">
        <v>1733</v>
      </c>
      <c r="I1372" s="168" t="s">
        <v>1729</v>
      </c>
      <c r="J1372" s="173">
        <v>1.0</v>
      </c>
      <c r="K1372" s="31" t="s">
        <v>82</v>
      </c>
      <c r="L1372" s="31" t="s">
        <v>134</v>
      </c>
      <c r="M1372" s="174">
        <v>45760.0</v>
      </c>
      <c r="N1372" s="31" t="s">
        <v>2</v>
      </c>
      <c r="O1372" s="173">
        <v>1.0</v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99" t="s">
        <v>4456</v>
      </c>
      <c r="B1373" s="168" t="s">
        <v>4452</v>
      </c>
      <c r="C1373" s="31" t="s">
        <v>1732</v>
      </c>
      <c r="D1373" s="168" t="s">
        <v>4453</v>
      </c>
      <c r="E1373" s="31" t="s">
        <v>4454</v>
      </c>
      <c r="F1373" s="31" t="s">
        <v>132</v>
      </c>
      <c r="G1373" s="168" t="s">
        <v>1736</v>
      </c>
      <c r="H1373" s="31" t="s">
        <v>1733</v>
      </c>
      <c r="I1373" s="168" t="s">
        <v>1729</v>
      </c>
      <c r="J1373" s="173">
        <v>1.0</v>
      </c>
      <c r="K1373" s="31" t="s">
        <v>82</v>
      </c>
      <c r="L1373" s="31" t="s">
        <v>134</v>
      </c>
      <c r="M1373" s="174">
        <v>45760.0</v>
      </c>
      <c r="N1373" s="31" t="s">
        <v>2</v>
      </c>
      <c r="O1373" s="173">
        <v>1.0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99" t="s">
        <v>4457</v>
      </c>
      <c r="B1374" s="168" t="s">
        <v>4431</v>
      </c>
      <c r="C1374" s="31" t="s">
        <v>1735</v>
      </c>
      <c r="D1374" s="168" t="s">
        <v>4432</v>
      </c>
      <c r="E1374" s="31" t="s">
        <v>4433</v>
      </c>
      <c r="F1374" s="31" t="s">
        <v>129</v>
      </c>
      <c r="G1374" s="168" t="s">
        <v>1749</v>
      </c>
      <c r="H1374" s="31" t="s">
        <v>1742</v>
      </c>
      <c r="I1374" s="168" t="s">
        <v>1729</v>
      </c>
      <c r="J1374" s="173">
        <v>1.0</v>
      </c>
      <c r="K1374" s="31" t="s">
        <v>82</v>
      </c>
      <c r="L1374" s="31" t="s">
        <v>134</v>
      </c>
      <c r="M1374" s="174">
        <v>45760.0</v>
      </c>
      <c r="N1374" s="31" t="s">
        <v>2</v>
      </c>
      <c r="O1374" s="173">
        <v>1.0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99" t="s">
        <v>4458</v>
      </c>
      <c r="B1375" s="168" t="s">
        <v>4447</v>
      </c>
      <c r="C1375" s="31" t="s">
        <v>1735</v>
      </c>
      <c r="D1375" s="168" t="s">
        <v>4448</v>
      </c>
      <c r="E1375" s="31" t="s">
        <v>4449</v>
      </c>
      <c r="F1375" s="31" t="s">
        <v>132</v>
      </c>
      <c r="G1375" s="168" t="s">
        <v>1736</v>
      </c>
      <c r="H1375" s="31" t="s">
        <v>1733</v>
      </c>
      <c r="I1375" s="168" t="s">
        <v>1755</v>
      </c>
      <c r="J1375" s="173">
        <v>1.0</v>
      </c>
      <c r="K1375" s="31" t="s">
        <v>9</v>
      </c>
      <c r="L1375" s="31" t="s">
        <v>134</v>
      </c>
      <c r="M1375" s="174">
        <v>45760.0</v>
      </c>
      <c r="N1375" s="31" t="s">
        <v>2</v>
      </c>
      <c r="O1375" s="173">
        <v>1.0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99" t="s">
        <v>4459</v>
      </c>
      <c r="B1376" s="168" t="s">
        <v>4375</v>
      </c>
      <c r="C1376" s="31" t="s">
        <v>1735</v>
      </c>
      <c r="D1376" s="168" t="s">
        <v>4376</v>
      </c>
      <c r="E1376" s="31" t="s">
        <v>4377</v>
      </c>
      <c r="F1376" s="31" t="s">
        <v>129</v>
      </c>
      <c r="G1376" s="168" t="s">
        <v>1749</v>
      </c>
      <c r="H1376" s="31" t="s">
        <v>1742</v>
      </c>
      <c r="I1376" s="168" t="s">
        <v>1729</v>
      </c>
      <c r="J1376" s="173">
        <v>2.0</v>
      </c>
      <c r="K1376" s="31" t="s">
        <v>82</v>
      </c>
      <c r="L1376" s="31" t="s">
        <v>134</v>
      </c>
      <c r="M1376" s="174">
        <v>45760.0</v>
      </c>
      <c r="N1376" s="31" t="s">
        <v>2</v>
      </c>
      <c r="O1376" s="173">
        <v>2.0</v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99" t="s">
        <v>4460</v>
      </c>
      <c r="B1377" s="168" t="s">
        <v>4452</v>
      </c>
      <c r="C1377" s="31" t="s">
        <v>1735</v>
      </c>
      <c r="D1377" s="168" t="s">
        <v>4453</v>
      </c>
      <c r="E1377" s="31" t="s">
        <v>4454</v>
      </c>
      <c r="F1377" s="31" t="s">
        <v>132</v>
      </c>
      <c r="G1377" s="168" t="s">
        <v>1736</v>
      </c>
      <c r="H1377" s="31" t="s">
        <v>1733</v>
      </c>
      <c r="I1377" s="168" t="s">
        <v>1729</v>
      </c>
      <c r="J1377" s="173">
        <v>1.0</v>
      </c>
      <c r="K1377" s="31" t="s">
        <v>82</v>
      </c>
      <c r="L1377" s="31" t="s">
        <v>134</v>
      </c>
      <c r="M1377" s="174">
        <v>45760.0</v>
      </c>
      <c r="N1377" s="31" t="s">
        <v>2</v>
      </c>
      <c r="O1377" s="173">
        <v>1.0</v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99" t="s">
        <v>4461</v>
      </c>
      <c r="B1378" s="168" t="s">
        <v>4395</v>
      </c>
      <c r="C1378" s="31" t="s">
        <v>1735</v>
      </c>
      <c r="D1378" s="168" t="s">
        <v>4396</v>
      </c>
      <c r="E1378" s="31" t="s">
        <v>4397</v>
      </c>
      <c r="F1378" s="31" t="s">
        <v>129</v>
      </c>
      <c r="G1378" s="168" t="s">
        <v>1749</v>
      </c>
      <c r="H1378" s="31" t="s">
        <v>1742</v>
      </c>
      <c r="I1378" s="168" t="s">
        <v>1729</v>
      </c>
      <c r="J1378" s="173">
        <v>1.0</v>
      </c>
      <c r="K1378" s="31" t="s">
        <v>82</v>
      </c>
      <c r="L1378" s="31" t="s">
        <v>134</v>
      </c>
      <c r="M1378" s="174">
        <v>45760.0</v>
      </c>
      <c r="N1378" s="31" t="s">
        <v>2</v>
      </c>
      <c r="O1378" s="173">
        <v>1.0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99" t="s">
        <v>4462</v>
      </c>
      <c r="B1379" s="168" t="s">
        <v>4463</v>
      </c>
      <c r="C1379" s="31" t="s">
        <v>1725</v>
      </c>
      <c r="D1379" s="168" t="s">
        <v>4464</v>
      </c>
      <c r="E1379" s="31" t="s">
        <v>4465</v>
      </c>
      <c r="F1379" s="31" t="s">
        <v>132</v>
      </c>
      <c r="G1379" s="163" t="s">
        <v>1728</v>
      </c>
      <c r="H1379" s="31" t="s">
        <v>1728</v>
      </c>
      <c r="I1379" s="168" t="s">
        <v>1755</v>
      </c>
      <c r="J1379" s="173">
        <v>1.0</v>
      </c>
      <c r="K1379" s="31" t="s">
        <v>9</v>
      </c>
      <c r="L1379" s="31" t="s">
        <v>134</v>
      </c>
      <c r="M1379" s="174">
        <v>45760.0</v>
      </c>
      <c r="N1379" s="31" t="s">
        <v>2</v>
      </c>
      <c r="O1379" s="173">
        <v>1.0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99" t="s">
        <v>4466</v>
      </c>
      <c r="B1380" s="168" t="s">
        <v>4463</v>
      </c>
      <c r="C1380" s="31" t="s">
        <v>1725</v>
      </c>
      <c r="D1380" s="168" t="s">
        <v>4464</v>
      </c>
      <c r="E1380" s="31" t="s">
        <v>4465</v>
      </c>
      <c r="F1380" s="31" t="s">
        <v>132</v>
      </c>
      <c r="G1380" s="163" t="s">
        <v>1728</v>
      </c>
      <c r="H1380" s="31" t="s">
        <v>1728</v>
      </c>
      <c r="I1380" s="168" t="s">
        <v>1729</v>
      </c>
      <c r="J1380" s="173">
        <v>1.0</v>
      </c>
      <c r="K1380" s="31" t="s">
        <v>82</v>
      </c>
      <c r="L1380" s="31" t="s">
        <v>134</v>
      </c>
      <c r="M1380" s="174">
        <v>45760.0</v>
      </c>
      <c r="N1380" s="31" t="s">
        <v>2</v>
      </c>
      <c r="O1380" s="173">
        <v>1.0</v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99" t="s">
        <v>4467</v>
      </c>
      <c r="B1381" s="168" t="s">
        <v>4468</v>
      </c>
      <c r="C1381" s="31" t="s">
        <v>1725</v>
      </c>
      <c r="D1381" s="168" t="s">
        <v>4469</v>
      </c>
      <c r="E1381" s="31" t="s">
        <v>4470</v>
      </c>
      <c r="F1381" s="31" t="s">
        <v>129</v>
      </c>
      <c r="G1381" s="163" t="s">
        <v>1728</v>
      </c>
      <c r="H1381" s="31" t="s">
        <v>1728</v>
      </c>
      <c r="I1381" s="168" t="s">
        <v>1755</v>
      </c>
      <c r="J1381" s="173">
        <v>1.0</v>
      </c>
      <c r="K1381" s="31" t="s">
        <v>9</v>
      </c>
      <c r="L1381" s="31" t="s">
        <v>134</v>
      </c>
      <c r="M1381" s="174">
        <v>45760.0</v>
      </c>
      <c r="N1381" s="31" t="s">
        <v>2</v>
      </c>
      <c r="O1381" s="173">
        <v>1.0</v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99" t="s">
        <v>4471</v>
      </c>
      <c r="B1382" s="168" t="s">
        <v>4463</v>
      </c>
      <c r="C1382" s="31" t="s">
        <v>1732</v>
      </c>
      <c r="D1382" s="168" t="s">
        <v>4464</v>
      </c>
      <c r="E1382" s="31" t="s">
        <v>4465</v>
      </c>
      <c r="F1382" s="31" t="s">
        <v>132</v>
      </c>
      <c r="G1382" s="168" t="s">
        <v>1736</v>
      </c>
      <c r="H1382" s="31" t="s">
        <v>1733</v>
      </c>
      <c r="I1382" s="168" t="s">
        <v>1729</v>
      </c>
      <c r="J1382" s="173">
        <v>1.0</v>
      </c>
      <c r="K1382" s="31" t="s">
        <v>82</v>
      </c>
      <c r="L1382" s="31" t="s">
        <v>134</v>
      </c>
      <c r="M1382" s="174">
        <v>45760.0</v>
      </c>
      <c r="N1382" s="31" t="s">
        <v>2</v>
      </c>
      <c r="O1382" s="173">
        <v>1.0</v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99" t="s">
        <v>4472</v>
      </c>
      <c r="B1383" s="168" t="s">
        <v>4468</v>
      </c>
      <c r="C1383" s="31" t="s">
        <v>1732</v>
      </c>
      <c r="D1383" s="168" t="s">
        <v>4469</v>
      </c>
      <c r="E1383" s="31" t="s">
        <v>4470</v>
      </c>
      <c r="F1383" s="31" t="s">
        <v>129</v>
      </c>
      <c r="G1383" s="168" t="s">
        <v>1749</v>
      </c>
      <c r="H1383" s="31" t="s">
        <v>1742</v>
      </c>
      <c r="I1383" s="168" t="s">
        <v>1755</v>
      </c>
      <c r="J1383" s="173">
        <v>1.0</v>
      </c>
      <c r="K1383" s="31" t="s">
        <v>9</v>
      </c>
      <c r="L1383" s="31" t="s">
        <v>134</v>
      </c>
      <c r="M1383" s="174">
        <v>45760.0</v>
      </c>
      <c r="N1383" s="31" t="s">
        <v>2</v>
      </c>
      <c r="O1383" s="173">
        <v>1.0</v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99" t="s">
        <v>4473</v>
      </c>
      <c r="B1384" s="168" t="s">
        <v>4416</v>
      </c>
      <c r="C1384" s="31" t="s">
        <v>1735</v>
      </c>
      <c r="D1384" s="168" t="s">
        <v>4417</v>
      </c>
      <c r="E1384" s="31" t="s">
        <v>4418</v>
      </c>
      <c r="F1384" s="31" t="s">
        <v>129</v>
      </c>
      <c r="G1384" s="168" t="s">
        <v>1749</v>
      </c>
      <c r="H1384" s="31" t="s">
        <v>1742</v>
      </c>
      <c r="I1384" s="168" t="s">
        <v>1755</v>
      </c>
      <c r="J1384" s="173">
        <v>1.0</v>
      </c>
      <c r="K1384" s="31" t="s">
        <v>9</v>
      </c>
      <c r="L1384" s="31" t="s">
        <v>134</v>
      </c>
      <c r="M1384" s="174">
        <v>45760.0</v>
      </c>
      <c r="N1384" s="31" t="s">
        <v>2</v>
      </c>
      <c r="O1384" s="173">
        <v>1.0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99" t="s">
        <v>4474</v>
      </c>
      <c r="B1385" s="168" t="s">
        <v>4468</v>
      </c>
      <c r="C1385" s="31" t="s">
        <v>1735</v>
      </c>
      <c r="D1385" s="168" t="s">
        <v>4469</v>
      </c>
      <c r="E1385" s="31" t="s">
        <v>4470</v>
      </c>
      <c r="F1385" s="31" t="s">
        <v>129</v>
      </c>
      <c r="G1385" s="168" t="s">
        <v>1749</v>
      </c>
      <c r="H1385" s="31" t="s">
        <v>1742</v>
      </c>
      <c r="I1385" s="168" t="s">
        <v>1755</v>
      </c>
      <c r="J1385" s="173">
        <v>1.0</v>
      </c>
      <c r="K1385" s="31" t="s">
        <v>9</v>
      </c>
      <c r="L1385" s="31" t="s">
        <v>134</v>
      </c>
      <c r="M1385" s="174">
        <v>45760.0</v>
      </c>
      <c r="N1385" s="31" t="s">
        <v>2</v>
      </c>
      <c r="O1385" s="173">
        <v>1.0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99" t="s">
        <v>4475</v>
      </c>
      <c r="B1386" s="168" t="s">
        <v>4463</v>
      </c>
      <c r="C1386" s="31" t="s">
        <v>1735</v>
      </c>
      <c r="D1386" s="168" t="s">
        <v>4464</v>
      </c>
      <c r="E1386" s="31" t="s">
        <v>4465</v>
      </c>
      <c r="F1386" s="31" t="s">
        <v>132</v>
      </c>
      <c r="G1386" s="168" t="s">
        <v>1736</v>
      </c>
      <c r="H1386" s="31" t="s">
        <v>1733</v>
      </c>
      <c r="I1386" s="168" t="s">
        <v>1755</v>
      </c>
      <c r="J1386" s="173">
        <v>1.0</v>
      </c>
      <c r="K1386" s="31" t="s">
        <v>9</v>
      </c>
      <c r="L1386" s="31" t="s">
        <v>134</v>
      </c>
      <c r="M1386" s="174">
        <v>45760.0</v>
      </c>
      <c r="N1386" s="31" t="s">
        <v>2</v>
      </c>
      <c r="O1386" s="173">
        <v>1.0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99" t="s">
        <v>4476</v>
      </c>
      <c r="B1387" s="168" t="s">
        <v>4463</v>
      </c>
      <c r="C1387" s="31" t="s">
        <v>1735</v>
      </c>
      <c r="D1387" s="168" t="s">
        <v>4464</v>
      </c>
      <c r="E1387" s="31" t="s">
        <v>4465</v>
      </c>
      <c r="F1387" s="31" t="s">
        <v>132</v>
      </c>
      <c r="G1387" s="168" t="s">
        <v>1736</v>
      </c>
      <c r="H1387" s="31" t="s">
        <v>1733</v>
      </c>
      <c r="I1387" s="168" t="s">
        <v>1729</v>
      </c>
      <c r="J1387" s="173">
        <v>1.0</v>
      </c>
      <c r="K1387" s="31" t="s">
        <v>82</v>
      </c>
      <c r="L1387" s="31" t="s">
        <v>134</v>
      </c>
      <c r="M1387" s="174">
        <v>45760.0</v>
      </c>
      <c r="N1387" s="31" t="s">
        <v>2</v>
      </c>
      <c r="O1387" s="173">
        <v>1.0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99" t="s">
        <v>4477</v>
      </c>
      <c r="B1388" s="168" t="s">
        <v>4478</v>
      </c>
      <c r="C1388" s="31" t="s">
        <v>1725</v>
      </c>
      <c r="D1388" s="168" t="s">
        <v>4479</v>
      </c>
      <c r="E1388" s="31" t="s">
        <v>4480</v>
      </c>
      <c r="F1388" s="31" t="s">
        <v>132</v>
      </c>
      <c r="G1388" s="163" t="s">
        <v>1728</v>
      </c>
      <c r="H1388" s="31" t="s">
        <v>1728</v>
      </c>
      <c r="I1388" s="168" t="s">
        <v>1755</v>
      </c>
      <c r="J1388" s="173">
        <v>1.0</v>
      </c>
      <c r="K1388" s="31" t="s">
        <v>9</v>
      </c>
      <c r="L1388" s="31" t="s">
        <v>134</v>
      </c>
      <c r="M1388" s="174">
        <v>45760.0</v>
      </c>
      <c r="N1388" s="31" t="s">
        <v>2</v>
      </c>
      <c r="O1388" s="173">
        <v>1.0</v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99" t="s">
        <v>4481</v>
      </c>
      <c r="B1389" s="168" t="s">
        <v>4426</v>
      </c>
      <c r="C1389" s="31" t="s">
        <v>1735</v>
      </c>
      <c r="D1389" s="168" t="s">
        <v>4427</v>
      </c>
      <c r="E1389" s="31" t="s">
        <v>4428</v>
      </c>
      <c r="F1389" s="31" t="s">
        <v>129</v>
      </c>
      <c r="G1389" s="168" t="s">
        <v>1749</v>
      </c>
      <c r="H1389" s="31" t="s">
        <v>1742</v>
      </c>
      <c r="I1389" s="168" t="s">
        <v>1729</v>
      </c>
      <c r="J1389" s="173">
        <v>1.0</v>
      </c>
      <c r="K1389" s="31" t="s">
        <v>82</v>
      </c>
      <c r="L1389" s="31" t="s">
        <v>134</v>
      </c>
      <c r="M1389" s="174">
        <v>45760.0</v>
      </c>
      <c r="N1389" s="31" t="s">
        <v>2</v>
      </c>
      <c r="O1389" s="173">
        <v>1.0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99" t="s">
        <v>4482</v>
      </c>
      <c r="B1390" s="168" t="s">
        <v>4478</v>
      </c>
      <c r="C1390" s="31" t="s">
        <v>1732</v>
      </c>
      <c r="D1390" s="168" t="s">
        <v>4479</v>
      </c>
      <c r="E1390" s="31" t="s">
        <v>4480</v>
      </c>
      <c r="F1390" s="31" t="s">
        <v>132</v>
      </c>
      <c r="G1390" s="168" t="s">
        <v>1736</v>
      </c>
      <c r="H1390" s="31" t="s">
        <v>1733</v>
      </c>
      <c r="I1390" s="168" t="s">
        <v>1755</v>
      </c>
      <c r="J1390" s="173">
        <v>1.0</v>
      </c>
      <c r="K1390" s="31" t="s">
        <v>9</v>
      </c>
      <c r="L1390" s="31" t="s">
        <v>134</v>
      </c>
      <c r="M1390" s="174">
        <v>45760.0</v>
      </c>
      <c r="N1390" s="31" t="s">
        <v>2</v>
      </c>
      <c r="O1390" s="173">
        <v>1.0</v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99" t="s">
        <v>4483</v>
      </c>
      <c r="B1391" s="168" t="s">
        <v>4484</v>
      </c>
      <c r="C1391" s="31" t="s">
        <v>1725</v>
      </c>
      <c r="D1391" s="168" t="s">
        <v>4485</v>
      </c>
      <c r="E1391" s="31" t="s">
        <v>4486</v>
      </c>
      <c r="F1391" s="31" t="s">
        <v>132</v>
      </c>
      <c r="G1391" s="163" t="s">
        <v>1728</v>
      </c>
      <c r="H1391" s="31" t="s">
        <v>1728</v>
      </c>
      <c r="I1391" s="168" t="s">
        <v>1729</v>
      </c>
      <c r="J1391" s="173">
        <v>1.0</v>
      </c>
      <c r="K1391" s="31" t="s">
        <v>82</v>
      </c>
      <c r="L1391" s="31" t="s">
        <v>134</v>
      </c>
      <c r="M1391" s="174">
        <v>45760.0</v>
      </c>
      <c r="N1391" s="31" t="s">
        <v>2</v>
      </c>
      <c r="O1391" s="173">
        <v>1.0</v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99" t="s">
        <v>4487</v>
      </c>
      <c r="B1392" s="168" t="s">
        <v>4484</v>
      </c>
      <c r="C1392" s="31" t="s">
        <v>1732</v>
      </c>
      <c r="D1392" s="168" t="s">
        <v>4485</v>
      </c>
      <c r="E1392" s="31" t="s">
        <v>4486</v>
      </c>
      <c r="F1392" s="31" t="s">
        <v>132</v>
      </c>
      <c r="G1392" s="168" t="s">
        <v>1736</v>
      </c>
      <c r="H1392" s="31" t="s">
        <v>1733</v>
      </c>
      <c r="I1392" s="168" t="s">
        <v>1729</v>
      </c>
      <c r="J1392" s="173">
        <v>1.0</v>
      </c>
      <c r="K1392" s="31" t="s">
        <v>82</v>
      </c>
      <c r="L1392" s="31" t="s">
        <v>134</v>
      </c>
      <c r="M1392" s="174">
        <v>45760.0</v>
      </c>
      <c r="N1392" s="31" t="s">
        <v>2</v>
      </c>
      <c r="O1392" s="173">
        <v>1.0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99" t="s">
        <v>4488</v>
      </c>
      <c r="B1393" s="168" t="s">
        <v>4484</v>
      </c>
      <c r="C1393" s="31" t="s">
        <v>1735</v>
      </c>
      <c r="D1393" s="168" t="s">
        <v>4485</v>
      </c>
      <c r="E1393" s="31" t="s">
        <v>4486</v>
      </c>
      <c r="F1393" s="31" t="s">
        <v>132</v>
      </c>
      <c r="G1393" s="168" t="s">
        <v>1736</v>
      </c>
      <c r="H1393" s="31" t="s">
        <v>1733</v>
      </c>
      <c r="I1393" s="168" t="s">
        <v>1729</v>
      </c>
      <c r="J1393" s="173">
        <v>1.0</v>
      </c>
      <c r="K1393" s="31" t="s">
        <v>82</v>
      </c>
      <c r="L1393" s="31" t="s">
        <v>134</v>
      </c>
      <c r="M1393" s="174">
        <v>45760.0</v>
      </c>
      <c r="N1393" s="31" t="s">
        <v>2</v>
      </c>
      <c r="O1393" s="173">
        <v>1.0</v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99" t="s">
        <v>4489</v>
      </c>
      <c r="B1394" s="168" t="s">
        <v>4441</v>
      </c>
      <c r="C1394" s="31" t="s">
        <v>1735</v>
      </c>
      <c r="D1394" s="168" t="s">
        <v>4442</v>
      </c>
      <c r="E1394" s="31" t="s">
        <v>4443</v>
      </c>
      <c r="F1394" s="31" t="s">
        <v>129</v>
      </c>
      <c r="G1394" s="168" t="s">
        <v>1749</v>
      </c>
      <c r="H1394" s="31" t="s">
        <v>1742</v>
      </c>
      <c r="I1394" s="168" t="s">
        <v>1729</v>
      </c>
      <c r="J1394" s="173">
        <v>1.0</v>
      </c>
      <c r="K1394" s="31" t="s">
        <v>82</v>
      </c>
      <c r="L1394" s="31" t="s">
        <v>134</v>
      </c>
      <c r="M1394" s="174">
        <v>45760.0</v>
      </c>
      <c r="N1394" s="31" t="s">
        <v>2</v>
      </c>
      <c r="O1394" s="173">
        <v>1.0</v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99" t="s">
        <v>4490</v>
      </c>
      <c r="B1395" s="168" t="s">
        <v>4491</v>
      </c>
      <c r="C1395" s="31" t="s">
        <v>1725</v>
      </c>
      <c r="D1395" s="168" t="s">
        <v>4492</v>
      </c>
      <c r="E1395" s="31" t="s">
        <v>4493</v>
      </c>
      <c r="F1395" s="31" t="s">
        <v>129</v>
      </c>
      <c r="G1395" s="163" t="s">
        <v>1728</v>
      </c>
      <c r="H1395" s="31" t="s">
        <v>1728</v>
      </c>
      <c r="I1395" s="168" t="s">
        <v>1755</v>
      </c>
      <c r="J1395" s="173">
        <v>1.0</v>
      </c>
      <c r="K1395" s="31" t="s">
        <v>9</v>
      </c>
      <c r="L1395" s="31" t="s">
        <v>134</v>
      </c>
      <c r="M1395" s="174">
        <v>45760.0</v>
      </c>
      <c r="N1395" s="31" t="s">
        <v>2</v>
      </c>
      <c r="O1395" s="173">
        <v>1.0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99" t="s">
        <v>4494</v>
      </c>
      <c r="B1396" s="168" t="s">
        <v>4491</v>
      </c>
      <c r="C1396" s="31" t="s">
        <v>1732</v>
      </c>
      <c r="D1396" s="168" t="s">
        <v>4492</v>
      </c>
      <c r="E1396" s="31" t="s">
        <v>4493</v>
      </c>
      <c r="F1396" s="31" t="s">
        <v>129</v>
      </c>
      <c r="G1396" s="168" t="s">
        <v>1749</v>
      </c>
      <c r="H1396" s="31" t="s">
        <v>1742</v>
      </c>
      <c r="I1396" s="168" t="s">
        <v>1755</v>
      </c>
      <c r="J1396" s="173">
        <v>1.0</v>
      </c>
      <c r="K1396" s="31" t="s">
        <v>9</v>
      </c>
      <c r="L1396" s="31" t="s">
        <v>134</v>
      </c>
      <c r="M1396" s="174">
        <v>45760.0</v>
      </c>
      <c r="N1396" s="31" t="s">
        <v>2</v>
      </c>
      <c r="O1396" s="173">
        <v>1.0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99" t="s">
        <v>4495</v>
      </c>
      <c r="B1397" s="168" t="s">
        <v>4478</v>
      </c>
      <c r="C1397" s="31" t="s">
        <v>1735</v>
      </c>
      <c r="D1397" s="168" t="s">
        <v>4479</v>
      </c>
      <c r="E1397" s="31" t="s">
        <v>4480</v>
      </c>
      <c r="F1397" s="31" t="s">
        <v>132</v>
      </c>
      <c r="G1397" s="168" t="s">
        <v>1736</v>
      </c>
      <c r="H1397" s="31" t="s">
        <v>1733</v>
      </c>
      <c r="I1397" s="168" t="s">
        <v>1755</v>
      </c>
      <c r="J1397" s="173">
        <v>1.0</v>
      </c>
      <c r="K1397" s="31" t="s">
        <v>9</v>
      </c>
      <c r="L1397" s="31" t="s">
        <v>134</v>
      </c>
      <c r="M1397" s="174">
        <v>45760.0</v>
      </c>
      <c r="N1397" s="31" t="s">
        <v>2</v>
      </c>
      <c r="O1397" s="173">
        <v>1.0</v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99" t="s">
        <v>4496</v>
      </c>
      <c r="B1398" s="168" t="s">
        <v>4497</v>
      </c>
      <c r="C1398" s="31" t="s">
        <v>1725</v>
      </c>
      <c r="D1398" s="168" t="s">
        <v>4498</v>
      </c>
      <c r="E1398" s="31" t="s">
        <v>4499</v>
      </c>
      <c r="F1398" s="31" t="s">
        <v>129</v>
      </c>
      <c r="G1398" s="163" t="s">
        <v>1728</v>
      </c>
      <c r="H1398" s="31" t="s">
        <v>1728</v>
      </c>
      <c r="I1398" s="168" t="s">
        <v>1755</v>
      </c>
      <c r="J1398" s="173">
        <v>1.0</v>
      </c>
      <c r="K1398" s="31" t="s">
        <v>9</v>
      </c>
      <c r="L1398" s="31" t="s">
        <v>134</v>
      </c>
      <c r="M1398" s="174">
        <v>45760.0</v>
      </c>
      <c r="N1398" s="31" t="s">
        <v>2</v>
      </c>
      <c r="O1398" s="173">
        <v>1.0</v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99" t="s">
        <v>4500</v>
      </c>
      <c r="B1399" s="168" t="s">
        <v>4497</v>
      </c>
      <c r="C1399" s="31" t="s">
        <v>1732</v>
      </c>
      <c r="D1399" s="168" t="s">
        <v>4498</v>
      </c>
      <c r="E1399" s="31" t="s">
        <v>4499</v>
      </c>
      <c r="F1399" s="31" t="s">
        <v>129</v>
      </c>
      <c r="G1399" s="168" t="s">
        <v>1736</v>
      </c>
      <c r="H1399" s="31" t="s">
        <v>1733</v>
      </c>
      <c r="I1399" s="168" t="s">
        <v>1755</v>
      </c>
      <c r="J1399" s="173">
        <v>1.0</v>
      </c>
      <c r="K1399" s="31" t="s">
        <v>9</v>
      </c>
      <c r="L1399" s="31" t="s">
        <v>134</v>
      </c>
      <c r="M1399" s="174">
        <v>45760.0</v>
      </c>
      <c r="N1399" s="31" t="s">
        <v>2</v>
      </c>
      <c r="O1399" s="173">
        <v>1.0</v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99" t="s">
        <v>4501</v>
      </c>
      <c r="B1400" s="168" t="s">
        <v>4491</v>
      </c>
      <c r="C1400" s="31" t="s">
        <v>1735</v>
      </c>
      <c r="D1400" s="168" t="s">
        <v>4492</v>
      </c>
      <c r="E1400" s="31" t="s">
        <v>4493</v>
      </c>
      <c r="F1400" s="31" t="s">
        <v>129</v>
      </c>
      <c r="G1400" s="168" t="s">
        <v>1749</v>
      </c>
      <c r="H1400" s="31" t="s">
        <v>1742</v>
      </c>
      <c r="I1400" s="168" t="s">
        <v>1755</v>
      </c>
      <c r="J1400" s="173">
        <v>1.0</v>
      </c>
      <c r="K1400" s="31" t="s">
        <v>9</v>
      </c>
      <c r="L1400" s="31" t="s">
        <v>134</v>
      </c>
      <c r="M1400" s="174">
        <v>45760.0</v>
      </c>
      <c r="N1400" s="31" t="s">
        <v>2</v>
      </c>
      <c r="O1400" s="173">
        <v>1.0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99" t="s">
        <v>4502</v>
      </c>
      <c r="B1401" s="168" t="s">
        <v>4503</v>
      </c>
      <c r="C1401" s="31" t="s">
        <v>1725</v>
      </c>
      <c r="D1401" s="168" t="s">
        <v>4504</v>
      </c>
      <c r="E1401" s="31" t="s">
        <v>4505</v>
      </c>
      <c r="F1401" s="31" t="s">
        <v>129</v>
      </c>
      <c r="G1401" s="163" t="s">
        <v>1728</v>
      </c>
      <c r="H1401" s="31" t="s">
        <v>1728</v>
      </c>
      <c r="I1401" s="168" t="s">
        <v>1729</v>
      </c>
      <c r="J1401" s="173">
        <v>1.0</v>
      </c>
      <c r="K1401" s="31" t="s">
        <v>82</v>
      </c>
      <c r="L1401" s="31" t="s">
        <v>134</v>
      </c>
      <c r="M1401" s="174">
        <v>45760.0</v>
      </c>
      <c r="N1401" s="31" t="s">
        <v>2</v>
      </c>
      <c r="O1401" s="173">
        <v>1.0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99" t="s">
        <v>4506</v>
      </c>
      <c r="B1402" s="168" t="s">
        <v>4507</v>
      </c>
      <c r="C1402" s="31" t="s">
        <v>1725</v>
      </c>
      <c r="D1402" s="168" t="s">
        <v>4508</v>
      </c>
      <c r="E1402" s="31" t="s">
        <v>2532</v>
      </c>
      <c r="F1402" s="31" t="s">
        <v>129</v>
      </c>
      <c r="G1402" s="163" t="s">
        <v>1728</v>
      </c>
      <c r="H1402" s="31" t="s">
        <v>1728</v>
      </c>
      <c r="I1402" s="168" t="s">
        <v>1755</v>
      </c>
      <c r="J1402" s="173">
        <v>1.0</v>
      </c>
      <c r="K1402" s="31" t="s">
        <v>9</v>
      </c>
      <c r="L1402" s="31" t="s">
        <v>134</v>
      </c>
      <c r="M1402" s="174">
        <v>45760.0</v>
      </c>
      <c r="N1402" s="31" t="s">
        <v>2</v>
      </c>
      <c r="O1402" s="173">
        <v>1.0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99" t="s">
        <v>4509</v>
      </c>
      <c r="B1403" s="168" t="s">
        <v>4503</v>
      </c>
      <c r="C1403" s="31" t="s">
        <v>1732</v>
      </c>
      <c r="D1403" s="168" t="s">
        <v>4504</v>
      </c>
      <c r="E1403" s="31" t="s">
        <v>4505</v>
      </c>
      <c r="F1403" s="31" t="s">
        <v>129</v>
      </c>
      <c r="G1403" s="168" t="s">
        <v>1736</v>
      </c>
      <c r="H1403" s="31" t="s">
        <v>1733</v>
      </c>
      <c r="I1403" s="168" t="s">
        <v>1729</v>
      </c>
      <c r="J1403" s="173">
        <v>1.0</v>
      </c>
      <c r="K1403" s="31" t="s">
        <v>82</v>
      </c>
      <c r="L1403" s="31" t="s">
        <v>134</v>
      </c>
      <c r="M1403" s="174">
        <v>45760.0</v>
      </c>
      <c r="N1403" s="31" t="s">
        <v>2</v>
      </c>
      <c r="O1403" s="173">
        <v>1.0</v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99" t="s">
        <v>4510</v>
      </c>
      <c r="B1404" s="168" t="s">
        <v>4507</v>
      </c>
      <c r="C1404" s="31" t="s">
        <v>1732</v>
      </c>
      <c r="D1404" s="168" t="s">
        <v>4508</v>
      </c>
      <c r="E1404" s="31" t="s">
        <v>2532</v>
      </c>
      <c r="F1404" s="31" t="s">
        <v>129</v>
      </c>
      <c r="G1404" s="168" t="s">
        <v>1736</v>
      </c>
      <c r="H1404" s="31" t="s">
        <v>1733</v>
      </c>
      <c r="I1404" s="168" t="s">
        <v>1755</v>
      </c>
      <c r="J1404" s="173">
        <v>1.0</v>
      </c>
      <c r="K1404" s="31" t="s">
        <v>9</v>
      </c>
      <c r="L1404" s="31" t="s">
        <v>134</v>
      </c>
      <c r="M1404" s="174">
        <v>45760.0</v>
      </c>
      <c r="N1404" s="31" t="s">
        <v>2</v>
      </c>
      <c r="O1404" s="173">
        <v>1.0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99" t="s">
        <v>4511</v>
      </c>
      <c r="B1405" s="168" t="s">
        <v>4512</v>
      </c>
      <c r="C1405" s="31" t="s">
        <v>1725</v>
      </c>
      <c r="D1405" s="168" t="s">
        <v>4513</v>
      </c>
      <c r="E1405" s="31" t="s">
        <v>4514</v>
      </c>
      <c r="F1405" s="31" t="s">
        <v>129</v>
      </c>
      <c r="G1405" s="163" t="s">
        <v>1728</v>
      </c>
      <c r="H1405" s="31" t="s">
        <v>1728</v>
      </c>
      <c r="I1405" s="168" t="s">
        <v>1755</v>
      </c>
      <c r="J1405" s="173">
        <v>1.0</v>
      </c>
      <c r="K1405" s="31" t="s">
        <v>9</v>
      </c>
      <c r="L1405" s="31" t="s">
        <v>134</v>
      </c>
      <c r="M1405" s="174">
        <v>45760.0</v>
      </c>
      <c r="N1405" s="31" t="s">
        <v>2</v>
      </c>
      <c r="O1405" s="173">
        <v>1.0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99" t="s">
        <v>4515</v>
      </c>
      <c r="B1406" s="168" t="s">
        <v>4497</v>
      </c>
      <c r="C1406" s="31" t="s">
        <v>1735</v>
      </c>
      <c r="D1406" s="168" t="s">
        <v>4498</v>
      </c>
      <c r="E1406" s="31" t="s">
        <v>4499</v>
      </c>
      <c r="F1406" s="31" t="s">
        <v>129</v>
      </c>
      <c r="G1406" s="168" t="s">
        <v>1736</v>
      </c>
      <c r="H1406" s="31" t="s">
        <v>1733</v>
      </c>
      <c r="I1406" s="168" t="s">
        <v>1755</v>
      </c>
      <c r="J1406" s="173">
        <v>1.0</v>
      </c>
      <c r="K1406" s="31" t="s">
        <v>9</v>
      </c>
      <c r="L1406" s="31" t="s">
        <v>134</v>
      </c>
      <c r="M1406" s="174">
        <v>45760.0</v>
      </c>
      <c r="N1406" s="31" t="s">
        <v>2</v>
      </c>
      <c r="O1406" s="173">
        <v>1.0</v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99" t="s">
        <v>4516</v>
      </c>
      <c r="B1407" s="168" t="s">
        <v>4512</v>
      </c>
      <c r="C1407" s="31" t="s">
        <v>1732</v>
      </c>
      <c r="D1407" s="168" t="s">
        <v>4513</v>
      </c>
      <c r="E1407" s="31" t="s">
        <v>4514</v>
      </c>
      <c r="F1407" s="31" t="s">
        <v>129</v>
      </c>
      <c r="G1407" s="168" t="s">
        <v>1736</v>
      </c>
      <c r="H1407" s="31" t="s">
        <v>1733</v>
      </c>
      <c r="I1407" s="168" t="s">
        <v>1755</v>
      </c>
      <c r="J1407" s="173">
        <v>1.0</v>
      </c>
      <c r="K1407" s="31" t="s">
        <v>9</v>
      </c>
      <c r="L1407" s="31" t="s">
        <v>134</v>
      </c>
      <c r="M1407" s="174">
        <v>45760.0</v>
      </c>
      <c r="N1407" s="31" t="s">
        <v>2</v>
      </c>
      <c r="O1407" s="173">
        <v>1.0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99" t="s">
        <v>4517</v>
      </c>
      <c r="B1408" s="168" t="s">
        <v>4518</v>
      </c>
      <c r="C1408" s="31" t="s">
        <v>1725</v>
      </c>
      <c r="D1408" s="168" t="s">
        <v>4519</v>
      </c>
      <c r="E1408" s="31" t="s">
        <v>4520</v>
      </c>
      <c r="F1408" s="31" t="s">
        <v>132</v>
      </c>
      <c r="G1408" s="163" t="s">
        <v>1728</v>
      </c>
      <c r="H1408" s="31" t="s">
        <v>1728</v>
      </c>
      <c r="I1408" s="168" t="s">
        <v>1755</v>
      </c>
      <c r="J1408" s="173">
        <v>1.0</v>
      </c>
      <c r="K1408" s="31" t="s">
        <v>9</v>
      </c>
      <c r="L1408" s="31" t="s">
        <v>134</v>
      </c>
      <c r="M1408" s="174">
        <v>45760.0</v>
      </c>
      <c r="N1408" s="31" t="s">
        <v>2</v>
      </c>
      <c r="O1408" s="173">
        <v>1.0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99" t="s">
        <v>4521</v>
      </c>
      <c r="B1409" s="168" t="s">
        <v>4518</v>
      </c>
      <c r="C1409" s="31" t="s">
        <v>1732</v>
      </c>
      <c r="D1409" s="168" t="s">
        <v>4519</v>
      </c>
      <c r="E1409" s="31" t="s">
        <v>4520</v>
      </c>
      <c r="F1409" s="31" t="s">
        <v>132</v>
      </c>
      <c r="G1409" s="168" t="s">
        <v>1749</v>
      </c>
      <c r="H1409" s="31" t="s">
        <v>1742</v>
      </c>
      <c r="I1409" s="168" t="s">
        <v>1755</v>
      </c>
      <c r="J1409" s="173">
        <v>1.0</v>
      </c>
      <c r="K1409" s="31" t="s">
        <v>9</v>
      </c>
      <c r="L1409" s="31" t="s">
        <v>134</v>
      </c>
      <c r="M1409" s="174">
        <v>45760.0</v>
      </c>
      <c r="N1409" s="31" t="s">
        <v>2</v>
      </c>
      <c r="O1409" s="173">
        <v>1.0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99" t="s">
        <v>4522</v>
      </c>
      <c r="B1410" s="168" t="s">
        <v>4512</v>
      </c>
      <c r="C1410" s="31" t="s">
        <v>1735</v>
      </c>
      <c r="D1410" s="168" t="s">
        <v>4513</v>
      </c>
      <c r="E1410" s="31" t="s">
        <v>4514</v>
      </c>
      <c r="F1410" s="31" t="s">
        <v>129</v>
      </c>
      <c r="G1410" s="168" t="s">
        <v>1736</v>
      </c>
      <c r="H1410" s="31" t="s">
        <v>1733</v>
      </c>
      <c r="I1410" s="168" t="s">
        <v>1755</v>
      </c>
      <c r="J1410" s="173">
        <v>1.0</v>
      </c>
      <c r="K1410" s="31" t="s">
        <v>9</v>
      </c>
      <c r="L1410" s="31" t="s">
        <v>134</v>
      </c>
      <c r="M1410" s="174">
        <v>45760.0</v>
      </c>
      <c r="N1410" s="31" t="s">
        <v>2</v>
      </c>
      <c r="O1410" s="173">
        <v>1.0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99" t="s">
        <v>4523</v>
      </c>
      <c r="B1411" s="168" t="s">
        <v>4518</v>
      </c>
      <c r="C1411" s="31" t="s">
        <v>1735</v>
      </c>
      <c r="D1411" s="168" t="s">
        <v>4519</v>
      </c>
      <c r="E1411" s="31" t="s">
        <v>4520</v>
      </c>
      <c r="F1411" s="31" t="s">
        <v>132</v>
      </c>
      <c r="G1411" s="168" t="s">
        <v>1749</v>
      </c>
      <c r="H1411" s="31" t="s">
        <v>1742</v>
      </c>
      <c r="I1411" s="168" t="s">
        <v>1755</v>
      </c>
      <c r="J1411" s="173">
        <v>1.0</v>
      </c>
      <c r="K1411" s="31" t="s">
        <v>9</v>
      </c>
      <c r="L1411" s="31" t="s">
        <v>134</v>
      </c>
      <c r="M1411" s="174">
        <v>45760.0</v>
      </c>
      <c r="N1411" s="31" t="s">
        <v>2</v>
      </c>
      <c r="O1411" s="173">
        <v>1.0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99" t="s">
        <v>4524</v>
      </c>
      <c r="B1412" s="168" t="s">
        <v>4525</v>
      </c>
      <c r="C1412" s="31" t="s">
        <v>1725</v>
      </c>
      <c r="D1412" s="168" t="s">
        <v>4526</v>
      </c>
      <c r="E1412" s="31" t="s">
        <v>4527</v>
      </c>
      <c r="F1412" s="31" t="s">
        <v>132</v>
      </c>
      <c r="G1412" s="163" t="s">
        <v>1728</v>
      </c>
      <c r="H1412" s="31" t="s">
        <v>1728</v>
      </c>
      <c r="I1412" s="168" t="s">
        <v>1755</v>
      </c>
      <c r="J1412" s="173">
        <v>1.0</v>
      </c>
      <c r="K1412" s="31" t="s">
        <v>9</v>
      </c>
      <c r="L1412" s="31" t="s">
        <v>134</v>
      </c>
      <c r="M1412" s="174">
        <v>45760.0</v>
      </c>
      <c r="N1412" s="31" t="s">
        <v>2</v>
      </c>
      <c r="O1412" s="173">
        <v>1.0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99" t="s">
        <v>4528</v>
      </c>
      <c r="B1413" s="168" t="s">
        <v>4503</v>
      </c>
      <c r="C1413" s="31" t="s">
        <v>1735</v>
      </c>
      <c r="D1413" s="168" t="s">
        <v>4504</v>
      </c>
      <c r="E1413" s="31" t="s">
        <v>4505</v>
      </c>
      <c r="F1413" s="31" t="s">
        <v>129</v>
      </c>
      <c r="G1413" s="168" t="s">
        <v>1736</v>
      </c>
      <c r="H1413" s="31" t="s">
        <v>1733</v>
      </c>
      <c r="I1413" s="168" t="s">
        <v>1729</v>
      </c>
      <c r="J1413" s="173">
        <v>1.0</v>
      </c>
      <c r="K1413" s="31" t="s">
        <v>82</v>
      </c>
      <c r="L1413" s="31" t="s">
        <v>134</v>
      </c>
      <c r="M1413" s="174">
        <v>45760.0</v>
      </c>
      <c r="N1413" s="31" t="s">
        <v>2</v>
      </c>
      <c r="O1413" s="173">
        <v>1.0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99" t="s">
        <v>4529</v>
      </c>
      <c r="B1414" s="168" t="s">
        <v>4525</v>
      </c>
      <c r="C1414" s="31" t="s">
        <v>1732</v>
      </c>
      <c r="D1414" s="168" t="s">
        <v>4526</v>
      </c>
      <c r="E1414" s="31" t="s">
        <v>4527</v>
      </c>
      <c r="F1414" s="31" t="s">
        <v>132</v>
      </c>
      <c r="G1414" s="168" t="s">
        <v>1749</v>
      </c>
      <c r="H1414" s="31" t="s">
        <v>1742</v>
      </c>
      <c r="I1414" s="168" t="s">
        <v>1755</v>
      </c>
      <c r="J1414" s="173">
        <v>1.0</v>
      </c>
      <c r="K1414" s="31" t="s">
        <v>9</v>
      </c>
      <c r="L1414" s="31" t="s">
        <v>134</v>
      </c>
      <c r="M1414" s="174">
        <v>45760.0</v>
      </c>
      <c r="N1414" s="31" t="s">
        <v>2</v>
      </c>
      <c r="O1414" s="173">
        <v>1.0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99" t="s">
        <v>4530</v>
      </c>
      <c r="B1415" s="168" t="s">
        <v>4531</v>
      </c>
      <c r="C1415" s="31" t="s">
        <v>1725</v>
      </c>
      <c r="D1415" s="168" t="s">
        <v>4532</v>
      </c>
      <c r="E1415" s="31" t="s">
        <v>4533</v>
      </c>
      <c r="F1415" s="31" t="s">
        <v>132</v>
      </c>
      <c r="G1415" s="163" t="s">
        <v>1728</v>
      </c>
      <c r="H1415" s="31" t="s">
        <v>1728</v>
      </c>
      <c r="I1415" s="168" t="s">
        <v>1755</v>
      </c>
      <c r="J1415" s="173">
        <v>1.0</v>
      </c>
      <c r="K1415" s="31" t="s">
        <v>9</v>
      </c>
      <c r="L1415" s="31" t="s">
        <v>134</v>
      </c>
      <c r="M1415" s="174">
        <v>45760.0</v>
      </c>
      <c r="N1415" s="31" t="s">
        <v>2</v>
      </c>
      <c r="O1415" s="173">
        <v>1.0</v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99" t="s">
        <v>4534</v>
      </c>
      <c r="B1416" s="168" t="s">
        <v>4531</v>
      </c>
      <c r="C1416" s="31" t="s">
        <v>1732</v>
      </c>
      <c r="D1416" s="168" t="s">
        <v>4532</v>
      </c>
      <c r="E1416" s="31" t="s">
        <v>4533</v>
      </c>
      <c r="F1416" s="31" t="s">
        <v>132</v>
      </c>
      <c r="G1416" s="168" t="s">
        <v>1749</v>
      </c>
      <c r="H1416" s="31" t="s">
        <v>1742</v>
      </c>
      <c r="I1416" s="168" t="s">
        <v>1755</v>
      </c>
      <c r="J1416" s="173">
        <v>1.0</v>
      </c>
      <c r="K1416" s="31" t="s">
        <v>9</v>
      </c>
      <c r="L1416" s="31" t="s">
        <v>134</v>
      </c>
      <c r="M1416" s="174">
        <v>45760.0</v>
      </c>
      <c r="N1416" s="31" t="s">
        <v>2</v>
      </c>
      <c r="O1416" s="173">
        <v>1.0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99" t="s">
        <v>4535</v>
      </c>
      <c r="B1417" s="168" t="s">
        <v>4525</v>
      </c>
      <c r="C1417" s="31" t="s">
        <v>1735</v>
      </c>
      <c r="D1417" s="168" t="s">
        <v>4526</v>
      </c>
      <c r="E1417" s="31" t="s">
        <v>4527</v>
      </c>
      <c r="F1417" s="31" t="s">
        <v>132</v>
      </c>
      <c r="G1417" s="168" t="s">
        <v>1749</v>
      </c>
      <c r="H1417" s="31" t="s">
        <v>1742</v>
      </c>
      <c r="I1417" s="168" t="s">
        <v>1755</v>
      </c>
      <c r="J1417" s="173">
        <v>1.0</v>
      </c>
      <c r="K1417" s="31" t="s">
        <v>9</v>
      </c>
      <c r="L1417" s="31" t="s">
        <v>134</v>
      </c>
      <c r="M1417" s="174">
        <v>45760.0</v>
      </c>
      <c r="N1417" s="31" t="s">
        <v>2</v>
      </c>
      <c r="O1417" s="173">
        <v>1.0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99" t="s">
        <v>4536</v>
      </c>
      <c r="B1418" s="168" t="s">
        <v>4507</v>
      </c>
      <c r="C1418" s="31" t="s">
        <v>1735</v>
      </c>
      <c r="D1418" s="168" t="s">
        <v>4508</v>
      </c>
      <c r="E1418" s="31" t="s">
        <v>2532</v>
      </c>
      <c r="F1418" s="31" t="s">
        <v>129</v>
      </c>
      <c r="G1418" s="168" t="s">
        <v>1736</v>
      </c>
      <c r="H1418" s="31" t="s">
        <v>1733</v>
      </c>
      <c r="I1418" s="168" t="s">
        <v>1755</v>
      </c>
      <c r="J1418" s="173">
        <v>1.0</v>
      </c>
      <c r="K1418" s="31" t="s">
        <v>9</v>
      </c>
      <c r="L1418" s="31" t="s">
        <v>134</v>
      </c>
      <c r="M1418" s="174">
        <v>45760.0</v>
      </c>
      <c r="N1418" s="31" t="s">
        <v>2</v>
      </c>
      <c r="O1418" s="173">
        <v>1.0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99" t="s">
        <v>4537</v>
      </c>
      <c r="B1419" s="168" t="s">
        <v>4538</v>
      </c>
      <c r="C1419" s="31" t="s">
        <v>1725</v>
      </c>
      <c r="D1419" s="168" t="s">
        <v>4539</v>
      </c>
      <c r="E1419" s="31" t="s">
        <v>4540</v>
      </c>
      <c r="F1419" s="31" t="s">
        <v>132</v>
      </c>
      <c r="G1419" s="163" t="s">
        <v>1728</v>
      </c>
      <c r="H1419" s="31" t="s">
        <v>1728</v>
      </c>
      <c r="I1419" s="168" t="s">
        <v>1755</v>
      </c>
      <c r="J1419" s="173">
        <v>1.0</v>
      </c>
      <c r="K1419" s="31" t="s">
        <v>9</v>
      </c>
      <c r="L1419" s="31" t="s">
        <v>134</v>
      </c>
      <c r="M1419" s="174">
        <v>45760.0</v>
      </c>
      <c r="N1419" s="31" t="s">
        <v>2</v>
      </c>
      <c r="O1419" s="173">
        <v>1.0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99" t="s">
        <v>4541</v>
      </c>
      <c r="B1420" s="168" t="s">
        <v>4538</v>
      </c>
      <c r="C1420" s="31" t="s">
        <v>1732</v>
      </c>
      <c r="D1420" s="168" t="s">
        <v>4539</v>
      </c>
      <c r="E1420" s="31" t="s">
        <v>4540</v>
      </c>
      <c r="F1420" s="31" t="s">
        <v>132</v>
      </c>
      <c r="G1420" s="168" t="s">
        <v>1749</v>
      </c>
      <c r="H1420" s="31" t="s">
        <v>1742</v>
      </c>
      <c r="I1420" s="168" t="s">
        <v>1755</v>
      </c>
      <c r="J1420" s="173">
        <v>1.0</v>
      </c>
      <c r="K1420" s="31" t="s">
        <v>9</v>
      </c>
      <c r="L1420" s="31" t="s">
        <v>134</v>
      </c>
      <c r="M1420" s="174">
        <v>45760.0</v>
      </c>
      <c r="N1420" s="31" t="s">
        <v>2</v>
      </c>
      <c r="O1420" s="173">
        <v>1.0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99" t="s">
        <v>4542</v>
      </c>
      <c r="B1421" s="168" t="s">
        <v>4531</v>
      </c>
      <c r="C1421" s="31" t="s">
        <v>1735</v>
      </c>
      <c r="D1421" s="168" t="s">
        <v>4532</v>
      </c>
      <c r="E1421" s="31" t="s">
        <v>4533</v>
      </c>
      <c r="F1421" s="31" t="s">
        <v>132</v>
      </c>
      <c r="G1421" s="168" t="s">
        <v>1749</v>
      </c>
      <c r="H1421" s="31" t="s">
        <v>1742</v>
      </c>
      <c r="I1421" s="168" t="s">
        <v>1755</v>
      </c>
      <c r="J1421" s="173">
        <v>1.0</v>
      </c>
      <c r="K1421" s="31" t="s">
        <v>9</v>
      </c>
      <c r="L1421" s="31" t="s">
        <v>134</v>
      </c>
      <c r="M1421" s="174">
        <v>45760.0</v>
      </c>
      <c r="N1421" s="31" t="s">
        <v>2</v>
      </c>
      <c r="O1421" s="173">
        <v>1.0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99" t="s">
        <v>4543</v>
      </c>
      <c r="B1422" s="168" t="s">
        <v>4544</v>
      </c>
      <c r="C1422" s="31" t="s">
        <v>1725</v>
      </c>
      <c r="D1422" s="168" t="s">
        <v>4545</v>
      </c>
      <c r="E1422" s="31" t="s">
        <v>4546</v>
      </c>
      <c r="F1422" s="31" t="s">
        <v>132</v>
      </c>
      <c r="G1422" s="163" t="s">
        <v>1728</v>
      </c>
      <c r="H1422" s="31" t="s">
        <v>1728</v>
      </c>
      <c r="I1422" s="168" t="s">
        <v>1755</v>
      </c>
      <c r="J1422" s="173">
        <v>1.0</v>
      </c>
      <c r="K1422" s="31" t="s">
        <v>9</v>
      </c>
      <c r="L1422" s="31" t="s">
        <v>134</v>
      </c>
      <c r="M1422" s="174">
        <v>45760.0</v>
      </c>
      <c r="N1422" s="31" t="s">
        <v>2</v>
      </c>
      <c r="O1422" s="173">
        <v>1.0</v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99" t="s">
        <v>4547</v>
      </c>
      <c r="B1423" s="168" t="s">
        <v>4548</v>
      </c>
      <c r="C1423" s="31" t="s">
        <v>1725</v>
      </c>
      <c r="D1423" s="168" t="s">
        <v>4549</v>
      </c>
      <c r="E1423" s="31" t="s">
        <v>4550</v>
      </c>
      <c r="F1423" s="31" t="s">
        <v>132</v>
      </c>
      <c r="G1423" s="163" t="s">
        <v>1728</v>
      </c>
      <c r="H1423" s="31" t="s">
        <v>1728</v>
      </c>
      <c r="I1423" s="168" t="s">
        <v>1729</v>
      </c>
      <c r="J1423" s="173">
        <v>1.0</v>
      </c>
      <c r="K1423" s="31" t="s">
        <v>82</v>
      </c>
      <c r="L1423" s="31" t="s">
        <v>134</v>
      </c>
      <c r="M1423" s="174">
        <v>45760.0</v>
      </c>
      <c r="N1423" s="31" t="s">
        <v>2</v>
      </c>
      <c r="O1423" s="173">
        <v>1.0</v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99" t="s">
        <v>4551</v>
      </c>
      <c r="B1424" s="168" t="s">
        <v>4544</v>
      </c>
      <c r="C1424" s="31" t="s">
        <v>1732</v>
      </c>
      <c r="D1424" s="168" t="s">
        <v>4545</v>
      </c>
      <c r="E1424" s="31" t="s">
        <v>4546</v>
      </c>
      <c r="F1424" s="31" t="s">
        <v>132</v>
      </c>
      <c r="G1424" s="168" t="s">
        <v>1749</v>
      </c>
      <c r="H1424" s="31" t="s">
        <v>1742</v>
      </c>
      <c r="I1424" s="168" t="s">
        <v>1755</v>
      </c>
      <c r="J1424" s="173">
        <v>1.0</v>
      </c>
      <c r="K1424" s="31" t="s">
        <v>9</v>
      </c>
      <c r="L1424" s="31" t="s">
        <v>134</v>
      </c>
      <c r="M1424" s="174">
        <v>45760.0</v>
      </c>
      <c r="N1424" s="31" t="s">
        <v>2</v>
      </c>
      <c r="O1424" s="173">
        <v>1.0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99" t="s">
        <v>4552</v>
      </c>
      <c r="B1425" s="168" t="s">
        <v>4553</v>
      </c>
      <c r="C1425" s="31" t="s">
        <v>1725</v>
      </c>
      <c r="D1425" s="168" t="s">
        <v>4554</v>
      </c>
      <c r="E1425" s="31" t="s">
        <v>4555</v>
      </c>
      <c r="F1425" s="31" t="s">
        <v>132</v>
      </c>
      <c r="G1425" s="163" t="s">
        <v>1728</v>
      </c>
      <c r="H1425" s="31" t="s">
        <v>1728</v>
      </c>
      <c r="I1425" s="168" t="s">
        <v>1729</v>
      </c>
      <c r="J1425" s="173">
        <v>1.0</v>
      </c>
      <c r="K1425" s="31" t="s">
        <v>82</v>
      </c>
      <c r="L1425" s="31" t="s">
        <v>134</v>
      </c>
      <c r="M1425" s="174">
        <v>45760.0</v>
      </c>
      <c r="N1425" s="31" t="s">
        <v>2</v>
      </c>
      <c r="O1425" s="173">
        <v>1.0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99" t="s">
        <v>4556</v>
      </c>
      <c r="B1426" s="168" t="s">
        <v>4548</v>
      </c>
      <c r="C1426" s="31" t="s">
        <v>1732</v>
      </c>
      <c r="D1426" s="168" t="s">
        <v>4549</v>
      </c>
      <c r="E1426" s="31" t="s">
        <v>4550</v>
      </c>
      <c r="F1426" s="31" t="s">
        <v>132</v>
      </c>
      <c r="G1426" s="168" t="s">
        <v>1749</v>
      </c>
      <c r="H1426" s="31" t="s">
        <v>1742</v>
      </c>
      <c r="I1426" s="168" t="s">
        <v>1729</v>
      </c>
      <c r="J1426" s="173">
        <v>1.0</v>
      </c>
      <c r="K1426" s="31" t="s">
        <v>82</v>
      </c>
      <c r="L1426" s="31" t="s">
        <v>134</v>
      </c>
      <c r="M1426" s="174">
        <v>45760.0</v>
      </c>
      <c r="N1426" s="31" t="s">
        <v>2</v>
      </c>
      <c r="O1426" s="173">
        <v>1.0</v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99" t="s">
        <v>4557</v>
      </c>
      <c r="B1427" s="168" t="s">
        <v>4553</v>
      </c>
      <c r="C1427" s="31" t="s">
        <v>1732</v>
      </c>
      <c r="D1427" s="168" t="s">
        <v>4554</v>
      </c>
      <c r="E1427" s="31" t="s">
        <v>4555</v>
      </c>
      <c r="F1427" s="31" t="s">
        <v>132</v>
      </c>
      <c r="G1427" s="168" t="s">
        <v>1749</v>
      </c>
      <c r="H1427" s="31" t="s">
        <v>1742</v>
      </c>
      <c r="I1427" s="168" t="s">
        <v>1729</v>
      </c>
      <c r="J1427" s="173">
        <v>1.0</v>
      </c>
      <c r="K1427" s="31" t="s">
        <v>82</v>
      </c>
      <c r="L1427" s="31" t="s">
        <v>134</v>
      </c>
      <c r="M1427" s="174">
        <v>45760.0</v>
      </c>
      <c r="N1427" s="31" t="s">
        <v>2</v>
      </c>
      <c r="O1427" s="173">
        <v>1.0</v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99" t="s">
        <v>4558</v>
      </c>
      <c r="B1428" s="168" t="s">
        <v>4548</v>
      </c>
      <c r="C1428" s="31" t="s">
        <v>1735</v>
      </c>
      <c r="D1428" s="168" t="s">
        <v>4549</v>
      </c>
      <c r="E1428" s="31" t="s">
        <v>4550</v>
      </c>
      <c r="F1428" s="31" t="s">
        <v>132</v>
      </c>
      <c r="G1428" s="168" t="s">
        <v>1749</v>
      </c>
      <c r="H1428" s="31" t="s">
        <v>1742</v>
      </c>
      <c r="I1428" s="168" t="s">
        <v>1729</v>
      </c>
      <c r="J1428" s="173">
        <v>1.0</v>
      </c>
      <c r="K1428" s="31" t="s">
        <v>82</v>
      </c>
      <c r="L1428" s="31" t="s">
        <v>134</v>
      </c>
      <c r="M1428" s="174">
        <v>45760.0</v>
      </c>
      <c r="N1428" s="31" t="s">
        <v>2</v>
      </c>
      <c r="O1428" s="173">
        <v>1.0</v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99" t="s">
        <v>4559</v>
      </c>
      <c r="B1429" s="168" t="s">
        <v>4560</v>
      </c>
      <c r="C1429" s="31" t="s">
        <v>1725</v>
      </c>
      <c r="D1429" s="168" t="s">
        <v>4561</v>
      </c>
      <c r="E1429" s="31" t="s">
        <v>4562</v>
      </c>
      <c r="F1429" s="31" t="s">
        <v>132</v>
      </c>
      <c r="G1429" s="163" t="s">
        <v>1728</v>
      </c>
      <c r="H1429" s="31" t="s">
        <v>1728</v>
      </c>
      <c r="I1429" s="168" t="s">
        <v>1755</v>
      </c>
      <c r="J1429" s="173">
        <v>1.0</v>
      </c>
      <c r="K1429" s="31" t="s">
        <v>9</v>
      </c>
      <c r="L1429" s="31" t="s">
        <v>134</v>
      </c>
      <c r="M1429" s="174">
        <v>45760.0</v>
      </c>
      <c r="N1429" s="31" t="s">
        <v>2</v>
      </c>
      <c r="O1429" s="173">
        <v>1.0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99" t="s">
        <v>4563</v>
      </c>
      <c r="B1430" s="168" t="s">
        <v>4560</v>
      </c>
      <c r="C1430" s="31" t="s">
        <v>1732</v>
      </c>
      <c r="D1430" s="168" t="s">
        <v>4561</v>
      </c>
      <c r="E1430" s="31" t="s">
        <v>4562</v>
      </c>
      <c r="F1430" s="31" t="s">
        <v>132</v>
      </c>
      <c r="G1430" s="168" t="s">
        <v>1749</v>
      </c>
      <c r="H1430" s="31" t="s">
        <v>1742</v>
      </c>
      <c r="I1430" s="168" t="s">
        <v>1755</v>
      </c>
      <c r="J1430" s="173">
        <v>1.0</v>
      </c>
      <c r="K1430" s="31" t="s">
        <v>9</v>
      </c>
      <c r="L1430" s="31" t="s">
        <v>134</v>
      </c>
      <c r="M1430" s="174">
        <v>45760.0</v>
      </c>
      <c r="N1430" s="31" t="s">
        <v>2</v>
      </c>
      <c r="O1430" s="173">
        <v>1.0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99" t="s">
        <v>4564</v>
      </c>
      <c r="B1431" s="168" t="s">
        <v>4553</v>
      </c>
      <c r="C1431" s="31" t="s">
        <v>1735</v>
      </c>
      <c r="D1431" s="168" t="s">
        <v>4554</v>
      </c>
      <c r="E1431" s="31" t="s">
        <v>4555</v>
      </c>
      <c r="F1431" s="31" t="s">
        <v>132</v>
      </c>
      <c r="G1431" s="168" t="s">
        <v>1749</v>
      </c>
      <c r="H1431" s="31" t="s">
        <v>1742</v>
      </c>
      <c r="I1431" s="168" t="s">
        <v>1729</v>
      </c>
      <c r="J1431" s="173">
        <v>1.0</v>
      </c>
      <c r="K1431" s="31" t="s">
        <v>82</v>
      </c>
      <c r="L1431" s="31" t="s">
        <v>134</v>
      </c>
      <c r="M1431" s="174">
        <v>45760.0</v>
      </c>
      <c r="N1431" s="31" t="s">
        <v>2</v>
      </c>
      <c r="O1431" s="173">
        <v>1.0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99" t="s">
        <v>4565</v>
      </c>
      <c r="B1432" s="168" t="s">
        <v>4544</v>
      </c>
      <c r="C1432" s="31" t="s">
        <v>1735</v>
      </c>
      <c r="D1432" s="168" t="s">
        <v>4545</v>
      </c>
      <c r="E1432" s="31" t="s">
        <v>4546</v>
      </c>
      <c r="F1432" s="31" t="s">
        <v>132</v>
      </c>
      <c r="G1432" s="168" t="s">
        <v>1749</v>
      </c>
      <c r="H1432" s="31" t="s">
        <v>1742</v>
      </c>
      <c r="I1432" s="168" t="s">
        <v>1755</v>
      </c>
      <c r="J1432" s="173">
        <v>1.0</v>
      </c>
      <c r="K1432" s="31" t="s">
        <v>9</v>
      </c>
      <c r="L1432" s="31" t="s">
        <v>134</v>
      </c>
      <c r="M1432" s="174">
        <v>45760.0</v>
      </c>
      <c r="N1432" s="31" t="s">
        <v>2</v>
      </c>
      <c r="O1432" s="173">
        <v>1.0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99" t="s">
        <v>4566</v>
      </c>
      <c r="B1433" s="168" t="s">
        <v>4567</v>
      </c>
      <c r="C1433" s="31" t="s">
        <v>1725</v>
      </c>
      <c r="D1433" s="168" t="s">
        <v>4568</v>
      </c>
      <c r="E1433" s="31" t="s">
        <v>4569</v>
      </c>
      <c r="F1433" s="31" t="s">
        <v>129</v>
      </c>
      <c r="G1433" s="163" t="s">
        <v>1728</v>
      </c>
      <c r="H1433" s="31" t="s">
        <v>1728</v>
      </c>
      <c r="I1433" s="168" t="s">
        <v>1755</v>
      </c>
      <c r="J1433" s="173">
        <v>1.0</v>
      </c>
      <c r="K1433" s="31" t="s">
        <v>9</v>
      </c>
      <c r="L1433" s="31" t="s">
        <v>134</v>
      </c>
      <c r="M1433" s="174">
        <v>45760.0</v>
      </c>
      <c r="N1433" s="31" t="s">
        <v>2</v>
      </c>
      <c r="O1433" s="173">
        <v>1.0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99" t="s">
        <v>4570</v>
      </c>
      <c r="B1434" s="168" t="s">
        <v>4567</v>
      </c>
      <c r="C1434" s="31" t="s">
        <v>1732</v>
      </c>
      <c r="D1434" s="168" t="s">
        <v>4568</v>
      </c>
      <c r="E1434" s="31" t="s">
        <v>4569</v>
      </c>
      <c r="F1434" s="31" t="s">
        <v>129</v>
      </c>
      <c r="G1434" s="168" t="s">
        <v>1736</v>
      </c>
      <c r="H1434" s="31" t="s">
        <v>1733</v>
      </c>
      <c r="I1434" s="168" t="s">
        <v>1755</v>
      </c>
      <c r="J1434" s="173">
        <v>1.0</v>
      </c>
      <c r="K1434" s="31" t="s">
        <v>9</v>
      </c>
      <c r="L1434" s="31" t="s">
        <v>134</v>
      </c>
      <c r="M1434" s="174">
        <v>45760.0</v>
      </c>
      <c r="N1434" s="31" t="s">
        <v>2</v>
      </c>
      <c r="O1434" s="173">
        <v>1.0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99" t="s">
        <v>4571</v>
      </c>
      <c r="B1435" s="168" t="s">
        <v>4572</v>
      </c>
      <c r="C1435" s="31" t="s">
        <v>1725</v>
      </c>
      <c r="D1435" s="168" t="s">
        <v>4573</v>
      </c>
      <c r="E1435" s="31" t="s">
        <v>4574</v>
      </c>
      <c r="F1435" s="31" t="s">
        <v>132</v>
      </c>
      <c r="G1435" s="163" t="s">
        <v>1728</v>
      </c>
      <c r="H1435" s="31" t="s">
        <v>1728</v>
      </c>
      <c r="I1435" s="168" t="s">
        <v>1755</v>
      </c>
      <c r="J1435" s="173">
        <v>1.0</v>
      </c>
      <c r="K1435" s="31" t="s">
        <v>9</v>
      </c>
      <c r="L1435" s="31" t="s">
        <v>134</v>
      </c>
      <c r="M1435" s="174">
        <v>45760.0</v>
      </c>
      <c r="N1435" s="31" t="s">
        <v>2</v>
      </c>
      <c r="O1435" s="173">
        <v>1.0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99" t="s">
        <v>4575</v>
      </c>
      <c r="B1436" s="168" t="s">
        <v>4560</v>
      </c>
      <c r="C1436" s="31" t="s">
        <v>1735</v>
      </c>
      <c r="D1436" s="168" t="s">
        <v>4561</v>
      </c>
      <c r="E1436" s="31" t="s">
        <v>4562</v>
      </c>
      <c r="F1436" s="31" t="s">
        <v>132</v>
      </c>
      <c r="G1436" s="168" t="s">
        <v>1749</v>
      </c>
      <c r="H1436" s="31" t="s">
        <v>1742</v>
      </c>
      <c r="I1436" s="168" t="s">
        <v>1755</v>
      </c>
      <c r="J1436" s="173">
        <v>1.0</v>
      </c>
      <c r="K1436" s="31" t="s">
        <v>9</v>
      </c>
      <c r="L1436" s="31" t="s">
        <v>134</v>
      </c>
      <c r="M1436" s="174">
        <v>45760.0</v>
      </c>
      <c r="N1436" s="31" t="s">
        <v>2</v>
      </c>
      <c r="O1436" s="173">
        <v>1.0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99" t="s">
        <v>4576</v>
      </c>
      <c r="B1437" s="168" t="s">
        <v>4577</v>
      </c>
      <c r="C1437" s="31" t="s">
        <v>1725</v>
      </c>
      <c r="D1437" s="168" t="s">
        <v>4578</v>
      </c>
      <c r="E1437" s="31" t="s">
        <v>3111</v>
      </c>
      <c r="F1437" s="31" t="s">
        <v>132</v>
      </c>
      <c r="G1437" s="163" t="s">
        <v>1728</v>
      </c>
      <c r="H1437" s="31" t="s">
        <v>1728</v>
      </c>
      <c r="I1437" s="168" t="s">
        <v>1729</v>
      </c>
      <c r="J1437" s="173">
        <v>1.0</v>
      </c>
      <c r="K1437" s="31" t="s">
        <v>82</v>
      </c>
      <c r="L1437" s="31" t="s">
        <v>134</v>
      </c>
      <c r="M1437" s="174">
        <v>45760.0</v>
      </c>
      <c r="N1437" s="31" t="s">
        <v>2</v>
      </c>
      <c r="O1437" s="173">
        <v>1.0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99" t="s">
        <v>4579</v>
      </c>
      <c r="B1438" s="168" t="s">
        <v>4567</v>
      </c>
      <c r="C1438" s="31" t="s">
        <v>1735</v>
      </c>
      <c r="D1438" s="168" t="s">
        <v>4568</v>
      </c>
      <c r="E1438" s="31" t="s">
        <v>4569</v>
      </c>
      <c r="F1438" s="31" t="s">
        <v>129</v>
      </c>
      <c r="G1438" s="168" t="s">
        <v>1736</v>
      </c>
      <c r="H1438" s="31" t="s">
        <v>1733</v>
      </c>
      <c r="I1438" s="168" t="s">
        <v>1755</v>
      </c>
      <c r="J1438" s="173">
        <v>1.0</v>
      </c>
      <c r="K1438" s="31" t="s">
        <v>9</v>
      </c>
      <c r="L1438" s="31" t="s">
        <v>134</v>
      </c>
      <c r="M1438" s="174">
        <v>45760.0</v>
      </c>
      <c r="N1438" s="31" t="s">
        <v>2</v>
      </c>
      <c r="O1438" s="173">
        <v>1.0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99" t="s">
        <v>4580</v>
      </c>
      <c r="B1439" s="168" t="s">
        <v>4572</v>
      </c>
      <c r="C1439" s="31" t="s">
        <v>1732</v>
      </c>
      <c r="D1439" s="168" t="s">
        <v>4573</v>
      </c>
      <c r="E1439" s="31" t="s">
        <v>4574</v>
      </c>
      <c r="F1439" s="31" t="s">
        <v>132</v>
      </c>
      <c r="G1439" s="168" t="s">
        <v>1749</v>
      </c>
      <c r="H1439" s="31" t="s">
        <v>1742</v>
      </c>
      <c r="I1439" s="168" t="s">
        <v>1755</v>
      </c>
      <c r="J1439" s="173">
        <v>1.0</v>
      </c>
      <c r="K1439" s="31" t="s">
        <v>9</v>
      </c>
      <c r="L1439" s="31" t="s">
        <v>134</v>
      </c>
      <c r="M1439" s="174">
        <v>45760.0</v>
      </c>
      <c r="N1439" s="31" t="s">
        <v>2</v>
      </c>
      <c r="O1439" s="173">
        <v>1.0</v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99" t="s">
        <v>4581</v>
      </c>
      <c r="B1440" s="168" t="s">
        <v>4577</v>
      </c>
      <c r="C1440" s="31" t="s">
        <v>1732</v>
      </c>
      <c r="D1440" s="168" t="s">
        <v>4578</v>
      </c>
      <c r="E1440" s="31" t="s">
        <v>3111</v>
      </c>
      <c r="F1440" s="31" t="s">
        <v>132</v>
      </c>
      <c r="G1440" s="168" t="s">
        <v>1749</v>
      </c>
      <c r="H1440" s="31" t="s">
        <v>1742</v>
      </c>
      <c r="I1440" s="168" t="s">
        <v>1729</v>
      </c>
      <c r="J1440" s="173">
        <v>1.0</v>
      </c>
      <c r="K1440" s="31" t="s">
        <v>82</v>
      </c>
      <c r="L1440" s="31" t="s">
        <v>134</v>
      </c>
      <c r="M1440" s="174">
        <v>45760.0</v>
      </c>
      <c r="N1440" s="31" t="s">
        <v>2</v>
      </c>
      <c r="O1440" s="173">
        <v>1.0</v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99" t="s">
        <v>4582</v>
      </c>
      <c r="B1441" s="168" t="s">
        <v>4538</v>
      </c>
      <c r="C1441" s="31" t="s">
        <v>1735</v>
      </c>
      <c r="D1441" s="168" t="s">
        <v>4539</v>
      </c>
      <c r="E1441" s="31" t="s">
        <v>4540</v>
      </c>
      <c r="F1441" s="31" t="s">
        <v>132</v>
      </c>
      <c r="G1441" s="168" t="s">
        <v>1749</v>
      </c>
      <c r="H1441" s="31" t="s">
        <v>1742</v>
      </c>
      <c r="I1441" s="168" t="s">
        <v>1755</v>
      </c>
      <c r="J1441" s="173">
        <v>1.0</v>
      </c>
      <c r="K1441" s="31" t="s">
        <v>9</v>
      </c>
      <c r="L1441" s="31" t="s">
        <v>134</v>
      </c>
      <c r="M1441" s="174">
        <v>45760.0</v>
      </c>
      <c r="N1441" s="31" t="s">
        <v>2</v>
      </c>
      <c r="O1441" s="173">
        <v>1.0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99" t="s">
        <v>4583</v>
      </c>
      <c r="B1442" s="168" t="s">
        <v>4584</v>
      </c>
      <c r="C1442" s="31" t="s">
        <v>1725</v>
      </c>
      <c r="D1442" s="168" t="s">
        <v>4585</v>
      </c>
      <c r="E1442" s="31" t="s">
        <v>4586</v>
      </c>
      <c r="F1442" s="31" t="s">
        <v>129</v>
      </c>
      <c r="G1442" s="163" t="s">
        <v>1728</v>
      </c>
      <c r="H1442" s="31" t="s">
        <v>1728</v>
      </c>
      <c r="I1442" s="168" t="s">
        <v>1729</v>
      </c>
      <c r="J1442" s="173">
        <v>1.0</v>
      </c>
      <c r="K1442" s="31" t="s">
        <v>82</v>
      </c>
      <c r="L1442" s="31" t="s">
        <v>134</v>
      </c>
      <c r="M1442" s="174">
        <v>45760.0</v>
      </c>
      <c r="N1442" s="31" t="s">
        <v>2</v>
      </c>
      <c r="O1442" s="173">
        <v>1.0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99" t="s">
        <v>4587</v>
      </c>
      <c r="B1443" s="168" t="s">
        <v>4584</v>
      </c>
      <c r="C1443" s="31" t="s">
        <v>1732</v>
      </c>
      <c r="D1443" s="168" t="s">
        <v>4585</v>
      </c>
      <c r="E1443" s="31" t="s">
        <v>4586</v>
      </c>
      <c r="F1443" s="31" t="s">
        <v>129</v>
      </c>
      <c r="G1443" s="168" t="s">
        <v>1736</v>
      </c>
      <c r="H1443" s="31" t="s">
        <v>1733</v>
      </c>
      <c r="I1443" s="168" t="s">
        <v>1729</v>
      </c>
      <c r="J1443" s="173">
        <v>1.0</v>
      </c>
      <c r="K1443" s="31" t="s">
        <v>82</v>
      </c>
      <c r="L1443" s="31" t="s">
        <v>134</v>
      </c>
      <c r="M1443" s="174">
        <v>45760.0</v>
      </c>
      <c r="N1443" s="31" t="s">
        <v>2</v>
      </c>
      <c r="O1443" s="173">
        <v>1.0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99" t="s">
        <v>4588</v>
      </c>
      <c r="B1444" s="168" t="s">
        <v>4572</v>
      </c>
      <c r="C1444" s="31" t="s">
        <v>1735</v>
      </c>
      <c r="D1444" s="168" t="s">
        <v>4573</v>
      </c>
      <c r="E1444" s="31" t="s">
        <v>4574</v>
      </c>
      <c r="F1444" s="31" t="s">
        <v>132</v>
      </c>
      <c r="G1444" s="168" t="s">
        <v>1749</v>
      </c>
      <c r="H1444" s="31" t="s">
        <v>1742</v>
      </c>
      <c r="I1444" s="168" t="s">
        <v>1755</v>
      </c>
      <c r="J1444" s="173">
        <v>1.0</v>
      </c>
      <c r="K1444" s="31" t="s">
        <v>9</v>
      </c>
      <c r="L1444" s="31" t="s">
        <v>134</v>
      </c>
      <c r="M1444" s="174">
        <v>45760.0</v>
      </c>
      <c r="N1444" s="31" t="s">
        <v>2</v>
      </c>
      <c r="O1444" s="173">
        <v>1.0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99" t="s">
        <v>4589</v>
      </c>
      <c r="B1445" s="168" t="s">
        <v>4577</v>
      </c>
      <c r="C1445" s="31" t="s">
        <v>1735</v>
      </c>
      <c r="D1445" s="168" t="s">
        <v>4578</v>
      </c>
      <c r="E1445" s="31" t="s">
        <v>3111</v>
      </c>
      <c r="F1445" s="31" t="s">
        <v>132</v>
      </c>
      <c r="G1445" s="168" t="s">
        <v>1749</v>
      </c>
      <c r="H1445" s="31" t="s">
        <v>1742</v>
      </c>
      <c r="I1445" s="168" t="s">
        <v>1729</v>
      </c>
      <c r="J1445" s="173">
        <v>1.0</v>
      </c>
      <c r="K1445" s="31" t="s">
        <v>82</v>
      </c>
      <c r="L1445" s="31" t="s">
        <v>134</v>
      </c>
      <c r="M1445" s="174">
        <v>45760.0</v>
      </c>
      <c r="N1445" s="31" t="s">
        <v>2</v>
      </c>
      <c r="O1445" s="173">
        <v>1.0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99" t="s">
        <v>4590</v>
      </c>
      <c r="B1446" s="168" t="s">
        <v>4584</v>
      </c>
      <c r="C1446" s="31" t="s">
        <v>1735</v>
      </c>
      <c r="D1446" s="168" t="s">
        <v>4585</v>
      </c>
      <c r="E1446" s="31" t="s">
        <v>4586</v>
      </c>
      <c r="F1446" s="31" t="s">
        <v>129</v>
      </c>
      <c r="G1446" s="168" t="s">
        <v>1736</v>
      </c>
      <c r="H1446" s="31" t="s">
        <v>1733</v>
      </c>
      <c r="I1446" s="168" t="s">
        <v>1729</v>
      </c>
      <c r="J1446" s="173">
        <v>1.0</v>
      </c>
      <c r="K1446" s="31" t="s">
        <v>82</v>
      </c>
      <c r="L1446" s="31" t="s">
        <v>134</v>
      </c>
      <c r="M1446" s="174">
        <v>45760.0</v>
      </c>
      <c r="N1446" s="31" t="s">
        <v>2</v>
      </c>
      <c r="O1446" s="173">
        <v>1.0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99" t="s">
        <v>4591</v>
      </c>
      <c r="B1447" s="168" t="s">
        <v>4592</v>
      </c>
      <c r="C1447" s="31" t="s">
        <v>1725</v>
      </c>
      <c r="D1447" s="168" t="s">
        <v>4593</v>
      </c>
      <c r="E1447" s="31" t="s">
        <v>4594</v>
      </c>
      <c r="F1447" s="31" t="s">
        <v>132</v>
      </c>
      <c r="G1447" s="163" t="s">
        <v>1728</v>
      </c>
      <c r="H1447" s="31" t="s">
        <v>1728</v>
      </c>
      <c r="I1447" s="168" t="s">
        <v>1729</v>
      </c>
      <c r="J1447" s="173">
        <v>1.0</v>
      </c>
      <c r="K1447" s="31" t="s">
        <v>82</v>
      </c>
      <c r="L1447" s="31" t="s">
        <v>134</v>
      </c>
      <c r="M1447" s="174">
        <v>45760.0</v>
      </c>
      <c r="N1447" s="31" t="s">
        <v>2</v>
      </c>
      <c r="O1447" s="173">
        <v>1.0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99" t="s">
        <v>4595</v>
      </c>
      <c r="B1448" s="168" t="s">
        <v>4592</v>
      </c>
      <c r="C1448" s="31" t="s">
        <v>1732</v>
      </c>
      <c r="D1448" s="168" t="s">
        <v>4593</v>
      </c>
      <c r="E1448" s="31" t="s">
        <v>4594</v>
      </c>
      <c r="F1448" s="31" t="s">
        <v>132</v>
      </c>
      <c r="G1448" s="168" t="s">
        <v>1792</v>
      </c>
      <c r="H1448" s="31" t="s">
        <v>1779</v>
      </c>
      <c r="I1448" s="168" t="s">
        <v>1729</v>
      </c>
      <c r="J1448" s="173">
        <v>1.0</v>
      </c>
      <c r="K1448" s="31" t="s">
        <v>82</v>
      </c>
      <c r="L1448" s="31" t="s">
        <v>134</v>
      </c>
      <c r="M1448" s="174">
        <v>45760.0</v>
      </c>
      <c r="N1448" s="31" t="s">
        <v>2</v>
      </c>
      <c r="O1448" s="173">
        <v>1.0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99" t="s">
        <v>4596</v>
      </c>
      <c r="B1449" s="168" t="s">
        <v>4597</v>
      </c>
      <c r="C1449" s="31" t="s">
        <v>1725</v>
      </c>
      <c r="D1449" s="168" t="s">
        <v>4598</v>
      </c>
      <c r="E1449" s="31" t="s">
        <v>4599</v>
      </c>
      <c r="F1449" s="31" t="s">
        <v>129</v>
      </c>
      <c r="G1449" s="163" t="s">
        <v>1728</v>
      </c>
      <c r="H1449" s="31" t="s">
        <v>1728</v>
      </c>
      <c r="I1449" s="168" t="s">
        <v>1755</v>
      </c>
      <c r="J1449" s="173">
        <v>1.0</v>
      </c>
      <c r="K1449" s="31" t="s">
        <v>9</v>
      </c>
      <c r="L1449" s="31" t="s">
        <v>134</v>
      </c>
      <c r="M1449" s="174">
        <v>45760.0</v>
      </c>
      <c r="N1449" s="31" t="s">
        <v>2</v>
      </c>
      <c r="O1449" s="173">
        <v>1.0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99" t="s">
        <v>4600</v>
      </c>
      <c r="B1450" s="168" t="s">
        <v>4597</v>
      </c>
      <c r="C1450" s="31" t="s">
        <v>1732</v>
      </c>
      <c r="D1450" s="168" t="s">
        <v>4598</v>
      </c>
      <c r="E1450" s="31" t="s">
        <v>4599</v>
      </c>
      <c r="F1450" s="31" t="s">
        <v>129</v>
      </c>
      <c r="G1450" s="168" t="s">
        <v>1792</v>
      </c>
      <c r="H1450" s="31" t="s">
        <v>1779</v>
      </c>
      <c r="I1450" s="168" t="s">
        <v>1755</v>
      </c>
      <c r="J1450" s="173">
        <v>1.0</v>
      </c>
      <c r="K1450" s="31" t="s">
        <v>9</v>
      </c>
      <c r="L1450" s="31" t="s">
        <v>134</v>
      </c>
      <c r="M1450" s="174">
        <v>45760.0</v>
      </c>
      <c r="N1450" s="31" t="s">
        <v>2</v>
      </c>
      <c r="O1450" s="173">
        <v>1.0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99" t="s">
        <v>4601</v>
      </c>
      <c r="B1451" s="168" t="s">
        <v>4602</v>
      </c>
      <c r="C1451" s="31" t="s">
        <v>1725</v>
      </c>
      <c r="D1451" s="168" t="s">
        <v>4603</v>
      </c>
      <c r="E1451" s="31" t="s">
        <v>4604</v>
      </c>
      <c r="F1451" s="31" t="s">
        <v>132</v>
      </c>
      <c r="G1451" s="163" t="s">
        <v>1728</v>
      </c>
      <c r="H1451" s="31" t="s">
        <v>1728</v>
      </c>
      <c r="I1451" s="168" t="s">
        <v>1755</v>
      </c>
      <c r="J1451" s="173">
        <v>2.0</v>
      </c>
      <c r="K1451" s="31" t="s">
        <v>9</v>
      </c>
      <c r="L1451" s="31" t="s">
        <v>134</v>
      </c>
      <c r="M1451" s="174">
        <v>45760.0</v>
      </c>
      <c r="N1451" s="31" t="s">
        <v>2</v>
      </c>
      <c r="O1451" s="173">
        <v>2.0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99" t="s">
        <v>4605</v>
      </c>
      <c r="B1452" s="168" t="s">
        <v>4602</v>
      </c>
      <c r="C1452" s="31" t="s">
        <v>1732</v>
      </c>
      <c r="D1452" s="168" t="s">
        <v>4603</v>
      </c>
      <c r="E1452" s="31" t="s">
        <v>4604</v>
      </c>
      <c r="F1452" s="31" t="s">
        <v>132</v>
      </c>
      <c r="G1452" s="168" t="s">
        <v>1792</v>
      </c>
      <c r="H1452" s="31" t="s">
        <v>1779</v>
      </c>
      <c r="I1452" s="168" t="s">
        <v>1755</v>
      </c>
      <c r="J1452" s="173">
        <v>2.0</v>
      </c>
      <c r="K1452" s="31" t="s">
        <v>9</v>
      </c>
      <c r="L1452" s="31" t="s">
        <v>134</v>
      </c>
      <c r="M1452" s="174">
        <v>45760.0</v>
      </c>
      <c r="N1452" s="31" t="s">
        <v>2</v>
      </c>
      <c r="O1452" s="173">
        <v>2.0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99" t="s">
        <v>4606</v>
      </c>
      <c r="B1453" s="168" t="s">
        <v>4607</v>
      </c>
      <c r="C1453" s="31" t="s">
        <v>1725</v>
      </c>
      <c r="D1453" s="168" t="s">
        <v>4608</v>
      </c>
      <c r="E1453" s="31" t="s">
        <v>4609</v>
      </c>
      <c r="F1453" s="31" t="s">
        <v>132</v>
      </c>
      <c r="G1453" s="163" t="s">
        <v>1728</v>
      </c>
      <c r="H1453" s="31" t="s">
        <v>1728</v>
      </c>
      <c r="I1453" s="168" t="s">
        <v>1755</v>
      </c>
      <c r="J1453" s="173">
        <v>1.0</v>
      </c>
      <c r="K1453" s="31" t="s">
        <v>9</v>
      </c>
      <c r="L1453" s="31" t="s">
        <v>134</v>
      </c>
      <c r="M1453" s="174">
        <v>45760.0</v>
      </c>
      <c r="N1453" s="31" t="s">
        <v>2</v>
      </c>
      <c r="O1453" s="173">
        <v>1.0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99" t="s">
        <v>4610</v>
      </c>
      <c r="B1454" s="168" t="s">
        <v>4607</v>
      </c>
      <c r="C1454" s="31" t="s">
        <v>1732</v>
      </c>
      <c r="D1454" s="168" t="s">
        <v>4608</v>
      </c>
      <c r="E1454" s="31" t="s">
        <v>4609</v>
      </c>
      <c r="F1454" s="31" t="s">
        <v>132</v>
      </c>
      <c r="G1454" s="168" t="s">
        <v>1792</v>
      </c>
      <c r="H1454" s="31" t="s">
        <v>1779</v>
      </c>
      <c r="I1454" s="168" t="s">
        <v>1755</v>
      </c>
      <c r="J1454" s="173">
        <v>1.0</v>
      </c>
      <c r="K1454" s="31" t="s">
        <v>9</v>
      </c>
      <c r="L1454" s="31" t="s">
        <v>134</v>
      </c>
      <c r="M1454" s="174">
        <v>45760.0</v>
      </c>
      <c r="N1454" s="31" t="s">
        <v>2</v>
      </c>
      <c r="O1454" s="173">
        <v>1.0</v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99" t="s">
        <v>4611</v>
      </c>
      <c r="B1455" s="168" t="s">
        <v>4612</v>
      </c>
      <c r="C1455" s="31" t="s">
        <v>1725</v>
      </c>
      <c r="D1455" s="168" t="s">
        <v>4613</v>
      </c>
      <c r="E1455" s="31" t="s">
        <v>4614</v>
      </c>
      <c r="F1455" s="31" t="s">
        <v>132</v>
      </c>
      <c r="G1455" s="163" t="s">
        <v>1728</v>
      </c>
      <c r="H1455" s="31" t="s">
        <v>1728</v>
      </c>
      <c r="I1455" s="168" t="s">
        <v>1729</v>
      </c>
      <c r="J1455" s="173">
        <v>1.0</v>
      </c>
      <c r="K1455" s="31" t="s">
        <v>82</v>
      </c>
      <c r="L1455" s="31" t="s">
        <v>134</v>
      </c>
      <c r="M1455" s="174">
        <v>45760.0</v>
      </c>
      <c r="N1455" s="31" t="s">
        <v>2</v>
      </c>
      <c r="O1455" s="173">
        <v>1.0</v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99" t="s">
        <v>4615</v>
      </c>
      <c r="B1456" s="168" t="s">
        <v>4592</v>
      </c>
      <c r="C1456" s="31" t="s">
        <v>1735</v>
      </c>
      <c r="D1456" s="168" t="s">
        <v>4593</v>
      </c>
      <c r="E1456" s="31" t="s">
        <v>4594</v>
      </c>
      <c r="F1456" s="31" t="s">
        <v>132</v>
      </c>
      <c r="G1456" s="168" t="s">
        <v>1792</v>
      </c>
      <c r="H1456" s="31" t="s">
        <v>1779</v>
      </c>
      <c r="I1456" s="168" t="s">
        <v>1729</v>
      </c>
      <c r="J1456" s="173">
        <v>1.0</v>
      </c>
      <c r="K1456" s="31" t="s">
        <v>82</v>
      </c>
      <c r="L1456" s="31" t="s">
        <v>134</v>
      </c>
      <c r="M1456" s="174">
        <v>45760.0</v>
      </c>
      <c r="N1456" s="31" t="s">
        <v>2</v>
      </c>
      <c r="O1456" s="173">
        <v>1.0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99" t="s">
        <v>4616</v>
      </c>
      <c r="B1457" s="168" t="s">
        <v>4612</v>
      </c>
      <c r="C1457" s="31" t="s">
        <v>1732</v>
      </c>
      <c r="D1457" s="168" t="s">
        <v>4613</v>
      </c>
      <c r="E1457" s="31" t="s">
        <v>4614</v>
      </c>
      <c r="F1457" s="31" t="s">
        <v>132</v>
      </c>
      <c r="G1457" s="168" t="s">
        <v>1792</v>
      </c>
      <c r="H1457" s="31" t="s">
        <v>1779</v>
      </c>
      <c r="I1457" s="168" t="s">
        <v>1729</v>
      </c>
      <c r="J1457" s="173">
        <v>1.0</v>
      </c>
      <c r="K1457" s="31" t="s">
        <v>82</v>
      </c>
      <c r="L1457" s="31" t="s">
        <v>134</v>
      </c>
      <c r="M1457" s="174">
        <v>45760.0</v>
      </c>
      <c r="N1457" s="31" t="s">
        <v>2</v>
      </c>
      <c r="O1457" s="173">
        <v>1.0</v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99" t="s">
        <v>4617</v>
      </c>
      <c r="B1458" s="168" t="s">
        <v>4618</v>
      </c>
      <c r="C1458" s="31" t="s">
        <v>1725</v>
      </c>
      <c r="D1458" s="168" t="s">
        <v>4619</v>
      </c>
      <c r="E1458" s="31" t="s">
        <v>4620</v>
      </c>
      <c r="F1458" s="31" t="s">
        <v>129</v>
      </c>
      <c r="G1458" s="163" t="s">
        <v>1728</v>
      </c>
      <c r="H1458" s="31" t="s">
        <v>1728</v>
      </c>
      <c r="I1458" s="168" t="s">
        <v>1755</v>
      </c>
      <c r="J1458" s="173">
        <v>1.0</v>
      </c>
      <c r="K1458" s="31" t="s">
        <v>9</v>
      </c>
      <c r="L1458" s="31" t="s">
        <v>134</v>
      </c>
      <c r="M1458" s="174">
        <v>45760.0</v>
      </c>
      <c r="N1458" s="31" t="s">
        <v>2</v>
      </c>
      <c r="O1458" s="173">
        <v>1.0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99" t="s">
        <v>4621</v>
      </c>
      <c r="B1459" s="168" t="s">
        <v>4618</v>
      </c>
      <c r="C1459" s="31" t="s">
        <v>1732</v>
      </c>
      <c r="D1459" s="168" t="s">
        <v>4619</v>
      </c>
      <c r="E1459" s="31" t="s">
        <v>4620</v>
      </c>
      <c r="F1459" s="31" t="s">
        <v>129</v>
      </c>
      <c r="G1459" s="168" t="s">
        <v>1792</v>
      </c>
      <c r="H1459" s="31" t="s">
        <v>1779</v>
      </c>
      <c r="I1459" s="168" t="s">
        <v>1755</v>
      </c>
      <c r="J1459" s="173">
        <v>1.0</v>
      </c>
      <c r="K1459" s="31" t="s">
        <v>9</v>
      </c>
      <c r="L1459" s="31" t="s">
        <v>134</v>
      </c>
      <c r="M1459" s="174">
        <v>45760.0</v>
      </c>
      <c r="N1459" s="31" t="s">
        <v>2</v>
      </c>
      <c r="O1459" s="173">
        <v>1.0</v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99" t="s">
        <v>4622</v>
      </c>
      <c r="B1460" s="168" t="s">
        <v>4602</v>
      </c>
      <c r="C1460" s="31" t="s">
        <v>1735</v>
      </c>
      <c r="D1460" s="168" t="s">
        <v>4603</v>
      </c>
      <c r="E1460" s="31" t="s">
        <v>4604</v>
      </c>
      <c r="F1460" s="31" t="s">
        <v>132</v>
      </c>
      <c r="G1460" s="168" t="s">
        <v>1792</v>
      </c>
      <c r="H1460" s="31" t="s">
        <v>1779</v>
      </c>
      <c r="I1460" s="168" t="s">
        <v>1755</v>
      </c>
      <c r="J1460" s="173">
        <v>2.0</v>
      </c>
      <c r="K1460" s="31" t="s">
        <v>9</v>
      </c>
      <c r="L1460" s="31" t="s">
        <v>134</v>
      </c>
      <c r="M1460" s="174">
        <v>45760.0</v>
      </c>
      <c r="N1460" s="31" t="s">
        <v>2</v>
      </c>
      <c r="O1460" s="173">
        <v>2.0</v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99" t="s">
        <v>4623</v>
      </c>
      <c r="B1461" s="168" t="s">
        <v>4624</v>
      </c>
      <c r="C1461" s="31" t="s">
        <v>1725</v>
      </c>
      <c r="D1461" s="168" t="s">
        <v>4625</v>
      </c>
      <c r="E1461" s="31" t="s">
        <v>4626</v>
      </c>
      <c r="F1461" s="31" t="s">
        <v>132</v>
      </c>
      <c r="G1461" s="163" t="s">
        <v>1728</v>
      </c>
      <c r="H1461" s="31" t="s">
        <v>1728</v>
      </c>
      <c r="I1461" s="168" t="s">
        <v>1729</v>
      </c>
      <c r="J1461" s="173">
        <v>1.0</v>
      </c>
      <c r="K1461" s="31" t="s">
        <v>82</v>
      </c>
      <c r="L1461" s="31" t="s">
        <v>134</v>
      </c>
      <c r="M1461" s="174">
        <v>45760.0</v>
      </c>
      <c r="N1461" s="31" t="s">
        <v>2</v>
      </c>
      <c r="O1461" s="173">
        <v>1.0</v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99" t="s">
        <v>4627</v>
      </c>
      <c r="B1462" s="168" t="s">
        <v>4612</v>
      </c>
      <c r="C1462" s="31" t="s">
        <v>1735</v>
      </c>
      <c r="D1462" s="168" t="s">
        <v>4613</v>
      </c>
      <c r="E1462" s="31" t="s">
        <v>4614</v>
      </c>
      <c r="F1462" s="31" t="s">
        <v>132</v>
      </c>
      <c r="G1462" s="168" t="s">
        <v>1792</v>
      </c>
      <c r="H1462" s="31" t="s">
        <v>1779</v>
      </c>
      <c r="I1462" s="168" t="s">
        <v>1729</v>
      </c>
      <c r="J1462" s="173">
        <v>1.0</v>
      </c>
      <c r="K1462" s="31" t="s">
        <v>82</v>
      </c>
      <c r="L1462" s="31" t="s">
        <v>134</v>
      </c>
      <c r="M1462" s="174">
        <v>45760.0</v>
      </c>
      <c r="N1462" s="31" t="s">
        <v>2</v>
      </c>
      <c r="O1462" s="173">
        <v>1.0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99" t="s">
        <v>4628</v>
      </c>
      <c r="B1463" s="168" t="s">
        <v>4629</v>
      </c>
      <c r="C1463" s="31" t="s">
        <v>1725</v>
      </c>
      <c r="D1463" s="168" t="s">
        <v>4630</v>
      </c>
      <c r="E1463" s="31" t="s">
        <v>4631</v>
      </c>
      <c r="F1463" s="31" t="s">
        <v>129</v>
      </c>
      <c r="G1463" s="163" t="s">
        <v>1728</v>
      </c>
      <c r="H1463" s="31" t="s">
        <v>1728</v>
      </c>
      <c r="I1463" s="168" t="s">
        <v>1729</v>
      </c>
      <c r="J1463" s="173">
        <v>2.0</v>
      </c>
      <c r="K1463" s="31" t="s">
        <v>82</v>
      </c>
      <c r="L1463" s="31" t="s">
        <v>134</v>
      </c>
      <c r="M1463" s="174">
        <v>45760.0</v>
      </c>
      <c r="N1463" s="31" t="s">
        <v>2</v>
      </c>
      <c r="O1463" s="173">
        <v>2.0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99" t="s">
        <v>4632</v>
      </c>
      <c r="B1464" s="168" t="s">
        <v>4633</v>
      </c>
      <c r="C1464" s="31" t="s">
        <v>1725</v>
      </c>
      <c r="D1464" s="168" t="s">
        <v>4634</v>
      </c>
      <c r="E1464" s="31" t="s">
        <v>4635</v>
      </c>
      <c r="F1464" s="31" t="s">
        <v>132</v>
      </c>
      <c r="G1464" s="163" t="s">
        <v>1728</v>
      </c>
      <c r="H1464" s="31" t="s">
        <v>1728</v>
      </c>
      <c r="I1464" s="168" t="s">
        <v>1755</v>
      </c>
      <c r="J1464" s="173">
        <v>1.0</v>
      </c>
      <c r="K1464" s="31" t="s">
        <v>9</v>
      </c>
      <c r="L1464" s="31" t="s">
        <v>134</v>
      </c>
      <c r="M1464" s="174">
        <v>45760.0</v>
      </c>
      <c r="N1464" s="31" t="s">
        <v>2</v>
      </c>
      <c r="O1464" s="173">
        <v>1.0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99" t="s">
        <v>4636</v>
      </c>
      <c r="B1465" s="168" t="s">
        <v>4637</v>
      </c>
      <c r="C1465" s="31" t="s">
        <v>1725</v>
      </c>
      <c r="D1465" s="168" t="s">
        <v>4638</v>
      </c>
      <c r="E1465" s="31" t="s">
        <v>2906</v>
      </c>
      <c r="F1465" s="31" t="s">
        <v>132</v>
      </c>
      <c r="G1465" s="163" t="s">
        <v>1728</v>
      </c>
      <c r="H1465" s="31" t="s">
        <v>1728</v>
      </c>
      <c r="I1465" s="168" t="s">
        <v>1729</v>
      </c>
      <c r="J1465" s="173">
        <v>1.0</v>
      </c>
      <c r="K1465" s="31" t="s">
        <v>82</v>
      </c>
      <c r="L1465" s="31" t="s">
        <v>134</v>
      </c>
      <c r="M1465" s="174">
        <v>45760.0</v>
      </c>
      <c r="N1465" s="31" t="s">
        <v>2</v>
      </c>
      <c r="O1465" s="173">
        <v>1.0</v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99" t="s">
        <v>4639</v>
      </c>
      <c r="B1466" s="168" t="s">
        <v>4629</v>
      </c>
      <c r="C1466" s="31" t="s">
        <v>1732</v>
      </c>
      <c r="D1466" s="168" t="s">
        <v>4630</v>
      </c>
      <c r="E1466" s="31" t="s">
        <v>4631</v>
      </c>
      <c r="F1466" s="31" t="s">
        <v>129</v>
      </c>
      <c r="G1466" s="168" t="s">
        <v>1792</v>
      </c>
      <c r="H1466" s="31" t="s">
        <v>1779</v>
      </c>
      <c r="I1466" s="168" t="s">
        <v>1729</v>
      </c>
      <c r="J1466" s="173">
        <v>2.0</v>
      </c>
      <c r="K1466" s="31" t="s">
        <v>82</v>
      </c>
      <c r="L1466" s="31" t="s">
        <v>134</v>
      </c>
      <c r="M1466" s="174">
        <v>45760.0</v>
      </c>
      <c r="N1466" s="31" t="s">
        <v>2</v>
      </c>
      <c r="O1466" s="173">
        <v>2.0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99" t="s">
        <v>4640</v>
      </c>
      <c r="B1467" s="168" t="s">
        <v>4624</v>
      </c>
      <c r="C1467" s="31" t="s">
        <v>1732</v>
      </c>
      <c r="D1467" s="168" t="s">
        <v>4625</v>
      </c>
      <c r="E1467" s="31" t="s">
        <v>4626</v>
      </c>
      <c r="F1467" s="31" t="s">
        <v>132</v>
      </c>
      <c r="G1467" s="168" t="s">
        <v>1749</v>
      </c>
      <c r="H1467" s="31" t="s">
        <v>1742</v>
      </c>
      <c r="I1467" s="168" t="s">
        <v>1729</v>
      </c>
      <c r="J1467" s="173">
        <v>1.0</v>
      </c>
      <c r="K1467" s="31" t="s">
        <v>82</v>
      </c>
      <c r="L1467" s="31" t="s">
        <v>134</v>
      </c>
      <c r="M1467" s="174">
        <v>45760.0</v>
      </c>
      <c r="N1467" s="31" t="s">
        <v>2</v>
      </c>
      <c r="O1467" s="173">
        <v>1.0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99" t="s">
        <v>4641</v>
      </c>
      <c r="B1468" s="168" t="s">
        <v>4633</v>
      </c>
      <c r="C1468" s="31" t="s">
        <v>1732</v>
      </c>
      <c r="D1468" s="168" t="s">
        <v>4634</v>
      </c>
      <c r="E1468" s="31" t="s">
        <v>4635</v>
      </c>
      <c r="F1468" s="31" t="s">
        <v>132</v>
      </c>
      <c r="G1468" s="168" t="s">
        <v>1749</v>
      </c>
      <c r="H1468" s="31" t="s">
        <v>1742</v>
      </c>
      <c r="I1468" s="168" t="s">
        <v>1755</v>
      </c>
      <c r="J1468" s="173">
        <v>1.0</v>
      </c>
      <c r="K1468" s="31" t="s">
        <v>9</v>
      </c>
      <c r="L1468" s="31" t="s">
        <v>134</v>
      </c>
      <c r="M1468" s="174">
        <v>45760.0</v>
      </c>
      <c r="N1468" s="31" t="s">
        <v>2</v>
      </c>
      <c r="O1468" s="173">
        <v>1.0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99" t="s">
        <v>4642</v>
      </c>
      <c r="B1469" s="168" t="s">
        <v>4637</v>
      </c>
      <c r="C1469" s="31" t="s">
        <v>1732</v>
      </c>
      <c r="D1469" s="168" t="s">
        <v>4638</v>
      </c>
      <c r="E1469" s="31" t="s">
        <v>2906</v>
      </c>
      <c r="F1469" s="31" t="s">
        <v>132</v>
      </c>
      <c r="G1469" s="168" t="s">
        <v>1749</v>
      </c>
      <c r="H1469" s="31" t="s">
        <v>1742</v>
      </c>
      <c r="I1469" s="168" t="s">
        <v>1729</v>
      </c>
      <c r="J1469" s="173">
        <v>1.0</v>
      </c>
      <c r="K1469" s="31" t="s">
        <v>82</v>
      </c>
      <c r="L1469" s="31" t="s">
        <v>134</v>
      </c>
      <c r="M1469" s="174">
        <v>45760.0</v>
      </c>
      <c r="N1469" s="31" t="s">
        <v>2</v>
      </c>
      <c r="O1469" s="173">
        <v>1.0</v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99" t="s">
        <v>4643</v>
      </c>
      <c r="B1470" s="168" t="s">
        <v>4644</v>
      </c>
      <c r="C1470" s="31" t="s">
        <v>1725</v>
      </c>
      <c r="D1470" s="168" t="s">
        <v>4645</v>
      </c>
      <c r="E1470" s="31" t="s">
        <v>4646</v>
      </c>
      <c r="F1470" s="31" t="s">
        <v>129</v>
      </c>
      <c r="G1470" s="163" t="s">
        <v>1728</v>
      </c>
      <c r="H1470" s="31" t="s">
        <v>1728</v>
      </c>
      <c r="I1470" s="168" t="s">
        <v>1729</v>
      </c>
      <c r="J1470" s="173">
        <v>1.0</v>
      </c>
      <c r="K1470" s="31" t="s">
        <v>82</v>
      </c>
      <c r="L1470" s="31" t="s">
        <v>134</v>
      </c>
      <c r="M1470" s="174">
        <v>45760.0</v>
      </c>
      <c r="N1470" s="31" t="s">
        <v>2</v>
      </c>
      <c r="O1470" s="173">
        <v>1.0</v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99" t="s">
        <v>4647</v>
      </c>
      <c r="B1471" s="168" t="s">
        <v>4648</v>
      </c>
      <c r="C1471" s="31" t="s">
        <v>1725</v>
      </c>
      <c r="D1471" s="168" t="s">
        <v>4649</v>
      </c>
      <c r="E1471" s="31" t="s">
        <v>4650</v>
      </c>
      <c r="F1471" s="31" t="s">
        <v>131</v>
      </c>
      <c r="G1471" s="163" t="s">
        <v>1728</v>
      </c>
      <c r="H1471" s="31" t="s">
        <v>1728</v>
      </c>
      <c r="I1471" s="168" t="s">
        <v>1755</v>
      </c>
      <c r="J1471" s="173">
        <v>1.0</v>
      </c>
      <c r="K1471" s="31" t="s">
        <v>9</v>
      </c>
      <c r="L1471" s="31" t="s">
        <v>134</v>
      </c>
      <c r="M1471" s="174">
        <v>45760.0</v>
      </c>
      <c r="N1471" s="31" t="s">
        <v>2</v>
      </c>
      <c r="O1471" s="173">
        <v>1.0</v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99" t="s">
        <v>4651</v>
      </c>
      <c r="B1472" s="168" t="s">
        <v>4652</v>
      </c>
      <c r="C1472" s="31" t="s">
        <v>1725</v>
      </c>
      <c r="D1472" s="168" t="s">
        <v>4653</v>
      </c>
      <c r="E1472" s="31" t="s">
        <v>4654</v>
      </c>
      <c r="F1472" s="31" t="s">
        <v>132</v>
      </c>
      <c r="G1472" s="163" t="s">
        <v>1728</v>
      </c>
      <c r="H1472" s="31" t="s">
        <v>1728</v>
      </c>
      <c r="I1472" s="168" t="s">
        <v>1755</v>
      </c>
      <c r="J1472" s="173">
        <v>1.0</v>
      </c>
      <c r="K1472" s="31" t="s">
        <v>9</v>
      </c>
      <c r="L1472" s="31" t="s">
        <v>134</v>
      </c>
      <c r="M1472" s="174">
        <v>45760.0</v>
      </c>
      <c r="N1472" s="31" t="s">
        <v>2</v>
      </c>
      <c r="O1472" s="173">
        <v>1.0</v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99" t="s">
        <v>4655</v>
      </c>
      <c r="B1473" s="168" t="s">
        <v>4644</v>
      </c>
      <c r="C1473" s="31" t="s">
        <v>1732</v>
      </c>
      <c r="D1473" s="168" t="s">
        <v>4645</v>
      </c>
      <c r="E1473" s="31" t="s">
        <v>4646</v>
      </c>
      <c r="F1473" s="31" t="s">
        <v>129</v>
      </c>
      <c r="G1473" s="168" t="s">
        <v>1792</v>
      </c>
      <c r="H1473" s="31" t="s">
        <v>1779</v>
      </c>
      <c r="I1473" s="168" t="s">
        <v>1729</v>
      </c>
      <c r="J1473" s="173">
        <v>1.0</v>
      </c>
      <c r="K1473" s="31" t="s">
        <v>82</v>
      </c>
      <c r="L1473" s="31" t="s">
        <v>134</v>
      </c>
      <c r="M1473" s="174">
        <v>45760.0</v>
      </c>
      <c r="N1473" s="31" t="s">
        <v>2</v>
      </c>
      <c r="O1473" s="173">
        <v>1.0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99" t="s">
        <v>4656</v>
      </c>
      <c r="B1474" s="168" t="s">
        <v>4607</v>
      </c>
      <c r="C1474" s="31" t="s">
        <v>1735</v>
      </c>
      <c r="D1474" s="168" t="s">
        <v>4608</v>
      </c>
      <c r="E1474" s="31" t="s">
        <v>4609</v>
      </c>
      <c r="F1474" s="31" t="s">
        <v>132</v>
      </c>
      <c r="G1474" s="168" t="s">
        <v>1792</v>
      </c>
      <c r="H1474" s="31" t="s">
        <v>1779</v>
      </c>
      <c r="I1474" s="168" t="s">
        <v>1755</v>
      </c>
      <c r="J1474" s="173">
        <v>1.0</v>
      </c>
      <c r="K1474" s="31" t="s">
        <v>9</v>
      </c>
      <c r="L1474" s="31" t="s">
        <v>134</v>
      </c>
      <c r="M1474" s="174">
        <v>45760.0</v>
      </c>
      <c r="N1474" s="31" t="s">
        <v>2</v>
      </c>
      <c r="O1474" s="173">
        <v>1.0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99" t="s">
        <v>4657</v>
      </c>
      <c r="B1475" s="168" t="s">
        <v>4648</v>
      </c>
      <c r="C1475" s="31" t="s">
        <v>1732</v>
      </c>
      <c r="D1475" s="168" t="s">
        <v>4649</v>
      </c>
      <c r="E1475" s="31" t="s">
        <v>4650</v>
      </c>
      <c r="F1475" s="31" t="s">
        <v>131</v>
      </c>
      <c r="G1475" s="168" t="s">
        <v>1736</v>
      </c>
      <c r="H1475" s="31" t="s">
        <v>1733</v>
      </c>
      <c r="I1475" s="168" t="s">
        <v>1755</v>
      </c>
      <c r="J1475" s="173">
        <v>1.0</v>
      </c>
      <c r="K1475" s="31" t="s">
        <v>9</v>
      </c>
      <c r="L1475" s="31" t="s">
        <v>134</v>
      </c>
      <c r="M1475" s="174">
        <v>45760.0</v>
      </c>
      <c r="N1475" s="31" t="s">
        <v>2</v>
      </c>
      <c r="O1475" s="173">
        <v>1.0</v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99" t="s">
        <v>4658</v>
      </c>
      <c r="B1476" s="168" t="s">
        <v>4652</v>
      </c>
      <c r="C1476" s="31" t="s">
        <v>1732</v>
      </c>
      <c r="D1476" s="168" t="s">
        <v>4653</v>
      </c>
      <c r="E1476" s="31" t="s">
        <v>4654</v>
      </c>
      <c r="F1476" s="31" t="s">
        <v>132</v>
      </c>
      <c r="G1476" s="168" t="s">
        <v>1749</v>
      </c>
      <c r="H1476" s="31" t="s">
        <v>1742</v>
      </c>
      <c r="I1476" s="168" t="s">
        <v>1755</v>
      </c>
      <c r="J1476" s="173">
        <v>1.0</v>
      </c>
      <c r="K1476" s="31" t="s">
        <v>9</v>
      </c>
      <c r="L1476" s="31" t="s">
        <v>134</v>
      </c>
      <c r="M1476" s="174">
        <v>45760.0</v>
      </c>
      <c r="N1476" s="31" t="s">
        <v>2</v>
      </c>
      <c r="O1476" s="173">
        <v>1.0</v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99" t="s">
        <v>4659</v>
      </c>
      <c r="B1477" s="168" t="s">
        <v>4660</v>
      </c>
      <c r="C1477" s="31" t="s">
        <v>1725</v>
      </c>
      <c r="D1477" s="168" t="s">
        <v>4661</v>
      </c>
      <c r="E1477" s="31" t="s">
        <v>4662</v>
      </c>
      <c r="F1477" s="31" t="s">
        <v>129</v>
      </c>
      <c r="G1477" s="163" t="s">
        <v>1728</v>
      </c>
      <c r="H1477" s="31" t="s">
        <v>1728</v>
      </c>
      <c r="I1477" s="168" t="s">
        <v>1755</v>
      </c>
      <c r="J1477" s="173">
        <v>1.0</v>
      </c>
      <c r="K1477" s="31" t="s">
        <v>9</v>
      </c>
      <c r="L1477" s="31" t="s">
        <v>134</v>
      </c>
      <c r="M1477" s="174">
        <v>45760.0</v>
      </c>
      <c r="N1477" s="31" t="s">
        <v>2</v>
      </c>
      <c r="O1477" s="173">
        <v>1.0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99" t="s">
        <v>4663</v>
      </c>
      <c r="B1478" s="168" t="s">
        <v>4664</v>
      </c>
      <c r="C1478" s="31" t="s">
        <v>1725</v>
      </c>
      <c r="D1478" s="168" t="s">
        <v>4665</v>
      </c>
      <c r="E1478" s="31" t="s">
        <v>4666</v>
      </c>
      <c r="F1478" s="31" t="s">
        <v>131</v>
      </c>
      <c r="G1478" s="163" t="s">
        <v>1728</v>
      </c>
      <c r="H1478" s="31" t="s">
        <v>1728</v>
      </c>
      <c r="I1478" s="168" t="s">
        <v>1755</v>
      </c>
      <c r="J1478" s="173">
        <v>1.0</v>
      </c>
      <c r="K1478" s="31" t="s">
        <v>9</v>
      </c>
      <c r="L1478" s="31" t="s">
        <v>134</v>
      </c>
      <c r="M1478" s="174">
        <v>45760.0</v>
      </c>
      <c r="N1478" s="31" t="s">
        <v>2</v>
      </c>
      <c r="O1478" s="173">
        <v>1.0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99" t="s">
        <v>4667</v>
      </c>
      <c r="B1479" s="168" t="s">
        <v>4660</v>
      </c>
      <c r="C1479" s="31" t="s">
        <v>1732</v>
      </c>
      <c r="D1479" s="168" t="s">
        <v>4661</v>
      </c>
      <c r="E1479" s="31" t="s">
        <v>4662</v>
      </c>
      <c r="F1479" s="31" t="s">
        <v>129</v>
      </c>
      <c r="G1479" s="168" t="s">
        <v>1792</v>
      </c>
      <c r="H1479" s="31" t="s">
        <v>1779</v>
      </c>
      <c r="I1479" s="168" t="s">
        <v>1755</v>
      </c>
      <c r="J1479" s="173">
        <v>1.0</v>
      </c>
      <c r="K1479" s="31" t="s">
        <v>9</v>
      </c>
      <c r="L1479" s="31" t="s">
        <v>134</v>
      </c>
      <c r="M1479" s="174">
        <v>45760.0</v>
      </c>
      <c r="N1479" s="31" t="s">
        <v>2</v>
      </c>
      <c r="O1479" s="173">
        <v>1.0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99" t="s">
        <v>4668</v>
      </c>
      <c r="B1480" s="168" t="s">
        <v>4664</v>
      </c>
      <c r="C1480" s="31" t="s">
        <v>1732</v>
      </c>
      <c r="D1480" s="168" t="s">
        <v>4665</v>
      </c>
      <c r="E1480" s="31" t="s">
        <v>4666</v>
      </c>
      <c r="F1480" s="31" t="s">
        <v>131</v>
      </c>
      <c r="G1480" s="168" t="s">
        <v>1736</v>
      </c>
      <c r="H1480" s="31" t="s">
        <v>1733</v>
      </c>
      <c r="I1480" s="168" t="s">
        <v>1755</v>
      </c>
      <c r="J1480" s="173">
        <v>1.0</v>
      </c>
      <c r="K1480" s="31" t="s">
        <v>9</v>
      </c>
      <c r="L1480" s="31" t="s">
        <v>134</v>
      </c>
      <c r="M1480" s="174">
        <v>45760.0</v>
      </c>
      <c r="N1480" s="31" t="s">
        <v>2</v>
      </c>
      <c r="O1480" s="173">
        <v>1.0</v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99" t="s">
        <v>4669</v>
      </c>
      <c r="B1481" s="168" t="s">
        <v>4648</v>
      </c>
      <c r="C1481" s="31" t="s">
        <v>1735</v>
      </c>
      <c r="D1481" s="168" t="s">
        <v>4649</v>
      </c>
      <c r="E1481" s="31" t="s">
        <v>4650</v>
      </c>
      <c r="F1481" s="31" t="s">
        <v>131</v>
      </c>
      <c r="G1481" s="168" t="s">
        <v>1736</v>
      </c>
      <c r="H1481" s="31" t="s">
        <v>1733</v>
      </c>
      <c r="I1481" s="168" t="s">
        <v>1755</v>
      </c>
      <c r="J1481" s="173">
        <v>1.0</v>
      </c>
      <c r="K1481" s="31" t="s">
        <v>9</v>
      </c>
      <c r="L1481" s="31" t="s">
        <v>134</v>
      </c>
      <c r="M1481" s="174">
        <v>45760.0</v>
      </c>
      <c r="N1481" s="31" t="s">
        <v>2</v>
      </c>
      <c r="O1481" s="173">
        <v>1.0</v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99" t="s">
        <v>4670</v>
      </c>
      <c r="B1482" s="168" t="s">
        <v>4671</v>
      </c>
      <c r="C1482" s="31" t="s">
        <v>1725</v>
      </c>
      <c r="D1482" s="168" t="s">
        <v>4672</v>
      </c>
      <c r="E1482" s="31" t="s">
        <v>2906</v>
      </c>
      <c r="F1482" s="31" t="s">
        <v>129</v>
      </c>
      <c r="G1482" s="163" t="s">
        <v>1728</v>
      </c>
      <c r="H1482" s="31" t="s">
        <v>1728</v>
      </c>
      <c r="I1482" s="168" t="s">
        <v>1755</v>
      </c>
      <c r="J1482" s="173">
        <v>1.0</v>
      </c>
      <c r="K1482" s="31" t="s">
        <v>9</v>
      </c>
      <c r="L1482" s="31" t="s">
        <v>134</v>
      </c>
      <c r="M1482" s="174">
        <v>45760.0</v>
      </c>
      <c r="N1482" s="31" t="s">
        <v>2</v>
      </c>
      <c r="O1482" s="173">
        <v>1.0</v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99" t="s">
        <v>4673</v>
      </c>
      <c r="B1483" s="168" t="s">
        <v>4633</v>
      </c>
      <c r="C1483" s="31" t="s">
        <v>1735</v>
      </c>
      <c r="D1483" s="168" t="s">
        <v>4634</v>
      </c>
      <c r="E1483" s="31" t="s">
        <v>4635</v>
      </c>
      <c r="F1483" s="31" t="s">
        <v>132</v>
      </c>
      <c r="G1483" s="168" t="s">
        <v>1749</v>
      </c>
      <c r="H1483" s="31" t="s">
        <v>1742</v>
      </c>
      <c r="I1483" s="168" t="s">
        <v>1755</v>
      </c>
      <c r="J1483" s="173">
        <v>1.0</v>
      </c>
      <c r="K1483" s="31" t="s">
        <v>9</v>
      </c>
      <c r="L1483" s="31" t="s">
        <v>134</v>
      </c>
      <c r="M1483" s="174">
        <v>45760.0</v>
      </c>
      <c r="N1483" s="31" t="s">
        <v>2</v>
      </c>
      <c r="O1483" s="173">
        <v>1.0</v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99" t="s">
        <v>4674</v>
      </c>
      <c r="B1484" s="168" t="s">
        <v>4660</v>
      </c>
      <c r="C1484" s="31" t="s">
        <v>1735</v>
      </c>
      <c r="D1484" s="168" t="s">
        <v>4661</v>
      </c>
      <c r="E1484" s="31" t="s">
        <v>4662</v>
      </c>
      <c r="F1484" s="31" t="s">
        <v>129</v>
      </c>
      <c r="G1484" s="168" t="s">
        <v>1792</v>
      </c>
      <c r="H1484" s="31" t="s">
        <v>1779</v>
      </c>
      <c r="I1484" s="168" t="s">
        <v>1755</v>
      </c>
      <c r="J1484" s="173">
        <v>1.0</v>
      </c>
      <c r="K1484" s="31" t="s">
        <v>9</v>
      </c>
      <c r="L1484" s="31" t="s">
        <v>134</v>
      </c>
      <c r="M1484" s="174">
        <v>45760.0</v>
      </c>
      <c r="N1484" s="31" t="s">
        <v>2</v>
      </c>
      <c r="O1484" s="173">
        <v>1.0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99" t="s">
        <v>4675</v>
      </c>
      <c r="B1485" s="168" t="s">
        <v>4671</v>
      </c>
      <c r="C1485" s="31" t="s">
        <v>1732</v>
      </c>
      <c r="D1485" s="168" t="s">
        <v>4672</v>
      </c>
      <c r="E1485" s="31" t="s">
        <v>2906</v>
      </c>
      <c r="F1485" s="31" t="s">
        <v>129</v>
      </c>
      <c r="G1485" s="168" t="s">
        <v>1792</v>
      </c>
      <c r="H1485" s="31" t="s">
        <v>1779</v>
      </c>
      <c r="I1485" s="168" t="s">
        <v>1755</v>
      </c>
      <c r="J1485" s="173">
        <v>1.0</v>
      </c>
      <c r="K1485" s="31" t="s">
        <v>9</v>
      </c>
      <c r="L1485" s="31" t="s">
        <v>134</v>
      </c>
      <c r="M1485" s="174">
        <v>45760.0</v>
      </c>
      <c r="N1485" s="31" t="s">
        <v>2</v>
      </c>
      <c r="O1485" s="173">
        <v>1.0</v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99" t="s">
        <v>4676</v>
      </c>
      <c r="B1486" s="168" t="s">
        <v>4677</v>
      </c>
      <c r="C1486" s="31" t="s">
        <v>1725</v>
      </c>
      <c r="D1486" s="168" t="s">
        <v>4678</v>
      </c>
      <c r="E1486" s="31" t="s">
        <v>4679</v>
      </c>
      <c r="F1486" s="31" t="s">
        <v>132</v>
      </c>
      <c r="G1486" s="163" t="s">
        <v>1728</v>
      </c>
      <c r="H1486" s="31" t="s">
        <v>1728</v>
      </c>
      <c r="I1486" s="168" t="s">
        <v>1755</v>
      </c>
      <c r="J1486" s="173">
        <v>1.0</v>
      </c>
      <c r="K1486" s="31" t="s">
        <v>9</v>
      </c>
      <c r="L1486" s="31" t="s">
        <v>134</v>
      </c>
      <c r="M1486" s="174">
        <v>45760.0</v>
      </c>
      <c r="N1486" s="31" t="s">
        <v>2</v>
      </c>
      <c r="O1486" s="173">
        <v>1.0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99" t="s">
        <v>4680</v>
      </c>
      <c r="B1487" s="168" t="s">
        <v>4681</v>
      </c>
      <c r="C1487" s="31" t="s">
        <v>1725</v>
      </c>
      <c r="D1487" s="168" t="s">
        <v>4682</v>
      </c>
      <c r="E1487" s="31" t="s">
        <v>4683</v>
      </c>
      <c r="F1487" s="31" t="s">
        <v>132</v>
      </c>
      <c r="G1487" s="163" t="s">
        <v>1728</v>
      </c>
      <c r="H1487" s="31" t="s">
        <v>1728</v>
      </c>
      <c r="I1487" s="168" t="s">
        <v>1755</v>
      </c>
      <c r="J1487" s="173">
        <v>1.0</v>
      </c>
      <c r="K1487" s="31" t="s">
        <v>9</v>
      </c>
      <c r="L1487" s="31" t="s">
        <v>134</v>
      </c>
      <c r="M1487" s="174">
        <v>45760.0</v>
      </c>
      <c r="N1487" s="31" t="s">
        <v>2</v>
      </c>
      <c r="O1487" s="173">
        <v>1.0</v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99" t="s">
        <v>4684</v>
      </c>
      <c r="B1488" s="168" t="s">
        <v>4677</v>
      </c>
      <c r="C1488" s="31" t="s">
        <v>1732</v>
      </c>
      <c r="D1488" s="168" t="s">
        <v>4678</v>
      </c>
      <c r="E1488" s="31" t="s">
        <v>4679</v>
      </c>
      <c r="F1488" s="31" t="s">
        <v>132</v>
      </c>
      <c r="G1488" s="168" t="s">
        <v>1749</v>
      </c>
      <c r="H1488" s="31" t="s">
        <v>1742</v>
      </c>
      <c r="I1488" s="168" t="s">
        <v>1755</v>
      </c>
      <c r="J1488" s="173">
        <v>1.0</v>
      </c>
      <c r="K1488" s="31" t="s">
        <v>9</v>
      </c>
      <c r="L1488" s="31" t="s">
        <v>134</v>
      </c>
      <c r="M1488" s="174">
        <v>45760.0</v>
      </c>
      <c r="N1488" s="31" t="s">
        <v>2</v>
      </c>
      <c r="O1488" s="173">
        <v>1.0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99" t="s">
        <v>4685</v>
      </c>
      <c r="B1489" s="168" t="s">
        <v>4664</v>
      </c>
      <c r="C1489" s="31" t="s">
        <v>1735</v>
      </c>
      <c r="D1489" s="168" t="s">
        <v>4665</v>
      </c>
      <c r="E1489" s="31" t="s">
        <v>4666</v>
      </c>
      <c r="F1489" s="31" t="s">
        <v>131</v>
      </c>
      <c r="G1489" s="168" t="s">
        <v>1736</v>
      </c>
      <c r="H1489" s="31" t="s">
        <v>1733</v>
      </c>
      <c r="I1489" s="168" t="s">
        <v>1755</v>
      </c>
      <c r="J1489" s="173">
        <v>1.0</v>
      </c>
      <c r="K1489" s="31" t="s">
        <v>9</v>
      </c>
      <c r="L1489" s="31" t="s">
        <v>134</v>
      </c>
      <c r="M1489" s="174">
        <v>45760.0</v>
      </c>
      <c r="N1489" s="31" t="s">
        <v>2</v>
      </c>
      <c r="O1489" s="173">
        <v>1.0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99" t="s">
        <v>4686</v>
      </c>
      <c r="B1490" s="168" t="s">
        <v>4681</v>
      </c>
      <c r="C1490" s="31" t="s">
        <v>1732</v>
      </c>
      <c r="D1490" s="168" t="s">
        <v>4682</v>
      </c>
      <c r="E1490" s="31" t="s">
        <v>4683</v>
      </c>
      <c r="F1490" s="31" t="s">
        <v>132</v>
      </c>
      <c r="G1490" s="168" t="s">
        <v>1749</v>
      </c>
      <c r="H1490" s="31" t="s">
        <v>1742</v>
      </c>
      <c r="I1490" s="168" t="s">
        <v>1755</v>
      </c>
      <c r="J1490" s="173">
        <v>1.0</v>
      </c>
      <c r="K1490" s="31" t="s">
        <v>9</v>
      </c>
      <c r="L1490" s="31" t="s">
        <v>134</v>
      </c>
      <c r="M1490" s="174">
        <v>45760.0</v>
      </c>
      <c r="N1490" s="31" t="s">
        <v>2</v>
      </c>
      <c r="O1490" s="173">
        <v>1.0</v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99" t="s">
        <v>4687</v>
      </c>
      <c r="B1491" s="168" t="s">
        <v>4637</v>
      </c>
      <c r="C1491" s="31" t="s">
        <v>1735</v>
      </c>
      <c r="D1491" s="168" t="s">
        <v>4638</v>
      </c>
      <c r="E1491" s="31" t="s">
        <v>2906</v>
      </c>
      <c r="F1491" s="31" t="s">
        <v>132</v>
      </c>
      <c r="G1491" s="168" t="s">
        <v>1749</v>
      </c>
      <c r="H1491" s="31" t="s">
        <v>1742</v>
      </c>
      <c r="I1491" s="168" t="s">
        <v>1729</v>
      </c>
      <c r="J1491" s="173">
        <v>1.0</v>
      </c>
      <c r="K1491" s="31" t="s">
        <v>82</v>
      </c>
      <c r="L1491" s="31" t="s">
        <v>134</v>
      </c>
      <c r="M1491" s="174">
        <v>45760.0</v>
      </c>
      <c r="N1491" s="31" t="s">
        <v>2</v>
      </c>
      <c r="O1491" s="173">
        <v>1.0</v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99" t="s">
        <v>4688</v>
      </c>
      <c r="B1492" s="168" t="s">
        <v>4689</v>
      </c>
      <c r="C1492" s="31" t="s">
        <v>1725</v>
      </c>
      <c r="D1492" s="168" t="s">
        <v>4690</v>
      </c>
      <c r="E1492" s="31" t="s">
        <v>4691</v>
      </c>
      <c r="F1492" s="31" t="s">
        <v>131</v>
      </c>
      <c r="G1492" s="163" t="s">
        <v>1728</v>
      </c>
      <c r="H1492" s="31" t="s">
        <v>1728</v>
      </c>
      <c r="I1492" s="168" t="s">
        <v>1729</v>
      </c>
      <c r="J1492" s="173">
        <v>1.0</v>
      </c>
      <c r="K1492" s="31" t="s">
        <v>82</v>
      </c>
      <c r="L1492" s="31" t="s">
        <v>134</v>
      </c>
      <c r="M1492" s="174">
        <v>45760.0</v>
      </c>
      <c r="N1492" s="31" t="s">
        <v>2</v>
      </c>
      <c r="O1492" s="173">
        <v>1.0</v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99" t="s">
        <v>4692</v>
      </c>
      <c r="B1493" s="168" t="s">
        <v>4618</v>
      </c>
      <c r="C1493" s="31" t="s">
        <v>1735</v>
      </c>
      <c r="D1493" s="168" t="s">
        <v>4619</v>
      </c>
      <c r="E1493" s="31" t="s">
        <v>4620</v>
      </c>
      <c r="F1493" s="31" t="s">
        <v>129</v>
      </c>
      <c r="G1493" s="168" t="s">
        <v>1792</v>
      </c>
      <c r="H1493" s="31" t="s">
        <v>1779</v>
      </c>
      <c r="I1493" s="168" t="s">
        <v>1755</v>
      </c>
      <c r="J1493" s="173">
        <v>1.0</v>
      </c>
      <c r="K1493" s="31" t="s">
        <v>9</v>
      </c>
      <c r="L1493" s="31" t="s">
        <v>134</v>
      </c>
      <c r="M1493" s="174">
        <v>45760.0</v>
      </c>
      <c r="N1493" s="31" t="s">
        <v>2</v>
      </c>
      <c r="O1493" s="173">
        <v>1.0</v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99" t="s">
        <v>4693</v>
      </c>
      <c r="B1494" s="168" t="s">
        <v>4689</v>
      </c>
      <c r="C1494" s="31" t="s">
        <v>1732</v>
      </c>
      <c r="D1494" s="168" t="s">
        <v>4690</v>
      </c>
      <c r="E1494" s="31" t="s">
        <v>4691</v>
      </c>
      <c r="F1494" s="31" t="s">
        <v>131</v>
      </c>
      <c r="G1494" s="168" t="s">
        <v>1736</v>
      </c>
      <c r="H1494" s="31" t="s">
        <v>1733</v>
      </c>
      <c r="I1494" s="168" t="s">
        <v>1729</v>
      </c>
      <c r="J1494" s="173">
        <v>1.0</v>
      </c>
      <c r="K1494" s="31" t="s">
        <v>82</v>
      </c>
      <c r="L1494" s="31" t="s">
        <v>134</v>
      </c>
      <c r="M1494" s="174">
        <v>45760.0</v>
      </c>
      <c r="N1494" s="31" t="s">
        <v>2</v>
      </c>
      <c r="O1494" s="173">
        <v>1.0</v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99" t="s">
        <v>4694</v>
      </c>
      <c r="B1495" s="168" t="s">
        <v>4695</v>
      </c>
      <c r="C1495" s="31" t="s">
        <v>1725</v>
      </c>
      <c r="D1495" s="168" t="s">
        <v>4696</v>
      </c>
      <c r="E1495" s="31" t="s">
        <v>4697</v>
      </c>
      <c r="F1495" s="31" t="s">
        <v>129</v>
      </c>
      <c r="G1495" s="163" t="s">
        <v>1728</v>
      </c>
      <c r="H1495" s="31" t="s">
        <v>1728</v>
      </c>
      <c r="I1495" s="168" t="s">
        <v>1729</v>
      </c>
      <c r="J1495" s="173">
        <v>1.0</v>
      </c>
      <c r="K1495" s="31" t="s">
        <v>82</v>
      </c>
      <c r="L1495" s="31" t="s">
        <v>134</v>
      </c>
      <c r="M1495" s="174">
        <v>45760.0</v>
      </c>
      <c r="N1495" s="31" t="s">
        <v>2</v>
      </c>
      <c r="O1495" s="173">
        <v>1.0</v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99" t="s">
        <v>4698</v>
      </c>
      <c r="B1496" s="168" t="s">
        <v>4695</v>
      </c>
      <c r="C1496" s="31" t="s">
        <v>1732</v>
      </c>
      <c r="D1496" s="168" t="s">
        <v>4696</v>
      </c>
      <c r="E1496" s="31" t="s">
        <v>4697</v>
      </c>
      <c r="F1496" s="31" t="s">
        <v>129</v>
      </c>
      <c r="G1496" s="168" t="s">
        <v>1792</v>
      </c>
      <c r="H1496" s="31" t="s">
        <v>1779</v>
      </c>
      <c r="I1496" s="168" t="s">
        <v>1729</v>
      </c>
      <c r="J1496" s="173">
        <v>1.0</v>
      </c>
      <c r="K1496" s="31" t="s">
        <v>82</v>
      </c>
      <c r="L1496" s="31" t="s">
        <v>134</v>
      </c>
      <c r="M1496" s="174">
        <v>45760.0</v>
      </c>
      <c r="N1496" s="31" t="s">
        <v>2</v>
      </c>
      <c r="O1496" s="173">
        <v>1.0</v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99" t="s">
        <v>4699</v>
      </c>
      <c r="B1497" s="168" t="s">
        <v>4700</v>
      </c>
      <c r="C1497" s="31" t="s">
        <v>1725</v>
      </c>
      <c r="D1497" s="168" t="s">
        <v>4701</v>
      </c>
      <c r="E1497" s="31" t="s">
        <v>4702</v>
      </c>
      <c r="F1497" s="31" t="s">
        <v>129</v>
      </c>
      <c r="G1497" s="163" t="s">
        <v>1728</v>
      </c>
      <c r="H1497" s="31" t="s">
        <v>1728</v>
      </c>
      <c r="I1497" s="168" t="s">
        <v>1755</v>
      </c>
      <c r="J1497" s="173">
        <v>1.0</v>
      </c>
      <c r="K1497" s="31" t="s">
        <v>9</v>
      </c>
      <c r="L1497" s="31" t="s">
        <v>134</v>
      </c>
      <c r="M1497" s="174">
        <v>45760.0</v>
      </c>
      <c r="N1497" s="31" t="s">
        <v>2</v>
      </c>
      <c r="O1497" s="173">
        <v>1.0</v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99" t="s">
        <v>4703</v>
      </c>
      <c r="B1498" s="168" t="s">
        <v>4700</v>
      </c>
      <c r="C1498" s="31" t="s">
        <v>1732</v>
      </c>
      <c r="D1498" s="168" t="s">
        <v>4701</v>
      </c>
      <c r="E1498" s="31" t="s">
        <v>4702</v>
      </c>
      <c r="F1498" s="31" t="s">
        <v>129</v>
      </c>
      <c r="G1498" s="168" t="s">
        <v>1792</v>
      </c>
      <c r="H1498" s="31" t="s">
        <v>1779</v>
      </c>
      <c r="I1498" s="168" t="s">
        <v>1755</v>
      </c>
      <c r="J1498" s="173">
        <v>1.0</v>
      </c>
      <c r="K1498" s="31" t="s">
        <v>9</v>
      </c>
      <c r="L1498" s="31" t="s">
        <v>134</v>
      </c>
      <c r="M1498" s="174">
        <v>45760.0</v>
      </c>
      <c r="N1498" s="31" t="s">
        <v>2</v>
      </c>
      <c r="O1498" s="173">
        <v>1.0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99" t="s">
        <v>4704</v>
      </c>
      <c r="B1499" s="168" t="s">
        <v>4705</v>
      </c>
      <c r="C1499" s="31" t="s">
        <v>1725</v>
      </c>
      <c r="D1499" s="168" t="s">
        <v>4706</v>
      </c>
      <c r="E1499" s="31" t="s">
        <v>4707</v>
      </c>
      <c r="F1499" s="31" t="s">
        <v>129</v>
      </c>
      <c r="G1499" s="163" t="s">
        <v>1728</v>
      </c>
      <c r="H1499" s="31" t="s">
        <v>1728</v>
      </c>
      <c r="I1499" s="168" t="s">
        <v>1729</v>
      </c>
      <c r="J1499" s="173">
        <v>1.0</v>
      </c>
      <c r="K1499" s="31" t="s">
        <v>82</v>
      </c>
      <c r="L1499" s="31" t="s">
        <v>134</v>
      </c>
      <c r="M1499" s="174">
        <v>45760.0</v>
      </c>
      <c r="N1499" s="31" t="s">
        <v>2</v>
      </c>
      <c r="O1499" s="173">
        <v>1.0</v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99" t="s">
        <v>4708</v>
      </c>
      <c r="B1500" s="168" t="s">
        <v>4671</v>
      </c>
      <c r="C1500" s="31" t="s">
        <v>1735</v>
      </c>
      <c r="D1500" s="168" t="s">
        <v>4672</v>
      </c>
      <c r="E1500" s="31" t="s">
        <v>2906</v>
      </c>
      <c r="F1500" s="31" t="s">
        <v>129</v>
      </c>
      <c r="G1500" s="168" t="s">
        <v>1792</v>
      </c>
      <c r="H1500" s="31" t="s">
        <v>1779</v>
      </c>
      <c r="I1500" s="168" t="s">
        <v>1755</v>
      </c>
      <c r="J1500" s="173">
        <v>1.0</v>
      </c>
      <c r="K1500" s="31" t="s">
        <v>9</v>
      </c>
      <c r="L1500" s="31" t="s">
        <v>134</v>
      </c>
      <c r="M1500" s="174">
        <v>45760.0</v>
      </c>
      <c r="N1500" s="31" t="s">
        <v>2</v>
      </c>
      <c r="O1500" s="173">
        <v>1.0</v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99" t="s">
        <v>4709</v>
      </c>
      <c r="B1501" s="168" t="s">
        <v>4689</v>
      </c>
      <c r="C1501" s="31" t="s">
        <v>1735</v>
      </c>
      <c r="D1501" s="168" t="s">
        <v>4690</v>
      </c>
      <c r="E1501" s="31" t="s">
        <v>4691</v>
      </c>
      <c r="F1501" s="31" t="s">
        <v>131</v>
      </c>
      <c r="G1501" s="168" t="s">
        <v>1736</v>
      </c>
      <c r="H1501" s="31" t="s">
        <v>1733</v>
      </c>
      <c r="I1501" s="168" t="s">
        <v>1729</v>
      </c>
      <c r="J1501" s="173">
        <v>1.0</v>
      </c>
      <c r="K1501" s="31" t="s">
        <v>82</v>
      </c>
      <c r="L1501" s="31" t="s">
        <v>134</v>
      </c>
      <c r="M1501" s="174">
        <v>45760.0</v>
      </c>
      <c r="N1501" s="31" t="s">
        <v>2</v>
      </c>
      <c r="O1501" s="173">
        <v>1.0</v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99" t="s">
        <v>4710</v>
      </c>
      <c r="B1502" s="168" t="s">
        <v>4705</v>
      </c>
      <c r="C1502" s="31" t="s">
        <v>1732</v>
      </c>
      <c r="D1502" s="168" t="s">
        <v>4706</v>
      </c>
      <c r="E1502" s="31" t="s">
        <v>4707</v>
      </c>
      <c r="F1502" s="31" t="s">
        <v>129</v>
      </c>
      <c r="G1502" s="168" t="s">
        <v>1792</v>
      </c>
      <c r="H1502" s="31" t="s">
        <v>1779</v>
      </c>
      <c r="I1502" s="168" t="s">
        <v>1729</v>
      </c>
      <c r="J1502" s="173">
        <v>1.0</v>
      </c>
      <c r="K1502" s="31" t="s">
        <v>82</v>
      </c>
      <c r="L1502" s="31" t="s">
        <v>134</v>
      </c>
      <c r="M1502" s="174">
        <v>45760.0</v>
      </c>
      <c r="N1502" s="31" t="s">
        <v>2</v>
      </c>
      <c r="O1502" s="173">
        <v>1.0</v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99" t="s">
        <v>4711</v>
      </c>
      <c r="B1503" s="168" t="s">
        <v>4624</v>
      </c>
      <c r="C1503" s="31" t="s">
        <v>1735</v>
      </c>
      <c r="D1503" s="168" t="s">
        <v>4625</v>
      </c>
      <c r="E1503" s="31" t="s">
        <v>4626</v>
      </c>
      <c r="F1503" s="31" t="s">
        <v>132</v>
      </c>
      <c r="G1503" s="168" t="s">
        <v>1749</v>
      </c>
      <c r="H1503" s="31" t="s">
        <v>1742</v>
      </c>
      <c r="I1503" s="168" t="s">
        <v>1729</v>
      </c>
      <c r="J1503" s="173">
        <v>1.0</v>
      </c>
      <c r="K1503" s="31" t="s">
        <v>82</v>
      </c>
      <c r="L1503" s="31" t="s">
        <v>134</v>
      </c>
      <c r="M1503" s="174">
        <v>45760.0</v>
      </c>
      <c r="N1503" s="31" t="s">
        <v>2</v>
      </c>
      <c r="O1503" s="173">
        <v>1.0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99" t="s">
        <v>4712</v>
      </c>
      <c r="B1504" s="168" t="s">
        <v>4713</v>
      </c>
      <c r="C1504" s="31" t="s">
        <v>1725</v>
      </c>
      <c r="D1504" s="168" t="s">
        <v>4714</v>
      </c>
      <c r="E1504" s="31" t="s">
        <v>4715</v>
      </c>
      <c r="F1504" s="31" t="s">
        <v>129</v>
      </c>
      <c r="G1504" s="163" t="s">
        <v>1728</v>
      </c>
      <c r="H1504" s="31" t="s">
        <v>1728</v>
      </c>
      <c r="I1504" s="168" t="s">
        <v>1755</v>
      </c>
      <c r="J1504" s="173">
        <v>1.0</v>
      </c>
      <c r="K1504" s="31" t="s">
        <v>9</v>
      </c>
      <c r="L1504" s="31" t="s">
        <v>134</v>
      </c>
      <c r="M1504" s="174">
        <v>45760.0</v>
      </c>
      <c r="N1504" s="31" t="s">
        <v>2</v>
      </c>
      <c r="O1504" s="173">
        <v>1.0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99" t="s">
        <v>4716</v>
      </c>
      <c r="B1505" s="168" t="s">
        <v>4717</v>
      </c>
      <c r="C1505" s="31" t="s">
        <v>1725</v>
      </c>
      <c r="D1505" s="168" t="s">
        <v>4718</v>
      </c>
      <c r="E1505" s="31" t="s">
        <v>4719</v>
      </c>
      <c r="F1505" s="31" t="s">
        <v>132</v>
      </c>
      <c r="G1505" s="163" t="s">
        <v>1728</v>
      </c>
      <c r="H1505" s="31" t="s">
        <v>1728</v>
      </c>
      <c r="I1505" s="168" t="s">
        <v>1729</v>
      </c>
      <c r="J1505" s="173">
        <v>1.0</v>
      </c>
      <c r="K1505" s="31" t="s">
        <v>82</v>
      </c>
      <c r="L1505" s="31" t="s">
        <v>134</v>
      </c>
      <c r="M1505" s="174">
        <v>45760.0</v>
      </c>
      <c r="N1505" s="31" t="s">
        <v>2</v>
      </c>
      <c r="O1505" s="173">
        <v>1.0</v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99" t="s">
        <v>4720</v>
      </c>
      <c r="B1506" s="168" t="s">
        <v>4705</v>
      </c>
      <c r="C1506" s="31" t="s">
        <v>1735</v>
      </c>
      <c r="D1506" s="168" t="s">
        <v>4706</v>
      </c>
      <c r="E1506" s="31" t="s">
        <v>4707</v>
      </c>
      <c r="F1506" s="31" t="s">
        <v>129</v>
      </c>
      <c r="G1506" s="168" t="s">
        <v>1792</v>
      </c>
      <c r="H1506" s="31" t="s">
        <v>1779</v>
      </c>
      <c r="I1506" s="168" t="s">
        <v>1729</v>
      </c>
      <c r="J1506" s="173">
        <v>1.0</v>
      </c>
      <c r="K1506" s="31" t="s">
        <v>82</v>
      </c>
      <c r="L1506" s="31" t="s">
        <v>134</v>
      </c>
      <c r="M1506" s="174">
        <v>45760.0</v>
      </c>
      <c r="N1506" s="31" t="s">
        <v>2</v>
      </c>
      <c r="O1506" s="173">
        <v>1.0</v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99" t="s">
        <v>4721</v>
      </c>
      <c r="B1507" s="168" t="s">
        <v>4713</v>
      </c>
      <c r="C1507" s="31" t="s">
        <v>1732</v>
      </c>
      <c r="D1507" s="168" t="s">
        <v>4714</v>
      </c>
      <c r="E1507" s="31" t="s">
        <v>4715</v>
      </c>
      <c r="F1507" s="31" t="s">
        <v>129</v>
      </c>
      <c r="G1507" s="168" t="s">
        <v>1792</v>
      </c>
      <c r="H1507" s="31" t="s">
        <v>1779</v>
      </c>
      <c r="I1507" s="168" t="s">
        <v>1755</v>
      </c>
      <c r="J1507" s="173">
        <v>1.0</v>
      </c>
      <c r="K1507" s="31" t="s">
        <v>9</v>
      </c>
      <c r="L1507" s="31" t="s">
        <v>134</v>
      </c>
      <c r="M1507" s="174">
        <v>45760.0</v>
      </c>
      <c r="N1507" s="31" t="s">
        <v>2</v>
      </c>
      <c r="O1507" s="173">
        <v>1.0</v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99" t="s">
        <v>4722</v>
      </c>
      <c r="B1508" s="168" t="s">
        <v>4723</v>
      </c>
      <c r="C1508" s="31" t="s">
        <v>1725</v>
      </c>
      <c r="D1508" s="168" t="s">
        <v>4724</v>
      </c>
      <c r="E1508" s="31" t="s">
        <v>4725</v>
      </c>
      <c r="F1508" s="31" t="s">
        <v>132</v>
      </c>
      <c r="G1508" s="163" t="s">
        <v>1728</v>
      </c>
      <c r="H1508" s="31" t="s">
        <v>1728</v>
      </c>
      <c r="I1508" s="168" t="s">
        <v>1729</v>
      </c>
      <c r="J1508" s="173">
        <v>1.0</v>
      </c>
      <c r="K1508" s="31" t="s">
        <v>82</v>
      </c>
      <c r="L1508" s="31" t="s">
        <v>134</v>
      </c>
      <c r="M1508" s="174">
        <v>45760.0</v>
      </c>
      <c r="N1508" s="31" t="s">
        <v>2</v>
      </c>
      <c r="O1508" s="173">
        <v>1.0</v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99" t="s">
        <v>4726</v>
      </c>
      <c r="B1509" s="168" t="s">
        <v>4727</v>
      </c>
      <c r="C1509" s="31" t="s">
        <v>1725</v>
      </c>
      <c r="D1509" s="168" t="s">
        <v>4728</v>
      </c>
      <c r="E1509" s="31" t="s">
        <v>4729</v>
      </c>
      <c r="F1509" s="31" t="s">
        <v>129</v>
      </c>
      <c r="G1509" s="163" t="s">
        <v>1728</v>
      </c>
      <c r="H1509" s="31" t="s">
        <v>1728</v>
      </c>
      <c r="I1509" s="168" t="s">
        <v>1729</v>
      </c>
      <c r="J1509" s="173">
        <v>1.0</v>
      </c>
      <c r="K1509" s="31" t="s">
        <v>82</v>
      </c>
      <c r="L1509" s="31" t="s">
        <v>134</v>
      </c>
      <c r="M1509" s="174">
        <v>45760.0</v>
      </c>
      <c r="N1509" s="31" t="s">
        <v>2</v>
      </c>
      <c r="O1509" s="173">
        <v>1.0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99" t="s">
        <v>4730</v>
      </c>
      <c r="B1510" s="168" t="s">
        <v>4717</v>
      </c>
      <c r="C1510" s="31" t="s">
        <v>1732</v>
      </c>
      <c r="D1510" s="168" t="s">
        <v>4718</v>
      </c>
      <c r="E1510" s="31" t="s">
        <v>4719</v>
      </c>
      <c r="F1510" s="31" t="s">
        <v>132</v>
      </c>
      <c r="G1510" s="168" t="s">
        <v>1749</v>
      </c>
      <c r="H1510" s="31" t="s">
        <v>1742</v>
      </c>
      <c r="I1510" s="168" t="s">
        <v>1729</v>
      </c>
      <c r="J1510" s="173">
        <v>1.0</v>
      </c>
      <c r="K1510" s="31" t="s">
        <v>82</v>
      </c>
      <c r="L1510" s="31" t="s">
        <v>134</v>
      </c>
      <c r="M1510" s="174">
        <v>45760.0</v>
      </c>
      <c r="N1510" s="31" t="s">
        <v>2</v>
      </c>
      <c r="O1510" s="173">
        <v>1.0</v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99" t="s">
        <v>4731</v>
      </c>
      <c r="B1511" s="168" t="s">
        <v>4732</v>
      </c>
      <c r="C1511" s="31" t="s">
        <v>1725</v>
      </c>
      <c r="D1511" s="168" t="s">
        <v>4733</v>
      </c>
      <c r="E1511" s="31" t="s">
        <v>4734</v>
      </c>
      <c r="F1511" s="31" t="s">
        <v>131</v>
      </c>
      <c r="G1511" s="163" t="s">
        <v>1728</v>
      </c>
      <c r="H1511" s="31" t="s">
        <v>1728</v>
      </c>
      <c r="I1511" s="168" t="s">
        <v>1729</v>
      </c>
      <c r="J1511" s="173">
        <v>1.0</v>
      </c>
      <c r="K1511" s="31" t="s">
        <v>82</v>
      </c>
      <c r="L1511" s="31" t="s">
        <v>134</v>
      </c>
      <c r="M1511" s="174">
        <v>45760.0</v>
      </c>
      <c r="N1511" s="31" t="s">
        <v>2</v>
      </c>
      <c r="O1511" s="173">
        <v>1.0</v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99" t="s">
        <v>4735</v>
      </c>
      <c r="B1512" s="168" t="s">
        <v>4736</v>
      </c>
      <c r="C1512" s="31" t="s">
        <v>1725</v>
      </c>
      <c r="D1512" s="168" t="s">
        <v>4737</v>
      </c>
      <c r="E1512" s="31" t="s">
        <v>4738</v>
      </c>
      <c r="F1512" s="31" t="s">
        <v>131</v>
      </c>
      <c r="G1512" s="163" t="s">
        <v>1728</v>
      </c>
      <c r="H1512" s="31" t="s">
        <v>1728</v>
      </c>
      <c r="I1512" s="168" t="s">
        <v>1755</v>
      </c>
      <c r="J1512" s="173">
        <v>1.0</v>
      </c>
      <c r="K1512" s="31" t="s">
        <v>9</v>
      </c>
      <c r="L1512" s="31" t="s">
        <v>134</v>
      </c>
      <c r="M1512" s="174">
        <v>45760.0</v>
      </c>
      <c r="N1512" s="31" t="s">
        <v>2</v>
      </c>
      <c r="O1512" s="173">
        <v>1.0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99" t="s">
        <v>4739</v>
      </c>
      <c r="B1513" s="168" t="s">
        <v>4723</v>
      </c>
      <c r="C1513" s="31" t="s">
        <v>1732</v>
      </c>
      <c r="D1513" s="168" t="s">
        <v>4724</v>
      </c>
      <c r="E1513" s="31" t="s">
        <v>4725</v>
      </c>
      <c r="F1513" s="31" t="s">
        <v>132</v>
      </c>
      <c r="G1513" s="168" t="s">
        <v>1749</v>
      </c>
      <c r="H1513" s="31" t="s">
        <v>1742</v>
      </c>
      <c r="I1513" s="168" t="s">
        <v>1729</v>
      </c>
      <c r="J1513" s="173">
        <v>1.0</v>
      </c>
      <c r="K1513" s="31" t="s">
        <v>82</v>
      </c>
      <c r="L1513" s="31" t="s">
        <v>134</v>
      </c>
      <c r="M1513" s="174">
        <v>45760.0</v>
      </c>
      <c r="N1513" s="31" t="s">
        <v>2</v>
      </c>
      <c r="O1513" s="173">
        <v>1.0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99" t="s">
        <v>4740</v>
      </c>
      <c r="B1514" s="168" t="s">
        <v>4727</v>
      </c>
      <c r="C1514" s="31" t="s">
        <v>1732</v>
      </c>
      <c r="D1514" s="168" t="s">
        <v>4728</v>
      </c>
      <c r="E1514" s="31" t="s">
        <v>4729</v>
      </c>
      <c r="F1514" s="31" t="s">
        <v>129</v>
      </c>
      <c r="G1514" s="168" t="s">
        <v>1792</v>
      </c>
      <c r="H1514" s="31" t="s">
        <v>1779</v>
      </c>
      <c r="I1514" s="168" t="s">
        <v>1729</v>
      </c>
      <c r="J1514" s="173">
        <v>1.0</v>
      </c>
      <c r="K1514" s="31" t="s">
        <v>82</v>
      </c>
      <c r="L1514" s="31" t="s">
        <v>134</v>
      </c>
      <c r="M1514" s="174">
        <v>45760.0</v>
      </c>
      <c r="N1514" s="31" t="s">
        <v>2</v>
      </c>
      <c r="O1514" s="173">
        <v>1.0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99" t="s">
        <v>4741</v>
      </c>
      <c r="B1515" s="168" t="s">
        <v>4732</v>
      </c>
      <c r="C1515" s="31" t="s">
        <v>1732</v>
      </c>
      <c r="D1515" s="168" t="s">
        <v>4733</v>
      </c>
      <c r="E1515" s="31" t="s">
        <v>4734</v>
      </c>
      <c r="F1515" s="31" t="s">
        <v>131</v>
      </c>
      <c r="G1515" s="168" t="s">
        <v>1736</v>
      </c>
      <c r="H1515" s="31" t="s">
        <v>1733</v>
      </c>
      <c r="I1515" s="168" t="s">
        <v>1729</v>
      </c>
      <c r="J1515" s="173">
        <v>1.0</v>
      </c>
      <c r="K1515" s="31" t="s">
        <v>82</v>
      </c>
      <c r="L1515" s="31" t="s">
        <v>134</v>
      </c>
      <c r="M1515" s="174">
        <v>45760.0</v>
      </c>
      <c r="N1515" s="31" t="s">
        <v>2</v>
      </c>
      <c r="O1515" s="173">
        <v>1.0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99" t="s">
        <v>4742</v>
      </c>
      <c r="B1516" s="168" t="s">
        <v>4736</v>
      </c>
      <c r="C1516" s="31" t="s">
        <v>1732</v>
      </c>
      <c r="D1516" s="168" t="s">
        <v>4737</v>
      </c>
      <c r="E1516" s="31" t="s">
        <v>4738</v>
      </c>
      <c r="F1516" s="31" t="s">
        <v>131</v>
      </c>
      <c r="G1516" s="168" t="s">
        <v>1736</v>
      </c>
      <c r="H1516" s="31" t="s">
        <v>1733</v>
      </c>
      <c r="I1516" s="168" t="s">
        <v>1755</v>
      </c>
      <c r="J1516" s="173">
        <v>1.0</v>
      </c>
      <c r="K1516" s="31" t="s">
        <v>9</v>
      </c>
      <c r="L1516" s="31" t="s">
        <v>134</v>
      </c>
      <c r="M1516" s="174">
        <v>45760.0</v>
      </c>
      <c r="N1516" s="31" t="s">
        <v>2</v>
      </c>
      <c r="O1516" s="173">
        <v>1.0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99" t="s">
        <v>4743</v>
      </c>
      <c r="B1517" s="168" t="s">
        <v>4681</v>
      </c>
      <c r="C1517" s="31" t="s">
        <v>1735</v>
      </c>
      <c r="D1517" s="168" t="s">
        <v>4682</v>
      </c>
      <c r="E1517" s="31" t="s">
        <v>4683</v>
      </c>
      <c r="F1517" s="31" t="s">
        <v>132</v>
      </c>
      <c r="G1517" s="168" t="s">
        <v>1749</v>
      </c>
      <c r="H1517" s="31" t="s">
        <v>1742</v>
      </c>
      <c r="I1517" s="168" t="s">
        <v>1755</v>
      </c>
      <c r="J1517" s="173">
        <v>1.0</v>
      </c>
      <c r="K1517" s="31" t="s">
        <v>9</v>
      </c>
      <c r="L1517" s="31" t="s">
        <v>134</v>
      </c>
      <c r="M1517" s="174">
        <v>45760.0</v>
      </c>
      <c r="N1517" s="31" t="s">
        <v>2</v>
      </c>
      <c r="O1517" s="173">
        <v>1.0</v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99" t="s">
        <v>4744</v>
      </c>
      <c r="B1518" s="168" t="s">
        <v>4597</v>
      </c>
      <c r="C1518" s="31" t="s">
        <v>1735</v>
      </c>
      <c r="D1518" s="168" t="s">
        <v>4598</v>
      </c>
      <c r="E1518" s="31" t="s">
        <v>4599</v>
      </c>
      <c r="F1518" s="31" t="s">
        <v>129</v>
      </c>
      <c r="G1518" s="168" t="s">
        <v>1792</v>
      </c>
      <c r="H1518" s="31" t="s">
        <v>1779</v>
      </c>
      <c r="I1518" s="168" t="s">
        <v>1755</v>
      </c>
      <c r="J1518" s="173">
        <v>1.0</v>
      </c>
      <c r="K1518" s="31" t="s">
        <v>9</v>
      </c>
      <c r="L1518" s="31" t="s">
        <v>134</v>
      </c>
      <c r="M1518" s="174">
        <v>45760.0</v>
      </c>
      <c r="N1518" s="31" t="s">
        <v>2</v>
      </c>
      <c r="O1518" s="173">
        <v>1.0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99" t="s">
        <v>4745</v>
      </c>
      <c r="B1519" s="168" t="s">
        <v>4736</v>
      </c>
      <c r="C1519" s="31" t="s">
        <v>1735</v>
      </c>
      <c r="D1519" s="168" t="s">
        <v>4737</v>
      </c>
      <c r="E1519" s="31" t="s">
        <v>4738</v>
      </c>
      <c r="F1519" s="31" t="s">
        <v>131</v>
      </c>
      <c r="G1519" s="168" t="s">
        <v>1736</v>
      </c>
      <c r="H1519" s="31" t="s">
        <v>1733</v>
      </c>
      <c r="I1519" s="168" t="s">
        <v>1755</v>
      </c>
      <c r="J1519" s="173">
        <v>1.0</v>
      </c>
      <c r="K1519" s="31" t="s">
        <v>9</v>
      </c>
      <c r="L1519" s="31" t="s">
        <v>134</v>
      </c>
      <c r="M1519" s="174">
        <v>45760.0</v>
      </c>
      <c r="N1519" s="31" t="s">
        <v>2</v>
      </c>
      <c r="O1519" s="173">
        <v>1.0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99" t="s">
        <v>4746</v>
      </c>
      <c r="B1520" s="168" t="s">
        <v>4747</v>
      </c>
      <c r="C1520" s="31" t="s">
        <v>1725</v>
      </c>
      <c r="D1520" s="168" t="s">
        <v>4748</v>
      </c>
      <c r="E1520" s="31" t="s">
        <v>3750</v>
      </c>
      <c r="F1520" s="31" t="s">
        <v>132</v>
      </c>
      <c r="G1520" s="163" t="s">
        <v>1728</v>
      </c>
      <c r="H1520" s="31" t="s">
        <v>1728</v>
      </c>
      <c r="I1520" s="168" t="s">
        <v>1729</v>
      </c>
      <c r="J1520" s="173">
        <v>1.0</v>
      </c>
      <c r="K1520" s="31" t="s">
        <v>82</v>
      </c>
      <c r="L1520" s="31" t="s">
        <v>134</v>
      </c>
      <c r="M1520" s="174">
        <v>45760.0</v>
      </c>
      <c r="N1520" s="31" t="s">
        <v>2</v>
      </c>
      <c r="O1520" s="173">
        <v>1.0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99" t="s">
        <v>4749</v>
      </c>
      <c r="B1521" s="168" t="s">
        <v>4747</v>
      </c>
      <c r="C1521" s="31" t="s">
        <v>1732</v>
      </c>
      <c r="D1521" s="168" t="s">
        <v>4748</v>
      </c>
      <c r="E1521" s="31" t="s">
        <v>3750</v>
      </c>
      <c r="F1521" s="31" t="s">
        <v>132</v>
      </c>
      <c r="G1521" s="168" t="s">
        <v>1749</v>
      </c>
      <c r="H1521" s="31" t="s">
        <v>1742</v>
      </c>
      <c r="I1521" s="168" t="s">
        <v>1729</v>
      </c>
      <c r="J1521" s="173">
        <v>1.0</v>
      </c>
      <c r="K1521" s="31" t="s">
        <v>82</v>
      </c>
      <c r="L1521" s="31" t="s">
        <v>134</v>
      </c>
      <c r="M1521" s="174">
        <v>45760.0</v>
      </c>
      <c r="N1521" s="31" t="s">
        <v>2</v>
      </c>
      <c r="O1521" s="173">
        <v>1.0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99" t="s">
        <v>4750</v>
      </c>
      <c r="B1522" s="168" t="s">
        <v>4629</v>
      </c>
      <c r="C1522" s="31" t="s">
        <v>1735</v>
      </c>
      <c r="D1522" s="168" t="s">
        <v>4630</v>
      </c>
      <c r="E1522" s="31" t="s">
        <v>4631</v>
      </c>
      <c r="F1522" s="31" t="s">
        <v>129</v>
      </c>
      <c r="G1522" s="168" t="s">
        <v>1792</v>
      </c>
      <c r="H1522" s="31" t="s">
        <v>1779</v>
      </c>
      <c r="I1522" s="168" t="s">
        <v>1729</v>
      </c>
      <c r="J1522" s="173">
        <v>2.0</v>
      </c>
      <c r="K1522" s="31" t="s">
        <v>82</v>
      </c>
      <c r="L1522" s="31" t="s">
        <v>134</v>
      </c>
      <c r="M1522" s="174">
        <v>45760.0</v>
      </c>
      <c r="N1522" s="31" t="s">
        <v>2</v>
      </c>
      <c r="O1522" s="173">
        <v>2.0</v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99" t="s">
        <v>4751</v>
      </c>
      <c r="B1523" s="168" t="s">
        <v>4752</v>
      </c>
      <c r="C1523" s="31" t="s">
        <v>1725</v>
      </c>
      <c r="D1523" s="168" t="s">
        <v>4753</v>
      </c>
      <c r="E1523" s="31" t="s">
        <v>4754</v>
      </c>
      <c r="F1523" s="31" t="s">
        <v>132</v>
      </c>
      <c r="G1523" s="163" t="s">
        <v>1728</v>
      </c>
      <c r="H1523" s="31" t="s">
        <v>1728</v>
      </c>
      <c r="I1523" s="168" t="s">
        <v>1755</v>
      </c>
      <c r="J1523" s="173">
        <v>1.0</v>
      </c>
      <c r="K1523" s="31" t="s">
        <v>9</v>
      </c>
      <c r="L1523" s="31" t="s">
        <v>134</v>
      </c>
      <c r="M1523" s="174">
        <v>45760.0</v>
      </c>
      <c r="N1523" s="31" t="s">
        <v>2</v>
      </c>
      <c r="O1523" s="173">
        <v>1.0</v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99" t="s">
        <v>4755</v>
      </c>
      <c r="B1524" s="168" t="s">
        <v>4652</v>
      </c>
      <c r="C1524" s="31" t="s">
        <v>1735</v>
      </c>
      <c r="D1524" s="168" t="s">
        <v>4653</v>
      </c>
      <c r="E1524" s="31" t="s">
        <v>4654</v>
      </c>
      <c r="F1524" s="31" t="s">
        <v>132</v>
      </c>
      <c r="G1524" s="168" t="s">
        <v>1749</v>
      </c>
      <c r="H1524" s="31" t="s">
        <v>1742</v>
      </c>
      <c r="I1524" s="168" t="s">
        <v>1755</v>
      </c>
      <c r="J1524" s="173">
        <v>1.0</v>
      </c>
      <c r="K1524" s="31" t="s">
        <v>9</v>
      </c>
      <c r="L1524" s="31" t="s">
        <v>134</v>
      </c>
      <c r="M1524" s="174">
        <v>45760.0</v>
      </c>
      <c r="N1524" s="31" t="s">
        <v>2</v>
      </c>
      <c r="O1524" s="173">
        <v>1.0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99" t="s">
        <v>4756</v>
      </c>
      <c r="B1525" s="168" t="s">
        <v>4757</v>
      </c>
      <c r="C1525" s="31" t="s">
        <v>1725</v>
      </c>
      <c r="D1525" s="168" t="s">
        <v>4758</v>
      </c>
      <c r="E1525" s="31" t="s">
        <v>4759</v>
      </c>
      <c r="F1525" s="31" t="s">
        <v>132</v>
      </c>
      <c r="G1525" s="163" t="s">
        <v>1728</v>
      </c>
      <c r="H1525" s="31" t="s">
        <v>1728</v>
      </c>
      <c r="I1525" s="168" t="s">
        <v>1755</v>
      </c>
      <c r="J1525" s="173">
        <v>1.0</v>
      </c>
      <c r="K1525" s="31" t="s">
        <v>9</v>
      </c>
      <c r="L1525" s="31" t="s">
        <v>134</v>
      </c>
      <c r="M1525" s="174">
        <v>45760.0</v>
      </c>
      <c r="N1525" s="31" t="s">
        <v>2</v>
      </c>
      <c r="O1525" s="173">
        <v>1.0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99" t="s">
        <v>4760</v>
      </c>
      <c r="B1526" s="168" t="s">
        <v>4761</v>
      </c>
      <c r="C1526" s="31" t="s">
        <v>1725</v>
      </c>
      <c r="D1526" s="168" t="s">
        <v>4762</v>
      </c>
      <c r="E1526" s="31" t="s">
        <v>4763</v>
      </c>
      <c r="F1526" s="31" t="s">
        <v>132</v>
      </c>
      <c r="G1526" s="163" t="s">
        <v>1728</v>
      </c>
      <c r="H1526" s="31" t="s">
        <v>1728</v>
      </c>
      <c r="I1526" s="168" t="s">
        <v>1755</v>
      </c>
      <c r="J1526" s="173">
        <v>1.0</v>
      </c>
      <c r="K1526" s="31" t="s">
        <v>9</v>
      </c>
      <c r="L1526" s="31" t="s">
        <v>134</v>
      </c>
      <c r="M1526" s="174">
        <v>45760.0</v>
      </c>
      <c r="N1526" s="31" t="s">
        <v>2</v>
      </c>
      <c r="O1526" s="173">
        <v>1.0</v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99" t="s">
        <v>4764</v>
      </c>
      <c r="B1527" s="168" t="s">
        <v>4752</v>
      </c>
      <c r="C1527" s="31" t="s">
        <v>1732</v>
      </c>
      <c r="D1527" s="168" t="s">
        <v>4753</v>
      </c>
      <c r="E1527" s="31" t="s">
        <v>4754</v>
      </c>
      <c r="F1527" s="31" t="s">
        <v>132</v>
      </c>
      <c r="G1527" s="168" t="s">
        <v>1749</v>
      </c>
      <c r="H1527" s="31" t="s">
        <v>1742</v>
      </c>
      <c r="I1527" s="168" t="s">
        <v>1755</v>
      </c>
      <c r="J1527" s="173">
        <v>1.0</v>
      </c>
      <c r="K1527" s="31" t="s">
        <v>9</v>
      </c>
      <c r="L1527" s="31" t="s">
        <v>134</v>
      </c>
      <c r="M1527" s="174">
        <v>45760.0</v>
      </c>
      <c r="N1527" s="31" t="s">
        <v>2</v>
      </c>
      <c r="O1527" s="173">
        <v>1.0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99" t="s">
        <v>4765</v>
      </c>
      <c r="B1528" s="168" t="s">
        <v>4700</v>
      </c>
      <c r="C1528" s="31" t="s">
        <v>1735</v>
      </c>
      <c r="D1528" s="168" t="s">
        <v>4701</v>
      </c>
      <c r="E1528" s="31" t="s">
        <v>4702</v>
      </c>
      <c r="F1528" s="31" t="s">
        <v>129</v>
      </c>
      <c r="G1528" s="168" t="s">
        <v>1792</v>
      </c>
      <c r="H1528" s="31" t="s">
        <v>1779</v>
      </c>
      <c r="I1528" s="168" t="s">
        <v>1755</v>
      </c>
      <c r="J1528" s="173">
        <v>1.0</v>
      </c>
      <c r="K1528" s="31" t="s">
        <v>9</v>
      </c>
      <c r="L1528" s="31" t="s">
        <v>134</v>
      </c>
      <c r="M1528" s="174">
        <v>45760.0</v>
      </c>
      <c r="N1528" s="31" t="s">
        <v>2</v>
      </c>
      <c r="O1528" s="173">
        <v>1.0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99" t="s">
        <v>4766</v>
      </c>
      <c r="B1529" s="168" t="s">
        <v>4757</v>
      </c>
      <c r="C1529" s="31" t="s">
        <v>1732</v>
      </c>
      <c r="D1529" s="168" t="s">
        <v>4758</v>
      </c>
      <c r="E1529" s="31" t="s">
        <v>4759</v>
      </c>
      <c r="F1529" s="31" t="s">
        <v>132</v>
      </c>
      <c r="G1529" s="168" t="s">
        <v>1749</v>
      </c>
      <c r="H1529" s="31" t="s">
        <v>1742</v>
      </c>
      <c r="I1529" s="168" t="s">
        <v>1755</v>
      </c>
      <c r="J1529" s="173">
        <v>1.0</v>
      </c>
      <c r="K1529" s="31" t="s">
        <v>9</v>
      </c>
      <c r="L1529" s="31" t="s">
        <v>134</v>
      </c>
      <c r="M1529" s="174">
        <v>45760.0</v>
      </c>
      <c r="N1529" s="31" t="s">
        <v>2</v>
      </c>
      <c r="O1529" s="173">
        <v>1.0</v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99" t="s">
        <v>4767</v>
      </c>
      <c r="B1530" s="168" t="s">
        <v>4761</v>
      </c>
      <c r="C1530" s="31" t="s">
        <v>1732</v>
      </c>
      <c r="D1530" s="168" t="s">
        <v>4762</v>
      </c>
      <c r="E1530" s="31" t="s">
        <v>4763</v>
      </c>
      <c r="F1530" s="31" t="s">
        <v>132</v>
      </c>
      <c r="G1530" s="168" t="s">
        <v>1736</v>
      </c>
      <c r="H1530" s="31" t="s">
        <v>1733</v>
      </c>
      <c r="I1530" s="168" t="s">
        <v>1755</v>
      </c>
      <c r="J1530" s="173">
        <v>1.0</v>
      </c>
      <c r="K1530" s="31" t="s">
        <v>9</v>
      </c>
      <c r="L1530" s="31" t="s">
        <v>134</v>
      </c>
      <c r="M1530" s="174">
        <v>45760.0</v>
      </c>
      <c r="N1530" s="31" t="s">
        <v>2</v>
      </c>
      <c r="O1530" s="173">
        <v>1.0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99" t="s">
        <v>4768</v>
      </c>
      <c r="B1531" s="168" t="s">
        <v>4732</v>
      </c>
      <c r="C1531" s="31" t="s">
        <v>1735</v>
      </c>
      <c r="D1531" s="168" t="s">
        <v>4733</v>
      </c>
      <c r="E1531" s="31" t="s">
        <v>4734</v>
      </c>
      <c r="F1531" s="31" t="s">
        <v>131</v>
      </c>
      <c r="G1531" s="168" t="s">
        <v>1736</v>
      </c>
      <c r="H1531" s="31" t="s">
        <v>1733</v>
      </c>
      <c r="I1531" s="168" t="s">
        <v>1729</v>
      </c>
      <c r="J1531" s="173">
        <v>1.0</v>
      </c>
      <c r="K1531" s="31" t="s">
        <v>82</v>
      </c>
      <c r="L1531" s="31" t="s">
        <v>134</v>
      </c>
      <c r="M1531" s="174">
        <v>45760.0</v>
      </c>
      <c r="N1531" s="31" t="s">
        <v>2</v>
      </c>
      <c r="O1531" s="173">
        <v>1.0</v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99" t="s">
        <v>4769</v>
      </c>
      <c r="B1532" s="168" t="s">
        <v>4770</v>
      </c>
      <c r="C1532" s="31" t="s">
        <v>1725</v>
      </c>
      <c r="D1532" s="168" t="s">
        <v>4771</v>
      </c>
      <c r="E1532" s="31" t="s">
        <v>4772</v>
      </c>
      <c r="F1532" s="31" t="s">
        <v>132</v>
      </c>
      <c r="G1532" s="163" t="s">
        <v>1728</v>
      </c>
      <c r="H1532" s="31" t="s">
        <v>1728</v>
      </c>
      <c r="I1532" s="168" t="s">
        <v>1755</v>
      </c>
      <c r="J1532" s="173">
        <v>1.0</v>
      </c>
      <c r="K1532" s="31" t="s">
        <v>9</v>
      </c>
      <c r="L1532" s="31" t="s">
        <v>134</v>
      </c>
      <c r="M1532" s="174">
        <v>45760.0</v>
      </c>
      <c r="N1532" s="31" t="s">
        <v>2</v>
      </c>
      <c r="O1532" s="173">
        <v>1.0</v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99" t="s">
        <v>4773</v>
      </c>
      <c r="B1533" s="168" t="s">
        <v>4770</v>
      </c>
      <c r="C1533" s="31" t="s">
        <v>1732</v>
      </c>
      <c r="D1533" s="168" t="s">
        <v>4771</v>
      </c>
      <c r="E1533" s="31" t="s">
        <v>4772</v>
      </c>
      <c r="F1533" s="31" t="s">
        <v>132</v>
      </c>
      <c r="G1533" s="168" t="s">
        <v>1736</v>
      </c>
      <c r="H1533" s="31" t="s">
        <v>1733</v>
      </c>
      <c r="I1533" s="168" t="s">
        <v>1755</v>
      </c>
      <c r="J1533" s="173">
        <v>1.0</v>
      </c>
      <c r="K1533" s="31" t="s">
        <v>9</v>
      </c>
      <c r="L1533" s="31" t="s">
        <v>134</v>
      </c>
      <c r="M1533" s="174">
        <v>45760.0</v>
      </c>
      <c r="N1533" s="31" t="s">
        <v>2</v>
      </c>
      <c r="O1533" s="173">
        <v>1.0</v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99" t="s">
        <v>4774</v>
      </c>
      <c r="B1534" s="168" t="s">
        <v>4713</v>
      </c>
      <c r="C1534" s="31" t="s">
        <v>1735</v>
      </c>
      <c r="D1534" s="168" t="s">
        <v>4714</v>
      </c>
      <c r="E1534" s="31" t="s">
        <v>4715</v>
      </c>
      <c r="F1534" s="31" t="s">
        <v>129</v>
      </c>
      <c r="G1534" s="168" t="s">
        <v>1792</v>
      </c>
      <c r="H1534" s="31" t="s">
        <v>1779</v>
      </c>
      <c r="I1534" s="168" t="s">
        <v>1755</v>
      </c>
      <c r="J1534" s="173">
        <v>1.0</v>
      </c>
      <c r="K1534" s="31" t="s">
        <v>9</v>
      </c>
      <c r="L1534" s="31" t="s">
        <v>134</v>
      </c>
      <c r="M1534" s="174">
        <v>45760.0</v>
      </c>
      <c r="N1534" s="31" t="s">
        <v>2</v>
      </c>
      <c r="O1534" s="173">
        <v>1.0</v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99" t="s">
        <v>4775</v>
      </c>
      <c r="B1535" s="168" t="s">
        <v>4776</v>
      </c>
      <c r="C1535" s="31" t="s">
        <v>1725</v>
      </c>
      <c r="D1535" s="168" t="s">
        <v>4777</v>
      </c>
      <c r="E1535" s="31" t="s">
        <v>4778</v>
      </c>
      <c r="F1535" s="31" t="s">
        <v>131</v>
      </c>
      <c r="G1535" s="163" t="s">
        <v>1728</v>
      </c>
      <c r="H1535" s="31" t="s">
        <v>1728</v>
      </c>
      <c r="I1535" s="168" t="s">
        <v>1729</v>
      </c>
      <c r="J1535" s="173">
        <v>1.0</v>
      </c>
      <c r="K1535" s="31" t="s">
        <v>82</v>
      </c>
      <c r="L1535" s="31" t="s">
        <v>134</v>
      </c>
      <c r="M1535" s="174">
        <v>45760.0</v>
      </c>
      <c r="N1535" s="31" t="s">
        <v>2</v>
      </c>
      <c r="O1535" s="173">
        <v>1.0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99" t="s">
        <v>4779</v>
      </c>
      <c r="B1536" s="168" t="s">
        <v>4776</v>
      </c>
      <c r="C1536" s="31" t="s">
        <v>1732</v>
      </c>
      <c r="D1536" s="168" t="s">
        <v>4777</v>
      </c>
      <c r="E1536" s="31" t="s">
        <v>4778</v>
      </c>
      <c r="F1536" s="31" t="s">
        <v>131</v>
      </c>
      <c r="G1536" s="168" t="s">
        <v>1736</v>
      </c>
      <c r="H1536" s="31" t="s">
        <v>1733</v>
      </c>
      <c r="I1536" s="168" t="s">
        <v>1729</v>
      </c>
      <c r="J1536" s="173">
        <v>1.0</v>
      </c>
      <c r="K1536" s="31" t="s">
        <v>82</v>
      </c>
      <c r="L1536" s="31" t="s">
        <v>134</v>
      </c>
      <c r="M1536" s="174">
        <v>45760.0</v>
      </c>
      <c r="N1536" s="31" t="s">
        <v>2</v>
      </c>
      <c r="O1536" s="173">
        <v>1.0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99" t="s">
        <v>4780</v>
      </c>
      <c r="B1537" s="168" t="s">
        <v>4757</v>
      </c>
      <c r="C1537" s="31" t="s">
        <v>1735</v>
      </c>
      <c r="D1537" s="168" t="s">
        <v>4758</v>
      </c>
      <c r="E1537" s="31" t="s">
        <v>4759</v>
      </c>
      <c r="F1537" s="31" t="s">
        <v>132</v>
      </c>
      <c r="G1537" s="168" t="s">
        <v>1749</v>
      </c>
      <c r="H1537" s="31" t="s">
        <v>1742</v>
      </c>
      <c r="I1537" s="168" t="s">
        <v>1755</v>
      </c>
      <c r="J1537" s="173">
        <v>1.0</v>
      </c>
      <c r="K1537" s="31" t="s">
        <v>9</v>
      </c>
      <c r="L1537" s="31" t="s">
        <v>134</v>
      </c>
      <c r="M1537" s="174">
        <v>45760.0</v>
      </c>
      <c r="N1537" s="31" t="s">
        <v>2</v>
      </c>
      <c r="O1537" s="173">
        <v>1.0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99" t="s">
        <v>4781</v>
      </c>
      <c r="B1538" s="168" t="s">
        <v>4782</v>
      </c>
      <c r="C1538" s="31" t="s">
        <v>1725</v>
      </c>
      <c r="D1538" s="168" t="s">
        <v>4783</v>
      </c>
      <c r="E1538" s="31" t="s">
        <v>4784</v>
      </c>
      <c r="F1538" s="31" t="s">
        <v>132</v>
      </c>
      <c r="G1538" s="163" t="s">
        <v>1728</v>
      </c>
      <c r="H1538" s="31" t="s">
        <v>1728</v>
      </c>
      <c r="I1538" s="168" t="s">
        <v>1729</v>
      </c>
      <c r="J1538" s="173">
        <v>1.0</v>
      </c>
      <c r="K1538" s="31" t="s">
        <v>82</v>
      </c>
      <c r="L1538" s="31" t="s">
        <v>134</v>
      </c>
      <c r="M1538" s="174">
        <v>45760.0</v>
      </c>
      <c r="N1538" s="31" t="s">
        <v>2</v>
      </c>
      <c r="O1538" s="173">
        <v>1.0</v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99" t="s">
        <v>4785</v>
      </c>
      <c r="B1539" s="168" t="s">
        <v>4782</v>
      </c>
      <c r="C1539" s="31" t="s">
        <v>1732</v>
      </c>
      <c r="D1539" s="168" t="s">
        <v>4783</v>
      </c>
      <c r="E1539" s="31" t="s">
        <v>4784</v>
      </c>
      <c r="F1539" s="31" t="s">
        <v>132</v>
      </c>
      <c r="G1539" s="168" t="s">
        <v>1736</v>
      </c>
      <c r="H1539" s="31" t="s">
        <v>1733</v>
      </c>
      <c r="I1539" s="168" t="s">
        <v>1729</v>
      </c>
      <c r="J1539" s="173">
        <v>1.0</v>
      </c>
      <c r="K1539" s="31" t="s">
        <v>82</v>
      </c>
      <c r="L1539" s="31" t="s">
        <v>134</v>
      </c>
      <c r="M1539" s="174">
        <v>45760.0</v>
      </c>
      <c r="N1539" s="31" t="s">
        <v>2</v>
      </c>
      <c r="O1539" s="173">
        <v>1.0</v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99" t="s">
        <v>4786</v>
      </c>
      <c r="B1540" s="168" t="s">
        <v>4787</v>
      </c>
      <c r="C1540" s="31" t="s">
        <v>1725</v>
      </c>
      <c r="D1540" s="168" t="s">
        <v>4788</v>
      </c>
      <c r="E1540" s="31" t="s">
        <v>4789</v>
      </c>
      <c r="F1540" s="31" t="s">
        <v>131</v>
      </c>
      <c r="G1540" s="163" t="s">
        <v>1728</v>
      </c>
      <c r="H1540" s="31" t="s">
        <v>1728</v>
      </c>
      <c r="I1540" s="168" t="s">
        <v>1755</v>
      </c>
      <c r="J1540" s="173">
        <v>1.0</v>
      </c>
      <c r="K1540" s="31" t="s">
        <v>9</v>
      </c>
      <c r="L1540" s="31" t="s">
        <v>134</v>
      </c>
      <c r="M1540" s="174">
        <v>45760.0</v>
      </c>
      <c r="N1540" s="31" t="s">
        <v>2</v>
      </c>
      <c r="O1540" s="173">
        <v>1.0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99" t="s">
        <v>4790</v>
      </c>
      <c r="B1541" s="168" t="s">
        <v>4787</v>
      </c>
      <c r="C1541" s="31" t="s">
        <v>1732</v>
      </c>
      <c r="D1541" s="168" t="s">
        <v>4788</v>
      </c>
      <c r="E1541" s="31" t="s">
        <v>4789</v>
      </c>
      <c r="F1541" s="31" t="s">
        <v>131</v>
      </c>
      <c r="G1541" s="168" t="s">
        <v>1736</v>
      </c>
      <c r="H1541" s="31" t="s">
        <v>1733</v>
      </c>
      <c r="I1541" s="168" t="s">
        <v>1755</v>
      </c>
      <c r="J1541" s="173">
        <v>1.0</v>
      </c>
      <c r="K1541" s="31" t="s">
        <v>9</v>
      </c>
      <c r="L1541" s="31" t="s">
        <v>134</v>
      </c>
      <c r="M1541" s="174">
        <v>45760.0</v>
      </c>
      <c r="N1541" s="31" t="s">
        <v>2</v>
      </c>
      <c r="O1541" s="173">
        <v>1.0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99" t="s">
        <v>4791</v>
      </c>
      <c r="B1542" s="168" t="s">
        <v>4792</v>
      </c>
      <c r="C1542" s="31" t="s">
        <v>1725</v>
      </c>
      <c r="D1542" s="168" t="s">
        <v>4793</v>
      </c>
      <c r="E1542" s="31" t="s">
        <v>4794</v>
      </c>
      <c r="F1542" s="31" t="s">
        <v>131</v>
      </c>
      <c r="G1542" s="163" t="s">
        <v>1728</v>
      </c>
      <c r="H1542" s="31" t="s">
        <v>1728</v>
      </c>
      <c r="I1542" s="168" t="s">
        <v>1729</v>
      </c>
      <c r="J1542" s="173">
        <v>1.0</v>
      </c>
      <c r="K1542" s="31" t="s">
        <v>82</v>
      </c>
      <c r="L1542" s="31" t="s">
        <v>134</v>
      </c>
      <c r="M1542" s="174">
        <v>45760.0</v>
      </c>
      <c r="N1542" s="31" t="s">
        <v>2</v>
      </c>
      <c r="O1542" s="173">
        <v>1.0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99" t="s">
        <v>4795</v>
      </c>
      <c r="B1543" s="168" t="s">
        <v>4792</v>
      </c>
      <c r="C1543" s="31" t="s">
        <v>1725</v>
      </c>
      <c r="D1543" s="168" t="s">
        <v>4793</v>
      </c>
      <c r="E1543" s="31" t="s">
        <v>4794</v>
      </c>
      <c r="F1543" s="31" t="s">
        <v>131</v>
      </c>
      <c r="G1543" s="163" t="s">
        <v>1728</v>
      </c>
      <c r="H1543" s="31" t="s">
        <v>1728</v>
      </c>
      <c r="I1543" s="168" t="s">
        <v>1755</v>
      </c>
      <c r="J1543" s="173">
        <v>1.0</v>
      </c>
      <c r="K1543" s="31" t="s">
        <v>9</v>
      </c>
      <c r="L1543" s="31" t="s">
        <v>134</v>
      </c>
      <c r="M1543" s="174">
        <v>45760.0</v>
      </c>
      <c r="N1543" s="31" t="s">
        <v>2</v>
      </c>
      <c r="O1543" s="173">
        <v>1.0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99" t="s">
        <v>4796</v>
      </c>
      <c r="B1544" s="168" t="s">
        <v>4797</v>
      </c>
      <c r="C1544" s="31" t="s">
        <v>1725</v>
      </c>
      <c r="D1544" s="168" t="s">
        <v>4798</v>
      </c>
      <c r="E1544" s="31" t="s">
        <v>4799</v>
      </c>
      <c r="F1544" s="31" t="s">
        <v>132</v>
      </c>
      <c r="G1544" s="163" t="s">
        <v>1728</v>
      </c>
      <c r="H1544" s="31" t="s">
        <v>1728</v>
      </c>
      <c r="I1544" s="168" t="s">
        <v>1729</v>
      </c>
      <c r="J1544" s="173">
        <v>1.0</v>
      </c>
      <c r="K1544" s="31" t="s">
        <v>82</v>
      </c>
      <c r="L1544" s="31" t="s">
        <v>134</v>
      </c>
      <c r="M1544" s="174">
        <v>45760.0</v>
      </c>
      <c r="N1544" s="31" t="s">
        <v>2</v>
      </c>
      <c r="O1544" s="173">
        <v>1.0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99" t="s">
        <v>4800</v>
      </c>
      <c r="B1545" s="168" t="s">
        <v>4797</v>
      </c>
      <c r="C1545" s="31" t="s">
        <v>1725</v>
      </c>
      <c r="D1545" s="168" t="s">
        <v>4798</v>
      </c>
      <c r="E1545" s="31" t="s">
        <v>4799</v>
      </c>
      <c r="F1545" s="31" t="s">
        <v>132</v>
      </c>
      <c r="G1545" s="163" t="s">
        <v>1728</v>
      </c>
      <c r="H1545" s="31" t="s">
        <v>1728</v>
      </c>
      <c r="I1545" s="168" t="s">
        <v>1755</v>
      </c>
      <c r="J1545" s="173">
        <v>1.0</v>
      </c>
      <c r="K1545" s="31" t="s">
        <v>9</v>
      </c>
      <c r="L1545" s="31" t="s">
        <v>134</v>
      </c>
      <c r="M1545" s="174">
        <v>45760.0</v>
      </c>
      <c r="N1545" s="31" t="s">
        <v>2</v>
      </c>
      <c r="O1545" s="173">
        <v>1.0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99" t="s">
        <v>4801</v>
      </c>
      <c r="B1546" s="168" t="s">
        <v>4802</v>
      </c>
      <c r="C1546" s="31" t="s">
        <v>1725</v>
      </c>
      <c r="D1546" s="168" t="s">
        <v>4803</v>
      </c>
      <c r="E1546" s="31" t="s">
        <v>4804</v>
      </c>
      <c r="F1546" s="31" t="s">
        <v>129</v>
      </c>
      <c r="G1546" s="163" t="s">
        <v>1728</v>
      </c>
      <c r="H1546" s="31" t="s">
        <v>1728</v>
      </c>
      <c r="I1546" s="168" t="s">
        <v>1755</v>
      </c>
      <c r="J1546" s="173">
        <v>1.0</v>
      </c>
      <c r="K1546" s="31" t="s">
        <v>9</v>
      </c>
      <c r="L1546" s="31" t="s">
        <v>134</v>
      </c>
      <c r="M1546" s="174">
        <v>45760.0</v>
      </c>
      <c r="N1546" s="31" t="s">
        <v>2</v>
      </c>
      <c r="O1546" s="173">
        <v>1.0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99" t="s">
        <v>4805</v>
      </c>
      <c r="B1547" s="168" t="s">
        <v>4723</v>
      </c>
      <c r="C1547" s="31" t="s">
        <v>1735</v>
      </c>
      <c r="D1547" s="168" t="s">
        <v>4724</v>
      </c>
      <c r="E1547" s="31" t="s">
        <v>4725</v>
      </c>
      <c r="F1547" s="31" t="s">
        <v>132</v>
      </c>
      <c r="G1547" s="168" t="s">
        <v>1749</v>
      </c>
      <c r="H1547" s="31" t="s">
        <v>1742</v>
      </c>
      <c r="I1547" s="168" t="s">
        <v>1729</v>
      </c>
      <c r="J1547" s="173">
        <v>1.0</v>
      </c>
      <c r="K1547" s="31" t="s">
        <v>82</v>
      </c>
      <c r="L1547" s="31" t="s">
        <v>134</v>
      </c>
      <c r="M1547" s="174">
        <v>45760.0</v>
      </c>
      <c r="N1547" s="31" t="s">
        <v>2</v>
      </c>
      <c r="O1547" s="173">
        <v>1.0</v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99" t="s">
        <v>4806</v>
      </c>
      <c r="B1548" s="168" t="s">
        <v>4776</v>
      </c>
      <c r="C1548" s="31" t="s">
        <v>1735</v>
      </c>
      <c r="D1548" s="168" t="s">
        <v>4777</v>
      </c>
      <c r="E1548" s="31" t="s">
        <v>4778</v>
      </c>
      <c r="F1548" s="31" t="s">
        <v>131</v>
      </c>
      <c r="G1548" s="168" t="s">
        <v>1736</v>
      </c>
      <c r="H1548" s="31" t="s">
        <v>1733</v>
      </c>
      <c r="I1548" s="168" t="s">
        <v>1729</v>
      </c>
      <c r="J1548" s="173">
        <v>1.0</v>
      </c>
      <c r="K1548" s="31" t="s">
        <v>82</v>
      </c>
      <c r="L1548" s="31" t="s">
        <v>134</v>
      </c>
      <c r="M1548" s="174">
        <v>45760.0</v>
      </c>
      <c r="N1548" s="31" t="s">
        <v>2</v>
      </c>
      <c r="O1548" s="173">
        <v>1.0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99" t="s">
        <v>4807</v>
      </c>
      <c r="B1549" s="168" t="s">
        <v>4792</v>
      </c>
      <c r="C1549" s="31" t="s">
        <v>1732</v>
      </c>
      <c r="D1549" s="168" t="s">
        <v>4793</v>
      </c>
      <c r="E1549" s="31" t="s">
        <v>4794</v>
      </c>
      <c r="F1549" s="31" t="s">
        <v>131</v>
      </c>
      <c r="G1549" s="168" t="s">
        <v>1736</v>
      </c>
      <c r="H1549" s="31" t="s">
        <v>1733</v>
      </c>
      <c r="I1549" s="168" t="s">
        <v>1755</v>
      </c>
      <c r="J1549" s="173">
        <v>1.0</v>
      </c>
      <c r="K1549" s="31" t="s">
        <v>9</v>
      </c>
      <c r="L1549" s="31" t="s">
        <v>134</v>
      </c>
      <c r="M1549" s="174">
        <v>45760.0</v>
      </c>
      <c r="N1549" s="31" t="s">
        <v>2</v>
      </c>
      <c r="O1549" s="173">
        <v>1.0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99" t="s">
        <v>4808</v>
      </c>
      <c r="B1550" s="168" t="s">
        <v>4797</v>
      </c>
      <c r="C1550" s="31" t="s">
        <v>1732</v>
      </c>
      <c r="D1550" s="168" t="s">
        <v>4798</v>
      </c>
      <c r="E1550" s="31" t="s">
        <v>4799</v>
      </c>
      <c r="F1550" s="31" t="s">
        <v>132</v>
      </c>
      <c r="G1550" s="168" t="s">
        <v>1792</v>
      </c>
      <c r="H1550" s="31" t="s">
        <v>1779</v>
      </c>
      <c r="I1550" s="168" t="s">
        <v>1755</v>
      </c>
      <c r="J1550" s="173">
        <v>1.0</v>
      </c>
      <c r="K1550" s="31" t="s">
        <v>9</v>
      </c>
      <c r="L1550" s="31" t="s">
        <v>134</v>
      </c>
      <c r="M1550" s="174">
        <v>45760.0</v>
      </c>
      <c r="N1550" s="31" t="s">
        <v>2</v>
      </c>
      <c r="O1550" s="173">
        <v>1.0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99" t="s">
        <v>4809</v>
      </c>
      <c r="B1551" s="168" t="s">
        <v>4644</v>
      </c>
      <c r="C1551" s="31" t="s">
        <v>1735</v>
      </c>
      <c r="D1551" s="168" t="s">
        <v>4645</v>
      </c>
      <c r="E1551" s="31" t="s">
        <v>4646</v>
      </c>
      <c r="F1551" s="31" t="s">
        <v>129</v>
      </c>
      <c r="G1551" s="168" t="s">
        <v>1792</v>
      </c>
      <c r="H1551" s="31" t="s">
        <v>1779</v>
      </c>
      <c r="I1551" s="168" t="s">
        <v>1729</v>
      </c>
      <c r="J1551" s="173">
        <v>1.0</v>
      </c>
      <c r="K1551" s="31" t="s">
        <v>82</v>
      </c>
      <c r="L1551" s="31" t="s">
        <v>134</v>
      </c>
      <c r="M1551" s="174">
        <v>45760.0</v>
      </c>
      <c r="N1551" s="31" t="s">
        <v>2</v>
      </c>
      <c r="O1551" s="173">
        <v>1.0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99" t="s">
        <v>4810</v>
      </c>
      <c r="B1552" s="168" t="s">
        <v>4802</v>
      </c>
      <c r="C1552" s="31" t="s">
        <v>1732</v>
      </c>
      <c r="D1552" s="168" t="s">
        <v>4803</v>
      </c>
      <c r="E1552" s="31" t="s">
        <v>4804</v>
      </c>
      <c r="F1552" s="31" t="s">
        <v>129</v>
      </c>
      <c r="G1552" s="168" t="s">
        <v>1792</v>
      </c>
      <c r="H1552" s="31" t="s">
        <v>1779</v>
      </c>
      <c r="I1552" s="168" t="s">
        <v>1755</v>
      </c>
      <c r="J1552" s="173">
        <v>1.0</v>
      </c>
      <c r="K1552" s="31" t="s">
        <v>9</v>
      </c>
      <c r="L1552" s="31" t="s">
        <v>134</v>
      </c>
      <c r="M1552" s="174">
        <v>45760.0</v>
      </c>
      <c r="N1552" s="31" t="s">
        <v>2</v>
      </c>
      <c r="O1552" s="173">
        <v>1.0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99" t="s">
        <v>4811</v>
      </c>
      <c r="B1553" s="168" t="s">
        <v>4812</v>
      </c>
      <c r="C1553" s="31" t="s">
        <v>1725</v>
      </c>
      <c r="D1553" s="168" t="s">
        <v>4813</v>
      </c>
      <c r="E1553" s="31" t="s">
        <v>4814</v>
      </c>
      <c r="F1553" s="31" t="s">
        <v>129</v>
      </c>
      <c r="G1553" s="163" t="s">
        <v>1728</v>
      </c>
      <c r="H1553" s="31" t="s">
        <v>1728</v>
      </c>
      <c r="I1553" s="168" t="s">
        <v>1729</v>
      </c>
      <c r="J1553" s="173">
        <v>2.0</v>
      </c>
      <c r="K1553" s="31" t="s">
        <v>82</v>
      </c>
      <c r="L1553" s="31" t="s">
        <v>134</v>
      </c>
      <c r="M1553" s="174">
        <v>45760.0</v>
      </c>
      <c r="N1553" s="31" t="s">
        <v>2</v>
      </c>
      <c r="O1553" s="173">
        <v>2.0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99" t="s">
        <v>4815</v>
      </c>
      <c r="B1554" s="168" t="s">
        <v>4816</v>
      </c>
      <c r="C1554" s="31" t="s">
        <v>1725</v>
      </c>
      <c r="D1554" s="168" t="s">
        <v>4817</v>
      </c>
      <c r="E1554" s="31" t="s">
        <v>4818</v>
      </c>
      <c r="F1554" s="31" t="s">
        <v>129</v>
      </c>
      <c r="G1554" s="163" t="s">
        <v>1728</v>
      </c>
      <c r="H1554" s="31" t="s">
        <v>1728</v>
      </c>
      <c r="I1554" s="168" t="s">
        <v>1755</v>
      </c>
      <c r="J1554" s="173">
        <v>1.0</v>
      </c>
      <c r="K1554" s="31" t="s">
        <v>9</v>
      </c>
      <c r="L1554" s="31" t="s">
        <v>134</v>
      </c>
      <c r="M1554" s="174">
        <v>45760.0</v>
      </c>
      <c r="N1554" s="31" t="s">
        <v>2</v>
      </c>
      <c r="O1554" s="173">
        <v>1.0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99" t="s">
        <v>4819</v>
      </c>
      <c r="B1555" s="168" t="s">
        <v>4812</v>
      </c>
      <c r="C1555" s="31" t="s">
        <v>1732</v>
      </c>
      <c r="D1555" s="168" t="s">
        <v>4813</v>
      </c>
      <c r="E1555" s="31" t="s">
        <v>4814</v>
      </c>
      <c r="F1555" s="31" t="s">
        <v>129</v>
      </c>
      <c r="G1555" s="168" t="s">
        <v>1792</v>
      </c>
      <c r="H1555" s="31" t="s">
        <v>1779</v>
      </c>
      <c r="I1555" s="168" t="s">
        <v>1729</v>
      </c>
      <c r="J1555" s="173">
        <v>2.0</v>
      </c>
      <c r="K1555" s="31" t="s">
        <v>82</v>
      </c>
      <c r="L1555" s="31" t="s">
        <v>134</v>
      </c>
      <c r="M1555" s="174">
        <v>45760.0</v>
      </c>
      <c r="N1555" s="31" t="s">
        <v>2</v>
      </c>
      <c r="O1555" s="173">
        <v>2.0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99" t="s">
        <v>4820</v>
      </c>
      <c r="B1556" s="168" t="s">
        <v>4677</v>
      </c>
      <c r="C1556" s="31" t="s">
        <v>1735</v>
      </c>
      <c r="D1556" s="168" t="s">
        <v>4678</v>
      </c>
      <c r="E1556" s="31" t="s">
        <v>4679</v>
      </c>
      <c r="F1556" s="31" t="s">
        <v>132</v>
      </c>
      <c r="G1556" s="168" t="s">
        <v>1749</v>
      </c>
      <c r="H1556" s="31" t="s">
        <v>1742</v>
      </c>
      <c r="I1556" s="168" t="s">
        <v>1755</v>
      </c>
      <c r="J1556" s="173">
        <v>1.0</v>
      </c>
      <c r="K1556" s="31" t="s">
        <v>9</v>
      </c>
      <c r="L1556" s="31" t="s">
        <v>134</v>
      </c>
      <c r="M1556" s="174">
        <v>45760.0</v>
      </c>
      <c r="N1556" s="31" t="s">
        <v>2</v>
      </c>
      <c r="O1556" s="173">
        <v>1.0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99" t="s">
        <v>4821</v>
      </c>
      <c r="B1557" s="168" t="s">
        <v>4770</v>
      </c>
      <c r="C1557" s="31" t="s">
        <v>1735</v>
      </c>
      <c r="D1557" s="168" t="s">
        <v>4771</v>
      </c>
      <c r="E1557" s="31" t="s">
        <v>4772</v>
      </c>
      <c r="F1557" s="31" t="s">
        <v>132</v>
      </c>
      <c r="G1557" s="168" t="s">
        <v>1736</v>
      </c>
      <c r="H1557" s="31" t="s">
        <v>1733</v>
      </c>
      <c r="I1557" s="168" t="s">
        <v>1755</v>
      </c>
      <c r="J1557" s="173">
        <v>1.0</v>
      </c>
      <c r="K1557" s="31" t="s">
        <v>9</v>
      </c>
      <c r="L1557" s="31" t="s">
        <v>134</v>
      </c>
      <c r="M1557" s="174">
        <v>45760.0</v>
      </c>
      <c r="N1557" s="31" t="s">
        <v>2</v>
      </c>
      <c r="O1557" s="173">
        <v>1.0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99" t="s">
        <v>4822</v>
      </c>
      <c r="B1558" s="168" t="s">
        <v>4816</v>
      </c>
      <c r="C1558" s="31" t="s">
        <v>1732</v>
      </c>
      <c r="D1558" s="168" t="s">
        <v>4817</v>
      </c>
      <c r="E1558" s="31" t="s">
        <v>4818</v>
      </c>
      <c r="F1558" s="31" t="s">
        <v>129</v>
      </c>
      <c r="G1558" s="168" t="s">
        <v>1792</v>
      </c>
      <c r="H1558" s="31" t="s">
        <v>1779</v>
      </c>
      <c r="I1558" s="168" t="s">
        <v>1755</v>
      </c>
      <c r="J1558" s="173">
        <v>1.0</v>
      </c>
      <c r="K1558" s="31" t="s">
        <v>9</v>
      </c>
      <c r="L1558" s="31" t="s">
        <v>134</v>
      </c>
      <c r="M1558" s="174">
        <v>45760.0</v>
      </c>
      <c r="N1558" s="31" t="s">
        <v>2</v>
      </c>
      <c r="O1558" s="173">
        <v>1.0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99" t="s">
        <v>4823</v>
      </c>
      <c r="B1559" s="168" t="s">
        <v>4802</v>
      </c>
      <c r="C1559" s="31" t="s">
        <v>1735</v>
      </c>
      <c r="D1559" s="168" t="s">
        <v>4803</v>
      </c>
      <c r="E1559" s="31" t="s">
        <v>4804</v>
      </c>
      <c r="F1559" s="31" t="s">
        <v>129</v>
      </c>
      <c r="G1559" s="168" t="s">
        <v>1792</v>
      </c>
      <c r="H1559" s="31" t="s">
        <v>1779</v>
      </c>
      <c r="I1559" s="168" t="s">
        <v>1755</v>
      </c>
      <c r="J1559" s="173">
        <v>1.0</v>
      </c>
      <c r="K1559" s="31" t="s">
        <v>9</v>
      </c>
      <c r="L1559" s="31" t="s">
        <v>134</v>
      </c>
      <c r="M1559" s="174">
        <v>45760.0</v>
      </c>
      <c r="N1559" s="31" t="s">
        <v>2</v>
      </c>
      <c r="O1559" s="173">
        <v>1.0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99" t="s">
        <v>4824</v>
      </c>
      <c r="B1560" s="168" t="s">
        <v>4782</v>
      </c>
      <c r="C1560" s="31" t="s">
        <v>1735</v>
      </c>
      <c r="D1560" s="168" t="s">
        <v>4783</v>
      </c>
      <c r="E1560" s="31" t="s">
        <v>4784</v>
      </c>
      <c r="F1560" s="31" t="s">
        <v>132</v>
      </c>
      <c r="G1560" s="168" t="s">
        <v>1736</v>
      </c>
      <c r="H1560" s="31" t="s">
        <v>1733</v>
      </c>
      <c r="I1560" s="168" t="s">
        <v>1729</v>
      </c>
      <c r="J1560" s="173">
        <v>1.0</v>
      </c>
      <c r="K1560" s="31" t="s">
        <v>82</v>
      </c>
      <c r="L1560" s="31" t="s">
        <v>134</v>
      </c>
      <c r="M1560" s="174">
        <v>45760.0</v>
      </c>
      <c r="N1560" s="31" t="s">
        <v>2</v>
      </c>
      <c r="O1560" s="173">
        <v>1.0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99" t="s">
        <v>4825</v>
      </c>
      <c r="B1561" s="168" t="s">
        <v>4812</v>
      </c>
      <c r="C1561" s="31" t="s">
        <v>1735</v>
      </c>
      <c r="D1561" s="168" t="s">
        <v>4813</v>
      </c>
      <c r="E1561" s="31" t="s">
        <v>4814</v>
      </c>
      <c r="F1561" s="31" t="s">
        <v>129</v>
      </c>
      <c r="G1561" s="168" t="s">
        <v>1792</v>
      </c>
      <c r="H1561" s="31" t="s">
        <v>1779</v>
      </c>
      <c r="I1561" s="168" t="s">
        <v>1729</v>
      </c>
      <c r="J1561" s="173">
        <v>2.0</v>
      </c>
      <c r="K1561" s="31" t="s">
        <v>82</v>
      </c>
      <c r="L1561" s="31" t="s">
        <v>134</v>
      </c>
      <c r="M1561" s="174">
        <v>45760.0</v>
      </c>
      <c r="N1561" s="31" t="s">
        <v>2</v>
      </c>
      <c r="O1561" s="173">
        <v>2.0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99" t="s">
        <v>4826</v>
      </c>
      <c r="B1562" s="168" t="s">
        <v>4727</v>
      </c>
      <c r="C1562" s="31" t="s">
        <v>1735</v>
      </c>
      <c r="D1562" s="168" t="s">
        <v>4728</v>
      </c>
      <c r="E1562" s="31" t="s">
        <v>4729</v>
      </c>
      <c r="F1562" s="31" t="s">
        <v>129</v>
      </c>
      <c r="G1562" s="168" t="s">
        <v>1792</v>
      </c>
      <c r="H1562" s="31" t="s">
        <v>1779</v>
      </c>
      <c r="I1562" s="168" t="s">
        <v>1729</v>
      </c>
      <c r="J1562" s="173">
        <v>1.0</v>
      </c>
      <c r="K1562" s="31" t="s">
        <v>82</v>
      </c>
      <c r="L1562" s="31" t="s">
        <v>134</v>
      </c>
      <c r="M1562" s="174">
        <v>45760.0</v>
      </c>
      <c r="N1562" s="31" t="s">
        <v>2</v>
      </c>
      <c r="O1562" s="173">
        <v>1.0</v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99" t="s">
        <v>4827</v>
      </c>
      <c r="B1563" s="168" t="s">
        <v>4752</v>
      </c>
      <c r="C1563" s="31" t="s">
        <v>1735</v>
      </c>
      <c r="D1563" s="168" t="s">
        <v>4753</v>
      </c>
      <c r="E1563" s="31" t="s">
        <v>4754</v>
      </c>
      <c r="F1563" s="31" t="s">
        <v>132</v>
      </c>
      <c r="G1563" s="168" t="s">
        <v>1749</v>
      </c>
      <c r="H1563" s="31" t="s">
        <v>1742</v>
      </c>
      <c r="I1563" s="168" t="s">
        <v>1755</v>
      </c>
      <c r="J1563" s="173">
        <v>1.0</v>
      </c>
      <c r="K1563" s="31" t="s">
        <v>9</v>
      </c>
      <c r="L1563" s="31" t="s">
        <v>134</v>
      </c>
      <c r="M1563" s="174">
        <v>45760.0</v>
      </c>
      <c r="N1563" s="31" t="s">
        <v>2</v>
      </c>
      <c r="O1563" s="173">
        <v>1.0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99" t="s">
        <v>4828</v>
      </c>
      <c r="B1564" s="168" t="s">
        <v>4761</v>
      </c>
      <c r="C1564" s="31" t="s">
        <v>1735</v>
      </c>
      <c r="D1564" s="168" t="s">
        <v>4762</v>
      </c>
      <c r="E1564" s="31" t="s">
        <v>4763</v>
      </c>
      <c r="F1564" s="31" t="s">
        <v>132</v>
      </c>
      <c r="G1564" s="168" t="s">
        <v>1736</v>
      </c>
      <c r="H1564" s="31" t="s">
        <v>1733</v>
      </c>
      <c r="I1564" s="168" t="s">
        <v>1755</v>
      </c>
      <c r="J1564" s="173">
        <v>1.0</v>
      </c>
      <c r="K1564" s="31" t="s">
        <v>9</v>
      </c>
      <c r="L1564" s="31" t="s">
        <v>134</v>
      </c>
      <c r="M1564" s="174">
        <v>45760.0</v>
      </c>
      <c r="N1564" s="31" t="s">
        <v>2</v>
      </c>
      <c r="O1564" s="173">
        <v>1.0</v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99" t="s">
        <v>4829</v>
      </c>
      <c r="B1565" s="168" t="s">
        <v>4830</v>
      </c>
      <c r="C1565" s="31" t="s">
        <v>1725</v>
      </c>
      <c r="D1565" s="168" t="s">
        <v>4831</v>
      </c>
      <c r="E1565" s="31" t="s">
        <v>4832</v>
      </c>
      <c r="F1565" s="31" t="s">
        <v>132</v>
      </c>
      <c r="G1565" s="163" t="s">
        <v>1728</v>
      </c>
      <c r="H1565" s="31" t="s">
        <v>1728</v>
      </c>
      <c r="I1565" s="168" t="s">
        <v>1755</v>
      </c>
      <c r="J1565" s="173">
        <v>1.0</v>
      </c>
      <c r="K1565" s="31" t="s">
        <v>9</v>
      </c>
      <c r="L1565" s="31" t="s">
        <v>134</v>
      </c>
      <c r="M1565" s="174">
        <v>45760.0</v>
      </c>
      <c r="N1565" s="31" t="s">
        <v>2</v>
      </c>
      <c r="O1565" s="173">
        <v>1.0</v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99" t="s">
        <v>4833</v>
      </c>
      <c r="B1566" s="168" t="s">
        <v>4834</v>
      </c>
      <c r="C1566" s="31" t="s">
        <v>1725</v>
      </c>
      <c r="D1566" s="168" t="s">
        <v>4835</v>
      </c>
      <c r="E1566" s="31" t="s">
        <v>4836</v>
      </c>
      <c r="F1566" s="31" t="s">
        <v>132</v>
      </c>
      <c r="G1566" s="163" t="s">
        <v>1728</v>
      </c>
      <c r="H1566" s="31" t="s">
        <v>1728</v>
      </c>
      <c r="I1566" s="168" t="s">
        <v>1755</v>
      </c>
      <c r="J1566" s="173">
        <v>1.0</v>
      </c>
      <c r="K1566" s="31" t="s">
        <v>9</v>
      </c>
      <c r="L1566" s="31" t="s">
        <v>134</v>
      </c>
      <c r="M1566" s="174">
        <v>45760.0</v>
      </c>
      <c r="N1566" s="31" t="s">
        <v>2</v>
      </c>
      <c r="O1566" s="173">
        <v>1.0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99" t="s">
        <v>4837</v>
      </c>
      <c r="B1567" s="168" t="s">
        <v>4838</v>
      </c>
      <c r="C1567" s="31" t="s">
        <v>1725</v>
      </c>
      <c r="D1567" s="168" t="s">
        <v>4839</v>
      </c>
      <c r="E1567" s="31" t="s">
        <v>4840</v>
      </c>
      <c r="F1567" s="31" t="s">
        <v>131</v>
      </c>
      <c r="G1567" s="163" t="s">
        <v>1728</v>
      </c>
      <c r="H1567" s="31" t="s">
        <v>1728</v>
      </c>
      <c r="I1567" s="168" t="s">
        <v>1729</v>
      </c>
      <c r="J1567" s="173">
        <v>1.0</v>
      </c>
      <c r="K1567" s="31" t="s">
        <v>82</v>
      </c>
      <c r="L1567" s="31" t="s">
        <v>134</v>
      </c>
      <c r="M1567" s="174">
        <v>45760.0</v>
      </c>
      <c r="N1567" s="31" t="s">
        <v>2</v>
      </c>
      <c r="O1567" s="173">
        <v>1.0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99" t="s">
        <v>4841</v>
      </c>
      <c r="B1568" s="168" t="s">
        <v>4717</v>
      </c>
      <c r="C1568" s="31" t="s">
        <v>1735</v>
      </c>
      <c r="D1568" s="168" t="s">
        <v>4718</v>
      </c>
      <c r="E1568" s="31" t="s">
        <v>4719</v>
      </c>
      <c r="F1568" s="31" t="s">
        <v>132</v>
      </c>
      <c r="G1568" s="168" t="s">
        <v>1749</v>
      </c>
      <c r="H1568" s="31" t="s">
        <v>1742</v>
      </c>
      <c r="I1568" s="168" t="s">
        <v>1729</v>
      </c>
      <c r="J1568" s="173">
        <v>1.0</v>
      </c>
      <c r="K1568" s="31" t="s">
        <v>82</v>
      </c>
      <c r="L1568" s="31" t="s">
        <v>134</v>
      </c>
      <c r="M1568" s="174">
        <v>45760.0</v>
      </c>
      <c r="N1568" s="31" t="s">
        <v>2</v>
      </c>
      <c r="O1568" s="173">
        <v>1.0</v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99" t="s">
        <v>4842</v>
      </c>
      <c r="B1569" s="168" t="s">
        <v>4843</v>
      </c>
      <c r="C1569" s="31" t="s">
        <v>1725</v>
      </c>
      <c r="D1569" s="168" t="s">
        <v>4844</v>
      </c>
      <c r="E1569" s="31" t="s">
        <v>4845</v>
      </c>
      <c r="F1569" s="31" t="s">
        <v>132</v>
      </c>
      <c r="G1569" s="163" t="s">
        <v>1728</v>
      </c>
      <c r="H1569" s="31" t="s">
        <v>1728</v>
      </c>
      <c r="I1569" s="168" t="s">
        <v>1755</v>
      </c>
      <c r="J1569" s="173">
        <v>1.0</v>
      </c>
      <c r="K1569" s="31" t="s">
        <v>9</v>
      </c>
      <c r="L1569" s="31" t="s">
        <v>134</v>
      </c>
      <c r="M1569" s="174">
        <v>45760.0</v>
      </c>
      <c r="N1569" s="31" t="s">
        <v>2</v>
      </c>
      <c r="O1569" s="173">
        <v>1.0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99" t="s">
        <v>4846</v>
      </c>
      <c r="B1570" s="168" t="s">
        <v>4816</v>
      </c>
      <c r="C1570" s="31" t="s">
        <v>1735</v>
      </c>
      <c r="D1570" s="168" t="s">
        <v>4817</v>
      </c>
      <c r="E1570" s="31" t="s">
        <v>4818</v>
      </c>
      <c r="F1570" s="31" t="s">
        <v>129</v>
      </c>
      <c r="G1570" s="168" t="s">
        <v>1792</v>
      </c>
      <c r="H1570" s="31" t="s">
        <v>1779</v>
      </c>
      <c r="I1570" s="168" t="s">
        <v>1755</v>
      </c>
      <c r="J1570" s="173">
        <v>1.0</v>
      </c>
      <c r="K1570" s="31" t="s">
        <v>9</v>
      </c>
      <c r="L1570" s="31" t="s">
        <v>134</v>
      </c>
      <c r="M1570" s="174">
        <v>45760.0</v>
      </c>
      <c r="N1570" s="31" t="s">
        <v>2</v>
      </c>
      <c r="O1570" s="173">
        <v>1.0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99" t="s">
        <v>4847</v>
      </c>
      <c r="B1571" s="168" t="s">
        <v>4838</v>
      </c>
      <c r="C1571" s="31" t="s">
        <v>1732</v>
      </c>
      <c r="D1571" s="168" t="s">
        <v>4839</v>
      </c>
      <c r="E1571" s="31" t="s">
        <v>4840</v>
      </c>
      <c r="F1571" s="31" t="s">
        <v>131</v>
      </c>
      <c r="G1571" s="168" t="s">
        <v>1736</v>
      </c>
      <c r="H1571" s="31" t="s">
        <v>1733</v>
      </c>
      <c r="I1571" s="168" t="s">
        <v>1729</v>
      </c>
      <c r="J1571" s="173">
        <v>1.0</v>
      </c>
      <c r="K1571" s="31" t="s">
        <v>82</v>
      </c>
      <c r="L1571" s="31" t="s">
        <v>134</v>
      </c>
      <c r="M1571" s="174">
        <v>45760.0</v>
      </c>
      <c r="N1571" s="31" t="s">
        <v>2</v>
      </c>
      <c r="O1571" s="173">
        <v>1.0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99" t="s">
        <v>4848</v>
      </c>
      <c r="B1572" s="168" t="s">
        <v>4695</v>
      </c>
      <c r="C1572" s="31" t="s">
        <v>1735</v>
      </c>
      <c r="D1572" s="168" t="s">
        <v>4696</v>
      </c>
      <c r="E1572" s="31" t="s">
        <v>4697</v>
      </c>
      <c r="F1572" s="31" t="s">
        <v>129</v>
      </c>
      <c r="G1572" s="168" t="s">
        <v>1792</v>
      </c>
      <c r="H1572" s="31" t="s">
        <v>1779</v>
      </c>
      <c r="I1572" s="168" t="s">
        <v>1729</v>
      </c>
      <c r="J1572" s="173">
        <v>1.0</v>
      </c>
      <c r="K1572" s="31" t="s">
        <v>82</v>
      </c>
      <c r="L1572" s="31" t="s">
        <v>134</v>
      </c>
      <c r="M1572" s="174">
        <v>45760.0</v>
      </c>
      <c r="N1572" s="31" t="s">
        <v>2</v>
      </c>
      <c r="O1572" s="173">
        <v>1.0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99" t="s">
        <v>4849</v>
      </c>
      <c r="B1573" s="168" t="s">
        <v>4850</v>
      </c>
      <c r="C1573" s="31" t="s">
        <v>1725</v>
      </c>
      <c r="D1573" s="168" t="s">
        <v>4851</v>
      </c>
      <c r="E1573" s="31" t="s">
        <v>4852</v>
      </c>
      <c r="F1573" s="31" t="s">
        <v>132</v>
      </c>
      <c r="G1573" s="163" t="s">
        <v>1728</v>
      </c>
      <c r="H1573" s="31" t="s">
        <v>1728</v>
      </c>
      <c r="I1573" s="168" t="s">
        <v>1755</v>
      </c>
      <c r="J1573" s="173">
        <v>1.0</v>
      </c>
      <c r="K1573" s="31" t="s">
        <v>9</v>
      </c>
      <c r="L1573" s="31" t="s">
        <v>134</v>
      </c>
      <c r="M1573" s="174">
        <v>45760.0</v>
      </c>
      <c r="N1573" s="31" t="s">
        <v>2</v>
      </c>
      <c r="O1573" s="173">
        <v>1.0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99" t="s">
        <v>4853</v>
      </c>
      <c r="B1574" s="168" t="s">
        <v>4854</v>
      </c>
      <c r="C1574" s="31" t="s">
        <v>1725</v>
      </c>
      <c r="D1574" s="168" t="s">
        <v>4855</v>
      </c>
      <c r="E1574" s="31" t="s">
        <v>4856</v>
      </c>
      <c r="F1574" s="31" t="s">
        <v>131</v>
      </c>
      <c r="G1574" s="163" t="s">
        <v>1728</v>
      </c>
      <c r="H1574" s="31" t="s">
        <v>1728</v>
      </c>
      <c r="I1574" s="168" t="s">
        <v>1729</v>
      </c>
      <c r="J1574" s="173">
        <v>1.0</v>
      </c>
      <c r="K1574" s="31" t="s">
        <v>82</v>
      </c>
      <c r="L1574" s="31" t="s">
        <v>134</v>
      </c>
      <c r="M1574" s="174">
        <v>45760.0</v>
      </c>
      <c r="N1574" s="31" t="s">
        <v>2</v>
      </c>
      <c r="O1574" s="173">
        <v>1.0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99" t="s">
        <v>4857</v>
      </c>
      <c r="B1575" s="168" t="s">
        <v>4858</v>
      </c>
      <c r="C1575" s="31" t="s">
        <v>1725</v>
      </c>
      <c r="D1575" s="168" t="s">
        <v>4859</v>
      </c>
      <c r="E1575" s="31" t="s">
        <v>4860</v>
      </c>
      <c r="F1575" s="31" t="s">
        <v>132</v>
      </c>
      <c r="G1575" s="163" t="s">
        <v>1728</v>
      </c>
      <c r="H1575" s="31" t="s">
        <v>1728</v>
      </c>
      <c r="I1575" s="168" t="s">
        <v>1729</v>
      </c>
      <c r="J1575" s="173">
        <v>1.0</v>
      </c>
      <c r="K1575" s="31" t="s">
        <v>82</v>
      </c>
      <c r="L1575" s="31" t="s">
        <v>134</v>
      </c>
      <c r="M1575" s="174">
        <v>45760.0</v>
      </c>
      <c r="N1575" s="31" t="s">
        <v>2</v>
      </c>
      <c r="O1575" s="173">
        <v>1.0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99" t="s">
        <v>4861</v>
      </c>
      <c r="B1576" s="168" t="s">
        <v>4747</v>
      </c>
      <c r="C1576" s="31" t="s">
        <v>1735</v>
      </c>
      <c r="D1576" s="168" t="s">
        <v>4748</v>
      </c>
      <c r="E1576" s="31" t="s">
        <v>3750</v>
      </c>
      <c r="F1576" s="31" t="s">
        <v>132</v>
      </c>
      <c r="G1576" s="168" t="s">
        <v>1749</v>
      </c>
      <c r="H1576" s="31" t="s">
        <v>1742</v>
      </c>
      <c r="I1576" s="168" t="s">
        <v>1729</v>
      </c>
      <c r="J1576" s="173">
        <v>1.0</v>
      </c>
      <c r="K1576" s="31" t="s">
        <v>82</v>
      </c>
      <c r="L1576" s="31" t="s">
        <v>134</v>
      </c>
      <c r="M1576" s="174">
        <v>45760.0</v>
      </c>
      <c r="N1576" s="31" t="s">
        <v>2</v>
      </c>
      <c r="O1576" s="173">
        <v>1.0</v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99" t="s">
        <v>4862</v>
      </c>
      <c r="B1577" s="168" t="s">
        <v>4863</v>
      </c>
      <c r="C1577" s="31" t="s">
        <v>1725</v>
      </c>
      <c r="D1577" s="168" t="s">
        <v>4864</v>
      </c>
      <c r="E1577" s="31" t="s">
        <v>4865</v>
      </c>
      <c r="F1577" s="31" t="s">
        <v>132</v>
      </c>
      <c r="G1577" s="163" t="s">
        <v>1728</v>
      </c>
      <c r="H1577" s="31" t="s">
        <v>1728</v>
      </c>
      <c r="I1577" s="168" t="s">
        <v>1729</v>
      </c>
      <c r="J1577" s="173">
        <v>1.0</v>
      </c>
      <c r="K1577" s="31" t="s">
        <v>82</v>
      </c>
      <c r="L1577" s="31" t="s">
        <v>134</v>
      </c>
      <c r="M1577" s="174">
        <v>45760.0</v>
      </c>
      <c r="N1577" s="31" t="s">
        <v>2</v>
      </c>
      <c r="O1577" s="173">
        <v>1.0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99" t="s">
        <v>4866</v>
      </c>
      <c r="B1578" s="168" t="s">
        <v>4854</v>
      </c>
      <c r="C1578" s="31" t="s">
        <v>1732</v>
      </c>
      <c r="D1578" s="168" t="s">
        <v>4855</v>
      </c>
      <c r="E1578" s="31" t="s">
        <v>4856</v>
      </c>
      <c r="F1578" s="31" t="s">
        <v>131</v>
      </c>
      <c r="G1578" s="168" t="s">
        <v>1736</v>
      </c>
      <c r="H1578" s="31" t="s">
        <v>1733</v>
      </c>
      <c r="I1578" s="168" t="s">
        <v>1729</v>
      </c>
      <c r="J1578" s="173">
        <v>1.0</v>
      </c>
      <c r="K1578" s="31" t="s">
        <v>82</v>
      </c>
      <c r="L1578" s="31" t="s">
        <v>134</v>
      </c>
      <c r="M1578" s="174">
        <v>45760.0</v>
      </c>
      <c r="N1578" s="31" t="s">
        <v>2</v>
      </c>
      <c r="O1578" s="173">
        <v>1.0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99" t="s">
        <v>4867</v>
      </c>
      <c r="B1579" s="168" t="s">
        <v>4868</v>
      </c>
      <c r="C1579" s="31" t="s">
        <v>1725</v>
      </c>
      <c r="D1579" s="168" t="s">
        <v>4869</v>
      </c>
      <c r="E1579" s="31" t="s">
        <v>4870</v>
      </c>
      <c r="F1579" s="31" t="s">
        <v>129</v>
      </c>
      <c r="G1579" s="163" t="s">
        <v>1728</v>
      </c>
      <c r="H1579" s="31" t="s">
        <v>1728</v>
      </c>
      <c r="I1579" s="168" t="s">
        <v>1755</v>
      </c>
      <c r="J1579" s="173">
        <v>1.0</v>
      </c>
      <c r="K1579" s="31" t="s">
        <v>9</v>
      </c>
      <c r="L1579" s="31" t="s">
        <v>134</v>
      </c>
      <c r="M1579" s="174">
        <v>45760.0</v>
      </c>
      <c r="N1579" s="31" t="s">
        <v>2</v>
      </c>
      <c r="O1579" s="173">
        <v>1.0</v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99" t="s">
        <v>4871</v>
      </c>
      <c r="B1580" s="168" t="s">
        <v>4868</v>
      </c>
      <c r="C1580" s="31" t="s">
        <v>1732</v>
      </c>
      <c r="D1580" s="168" t="s">
        <v>4869</v>
      </c>
      <c r="E1580" s="31" t="s">
        <v>4870</v>
      </c>
      <c r="F1580" s="31" t="s">
        <v>129</v>
      </c>
      <c r="G1580" s="168" t="s">
        <v>1749</v>
      </c>
      <c r="H1580" s="31" t="s">
        <v>1742</v>
      </c>
      <c r="I1580" s="168" t="s">
        <v>1755</v>
      </c>
      <c r="J1580" s="173">
        <v>1.0</v>
      </c>
      <c r="K1580" s="31" t="s">
        <v>9</v>
      </c>
      <c r="L1580" s="31" t="s">
        <v>134</v>
      </c>
      <c r="M1580" s="174">
        <v>45760.0</v>
      </c>
      <c r="N1580" s="31" t="s">
        <v>2</v>
      </c>
      <c r="O1580" s="173">
        <v>1.0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99" t="s">
        <v>4872</v>
      </c>
      <c r="B1581" s="168" t="s">
        <v>4873</v>
      </c>
      <c r="C1581" s="31" t="s">
        <v>1725</v>
      </c>
      <c r="D1581" s="168" t="s">
        <v>4874</v>
      </c>
      <c r="E1581" s="31" t="s">
        <v>4875</v>
      </c>
      <c r="F1581" s="31" t="s">
        <v>129</v>
      </c>
      <c r="G1581" s="163" t="s">
        <v>1728</v>
      </c>
      <c r="H1581" s="31" t="s">
        <v>1728</v>
      </c>
      <c r="I1581" s="168" t="s">
        <v>1729</v>
      </c>
      <c r="J1581" s="173">
        <v>1.0</v>
      </c>
      <c r="K1581" s="31" t="s">
        <v>82</v>
      </c>
      <c r="L1581" s="31" t="s">
        <v>134</v>
      </c>
      <c r="M1581" s="174">
        <v>45760.0</v>
      </c>
      <c r="N1581" s="31" t="s">
        <v>2</v>
      </c>
      <c r="O1581" s="173">
        <v>1.0</v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99" t="s">
        <v>4876</v>
      </c>
      <c r="B1582" s="168" t="s">
        <v>4877</v>
      </c>
      <c r="C1582" s="31" t="s">
        <v>1725</v>
      </c>
      <c r="D1582" s="168" t="s">
        <v>4878</v>
      </c>
      <c r="E1582" s="31" t="s">
        <v>4879</v>
      </c>
      <c r="F1582" s="31" t="s">
        <v>132</v>
      </c>
      <c r="G1582" s="163" t="s">
        <v>1728</v>
      </c>
      <c r="H1582" s="31" t="s">
        <v>1728</v>
      </c>
      <c r="I1582" s="168" t="s">
        <v>1729</v>
      </c>
      <c r="J1582" s="173">
        <v>1.0</v>
      </c>
      <c r="K1582" s="31" t="s">
        <v>82</v>
      </c>
      <c r="L1582" s="31" t="s">
        <v>134</v>
      </c>
      <c r="M1582" s="174">
        <v>45760.0</v>
      </c>
      <c r="N1582" s="31" t="s">
        <v>2</v>
      </c>
      <c r="O1582" s="173">
        <v>1.0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99" t="s">
        <v>4880</v>
      </c>
      <c r="B1583" s="168" t="s">
        <v>4881</v>
      </c>
      <c r="C1583" s="31" t="s">
        <v>1725</v>
      </c>
      <c r="D1583" s="168" t="s">
        <v>4882</v>
      </c>
      <c r="E1583" s="31" t="s">
        <v>4883</v>
      </c>
      <c r="F1583" s="31" t="s">
        <v>129</v>
      </c>
      <c r="G1583" s="163" t="s">
        <v>1728</v>
      </c>
      <c r="H1583" s="31" t="s">
        <v>1728</v>
      </c>
      <c r="I1583" s="168" t="s">
        <v>1729</v>
      </c>
      <c r="J1583" s="173">
        <v>1.0</v>
      </c>
      <c r="K1583" s="31" t="s">
        <v>82</v>
      </c>
      <c r="L1583" s="31" t="s">
        <v>134</v>
      </c>
      <c r="M1583" s="174">
        <v>45760.0</v>
      </c>
      <c r="N1583" s="31" t="s">
        <v>2</v>
      </c>
      <c r="O1583" s="173">
        <v>1.0</v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99" t="s">
        <v>4884</v>
      </c>
      <c r="B1584" s="168" t="s">
        <v>4881</v>
      </c>
      <c r="C1584" s="31" t="s">
        <v>1732</v>
      </c>
      <c r="D1584" s="168" t="s">
        <v>4882</v>
      </c>
      <c r="E1584" s="31" t="s">
        <v>4883</v>
      </c>
      <c r="F1584" s="31" t="s">
        <v>129</v>
      </c>
      <c r="G1584" s="168" t="s">
        <v>1749</v>
      </c>
      <c r="H1584" s="31" t="s">
        <v>1742</v>
      </c>
      <c r="I1584" s="168" t="s">
        <v>1729</v>
      </c>
      <c r="J1584" s="173">
        <v>1.0</v>
      </c>
      <c r="K1584" s="31" t="s">
        <v>82</v>
      </c>
      <c r="L1584" s="31" t="s">
        <v>134</v>
      </c>
      <c r="M1584" s="174">
        <v>45760.0</v>
      </c>
      <c r="N1584" s="31" t="s">
        <v>2</v>
      </c>
      <c r="O1584" s="173">
        <v>1.0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99" t="s">
        <v>4885</v>
      </c>
      <c r="B1585" s="168" t="s">
        <v>4886</v>
      </c>
      <c r="C1585" s="31" t="s">
        <v>1725</v>
      </c>
      <c r="D1585" s="168" t="s">
        <v>4887</v>
      </c>
      <c r="E1585" s="31" t="s">
        <v>4888</v>
      </c>
      <c r="F1585" s="31" t="s">
        <v>129</v>
      </c>
      <c r="G1585" s="163" t="s">
        <v>1728</v>
      </c>
      <c r="H1585" s="31" t="s">
        <v>1728</v>
      </c>
      <c r="I1585" s="168" t="s">
        <v>1755</v>
      </c>
      <c r="J1585" s="173">
        <v>1.0</v>
      </c>
      <c r="K1585" s="31" t="s">
        <v>9</v>
      </c>
      <c r="L1585" s="31" t="s">
        <v>134</v>
      </c>
      <c r="M1585" s="174">
        <v>45760.0</v>
      </c>
      <c r="N1585" s="31" t="s">
        <v>2</v>
      </c>
      <c r="O1585" s="173">
        <v>1.0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99" t="s">
        <v>4889</v>
      </c>
      <c r="B1586" s="168" t="s">
        <v>4830</v>
      </c>
      <c r="C1586" s="31" t="s">
        <v>1732</v>
      </c>
      <c r="D1586" s="168" t="s">
        <v>4831</v>
      </c>
      <c r="E1586" s="31" t="s">
        <v>4832</v>
      </c>
      <c r="F1586" s="31" t="s">
        <v>132</v>
      </c>
      <c r="G1586" s="168" t="s">
        <v>1749</v>
      </c>
      <c r="H1586" s="31" t="s">
        <v>1742</v>
      </c>
      <c r="I1586" s="168" t="s">
        <v>1755</v>
      </c>
      <c r="J1586" s="173">
        <v>1.0</v>
      </c>
      <c r="K1586" s="31" t="s">
        <v>9</v>
      </c>
      <c r="L1586" s="31" t="s">
        <v>134</v>
      </c>
      <c r="M1586" s="174">
        <v>45760.0</v>
      </c>
      <c r="N1586" s="31" t="s">
        <v>2</v>
      </c>
      <c r="O1586" s="173">
        <v>1.0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99" t="s">
        <v>4890</v>
      </c>
      <c r="B1587" s="168" t="s">
        <v>4792</v>
      </c>
      <c r="C1587" s="31" t="s">
        <v>1735</v>
      </c>
      <c r="D1587" s="168" t="s">
        <v>4793</v>
      </c>
      <c r="E1587" s="31" t="s">
        <v>4794</v>
      </c>
      <c r="F1587" s="31" t="s">
        <v>131</v>
      </c>
      <c r="G1587" s="168" t="s">
        <v>1736</v>
      </c>
      <c r="H1587" s="31" t="s">
        <v>1733</v>
      </c>
      <c r="I1587" s="168" t="s">
        <v>1729</v>
      </c>
      <c r="J1587" s="173">
        <v>1.0</v>
      </c>
      <c r="K1587" s="31" t="s">
        <v>82</v>
      </c>
      <c r="L1587" s="31" t="s">
        <v>134</v>
      </c>
      <c r="M1587" s="174">
        <v>45760.0</v>
      </c>
      <c r="N1587" s="31" t="s">
        <v>2</v>
      </c>
      <c r="O1587" s="173">
        <v>1.0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99" t="s">
        <v>4891</v>
      </c>
      <c r="B1588" s="168" t="s">
        <v>4792</v>
      </c>
      <c r="C1588" s="31" t="s">
        <v>1735</v>
      </c>
      <c r="D1588" s="168" t="s">
        <v>4793</v>
      </c>
      <c r="E1588" s="31" t="s">
        <v>4794</v>
      </c>
      <c r="F1588" s="31" t="s">
        <v>131</v>
      </c>
      <c r="G1588" s="168" t="s">
        <v>1736</v>
      </c>
      <c r="H1588" s="31" t="s">
        <v>1733</v>
      </c>
      <c r="I1588" s="168" t="s">
        <v>1755</v>
      </c>
      <c r="J1588" s="173">
        <v>1.0</v>
      </c>
      <c r="K1588" s="31" t="s">
        <v>9</v>
      </c>
      <c r="L1588" s="31" t="s">
        <v>134</v>
      </c>
      <c r="M1588" s="174">
        <v>45760.0</v>
      </c>
      <c r="N1588" s="31" t="s">
        <v>2</v>
      </c>
      <c r="O1588" s="173">
        <v>1.0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99" t="s">
        <v>4892</v>
      </c>
      <c r="B1589" s="168" t="s">
        <v>4834</v>
      </c>
      <c r="C1589" s="31" t="s">
        <v>1732</v>
      </c>
      <c r="D1589" s="168" t="s">
        <v>4835</v>
      </c>
      <c r="E1589" s="31" t="s">
        <v>4836</v>
      </c>
      <c r="F1589" s="31" t="s">
        <v>132</v>
      </c>
      <c r="G1589" s="168" t="s">
        <v>1749</v>
      </c>
      <c r="H1589" s="31" t="s">
        <v>1742</v>
      </c>
      <c r="I1589" s="168" t="s">
        <v>1755</v>
      </c>
      <c r="J1589" s="173">
        <v>1.0</v>
      </c>
      <c r="K1589" s="31" t="s">
        <v>9</v>
      </c>
      <c r="L1589" s="31" t="s">
        <v>134</v>
      </c>
      <c r="M1589" s="174">
        <v>45760.0</v>
      </c>
      <c r="N1589" s="31" t="s">
        <v>2</v>
      </c>
      <c r="O1589" s="173">
        <v>1.0</v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99" t="s">
        <v>4893</v>
      </c>
      <c r="B1590" s="168" t="s">
        <v>4894</v>
      </c>
      <c r="C1590" s="31" t="s">
        <v>1725</v>
      </c>
      <c r="D1590" s="168" t="s">
        <v>4895</v>
      </c>
      <c r="E1590" s="31" t="s">
        <v>4896</v>
      </c>
      <c r="F1590" s="31" t="s">
        <v>132</v>
      </c>
      <c r="G1590" s="163" t="s">
        <v>1728</v>
      </c>
      <c r="H1590" s="31" t="s">
        <v>1728</v>
      </c>
      <c r="I1590" s="168" t="s">
        <v>1755</v>
      </c>
      <c r="J1590" s="173">
        <v>1.0</v>
      </c>
      <c r="K1590" s="31" t="s">
        <v>9</v>
      </c>
      <c r="L1590" s="31" t="s">
        <v>134</v>
      </c>
      <c r="M1590" s="174">
        <v>45760.0</v>
      </c>
      <c r="N1590" s="31" t="s">
        <v>2</v>
      </c>
      <c r="O1590" s="173">
        <v>1.0</v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99" t="s">
        <v>4897</v>
      </c>
      <c r="B1591" s="168" t="s">
        <v>4898</v>
      </c>
      <c r="C1591" s="31" t="s">
        <v>1725</v>
      </c>
      <c r="D1591" s="168" t="s">
        <v>4899</v>
      </c>
      <c r="E1591" s="31" t="s">
        <v>4900</v>
      </c>
      <c r="F1591" s="31" t="s">
        <v>129</v>
      </c>
      <c r="G1591" s="163" t="s">
        <v>1728</v>
      </c>
      <c r="H1591" s="31" t="s">
        <v>1728</v>
      </c>
      <c r="I1591" s="168" t="s">
        <v>1755</v>
      </c>
      <c r="J1591" s="173">
        <v>1.0</v>
      </c>
      <c r="K1591" s="31" t="s">
        <v>9</v>
      </c>
      <c r="L1591" s="31" t="s">
        <v>134</v>
      </c>
      <c r="M1591" s="174">
        <v>45760.0</v>
      </c>
      <c r="N1591" s="31" t="s">
        <v>2</v>
      </c>
      <c r="O1591" s="173">
        <v>1.0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99" t="s">
        <v>4901</v>
      </c>
      <c r="B1592" s="168" t="s">
        <v>4787</v>
      </c>
      <c r="C1592" s="31" t="s">
        <v>1735</v>
      </c>
      <c r="D1592" s="168" t="s">
        <v>4788</v>
      </c>
      <c r="E1592" s="31" t="s">
        <v>4789</v>
      </c>
      <c r="F1592" s="31" t="s">
        <v>131</v>
      </c>
      <c r="G1592" s="168" t="s">
        <v>1736</v>
      </c>
      <c r="H1592" s="31" t="s">
        <v>1733</v>
      </c>
      <c r="I1592" s="168" t="s">
        <v>1755</v>
      </c>
      <c r="J1592" s="173">
        <v>1.0</v>
      </c>
      <c r="K1592" s="31" t="s">
        <v>9</v>
      </c>
      <c r="L1592" s="31" t="s">
        <v>134</v>
      </c>
      <c r="M1592" s="174">
        <v>45760.0</v>
      </c>
      <c r="N1592" s="31" t="s">
        <v>2</v>
      </c>
      <c r="O1592" s="173">
        <v>1.0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99" t="s">
        <v>4902</v>
      </c>
      <c r="B1593" s="168" t="s">
        <v>4903</v>
      </c>
      <c r="C1593" s="31" t="s">
        <v>1725</v>
      </c>
      <c r="D1593" s="168" t="s">
        <v>4904</v>
      </c>
      <c r="E1593" s="31" t="s">
        <v>2063</v>
      </c>
      <c r="F1593" s="31" t="s">
        <v>131</v>
      </c>
      <c r="G1593" s="163" t="s">
        <v>1728</v>
      </c>
      <c r="H1593" s="31" t="s">
        <v>1728</v>
      </c>
      <c r="I1593" s="168" t="s">
        <v>1729</v>
      </c>
      <c r="J1593" s="173">
        <v>1.0</v>
      </c>
      <c r="K1593" s="31" t="s">
        <v>82</v>
      </c>
      <c r="L1593" s="31" t="s">
        <v>134</v>
      </c>
      <c r="M1593" s="174">
        <v>45760.0</v>
      </c>
      <c r="N1593" s="31" t="s">
        <v>2</v>
      </c>
      <c r="O1593" s="173">
        <v>1.0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99" t="s">
        <v>4905</v>
      </c>
      <c r="B1594" s="168" t="s">
        <v>4843</v>
      </c>
      <c r="C1594" s="31" t="s">
        <v>1732</v>
      </c>
      <c r="D1594" s="168" t="s">
        <v>4844</v>
      </c>
      <c r="E1594" s="31" t="s">
        <v>4845</v>
      </c>
      <c r="F1594" s="31" t="s">
        <v>132</v>
      </c>
      <c r="G1594" s="168" t="s">
        <v>1736</v>
      </c>
      <c r="H1594" s="31" t="s">
        <v>1733</v>
      </c>
      <c r="I1594" s="168" t="s">
        <v>1755</v>
      </c>
      <c r="J1594" s="173">
        <v>1.0</v>
      </c>
      <c r="K1594" s="31" t="s">
        <v>9</v>
      </c>
      <c r="L1594" s="31" t="s">
        <v>134</v>
      </c>
      <c r="M1594" s="174">
        <v>45760.0</v>
      </c>
      <c r="N1594" s="31" t="s">
        <v>2</v>
      </c>
      <c r="O1594" s="173">
        <v>1.0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99" t="s">
        <v>4906</v>
      </c>
      <c r="B1595" s="168" t="s">
        <v>4850</v>
      </c>
      <c r="C1595" s="31" t="s">
        <v>1732</v>
      </c>
      <c r="D1595" s="168" t="s">
        <v>4851</v>
      </c>
      <c r="E1595" s="31" t="s">
        <v>4852</v>
      </c>
      <c r="F1595" s="31" t="s">
        <v>132</v>
      </c>
      <c r="G1595" s="168" t="s">
        <v>1736</v>
      </c>
      <c r="H1595" s="31" t="s">
        <v>1733</v>
      </c>
      <c r="I1595" s="168" t="s">
        <v>1755</v>
      </c>
      <c r="J1595" s="173">
        <v>1.0</v>
      </c>
      <c r="K1595" s="31" t="s">
        <v>9</v>
      </c>
      <c r="L1595" s="31" t="s">
        <v>134</v>
      </c>
      <c r="M1595" s="174">
        <v>45760.0</v>
      </c>
      <c r="N1595" s="31" t="s">
        <v>2</v>
      </c>
      <c r="O1595" s="173">
        <v>1.0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99" t="s">
        <v>4907</v>
      </c>
      <c r="B1596" s="168" t="s">
        <v>4908</v>
      </c>
      <c r="C1596" s="31" t="s">
        <v>1725</v>
      </c>
      <c r="D1596" s="168" t="s">
        <v>4909</v>
      </c>
      <c r="E1596" s="31" t="s">
        <v>4910</v>
      </c>
      <c r="F1596" s="31" t="s">
        <v>129</v>
      </c>
      <c r="G1596" s="163" t="s">
        <v>1728</v>
      </c>
      <c r="H1596" s="31" t="s">
        <v>1728</v>
      </c>
      <c r="I1596" s="168" t="s">
        <v>1755</v>
      </c>
      <c r="J1596" s="173">
        <v>1.0</v>
      </c>
      <c r="K1596" s="31" t="s">
        <v>9</v>
      </c>
      <c r="L1596" s="31" t="s">
        <v>134</v>
      </c>
      <c r="M1596" s="174">
        <v>45760.0</v>
      </c>
      <c r="N1596" s="31" t="s">
        <v>2</v>
      </c>
      <c r="O1596" s="173">
        <v>1.0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99" t="s">
        <v>4911</v>
      </c>
      <c r="B1597" s="168" t="s">
        <v>4912</v>
      </c>
      <c r="C1597" s="31" t="s">
        <v>1725</v>
      </c>
      <c r="D1597" s="168" t="s">
        <v>4913</v>
      </c>
      <c r="E1597" s="31" t="s">
        <v>4914</v>
      </c>
      <c r="F1597" s="31" t="s">
        <v>132</v>
      </c>
      <c r="G1597" s="163" t="s">
        <v>1728</v>
      </c>
      <c r="H1597" s="31" t="s">
        <v>1728</v>
      </c>
      <c r="I1597" s="168" t="s">
        <v>1755</v>
      </c>
      <c r="J1597" s="173">
        <v>1.0</v>
      </c>
      <c r="K1597" s="31" t="s">
        <v>9</v>
      </c>
      <c r="L1597" s="31" t="s">
        <v>134</v>
      </c>
      <c r="M1597" s="174">
        <v>45760.0</v>
      </c>
      <c r="N1597" s="31" t="s">
        <v>2</v>
      </c>
      <c r="O1597" s="173">
        <v>1.0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99" t="s">
        <v>4915</v>
      </c>
      <c r="B1598" s="168" t="s">
        <v>4858</v>
      </c>
      <c r="C1598" s="31" t="s">
        <v>1732</v>
      </c>
      <c r="D1598" s="168" t="s">
        <v>4859</v>
      </c>
      <c r="E1598" s="31" t="s">
        <v>4860</v>
      </c>
      <c r="F1598" s="31" t="s">
        <v>132</v>
      </c>
      <c r="G1598" s="168" t="s">
        <v>1792</v>
      </c>
      <c r="H1598" s="31" t="s">
        <v>1779</v>
      </c>
      <c r="I1598" s="168" t="s">
        <v>1729</v>
      </c>
      <c r="J1598" s="173">
        <v>1.0</v>
      </c>
      <c r="K1598" s="31" t="s">
        <v>82</v>
      </c>
      <c r="L1598" s="31" t="s">
        <v>134</v>
      </c>
      <c r="M1598" s="174">
        <v>45760.0</v>
      </c>
      <c r="N1598" s="31" t="s">
        <v>2</v>
      </c>
      <c r="O1598" s="173">
        <v>1.0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99" t="s">
        <v>4916</v>
      </c>
      <c r="B1599" s="168" t="s">
        <v>4863</v>
      </c>
      <c r="C1599" s="31" t="s">
        <v>1732</v>
      </c>
      <c r="D1599" s="168" t="s">
        <v>4864</v>
      </c>
      <c r="E1599" s="31" t="s">
        <v>4865</v>
      </c>
      <c r="F1599" s="31" t="s">
        <v>132</v>
      </c>
      <c r="G1599" s="168" t="s">
        <v>1792</v>
      </c>
      <c r="H1599" s="31" t="s">
        <v>1779</v>
      </c>
      <c r="I1599" s="168" t="s">
        <v>1729</v>
      </c>
      <c r="J1599" s="173">
        <v>1.0</v>
      </c>
      <c r="K1599" s="31" t="s">
        <v>82</v>
      </c>
      <c r="L1599" s="31" t="s">
        <v>134</v>
      </c>
      <c r="M1599" s="174">
        <v>45760.0</v>
      </c>
      <c r="N1599" s="31" t="s">
        <v>2</v>
      </c>
      <c r="O1599" s="173">
        <v>1.0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99" t="s">
        <v>4917</v>
      </c>
      <c r="B1600" s="168" t="s">
        <v>4873</v>
      </c>
      <c r="C1600" s="31" t="s">
        <v>1732</v>
      </c>
      <c r="D1600" s="168" t="s">
        <v>4874</v>
      </c>
      <c r="E1600" s="31" t="s">
        <v>4875</v>
      </c>
      <c r="F1600" s="31" t="s">
        <v>129</v>
      </c>
      <c r="G1600" s="168" t="s">
        <v>1749</v>
      </c>
      <c r="H1600" s="31" t="s">
        <v>1742</v>
      </c>
      <c r="I1600" s="168" t="s">
        <v>1729</v>
      </c>
      <c r="J1600" s="173">
        <v>1.0</v>
      </c>
      <c r="K1600" s="31" t="s">
        <v>82</v>
      </c>
      <c r="L1600" s="31" t="s">
        <v>134</v>
      </c>
      <c r="M1600" s="174">
        <v>45760.0</v>
      </c>
      <c r="N1600" s="31" t="s">
        <v>2</v>
      </c>
      <c r="O1600" s="173">
        <v>1.0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99" t="s">
        <v>4918</v>
      </c>
      <c r="B1601" s="168" t="s">
        <v>4877</v>
      </c>
      <c r="C1601" s="31" t="s">
        <v>1732</v>
      </c>
      <c r="D1601" s="168" t="s">
        <v>4878</v>
      </c>
      <c r="E1601" s="31" t="s">
        <v>4879</v>
      </c>
      <c r="F1601" s="31" t="s">
        <v>132</v>
      </c>
      <c r="G1601" s="168" t="s">
        <v>1792</v>
      </c>
      <c r="H1601" s="31" t="s">
        <v>1779</v>
      </c>
      <c r="I1601" s="168" t="s">
        <v>1729</v>
      </c>
      <c r="J1601" s="173">
        <v>1.0</v>
      </c>
      <c r="K1601" s="31" t="s">
        <v>82</v>
      </c>
      <c r="L1601" s="31" t="s">
        <v>134</v>
      </c>
      <c r="M1601" s="174">
        <v>45760.0</v>
      </c>
      <c r="N1601" s="31" t="s">
        <v>2</v>
      </c>
      <c r="O1601" s="173">
        <v>1.0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99" t="s">
        <v>4919</v>
      </c>
      <c r="B1602" s="168" t="s">
        <v>4854</v>
      </c>
      <c r="C1602" s="31" t="s">
        <v>1735</v>
      </c>
      <c r="D1602" s="168" t="s">
        <v>4855</v>
      </c>
      <c r="E1602" s="31" t="s">
        <v>4856</v>
      </c>
      <c r="F1602" s="31" t="s">
        <v>131</v>
      </c>
      <c r="G1602" s="168" t="s">
        <v>1736</v>
      </c>
      <c r="H1602" s="31" t="s">
        <v>1733</v>
      </c>
      <c r="I1602" s="168" t="s">
        <v>1729</v>
      </c>
      <c r="J1602" s="173">
        <v>1.0</v>
      </c>
      <c r="K1602" s="31" t="s">
        <v>82</v>
      </c>
      <c r="L1602" s="31" t="s">
        <v>134</v>
      </c>
      <c r="M1602" s="174">
        <v>45760.0</v>
      </c>
      <c r="N1602" s="31" t="s">
        <v>2</v>
      </c>
      <c r="O1602" s="173">
        <v>1.0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99" t="s">
        <v>4920</v>
      </c>
      <c r="B1603" s="168" t="s">
        <v>4921</v>
      </c>
      <c r="C1603" s="31" t="s">
        <v>1725</v>
      </c>
      <c r="D1603" s="168" t="s">
        <v>4922</v>
      </c>
      <c r="E1603" s="31" t="s">
        <v>4923</v>
      </c>
      <c r="F1603" s="31" t="s">
        <v>129</v>
      </c>
      <c r="G1603" s="163" t="s">
        <v>1728</v>
      </c>
      <c r="H1603" s="31" t="s">
        <v>1728</v>
      </c>
      <c r="I1603" s="168" t="s">
        <v>1755</v>
      </c>
      <c r="J1603" s="173">
        <v>1.0</v>
      </c>
      <c r="K1603" s="31" t="s">
        <v>9</v>
      </c>
      <c r="L1603" s="31" t="s">
        <v>134</v>
      </c>
      <c r="M1603" s="174">
        <v>45760.0</v>
      </c>
      <c r="N1603" s="31" t="s">
        <v>2</v>
      </c>
      <c r="O1603" s="173">
        <v>1.0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99" t="s">
        <v>4924</v>
      </c>
      <c r="B1604" s="168" t="s">
        <v>4886</v>
      </c>
      <c r="C1604" s="31" t="s">
        <v>1732</v>
      </c>
      <c r="D1604" s="168" t="s">
        <v>4887</v>
      </c>
      <c r="E1604" s="31" t="s">
        <v>4888</v>
      </c>
      <c r="F1604" s="31" t="s">
        <v>129</v>
      </c>
      <c r="G1604" s="168" t="s">
        <v>1792</v>
      </c>
      <c r="H1604" s="31" t="s">
        <v>1779</v>
      </c>
      <c r="I1604" s="168" t="s">
        <v>1755</v>
      </c>
      <c r="J1604" s="173">
        <v>1.0</v>
      </c>
      <c r="K1604" s="31" t="s">
        <v>9</v>
      </c>
      <c r="L1604" s="31" t="s">
        <v>134</v>
      </c>
      <c r="M1604" s="174">
        <v>45760.0</v>
      </c>
      <c r="N1604" s="31" t="s">
        <v>2</v>
      </c>
      <c r="O1604" s="173">
        <v>1.0</v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99" t="s">
        <v>4925</v>
      </c>
      <c r="B1605" s="168" t="s">
        <v>4926</v>
      </c>
      <c r="C1605" s="31" t="s">
        <v>1725</v>
      </c>
      <c r="D1605" s="168" t="s">
        <v>4927</v>
      </c>
      <c r="E1605" s="31" t="s">
        <v>4928</v>
      </c>
      <c r="F1605" s="31" t="s">
        <v>129</v>
      </c>
      <c r="G1605" s="163" t="s">
        <v>1728</v>
      </c>
      <c r="H1605" s="31" t="s">
        <v>1728</v>
      </c>
      <c r="I1605" s="168" t="s">
        <v>1729</v>
      </c>
      <c r="J1605" s="173">
        <v>1.0</v>
      </c>
      <c r="K1605" s="31" t="s">
        <v>82</v>
      </c>
      <c r="L1605" s="31" t="s">
        <v>134</v>
      </c>
      <c r="M1605" s="174">
        <v>45760.0</v>
      </c>
      <c r="N1605" s="31" t="s">
        <v>2</v>
      </c>
      <c r="O1605" s="173">
        <v>1.0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99" t="s">
        <v>4929</v>
      </c>
      <c r="B1606" s="168" t="s">
        <v>4930</v>
      </c>
      <c r="C1606" s="31" t="s">
        <v>1725</v>
      </c>
      <c r="D1606" s="168" t="s">
        <v>4931</v>
      </c>
      <c r="E1606" s="31" t="s">
        <v>4932</v>
      </c>
      <c r="F1606" s="31" t="s">
        <v>129</v>
      </c>
      <c r="G1606" s="163" t="s">
        <v>1728</v>
      </c>
      <c r="H1606" s="31" t="s">
        <v>1728</v>
      </c>
      <c r="I1606" s="168" t="s">
        <v>1755</v>
      </c>
      <c r="J1606" s="173">
        <v>2.0</v>
      </c>
      <c r="K1606" s="31" t="s">
        <v>9</v>
      </c>
      <c r="L1606" s="31" t="s">
        <v>134</v>
      </c>
      <c r="M1606" s="174">
        <v>45760.0</v>
      </c>
      <c r="N1606" s="31" t="s">
        <v>2</v>
      </c>
      <c r="O1606" s="173">
        <v>2.0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99" t="s">
        <v>4933</v>
      </c>
      <c r="B1607" s="168" t="s">
        <v>4894</v>
      </c>
      <c r="C1607" s="31" t="s">
        <v>1732</v>
      </c>
      <c r="D1607" s="168" t="s">
        <v>4895</v>
      </c>
      <c r="E1607" s="31" t="s">
        <v>4896</v>
      </c>
      <c r="F1607" s="31" t="s">
        <v>132</v>
      </c>
      <c r="G1607" s="168" t="s">
        <v>1792</v>
      </c>
      <c r="H1607" s="31" t="s">
        <v>1779</v>
      </c>
      <c r="I1607" s="168" t="s">
        <v>1755</v>
      </c>
      <c r="J1607" s="173">
        <v>1.0</v>
      </c>
      <c r="K1607" s="31" t="s">
        <v>9</v>
      </c>
      <c r="L1607" s="31" t="s">
        <v>134</v>
      </c>
      <c r="M1607" s="174">
        <v>45760.0</v>
      </c>
      <c r="N1607" s="31" t="s">
        <v>2</v>
      </c>
      <c r="O1607" s="173">
        <v>1.0</v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99" t="s">
        <v>4934</v>
      </c>
      <c r="B1608" s="168" t="s">
        <v>4898</v>
      </c>
      <c r="C1608" s="31" t="s">
        <v>1732</v>
      </c>
      <c r="D1608" s="168" t="s">
        <v>4899</v>
      </c>
      <c r="E1608" s="31" t="s">
        <v>4900</v>
      </c>
      <c r="F1608" s="31" t="s">
        <v>129</v>
      </c>
      <c r="G1608" s="168" t="s">
        <v>1749</v>
      </c>
      <c r="H1608" s="31" t="s">
        <v>1742</v>
      </c>
      <c r="I1608" s="168" t="s">
        <v>1755</v>
      </c>
      <c r="J1608" s="173">
        <v>1.0</v>
      </c>
      <c r="K1608" s="31" t="s">
        <v>9</v>
      </c>
      <c r="L1608" s="31" t="s">
        <v>134</v>
      </c>
      <c r="M1608" s="174">
        <v>45760.0</v>
      </c>
      <c r="N1608" s="31" t="s">
        <v>2</v>
      </c>
      <c r="O1608" s="173">
        <v>1.0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99" t="s">
        <v>4935</v>
      </c>
      <c r="B1609" s="168" t="s">
        <v>4903</v>
      </c>
      <c r="C1609" s="31" t="s">
        <v>1732</v>
      </c>
      <c r="D1609" s="168" t="s">
        <v>4904</v>
      </c>
      <c r="E1609" s="31" t="s">
        <v>2063</v>
      </c>
      <c r="F1609" s="31" t="s">
        <v>131</v>
      </c>
      <c r="G1609" s="168" t="s">
        <v>1736</v>
      </c>
      <c r="H1609" s="31" t="s">
        <v>1733</v>
      </c>
      <c r="I1609" s="168" t="s">
        <v>1729</v>
      </c>
      <c r="J1609" s="173">
        <v>1.0</v>
      </c>
      <c r="K1609" s="31" t="s">
        <v>82</v>
      </c>
      <c r="L1609" s="31" t="s">
        <v>134</v>
      </c>
      <c r="M1609" s="174">
        <v>45760.0</v>
      </c>
      <c r="N1609" s="31" t="s">
        <v>2</v>
      </c>
      <c r="O1609" s="173">
        <v>1.0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99" t="s">
        <v>4936</v>
      </c>
      <c r="B1610" s="168" t="s">
        <v>4838</v>
      </c>
      <c r="C1610" s="31" t="s">
        <v>1735</v>
      </c>
      <c r="D1610" s="168" t="s">
        <v>4839</v>
      </c>
      <c r="E1610" s="31" t="s">
        <v>4840</v>
      </c>
      <c r="F1610" s="31" t="s">
        <v>131</v>
      </c>
      <c r="G1610" s="168" t="s">
        <v>1736</v>
      </c>
      <c r="H1610" s="31" t="s">
        <v>1733</v>
      </c>
      <c r="I1610" s="168" t="s">
        <v>1729</v>
      </c>
      <c r="J1610" s="173">
        <v>1.0</v>
      </c>
      <c r="K1610" s="31" t="s">
        <v>82</v>
      </c>
      <c r="L1610" s="31" t="s">
        <v>134</v>
      </c>
      <c r="M1610" s="174">
        <v>45760.0</v>
      </c>
      <c r="N1610" s="31" t="s">
        <v>2</v>
      </c>
      <c r="O1610" s="173">
        <v>1.0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99" t="s">
        <v>4937</v>
      </c>
      <c r="B1611" s="168" t="s">
        <v>4908</v>
      </c>
      <c r="C1611" s="31" t="s">
        <v>1732</v>
      </c>
      <c r="D1611" s="168" t="s">
        <v>4909</v>
      </c>
      <c r="E1611" s="31" t="s">
        <v>4910</v>
      </c>
      <c r="F1611" s="31" t="s">
        <v>129</v>
      </c>
      <c r="G1611" s="168" t="s">
        <v>1749</v>
      </c>
      <c r="H1611" s="31" t="s">
        <v>1742</v>
      </c>
      <c r="I1611" s="168" t="s">
        <v>1755</v>
      </c>
      <c r="J1611" s="173">
        <v>1.0</v>
      </c>
      <c r="K1611" s="31" t="s">
        <v>9</v>
      </c>
      <c r="L1611" s="31" t="s">
        <v>134</v>
      </c>
      <c r="M1611" s="174">
        <v>45760.0</v>
      </c>
      <c r="N1611" s="31" t="s">
        <v>2</v>
      </c>
      <c r="O1611" s="173">
        <v>1.0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99" t="s">
        <v>4938</v>
      </c>
      <c r="B1612" s="168" t="s">
        <v>4939</v>
      </c>
      <c r="C1612" s="31" t="s">
        <v>1725</v>
      </c>
      <c r="D1612" s="168" t="s">
        <v>4940</v>
      </c>
      <c r="E1612" s="31" t="s">
        <v>4941</v>
      </c>
      <c r="F1612" s="31" t="s">
        <v>132</v>
      </c>
      <c r="G1612" s="163" t="s">
        <v>1728</v>
      </c>
      <c r="H1612" s="31" t="s">
        <v>1728</v>
      </c>
      <c r="I1612" s="168" t="s">
        <v>1729</v>
      </c>
      <c r="J1612" s="173">
        <v>1.0</v>
      </c>
      <c r="K1612" s="31" t="s">
        <v>82</v>
      </c>
      <c r="L1612" s="31" t="s">
        <v>134</v>
      </c>
      <c r="M1612" s="174">
        <v>45760.0</v>
      </c>
      <c r="N1612" s="31" t="s">
        <v>2</v>
      </c>
      <c r="O1612" s="173">
        <v>1.0</v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99" t="s">
        <v>4942</v>
      </c>
      <c r="B1613" s="168" t="s">
        <v>4912</v>
      </c>
      <c r="C1613" s="31" t="s">
        <v>1732</v>
      </c>
      <c r="D1613" s="168" t="s">
        <v>4913</v>
      </c>
      <c r="E1613" s="31" t="s">
        <v>4914</v>
      </c>
      <c r="F1613" s="31" t="s">
        <v>132</v>
      </c>
      <c r="G1613" s="168" t="s">
        <v>1736</v>
      </c>
      <c r="H1613" s="31" t="s">
        <v>1733</v>
      </c>
      <c r="I1613" s="168" t="s">
        <v>1755</v>
      </c>
      <c r="J1613" s="173">
        <v>1.0</v>
      </c>
      <c r="K1613" s="31" t="s">
        <v>9</v>
      </c>
      <c r="L1613" s="31" t="s">
        <v>134</v>
      </c>
      <c r="M1613" s="174">
        <v>45760.0</v>
      </c>
      <c r="N1613" s="31" t="s">
        <v>2</v>
      </c>
      <c r="O1613" s="173">
        <v>1.0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99" t="s">
        <v>4943</v>
      </c>
      <c r="B1614" s="168" t="s">
        <v>4939</v>
      </c>
      <c r="C1614" s="31" t="s">
        <v>1732</v>
      </c>
      <c r="D1614" s="168" t="s">
        <v>4940</v>
      </c>
      <c r="E1614" s="31" t="s">
        <v>4941</v>
      </c>
      <c r="F1614" s="31" t="s">
        <v>132</v>
      </c>
      <c r="G1614" s="168" t="s">
        <v>1736</v>
      </c>
      <c r="H1614" s="31" t="s">
        <v>1733</v>
      </c>
      <c r="I1614" s="168" t="s">
        <v>1729</v>
      </c>
      <c r="J1614" s="173">
        <v>1.0</v>
      </c>
      <c r="K1614" s="31" t="s">
        <v>82</v>
      </c>
      <c r="L1614" s="31" t="s">
        <v>134</v>
      </c>
      <c r="M1614" s="174">
        <v>45760.0</v>
      </c>
      <c r="N1614" s="31" t="s">
        <v>2</v>
      </c>
      <c r="O1614" s="173">
        <v>1.0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99" t="s">
        <v>4944</v>
      </c>
      <c r="B1615" s="168" t="s">
        <v>4921</v>
      </c>
      <c r="C1615" s="31" t="s">
        <v>1732</v>
      </c>
      <c r="D1615" s="168" t="s">
        <v>4922</v>
      </c>
      <c r="E1615" s="31" t="s">
        <v>4923</v>
      </c>
      <c r="F1615" s="31" t="s">
        <v>129</v>
      </c>
      <c r="G1615" s="168" t="s">
        <v>1749</v>
      </c>
      <c r="H1615" s="31" t="s">
        <v>1742</v>
      </c>
      <c r="I1615" s="168" t="s">
        <v>1755</v>
      </c>
      <c r="J1615" s="173">
        <v>1.0</v>
      </c>
      <c r="K1615" s="31" t="s">
        <v>9</v>
      </c>
      <c r="L1615" s="31" t="s">
        <v>134</v>
      </c>
      <c r="M1615" s="174">
        <v>45760.0</v>
      </c>
      <c r="N1615" s="31" t="s">
        <v>2</v>
      </c>
      <c r="O1615" s="173">
        <v>1.0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99" t="s">
        <v>4945</v>
      </c>
      <c r="B1616" s="168" t="s">
        <v>4926</v>
      </c>
      <c r="C1616" s="31" t="s">
        <v>1732</v>
      </c>
      <c r="D1616" s="168" t="s">
        <v>4927</v>
      </c>
      <c r="E1616" s="31" t="s">
        <v>4928</v>
      </c>
      <c r="F1616" s="31" t="s">
        <v>129</v>
      </c>
      <c r="G1616" s="168" t="s">
        <v>1749</v>
      </c>
      <c r="H1616" s="31" t="s">
        <v>1742</v>
      </c>
      <c r="I1616" s="168" t="s">
        <v>1729</v>
      </c>
      <c r="J1616" s="173">
        <v>1.0</v>
      </c>
      <c r="K1616" s="31" t="s">
        <v>82</v>
      </c>
      <c r="L1616" s="31" t="s">
        <v>134</v>
      </c>
      <c r="M1616" s="174">
        <v>45760.0</v>
      </c>
      <c r="N1616" s="31" t="s">
        <v>2</v>
      </c>
      <c r="O1616" s="173">
        <v>1.0</v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99" t="s">
        <v>4946</v>
      </c>
      <c r="B1617" s="168" t="s">
        <v>4863</v>
      </c>
      <c r="C1617" s="31" t="s">
        <v>1735</v>
      </c>
      <c r="D1617" s="168" t="s">
        <v>4864</v>
      </c>
      <c r="E1617" s="31" t="s">
        <v>4865</v>
      </c>
      <c r="F1617" s="31" t="s">
        <v>132</v>
      </c>
      <c r="G1617" s="168" t="s">
        <v>1792</v>
      </c>
      <c r="H1617" s="31" t="s">
        <v>1779</v>
      </c>
      <c r="I1617" s="168" t="s">
        <v>1729</v>
      </c>
      <c r="J1617" s="173">
        <v>1.0</v>
      </c>
      <c r="K1617" s="31" t="s">
        <v>82</v>
      </c>
      <c r="L1617" s="31" t="s">
        <v>134</v>
      </c>
      <c r="M1617" s="174">
        <v>45760.0</v>
      </c>
      <c r="N1617" s="31" t="s">
        <v>2</v>
      </c>
      <c r="O1617" s="173">
        <v>1.0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99" t="s">
        <v>4947</v>
      </c>
      <c r="B1618" s="168" t="s">
        <v>4930</v>
      </c>
      <c r="C1618" s="31" t="s">
        <v>1732</v>
      </c>
      <c r="D1618" s="168" t="s">
        <v>4931</v>
      </c>
      <c r="E1618" s="31" t="s">
        <v>4932</v>
      </c>
      <c r="F1618" s="31" t="s">
        <v>129</v>
      </c>
      <c r="G1618" s="168" t="s">
        <v>1749</v>
      </c>
      <c r="H1618" s="31" t="s">
        <v>1742</v>
      </c>
      <c r="I1618" s="168" t="s">
        <v>1755</v>
      </c>
      <c r="J1618" s="173">
        <v>2.0</v>
      </c>
      <c r="K1618" s="31" t="s">
        <v>9</v>
      </c>
      <c r="L1618" s="31" t="s">
        <v>134</v>
      </c>
      <c r="M1618" s="174">
        <v>45760.0</v>
      </c>
      <c r="N1618" s="31" t="s">
        <v>2</v>
      </c>
      <c r="O1618" s="173">
        <v>2.0</v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99" t="s">
        <v>4948</v>
      </c>
      <c r="B1619" s="168" t="s">
        <v>4830</v>
      </c>
      <c r="C1619" s="31" t="s">
        <v>1735</v>
      </c>
      <c r="D1619" s="168" t="s">
        <v>4831</v>
      </c>
      <c r="E1619" s="31" t="s">
        <v>4832</v>
      </c>
      <c r="F1619" s="31" t="s">
        <v>132</v>
      </c>
      <c r="G1619" s="168" t="s">
        <v>1749</v>
      </c>
      <c r="H1619" s="31" t="s">
        <v>1742</v>
      </c>
      <c r="I1619" s="168" t="s">
        <v>1755</v>
      </c>
      <c r="J1619" s="173">
        <v>1.0</v>
      </c>
      <c r="K1619" s="31" t="s">
        <v>9</v>
      </c>
      <c r="L1619" s="31" t="s">
        <v>134</v>
      </c>
      <c r="M1619" s="174">
        <v>45760.0</v>
      </c>
      <c r="N1619" s="31" t="s">
        <v>2</v>
      </c>
      <c r="O1619" s="173">
        <v>1.0</v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99" t="s">
        <v>4949</v>
      </c>
      <c r="B1620" s="168" t="s">
        <v>4843</v>
      </c>
      <c r="C1620" s="31" t="s">
        <v>1735</v>
      </c>
      <c r="D1620" s="168" t="s">
        <v>4844</v>
      </c>
      <c r="E1620" s="31" t="s">
        <v>4845</v>
      </c>
      <c r="F1620" s="31" t="s">
        <v>132</v>
      </c>
      <c r="G1620" s="168" t="s">
        <v>1736</v>
      </c>
      <c r="H1620" s="31" t="s">
        <v>1733</v>
      </c>
      <c r="I1620" s="168" t="s">
        <v>1755</v>
      </c>
      <c r="J1620" s="173">
        <v>1.0</v>
      </c>
      <c r="K1620" s="31" t="s">
        <v>9</v>
      </c>
      <c r="L1620" s="31" t="s">
        <v>134</v>
      </c>
      <c r="M1620" s="174">
        <v>45760.0</v>
      </c>
      <c r="N1620" s="31" t="s">
        <v>2</v>
      </c>
      <c r="O1620" s="173">
        <v>1.0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99" t="s">
        <v>4950</v>
      </c>
      <c r="B1621" s="168" t="s">
        <v>4834</v>
      </c>
      <c r="C1621" s="31" t="s">
        <v>1735</v>
      </c>
      <c r="D1621" s="168" t="s">
        <v>4835</v>
      </c>
      <c r="E1621" s="31" t="s">
        <v>4836</v>
      </c>
      <c r="F1621" s="31" t="s">
        <v>132</v>
      </c>
      <c r="G1621" s="168" t="s">
        <v>1749</v>
      </c>
      <c r="H1621" s="31" t="s">
        <v>1742</v>
      </c>
      <c r="I1621" s="168" t="s">
        <v>1755</v>
      </c>
      <c r="J1621" s="173">
        <v>1.0</v>
      </c>
      <c r="K1621" s="31" t="s">
        <v>9</v>
      </c>
      <c r="L1621" s="31" t="s">
        <v>134</v>
      </c>
      <c r="M1621" s="174">
        <v>45760.0</v>
      </c>
      <c r="N1621" s="31" t="s">
        <v>2</v>
      </c>
      <c r="O1621" s="173">
        <v>1.0</v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99" t="s">
        <v>4951</v>
      </c>
      <c r="B1622" s="168" t="s">
        <v>4952</v>
      </c>
      <c r="C1622" s="31" t="s">
        <v>1725</v>
      </c>
      <c r="D1622" s="168" t="s">
        <v>4953</v>
      </c>
      <c r="E1622" s="31" t="s">
        <v>3054</v>
      </c>
      <c r="F1622" s="31" t="s">
        <v>132</v>
      </c>
      <c r="G1622" s="163" t="s">
        <v>1728</v>
      </c>
      <c r="H1622" s="31" t="s">
        <v>1728</v>
      </c>
      <c r="I1622" s="168" t="s">
        <v>1729</v>
      </c>
      <c r="J1622" s="173">
        <v>2.0</v>
      </c>
      <c r="K1622" s="31" t="s">
        <v>82</v>
      </c>
      <c r="L1622" s="31" t="s">
        <v>134</v>
      </c>
      <c r="M1622" s="174">
        <v>45760.0</v>
      </c>
      <c r="N1622" s="31" t="s">
        <v>2</v>
      </c>
      <c r="O1622" s="173">
        <v>2.0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99" t="s">
        <v>4954</v>
      </c>
      <c r="B1623" s="168" t="s">
        <v>4894</v>
      </c>
      <c r="C1623" s="31" t="s">
        <v>1735</v>
      </c>
      <c r="D1623" s="168" t="s">
        <v>4895</v>
      </c>
      <c r="E1623" s="31" t="s">
        <v>4896</v>
      </c>
      <c r="F1623" s="31" t="s">
        <v>132</v>
      </c>
      <c r="G1623" s="168" t="s">
        <v>1792</v>
      </c>
      <c r="H1623" s="31" t="s">
        <v>1779</v>
      </c>
      <c r="I1623" s="168" t="s">
        <v>1755</v>
      </c>
      <c r="J1623" s="173">
        <v>1.0</v>
      </c>
      <c r="K1623" s="31" t="s">
        <v>9</v>
      </c>
      <c r="L1623" s="31" t="s">
        <v>134</v>
      </c>
      <c r="M1623" s="174">
        <v>45760.0</v>
      </c>
      <c r="N1623" s="31" t="s">
        <v>2</v>
      </c>
      <c r="O1623" s="173">
        <v>1.0</v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99" t="s">
        <v>4955</v>
      </c>
      <c r="B1624" s="168" t="s">
        <v>4952</v>
      </c>
      <c r="C1624" s="31" t="s">
        <v>1732</v>
      </c>
      <c r="D1624" s="168" t="s">
        <v>4953</v>
      </c>
      <c r="E1624" s="31" t="s">
        <v>3054</v>
      </c>
      <c r="F1624" s="31" t="s">
        <v>132</v>
      </c>
      <c r="G1624" s="168" t="s">
        <v>1792</v>
      </c>
      <c r="H1624" s="31" t="s">
        <v>1779</v>
      </c>
      <c r="I1624" s="168" t="s">
        <v>1729</v>
      </c>
      <c r="J1624" s="173">
        <v>2.0</v>
      </c>
      <c r="K1624" s="31" t="s">
        <v>82</v>
      </c>
      <c r="L1624" s="31" t="s">
        <v>134</v>
      </c>
      <c r="M1624" s="174">
        <v>45760.0</v>
      </c>
      <c r="N1624" s="31" t="s">
        <v>2</v>
      </c>
      <c r="O1624" s="173">
        <v>2.0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99" t="s">
        <v>4956</v>
      </c>
      <c r="B1625" s="168" t="s">
        <v>4939</v>
      </c>
      <c r="C1625" s="31" t="s">
        <v>1735</v>
      </c>
      <c r="D1625" s="168" t="s">
        <v>4940</v>
      </c>
      <c r="E1625" s="31" t="s">
        <v>4941</v>
      </c>
      <c r="F1625" s="31" t="s">
        <v>132</v>
      </c>
      <c r="G1625" s="168" t="s">
        <v>1736</v>
      </c>
      <c r="H1625" s="31" t="s">
        <v>1733</v>
      </c>
      <c r="I1625" s="168" t="s">
        <v>1729</v>
      </c>
      <c r="J1625" s="173">
        <v>1.0</v>
      </c>
      <c r="K1625" s="31" t="s">
        <v>82</v>
      </c>
      <c r="L1625" s="31" t="s">
        <v>134</v>
      </c>
      <c r="M1625" s="174">
        <v>45760.0</v>
      </c>
      <c r="N1625" s="31" t="s">
        <v>2</v>
      </c>
      <c r="O1625" s="173">
        <v>1.0</v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99" t="s">
        <v>4957</v>
      </c>
      <c r="B1626" s="168" t="s">
        <v>4877</v>
      </c>
      <c r="C1626" s="31" t="s">
        <v>1735</v>
      </c>
      <c r="D1626" s="168" t="s">
        <v>4878</v>
      </c>
      <c r="E1626" s="31" t="s">
        <v>4879</v>
      </c>
      <c r="F1626" s="31" t="s">
        <v>132</v>
      </c>
      <c r="G1626" s="168" t="s">
        <v>1792</v>
      </c>
      <c r="H1626" s="31" t="s">
        <v>1779</v>
      </c>
      <c r="I1626" s="168" t="s">
        <v>1729</v>
      </c>
      <c r="J1626" s="173">
        <v>1.0</v>
      </c>
      <c r="K1626" s="31" t="s">
        <v>82</v>
      </c>
      <c r="L1626" s="31" t="s">
        <v>134</v>
      </c>
      <c r="M1626" s="174">
        <v>45760.0</v>
      </c>
      <c r="N1626" s="31" t="s">
        <v>2</v>
      </c>
      <c r="O1626" s="173">
        <v>1.0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99" t="s">
        <v>4958</v>
      </c>
      <c r="B1627" s="168" t="s">
        <v>4912</v>
      </c>
      <c r="C1627" s="31" t="s">
        <v>1735</v>
      </c>
      <c r="D1627" s="168" t="s">
        <v>4913</v>
      </c>
      <c r="E1627" s="31" t="s">
        <v>4914</v>
      </c>
      <c r="F1627" s="31" t="s">
        <v>132</v>
      </c>
      <c r="G1627" s="168" t="s">
        <v>1736</v>
      </c>
      <c r="H1627" s="31" t="s">
        <v>1733</v>
      </c>
      <c r="I1627" s="168" t="s">
        <v>1755</v>
      </c>
      <c r="J1627" s="173">
        <v>1.0</v>
      </c>
      <c r="K1627" s="31" t="s">
        <v>9</v>
      </c>
      <c r="L1627" s="31" t="s">
        <v>134</v>
      </c>
      <c r="M1627" s="174">
        <v>45760.0</v>
      </c>
      <c r="N1627" s="31" t="s">
        <v>2</v>
      </c>
      <c r="O1627" s="173">
        <v>1.0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99" t="s">
        <v>4959</v>
      </c>
      <c r="B1628" s="168" t="s">
        <v>4908</v>
      </c>
      <c r="C1628" s="31" t="s">
        <v>1735</v>
      </c>
      <c r="D1628" s="168" t="s">
        <v>4909</v>
      </c>
      <c r="E1628" s="31" t="s">
        <v>4910</v>
      </c>
      <c r="F1628" s="31" t="s">
        <v>129</v>
      </c>
      <c r="G1628" s="168" t="s">
        <v>1749</v>
      </c>
      <c r="H1628" s="31" t="s">
        <v>1742</v>
      </c>
      <c r="I1628" s="168" t="s">
        <v>1755</v>
      </c>
      <c r="J1628" s="173">
        <v>1.0</v>
      </c>
      <c r="K1628" s="31" t="s">
        <v>9</v>
      </c>
      <c r="L1628" s="31" t="s">
        <v>134</v>
      </c>
      <c r="M1628" s="174">
        <v>45760.0</v>
      </c>
      <c r="N1628" s="31" t="s">
        <v>2</v>
      </c>
      <c r="O1628" s="173">
        <v>1.0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99" t="s">
        <v>4960</v>
      </c>
      <c r="B1629" s="168" t="s">
        <v>4797</v>
      </c>
      <c r="C1629" s="31" t="s">
        <v>1735</v>
      </c>
      <c r="D1629" s="168" t="s">
        <v>4798</v>
      </c>
      <c r="E1629" s="31" t="s">
        <v>4799</v>
      </c>
      <c r="F1629" s="31" t="s">
        <v>132</v>
      </c>
      <c r="G1629" s="168" t="s">
        <v>1792</v>
      </c>
      <c r="H1629" s="31" t="s">
        <v>1779</v>
      </c>
      <c r="I1629" s="168" t="s">
        <v>1729</v>
      </c>
      <c r="J1629" s="173">
        <v>1.0</v>
      </c>
      <c r="K1629" s="31" t="s">
        <v>82</v>
      </c>
      <c r="L1629" s="31" t="s">
        <v>134</v>
      </c>
      <c r="M1629" s="174">
        <v>45760.0</v>
      </c>
      <c r="N1629" s="31" t="s">
        <v>2</v>
      </c>
      <c r="O1629" s="173">
        <v>1.0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99" t="s">
        <v>4961</v>
      </c>
      <c r="B1630" s="168" t="s">
        <v>4797</v>
      </c>
      <c r="C1630" s="31" t="s">
        <v>1735</v>
      </c>
      <c r="D1630" s="168" t="s">
        <v>4798</v>
      </c>
      <c r="E1630" s="31" t="s">
        <v>4799</v>
      </c>
      <c r="F1630" s="31" t="s">
        <v>132</v>
      </c>
      <c r="G1630" s="168" t="s">
        <v>1792</v>
      </c>
      <c r="H1630" s="31" t="s">
        <v>1779</v>
      </c>
      <c r="I1630" s="168" t="s">
        <v>1755</v>
      </c>
      <c r="J1630" s="173">
        <v>1.0</v>
      </c>
      <c r="K1630" s="31" t="s">
        <v>9</v>
      </c>
      <c r="L1630" s="31" t="s">
        <v>134</v>
      </c>
      <c r="M1630" s="174">
        <v>45760.0</v>
      </c>
      <c r="N1630" s="31" t="s">
        <v>2</v>
      </c>
      <c r="O1630" s="173">
        <v>1.0</v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99" t="s">
        <v>4962</v>
      </c>
      <c r="B1631" s="168" t="s">
        <v>4873</v>
      </c>
      <c r="C1631" s="31" t="s">
        <v>1735</v>
      </c>
      <c r="D1631" s="168" t="s">
        <v>4874</v>
      </c>
      <c r="E1631" s="31" t="s">
        <v>4875</v>
      </c>
      <c r="F1631" s="31" t="s">
        <v>129</v>
      </c>
      <c r="G1631" s="168" t="s">
        <v>1749</v>
      </c>
      <c r="H1631" s="31" t="s">
        <v>1742</v>
      </c>
      <c r="I1631" s="168" t="s">
        <v>1729</v>
      </c>
      <c r="J1631" s="173">
        <v>1.0</v>
      </c>
      <c r="K1631" s="31" t="s">
        <v>82</v>
      </c>
      <c r="L1631" s="31" t="s">
        <v>134</v>
      </c>
      <c r="M1631" s="174">
        <v>45760.0</v>
      </c>
      <c r="N1631" s="31" t="s">
        <v>2</v>
      </c>
      <c r="O1631" s="173">
        <v>1.0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99" t="s">
        <v>4963</v>
      </c>
      <c r="B1632" s="168" t="s">
        <v>4850</v>
      </c>
      <c r="C1632" s="31" t="s">
        <v>1735</v>
      </c>
      <c r="D1632" s="168" t="s">
        <v>4851</v>
      </c>
      <c r="E1632" s="31" t="s">
        <v>4852</v>
      </c>
      <c r="F1632" s="31" t="s">
        <v>132</v>
      </c>
      <c r="G1632" s="168" t="s">
        <v>1736</v>
      </c>
      <c r="H1632" s="31" t="s">
        <v>1733</v>
      </c>
      <c r="I1632" s="168" t="s">
        <v>1755</v>
      </c>
      <c r="J1632" s="173">
        <v>1.0</v>
      </c>
      <c r="K1632" s="31" t="s">
        <v>9</v>
      </c>
      <c r="L1632" s="31" t="s">
        <v>134</v>
      </c>
      <c r="M1632" s="174">
        <v>45760.0</v>
      </c>
      <c r="N1632" s="31" t="s">
        <v>2</v>
      </c>
      <c r="O1632" s="173">
        <v>1.0</v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99" t="s">
        <v>4964</v>
      </c>
      <c r="B1633" s="168" t="s">
        <v>4965</v>
      </c>
      <c r="C1633" s="31" t="s">
        <v>1725</v>
      </c>
      <c r="D1633" s="168" t="s">
        <v>4966</v>
      </c>
      <c r="E1633" s="31" t="s">
        <v>4967</v>
      </c>
      <c r="F1633" s="31" t="s">
        <v>131</v>
      </c>
      <c r="G1633" s="163" t="s">
        <v>1728</v>
      </c>
      <c r="H1633" s="31" t="s">
        <v>1728</v>
      </c>
      <c r="I1633" s="168" t="s">
        <v>1755</v>
      </c>
      <c r="J1633" s="173">
        <v>1.0</v>
      </c>
      <c r="K1633" s="31" t="s">
        <v>9</v>
      </c>
      <c r="L1633" s="31" t="s">
        <v>134</v>
      </c>
      <c r="M1633" s="174">
        <v>45760.0</v>
      </c>
      <c r="N1633" s="31" t="s">
        <v>2</v>
      </c>
      <c r="O1633" s="173">
        <v>1.0</v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99" t="s">
        <v>4968</v>
      </c>
      <c r="B1634" s="168" t="s">
        <v>4965</v>
      </c>
      <c r="C1634" s="31" t="s">
        <v>1732</v>
      </c>
      <c r="D1634" s="168" t="s">
        <v>4966</v>
      </c>
      <c r="E1634" s="31" t="s">
        <v>4967</v>
      </c>
      <c r="F1634" s="31" t="s">
        <v>131</v>
      </c>
      <c r="G1634" s="168" t="s">
        <v>1736</v>
      </c>
      <c r="H1634" s="31" t="s">
        <v>1733</v>
      </c>
      <c r="I1634" s="168" t="s">
        <v>1755</v>
      </c>
      <c r="J1634" s="173">
        <v>1.0</v>
      </c>
      <c r="K1634" s="31" t="s">
        <v>9</v>
      </c>
      <c r="L1634" s="31" t="s">
        <v>134</v>
      </c>
      <c r="M1634" s="174">
        <v>45760.0</v>
      </c>
      <c r="N1634" s="31" t="s">
        <v>2</v>
      </c>
      <c r="O1634" s="173">
        <v>1.0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99" t="s">
        <v>4969</v>
      </c>
      <c r="B1635" s="168" t="s">
        <v>4970</v>
      </c>
      <c r="C1635" s="31" t="s">
        <v>1725</v>
      </c>
      <c r="D1635" s="168" t="s">
        <v>4971</v>
      </c>
      <c r="E1635" s="31" t="s">
        <v>4972</v>
      </c>
      <c r="F1635" s="31" t="s">
        <v>132</v>
      </c>
      <c r="G1635" s="163" t="s">
        <v>1728</v>
      </c>
      <c r="H1635" s="31" t="s">
        <v>1728</v>
      </c>
      <c r="I1635" s="168" t="s">
        <v>1755</v>
      </c>
      <c r="J1635" s="173">
        <v>1.0</v>
      </c>
      <c r="K1635" s="31" t="s">
        <v>9</v>
      </c>
      <c r="L1635" s="31" t="s">
        <v>134</v>
      </c>
      <c r="M1635" s="174">
        <v>45760.0</v>
      </c>
      <c r="N1635" s="31" t="s">
        <v>2</v>
      </c>
      <c r="O1635" s="173">
        <v>1.0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99" t="s">
        <v>4973</v>
      </c>
      <c r="B1636" s="168" t="s">
        <v>4858</v>
      </c>
      <c r="C1636" s="31" t="s">
        <v>1735</v>
      </c>
      <c r="D1636" s="168" t="s">
        <v>4859</v>
      </c>
      <c r="E1636" s="31" t="s">
        <v>4860</v>
      </c>
      <c r="F1636" s="31" t="s">
        <v>132</v>
      </c>
      <c r="G1636" s="168" t="s">
        <v>1792</v>
      </c>
      <c r="H1636" s="31" t="s">
        <v>1779</v>
      </c>
      <c r="I1636" s="168" t="s">
        <v>1729</v>
      </c>
      <c r="J1636" s="173">
        <v>1.0</v>
      </c>
      <c r="K1636" s="31" t="s">
        <v>82</v>
      </c>
      <c r="L1636" s="31" t="s">
        <v>134</v>
      </c>
      <c r="M1636" s="174">
        <v>45760.0</v>
      </c>
      <c r="N1636" s="31" t="s">
        <v>2</v>
      </c>
      <c r="O1636" s="173">
        <v>1.0</v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99" t="s">
        <v>4974</v>
      </c>
      <c r="B1637" s="168" t="s">
        <v>4970</v>
      </c>
      <c r="C1637" s="31" t="s">
        <v>1732</v>
      </c>
      <c r="D1637" s="168" t="s">
        <v>4971</v>
      </c>
      <c r="E1637" s="31" t="s">
        <v>4972</v>
      </c>
      <c r="F1637" s="31" t="s">
        <v>132</v>
      </c>
      <c r="G1637" s="168" t="s">
        <v>1792</v>
      </c>
      <c r="H1637" s="31" t="s">
        <v>1779</v>
      </c>
      <c r="I1637" s="168" t="s">
        <v>1755</v>
      </c>
      <c r="J1637" s="173">
        <v>1.0</v>
      </c>
      <c r="K1637" s="31" t="s">
        <v>9</v>
      </c>
      <c r="L1637" s="31" t="s">
        <v>134</v>
      </c>
      <c r="M1637" s="174">
        <v>45760.0</v>
      </c>
      <c r="N1637" s="31" t="s">
        <v>2</v>
      </c>
      <c r="O1637" s="173">
        <v>1.0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99" t="s">
        <v>4975</v>
      </c>
      <c r="B1638" s="168" t="s">
        <v>4976</v>
      </c>
      <c r="C1638" s="31" t="s">
        <v>1725</v>
      </c>
      <c r="D1638" s="168" t="s">
        <v>4977</v>
      </c>
      <c r="E1638" s="31" t="s">
        <v>4978</v>
      </c>
      <c r="F1638" s="31" t="s">
        <v>129</v>
      </c>
      <c r="G1638" s="163" t="s">
        <v>1728</v>
      </c>
      <c r="H1638" s="31" t="s">
        <v>1728</v>
      </c>
      <c r="I1638" s="168" t="s">
        <v>1755</v>
      </c>
      <c r="J1638" s="173">
        <v>1.0</v>
      </c>
      <c r="K1638" s="31" t="s">
        <v>9</v>
      </c>
      <c r="L1638" s="31" t="s">
        <v>134</v>
      </c>
      <c r="M1638" s="174">
        <v>45760.0</v>
      </c>
      <c r="N1638" s="31" t="s">
        <v>2</v>
      </c>
      <c r="O1638" s="173">
        <v>1.0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99" t="s">
        <v>4979</v>
      </c>
      <c r="B1639" s="168" t="s">
        <v>4868</v>
      </c>
      <c r="C1639" s="31" t="s">
        <v>1735</v>
      </c>
      <c r="D1639" s="168" t="s">
        <v>4869</v>
      </c>
      <c r="E1639" s="31" t="s">
        <v>4870</v>
      </c>
      <c r="F1639" s="31" t="s">
        <v>129</v>
      </c>
      <c r="G1639" s="168" t="s">
        <v>1749</v>
      </c>
      <c r="H1639" s="31" t="s">
        <v>1742</v>
      </c>
      <c r="I1639" s="168" t="s">
        <v>1755</v>
      </c>
      <c r="J1639" s="173">
        <v>1.0</v>
      </c>
      <c r="K1639" s="31" t="s">
        <v>9</v>
      </c>
      <c r="L1639" s="31" t="s">
        <v>134</v>
      </c>
      <c r="M1639" s="174">
        <v>45760.0</v>
      </c>
      <c r="N1639" s="31" t="s">
        <v>2</v>
      </c>
      <c r="O1639" s="173">
        <v>1.0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99" t="s">
        <v>4980</v>
      </c>
      <c r="B1640" s="168" t="s">
        <v>4981</v>
      </c>
      <c r="C1640" s="31" t="s">
        <v>1725</v>
      </c>
      <c r="D1640" s="168" t="s">
        <v>4982</v>
      </c>
      <c r="E1640" s="31" t="s">
        <v>4983</v>
      </c>
      <c r="F1640" s="31" t="s">
        <v>132</v>
      </c>
      <c r="G1640" s="163" t="s">
        <v>1728</v>
      </c>
      <c r="H1640" s="31" t="s">
        <v>1728</v>
      </c>
      <c r="I1640" s="168" t="s">
        <v>1755</v>
      </c>
      <c r="J1640" s="173">
        <v>1.0</v>
      </c>
      <c r="K1640" s="31" t="s">
        <v>9</v>
      </c>
      <c r="L1640" s="31" t="s">
        <v>134</v>
      </c>
      <c r="M1640" s="174">
        <v>45760.0</v>
      </c>
      <c r="N1640" s="31" t="s">
        <v>2</v>
      </c>
      <c r="O1640" s="173">
        <v>1.0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99" t="s">
        <v>4984</v>
      </c>
      <c r="B1641" s="168" t="s">
        <v>4970</v>
      </c>
      <c r="C1641" s="31" t="s">
        <v>1735</v>
      </c>
      <c r="D1641" s="168" t="s">
        <v>4971</v>
      </c>
      <c r="E1641" s="31" t="s">
        <v>4972</v>
      </c>
      <c r="F1641" s="31" t="s">
        <v>132</v>
      </c>
      <c r="G1641" s="168" t="s">
        <v>1792</v>
      </c>
      <c r="H1641" s="31" t="s">
        <v>1779</v>
      </c>
      <c r="I1641" s="168" t="s">
        <v>1755</v>
      </c>
      <c r="J1641" s="173">
        <v>1.0</v>
      </c>
      <c r="K1641" s="31" t="s">
        <v>9</v>
      </c>
      <c r="L1641" s="31" t="s">
        <v>134</v>
      </c>
      <c r="M1641" s="174">
        <v>45760.0</v>
      </c>
      <c r="N1641" s="31" t="s">
        <v>2</v>
      </c>
      <c r="O1641" s="173">
        <v>1.0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99" t="s">
        <v>4985</v>
      </c>
      <c r="B1642" s="168" t="s">
        <v>4903</v>
      </c>
      <c r="C1642" s="31" t="s">
        <v>1735</v>
      </c>
      <c r="D1642" s="168" t="s">
        <v>4904</v>
      </c>
      <c r="E1642" s="31" t="s">
        <v>2063</v>
      </c>
      <c r="F1642" s="31" t="s">
        <v>131</v>
      </c>
      <c r="G1642" s="168" t="s">
        <v>1736</v>
      </c>
      <c r="H1642" s="31" t="s">
        <v>1733</v>
      </c>
      <c r="I1642" s="168" t="s">
        <v>1729</v>
      </c>
      <c r="J1642" s="173">
        <v>1.0</v>
      </c>
      <c r="K1642" s="31" t="s">
        <v>82</v>
      </c>
      <c r="L1642" s="31" t="s">
        <v>134</v>
      </c>
      <c r="M1642" s="174">
        <v>45760.0</v>
      </c>
      <c r="N1642" s="31" t="s">
        <v>2</v>
      </c>
      <c r="O1642" s="173">
        <v>1.0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99" t="s">
        <v>4986</v>
      </c>
      <c r="B1643" s="168" t="s">
        <v>4987</v>
      </c>
      <c r="C1643" s="31" t="s">
        <v>1725</v>
      </c>
      <c r="D1643" s="168" t="s">
        <v>4988</v>
      </c>
      <c r="E1643" s="31" t="s">
        <v>4989</v>
      </c>
      <c r="F1643" s="31" t="s">
        <v>132</v>
      </c>
      <c r="G1643" s="163" t="s">
        <v>1728</v>
      </c>
      <c r="H1643" s="31" t="s">
        <v>1728</v>
      </c>
      <c r="I1643" s="168" t="s">
        <v>1729</v>
      </c>
      <c r="J1643" s="173">
        <v>1.0</v>
      </c>
      <c r="K1643" s="31" t="s">
        <v>82</v>
      </c>
      <c r="L1643" s="31" t="s">
        <v>134</v>
      </c>
      <c r="M1643" s="174">
        <v>45760.0</v>
      </c>
      <c r="N1643" s="31" t="s">
        <v>2</v>
      </c>
      <c r="O1643" s="173">
        <v>1.0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99" t="s">
        <v>4990</v>
      </c>
      <c r="B1644" s="168" t="s">
        <v>4981</v>
      </c>
      <c r="C1644" s="31" t="s">
        <v>1732</v>
      </c>
      <c r="D1644" s="168" t="s">
        <v>4982</v>
      </c>
      <c r="E1644" s="31" t="s">
        <v>4983</v>
      </c>
      <c r="F1644" s="31" t="s">
        <v>132</v>
      </c>
      <c r="G1644" s="168" t="s">
        <v>1792</v>
      </c>
      <c r="H1644" s="31" t="s">
        <v>1779</v>
      </c>
      <c r="I1644" s="168" t="s">
        <v>1755</v>
      </c>
      <c r="J1644" s="173">
        <v>1.0</v>
      </c>
      <c r="K1644" s="31" t="s">
        <v>9</v>
      </c>
      <c r="L1644" s="31" t="s">
        <v>134</v>
      </c>
      <c r="M1644" s="174">
        <v>45760.0</v>
      </c>
      <c r="N1644" s="31" t="s">
        <v>2</v>
      </c>
      <c r="O1644" s="173">
        <v>1.0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99" t="s">
        <v>4991</v>
      </c>
      <c r="B1645" s="168" t="s">
        <v>4992</v>
      </c>
      <c r="C1645" s="31" t="s">
        <v>1725</v>
      </c>
      <c r="D1645" s="168" t="s">
        <v>4993</v>
      </c>
      <c r="E1645" s="31" t="s">
        <v>4994</v>
      </c>
      <c r="F1645" s="31" t="s">
        <v>132</v>
      </c>
      <c r="G1645" s="163" t="s">
        <v>1728</v>
      </c>
      <c r="H1645" s="31" t="s">
        <v>1728</v>
      </c>
      <c r="I1645" s="168" t="s">
        <v>1729</v>
      </c>
      <c r="J1645" s="173">
        <v>1.0</v>
      </c>
      <c r="K1645" s="31" t="s">
        <v>82</v>
      </c>
      <c r="L1645" s="31" t="s">
        <v>134</v>
      </c>
      <c r="M1645" s="174">
        <v>45760.0</v>
      </c>
      <c r="N1645" s="31" t="s">
        <v>2</v>
      </c>
      <c r="O1645" s="173">
        <v>1.0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99" t="s">
        <v>4995</v>
      </c>
      <c r="B1646" s="168" t="s">
        <v>4996</v>
      </c>
      <c r="C1646" s="31" t="s">
        <v>1725</v>
      </c>
      <c r="D1646" s="168" t="s">
        <v>4997</v>
      </c>
      <c r="E1646" s="31" t="s">
        <v>4998</v>
      </c>
      <c r="F1646" s="31" t="s">
        <v>132</v>
      </c>
      <c r="G1646" s="163" t="s">
        <v>1728</v>
      </c>
      <c r="H1646" s="31" t="s">
        <v>1728</v>
      </c>
      <c r="I1646" s="168" t="s">
        <v>1729</v>
      </c>
      <c r="J1646" s="173">
        <v>1.0</v>
      </c>
      <c r="K1646" s="31" t="s">
        <v>82</v>
      </c>
      <c r="L1646" s="31" t="s">
        <v>134</v>
      </c>
      <c r="M1646" s="174">
        <v>45760.0</v>
      </c>
      <c r="N1646" s="31" t="s">
        <v>2</v>
      </c>
      <c r="O1646" s="173">
        <v>1.0</v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99" t="s">
        <v>4999</v>
      </c>
      <c r="B1647" s="168" t="s">
        <v>4881</v>
      </c>
      <c r="C1647" s="31" t="s">
        <v>1735</v>
      </c>
      <c r="D1647" s="168" t="s">
        <v>4882</v>
      </c>
      <c r="E1647" s="31" t="s">
        <v>4883</v>
      </c>
      <c r="F1647" s="31" t="s">
        <v>129</v>
      </c>
      <c r="G1647" s="168" t="s">
        <v>1749</v>
      </c>
      <c r="H1647" s="31" t="s">
        <v>1742</v>
      </c>
      <c r="I1647" s="168" t="s">
        <v>1729</v>
      </c>
      <c r="J1647" s="173">
        <v>1.0</v>
      </c>
      <c r="K1647" s="31" t="s">
        <v>82</v>
      </c>
      <c r="L1647" s="31" t="s">
        <v>134</v>
      </c>
      <c r="M1647" s="174">
        <v>45760.0</v>
      </c>
      <c r="N1647" s="31" t="s">
        <v>2</v>
      </c>
      <c r="O1647" s="173">
        <v>1.0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99" t="s">
        <v>5000</v>
      </c>
      <c r="B1648" s="168" t="s">
        <v>4987</v>
      </c>
      <c r="C1648" s="31" t="s">
        <v>1732</v>
      </c>
      <c r="D1648" s="168" t="s">
        <v>4988</v>
      </c>
      <c r="E1648" s="31" t="s">
        <v>4989</v>
      </c>
      <c r="F1648" s="31" t="s">
        <v>132</v>
      </c>
      <c r="G1648" s="168" t="s">
        <v>1736</v>
      </c>
      <c r="H1648" s="31" t="s">
        <v>1733</v>
      </c>
      <c r="I1648" s="168" t="s">
        <v>1729</v>
      </c>
      <c r="J1648" s="173">
        <v>1.0</v>
      </c>
      <c r="K1648" s="31" t="s">
        <v>82</v>
      </c>
      <c r="L1648" s="31" t="s">
        <v>134</v>
      </c>
      <c r="M1648" s="174">
        <v>45760.0</v>
      </c>
      <c r="N1648" s="31" t="s">
        <v>2</v>
      </c>
      <c r="O1648" s="173">
        <v>1.0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99" t="s">
        <v>5001</v>
      </c>
      <c r="B1649" s="168" t="s">
        <v>4992</v>
      </c>
      <c r="C1649" s="31" t="s">
        <v>1732</v>
      </c>
      <c r="D1649" s="168" t="s">
        <v>4993</v>
      </c>
      <c r="E1649" s="31" t="s">
        <v>4994</v>
      </c>
      <c r="F1649" s="31" t="s">
        <v>132</v>
      </c>
      <c r="G1649" s="168" t="s">
        <v>1736</v>
      </c>
      <c r="H1649" s="31" t="s">
        <v>1733</v>
      </c>
      <c r="I1649" s="168" t="s">
        <v>1729</v>
      </c>
      <c r="J1649" s="173">
        <v>1.0</v>
      </c>
      <c r="K1649" s="31" t="s">
        <v>82</v>
      </c>
      <c r="L1649" s="31" t="s">
        <v>134</v>
      </c>
      <c r="M1649" s="174">
        <v>45760.0</v>
      </c>
      <c r="N1649" s="31" t="s">
        <v>2</v>
      </c>
      <c r="O1649" s="173">
        <v>1.0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99" t="s">
        <v>5002</v>
      </c>
      <c r="B1650" s="168" t="s">
        <v>4996</v>
      </c>
      <c r="C1650" s="31" t="s">
        <v>1732</v>
      </c>
      <c r="D1650" s="168" t="s">
        <v>4997</v>
      </c>
      <c r="E1650" s="31" t="s">
        <v>4998</v>
      </c>
      <c r="F1650" s="31" t="s">
        <v>132</v>
      </c>
      <c r="G1650" s="168" t="s">
        <v>1736</v>
      </c>
      <c r="H1650" s="31" t="s">
        <v>1733</v>
      </c>
      <c r="I1650" s="168" t="s">
        <v>1729</v>
      </c>
      <c r="J1650" s="173">
        <v>1.0</v>
      </c>
      <c r="K1650" s="31" t="s">
        <v>82</v>
      </c>
      <c r="L1650" s="31" t="s">
        <v>134</v>
      </c>
      <c r="M1650" s="174">
        <v>45760.0</v>
      </c>
      <c r="N1650" s="31" t="s">
        <v>2</v>
      </c>
      <c r="O1650" s="173">
        <v>1.0</v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99" t="s">
        <v>5003</v>
      </c>
      <c r="B1651" s="168" t="s">
        <v>4898</v>
      </c>
      <c r="C1651" s="31" t="s">
        <v>1735</v>
      </c>
      <c r="D1651" s="168" t="s">
        <v>4899</v>
      </c>
      <c r="E1651" s="31" t="s">
        <v>4900</v>
      </c>
      <c r="F1651" s="31" t="s">
        <v>129</v>
      </c>
      <c r="G1651" s="168" t="s">
        <v>1749</v>
      </c>
      <c r="H1651" s="31" t="s">
        <v>1742</v>
      </c>
      <c r="I1651" s="168" t="s">
        <v>1755</v>
      </c>
      <c r="J1651" s="173">
        <v>1.0</v>
      </c>
      <c r="K1651" s="31" t="s">
        <v>9</v>
      </c>
      <c r="L1651" s="31" t="s">
        <v>134</v>
      </c>
      <c r="M1651" s="174">
        <v>45760.0</v>
      </c>
      <c r="N1651" s="31" t="s">
        <v>2</v>
      </c>
      <c r="O1651" s="173">
        <v>1.0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99" t="s">
        <v>5004</v>
      </c>
      <c r="B1652" s="168" t="s">
        <v>5005</v>
      </c>
      <c r="C1652" s="31" t="s">
        <v>1725</v>
      </c>
      <c r="D1652" s="168" t="s">
        <v>5006</v>
      </c>
      <c r="E1652" s="31" t="s">
        <v>5007</v>
      </c>
      <c r="F1652" s="31" t="s">
        <v>132</v>
      </c>
      <c r="G1652" s="163" t="s">
        <v>1728</v>
      </c>
      <c r="H1652" s="31" t="s">
        <v>1728</v>
      </c>
      <c r="I1652" s="168" t="s">
        <v>1755</v>
      </c>
      <c r="J1652" s="173">
        <v>1.0</v>
      </c>
      <c r="K1652" s="31" t="s">
        <v>9</v>
      </c>
      <c r="L1652" s="31" t="s">
        <v>134</v>
      </c>
      <c r="M1652" s="174">
        <v>45760.0</v>
      </c>
      <c r="N1652" s="31" t="s">
        <v>2</v>
      </c>
      <c r="O1652" s="173">
        <v>1.0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99" t="s">
        <v>5008</v>
      </c>
      <c r="B1653" s="168" t="s">
        <v>5009</v>
      </c>
      <c r="C1653" s="31" t="s">
        <v>1725</v>
      </c>
      <c r="D1653" s="168" t="s">
        <v>5010</v>
      </c>
      <c r="E1653" s="31" t="s">
        <v>5011</v>
      </c>
      <c r="F1653" s="31" t="s">
        <v>129</v>
      </c>
      <c r="G1653" s="163" t="s">
        <v>1728</v>
      </c>
      <c r="H1653" s="31" t="s">
        <v>1728</v>
      </c>
      <c r="I1653" s="168" t="s">
        <v>1755</v>
      </c>
      <c r="J1653" s="173">
        <v>1.0</v>
      </c>
      <c r="K1653" s="31" t="s">
        <v>9</v>
      </c>
      <c r="L1653" s="31" t="s">
        <v>134</v>
      </c>
      <c r="M1653" s="174">
        <v>45760.0</v>
      </c>
      <c r="N1653" s="31" t="s">
        <v>2</v>
      </c>
      <c r="O1653" s="173">
        <v>1.0</v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99" t="s">
        <v>5012</v>
      </c>
      <c r="B1654" s="168" t="s">
        <v>5009</v>
      </c>
      <c r="C1654" s="31" t="s">
        <v>1725</v>
      </c>
      <c r="D1654" s="168" t="s">
        <v>5010</v>
      </c>
      <c r="E1654" s="31" t="s">
        <v>5011</v>
      </c>
      <c r="F1654" s="31" t="s">
        <v>129</v>
      </c>
      <c r="G1654" s="163" t="s">
        <v>1728</v>
      </c>
      <c r="H1654" s="31" t="s">
        <v>1728</v>
      </c>
      <c r="I1654" s="168" t="s">
        <v>1729</v>
      </c>
      <c r="J1654" s="173">
        <v>1.0</v>
      </c>
      <c r="K1654" s="31" t="s">
        <v>82</v>
      </c>
      <c r="L1654" s="31" t="s">
        <v>134</v>
      </c>
      <c r="M1654" s="174">
        <v>45760.0</v>
      </c>
      <c r="N1654" s="31" t="s">
        <v>2</v>
      </c>
      <c r="O1654" s="173">
        <v>1.0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99" t="s">
        <v>5013</v>
      </c>
      <c r="B1655" s="168" t="s">
        <v>4930</v>
      </c>
      <c r="C1655" s="31" t="s">
        <v>1735</v>
      </c>
      <c r="D1655" s="168" t="s">
        <v>4931</v>
      </c>
      <c r="E1655" s="31" t="s">
        <v>4932</v>
      </c>
      <c r="F1655" s="31" t="s">
        <v>129</v>
      </c>
      <c r="G1655" s="168" t="s">
        <v>1749</v>
      </c>
      <c r="H1655" s="31" t="s">
        <v>1742</v>
      </c>
      <c r="I1655" s="168" t="s">
        <v>1755</v>
      </c>
      <c r="J1655" s="173">
        <v>2.0</v>
      </c>
      <c r="K1655" s="31" t="s">
        <v>9</v>
      </c>
      <c r="L1655" s="31" t="s">
        <v>134</v>
      </c>
      <c r="M1655" s="174">
        <v>45760.0</v>
      </c>
      <c r="N1655" s="31" t="s">
        <v>2</v>
      </c>
      <c r="O1655" s="173">
        <v>2.0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99" t="s">
        <v>5014</v>
      </c>
      <c r="B1656" s="168" t="s">
        <v>4886</v>
      </c>
      <c r="C1656" s="31" t="s">
        <v>1735</v>
      </c>
      <c r="D1656" s="168" t="s">
        <v>4887</v>
      </c>
      <c r="E1656" s="31" t="s">
        <v>4888</v>
      </c>
      <c r="F1656" s="31" t="s">
        <v>129</v>
      </c>
      <c r="G1656" s="168" t="s">
        <v>1792</v>
      </c>
      <c r="H1656" s="31" t="s">
        <v>1779</v>
      </c>
      <c r="I1656" s="168" t="s">
        <v>1755</v>
      </c>
      <c r="J1656" s="173">
        <v>1.0</v>
      </c>
      <c r="K1656" s="31" t="s">
        <v>9</v>
      </c>
      <c r="L1656" s="31" t="s">
        <v>134</v>
      </c>
      <c r="M1656" s="174">
        <v>45760.0</v>
      </c>
      <c r="N1656" s="31" t="s">
        <v>2</v>
      </c>
      <c r="O1656" s="173">
        <v>1.0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99" t="s">
        <v>5015</v>
      </c>
      <c r="B1657" s="168" t="s">
        <v>4965</v>
      </c>
      <c r="C1657" s="31" t="s">
        <v>1735</v>
      </c>
      <c r="D1657" s="168" t="s">
        <v>4966</v>
      </c>
      <c r="E1657" s="31" t="s">
        <v>4967</v>
      </c>
      <c r="F1657" s="31" t="s">
        <v>131</v>
      </c>
      <c r="G1657" s="168" t="s">
        <v>1736</v>
      </c>
      <c r="H1657" s="31" t="s">
        <v>1733</v>
      </c>
      <c r="I1657" s="168" t="s">
        <v>1755</v>
      </c>
      <c r="J1657" s="173">
        <v>1.0</v>
      </c>
      <c r="K1657" s="31" t="s">
        <v>9</v>
      </c>
      <c r="L1657" s="31" t="s">
        <v>134</v>
      </c>
      <c r="M1657" s="174">
        <v>45760.0</v>
      </c>
      <c r="N1657" s="31" t="s">
        <v>2</v>
      </c>
      <c r="O1657" s="173">
        <v>1.0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99" t="s">
        <v>5016</v>
      </c>
      <c r="B1658" s="168" t="s">
        <v>5005</v>
      </c>
      <c r="C1658" s="31" t="s">
        <v>1732</v>
      </c>
      <c r="D1658" s="168" t="s">
        <v>5006</v>
      </c>
      <c r="E1658" s="31" t="s">
        <v>5007</v>
      </c>
      <c r="F1658" s="31" t="s">
        <v>132</v>
      </c>
      <c r="G1658" s="168" t="s">
        <v>1736</v>
      </c>
      <c r="H1658" s="31" t="s">
        <v>1733</v>
      </c>
      <c r="I1658" s="168" t="s">
        <v>1755</v>
      </c>
      <c r="J1658" s="173">
        <v>1.0</v>
      </c>
      <c r="K1658" s="31" t="s">
        <v>9</v>
      </c>
      <c r="L1658" s="31" t="s">
        <v>134</v>
      </c>
      <c r="M1658" s="174">
        <v>45760.0</v>
      </c>
      <c r="N1658" s="31" t="s">
        <v>2</v>
      </c>
      <c r="O1658" s="173">
        <v>1.0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99" t="s">
        <v>5017</v>
      </c>
      <c r="B1659" s="168" t="s">
        <v>4976</v>
      </c>
      <c r="C1659" s="31" t="s">
        <v>1735</v>
      </c>
      <c r="D1659" s="168" t="s">
        <v>4977</v>
      </c>
      <c r="E1659" s="31" t="s">
        <v>4978</v>
      </c>
      <c r="F1659" s="31" t="s">
        <v>129</v>
      </c>
      <c r="G1659" s="168" t="s">
        <v>1792</v>
      </c>
      <c r="H1659" s="31" t="s">
        <v>1779</v>
      </c>
      <c r="I1659" s="168" t="s">
        <v>1755</v>
      </c>
      <c r="J1659" s="173">
        <v>1.0</v>
      </c>
      <c r="K1659" s="31" t="s">
        <v>9</v>
      </c>
      <c r="L1659" s="31" t="s">
        <v>134</v>
      </c>
      <c r="M1659" s="174">
        <v>45760.0</v>
      </c>
      <c r="N1659" s="31" t="s">
        <v>2</v>
      </c>
      <c r="O1659" s="173">
        <v>1.0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99" t="s">
        <v>5018</v>
      </c>
      <c r="B1660" s="168" t="s">
        <v>4921</v>
      </c>
      <c r="C1660" s="31" t="s">
        <v>1735</v>
      </c>
      <c r="D1660" s="168" t="s">
        <v>4922</v>
      </c>
      <c r="E1660" s="31" t="s">
        <v>4923</v>
      </c>
      <c r="F1660" s="31" t="s">
        <v>129</v>
      </c>
      <c r="G1660" s="168" t="s">
        <v>1749</v>
      </c>
      <c r="H1660" s="31" t="s">
        <v>1742</v>
      </c>
      <c r="I1660" s="168" t="s">
        <v>1755</v>
      </c>
      <c r="J1660" s="173">
        <v>1.0</v>
      </c>
      <c r="K1660" s="31" t="s">
        <v>9</v>
      </c>
      <c r="L1660" s="31" t="s">
        <v>134</v>
      </c>
      <c r="M1660" s="174">
        <v>45760.0</v>
      </c>
      <c r="N1660" s="31" t="s">
        <v>2</v>
      </c>
      <c r="O1660" s="173">
        <v>1.0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99" t="s">
        <v>5019</v>
      </c>
      <c r="B1661" s="168" t="s">
        <v>4926</v>
      </c>
      <c r="C1661" s="31" t="s">
        <v>1735</v>
      </c>
      <c r="D1661" s="168" t="s">
        <v>4927</v>
      </c>
      <c r="E1661" s="31" t="s">
        <v>4928</v>
      </c>
      <c r="F1661" s="31" t="s">
        <v>129</v>
      </c>
      <c r="G1661" s="168" t="s">
        <v>1749</v>
      </c>
      <c r="H1661" s="31" t="s">
        <v>1742</v>
      </c>
      <c r="I1661" s="168" t="s">
        <v>1729</v>
      </c>
      <c r="J1661" s="173">
        <v>1.0</v>
      </c>
      <c r="K1661" s="31" t="s">
        <v>82</v>
      </c>
      <c r="L1661" s="31" t="s">
        <v>134</v>
      </c>
      <c r="M1661" s="174">
        <v>45760.0</v>
      </c>
      <c r="N1661" s="31" t="s">
        <v>2</v>
      </c>
      <c r="O1661" s="173">
        <v>1.0</v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99" t="s">
        <v>5020</v>
      </c>
      <c r="B1662" s="168" t="s">
        <v>5009</v>
      </c>
      <c r="C1662" s="31" t="s">
        <v>1732</v>
      </c>
      <c r="D1662" s="168" t="s">
        <v>5010</v>
      </c>
      <c r="E1662" s="31" t="s">
        <v>5011</v>
      </c>
      <c r="F1662" s="31" t="s">
        <v>129</v>
      </c>
      <c r="G1662" s="168" t="s">
        <v>1792</v>
      </c>
      <c r="H1662" s="31" t="s">
        <v>1779</v>
      </c>
      <c r="I1662" s="168" t="s">
        <v>1729</v>
      </c>
      <c r="J1662" s="173">
        <v>1.0</v>
      </c>
      <c r="K1662" s="31" t="s">
        <v>82</v>
      </c>
      <c r="L1662" s="31" t="s">
        <v>134</v>
      </c>
      <c r="M1662" s="174">
        <v>45760.0</v>
      </c>
      <c r="N1662" s="31" t="s">
        <v>2</v>
      </c>
      <c r="O1662" s="173">
        <v>1.0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99" t="s">
        <v>5021</v>
      </c>
      <c r="B1663" s="168" t="s">
        <v>5022</v>
      </c>
      <c r="C1663" s="31" t="s">
        <v>1725</v>
      </c>
      <c r="D1663" s="168" t="s">
        <v>5023</v>
      </c>
      <c r="E1663" s="31" t="s">
        <v>5024</v>
      </c>
      <c r="F1663" s="31" t="s">
        <v>129</v>
      </c>
      <c r="G1663" s="163" t="s">
        <v>1728</v>
      </c>
      <c r="H1663" s="31" t="s">
        <v>1728</v>
      </c>
      <c r="I1663" s="168" t="s">
        <v>1729</v>
      </c>
      <c r="J1663" s="173">
        <v>1.0</v>
      </c>
      <c r="K1663" s="31" t="s">
        <v>82</v>
      </c>
      <c r="L1663" s="31" t="s">
        <v>134</v>
      </c>
      <c r="M1663" s="174">
        <v>45760.0</v>
      </c>
      <c r="N1663" s="31" t="s">
        <v>2</v>
      </c>
      <c r="O1663" s="173">
        <v>1.0</v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99" t="s">
        <v>5025</v>
      </c>
      <c r="B1664" s="168" t="s">
        <v>5026</v>
      </c>
      <c r="C1664" s="31" t="s">
        <v>1725</v>
      </c>
      <c r="D1664" s="168" t="s">
        <v>5027</v>
      </c>
      <c r="E1664" s="31" t="s">
        <v>5028</v>
      </c>
      <c r="F1664" s="31" t="s">
        <v>131</v>
      </c>
      <c r="G1664" s="163" t="s">
        <v>1728</v>
      </c>
      <c r="H1664" s="31" t="s">
        <v>1728</v>
      </c>
      <c r="I1664" s="168" t="s">
        <v>1755</v>
      </c>
      <c r="J1664" s="173">
        <v>1.0</v>
      </c>
      <c r="K1664" s="31" t="s">
        <v>9</v>
      </c>
      <c r="L1664" s="31" t="s">
        <v>134</v>
      </c>
      <c r="M1664" s="174">
        <v>45760.0</v>
      </c>
      <c r="N1664" s="31" t="s">
        <v>2</v>
      </c>
      <c r="O1664" s="173">
        <v>1.0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99" t="s">
        <v>5029</v>
      </c>
      <c r="B1665" s="168" t="s">
        <v>5030</v>
      </c>
      <c r="C1665" s="31" t="s">
        <v>1725</v>
      </c>
      <c r="D1665" s="168" t="s">
        <v>5031</v>
      </c>
      <c r="E1665" s="31" t="s">
        <v>5032</v>
      </c>
      <c r="F1665" s="31" t="s">
        <v>129</v>
      </c>
      <c r="G1665" s="163" t="s">
        <v>1728</v>
      </c>
      <c r="H1665" s="31" t="s">
        <v>1728</v>
      </c>
      <c r="I1665" s="168" t="s">
        <v>1755</v>
      </c>
      <c r="J1665" s="173">
        <v>1.0</v>
      </c>
      <c r="K1665" s="31" t="s">
        <v>9</v>
      </c>
      <c r="L1665" s="31" t="s">
        <v>134</v>
      </c>
      <c r="M1665" s="174">
        <v>45760.0</v>
      </c>
      <c r="N1665" s="31" t="s">
        <v>2</v>
      </c>
      <c r="O1665" s="173">
        <v>1.0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99" t="s">
        <v>5033</v>
      </c>
      <c r="B1666" s="168" t="s">
        <v>5034</v>
      </c>
      <c r="C1666" s="31" t="s">
        <v>1725</v>
      </c>
      <c r="D1666" s="168" t="s">
        <v>5035</v>
      </c>
      <c r="E1666" s="31" t="s">
        <v>5036</v>
      </c>
      <c r="F1666" s="31" t="s">
        <v>129</v>
      </c>
      <c r="G1666" s="163" t="s">
        <v>1728</v>
      </c>
      <c r="H1666" s="31" t="s">
        <v>1728</v>
      </c>
      <c r="I1666" s="168" t="s">
        <v>1729</v>
      </c>
      <c r="J1666" s="173">
        <v>2.0</v>
      </c>
      <c r="K1666" s="31" t="s">
        <v>82</v>
      </c>
      <c r="L1666" s="31" t="s">
        <v>134</v>
      </c>
      <c r="M1666" s="174">
        <v>45760.0</v>
      </c>
      <c r="N1666" s="31" t="s">
        <v>2</v>
      </c>
      <c r="O1666" s="173">
        <v>2.0</v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99" t="s">
        <v>5037</v>
      </c>
      <c r="B1667" s="168" t="s">
        <v>5038</v>
      </c>
      <c r="C1667" s="31" t="s">
        <v>1725</v>
      </c>
      <c r="D1667" s="168" t="s">
        <v>5039</v>
      </c>
      <c r="E1667" s="31" t="s">
        <v>5040</v>
      </c>
      <c r="F1667" s="31" t="s">
        <v>131</v>
      </c>
      <c r="G1667" s="163" t="s">
        <v>1728</v>
      </c>
      <c r="H1667" s="31" t="s">
        <v>1728</v>
      </c>
      <c r="I1667" s="168" t="s">
        <v>1755</v>
      </c>
      <c r="J1667" s="173">
        <v>1.0</v>
      </c>
      <c r="K1667" s="31" t="s">
        <v>9</v>
      </c>
      <c r="L1667" s="31" t="s">
        <v>134</v>
      </c>
      <c r="M1667" s="174">
        <v>45760.0</v>
      </c>
      <c r="N1667" s="31" t="s">
        <v>2</v>
      </c>
      <c r="O1667" s="173">
        <v>1.0</v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99" t="s">
        <v>5041</v>
      </c>
      <c r="B1668" s="168" t="s">
        <v>4952</v>
      </c>
      <c r="C1668" s="31" t="s">
        <v>1735</v>
      </c>
      <c r="D1668" s="168" t="s">
        <v>4953</v>
      </c>
      <c r="E1668" s="31" t="s">
        <v>3054</v>
      </c>
      <c r="F1668" s="31" t="s">
        <v>132</v>
      </c>
      <c r="G1668" s="168" t="s">
        <v>1792</v>
      </c>
      <c r="H1668" s="31" t="s">
        <v>1779</v>
      </c>
      <c r="I1668" s="168" t="s">
        <v>1729</v>
      </c>
      <c r="J1668" s="173">
        <v>2.0</v>
      </c>
      <c r="K1668" s="31" t="s">
        <v>82</v>
      </c>
      <c r="L1668" s="31" t="s">
        <v>134</v>
      </c>
      <c r="M1668" s="174">
        <v>45760.0</v>
      </c>
      <c r="N1668" s="31" t="s">
        <v>2</v>
      </c>
      <c r="O1668" s="173">
        <v>2.0</v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99" t="s">
        <v>5042</v>
      </c>
      <c r="B1669" s="168" t="s">
        <v>5005</v>
      </c>
      <c r="C1669" s="31" t="s">
        <v>1735</v>
      </c>
      <c r="D1669" s="168" t="s">
        <v>5006</v>
      </c>
      <c r="E1669" s="31" t="s">
        <v>5007</v>
      </c>
      <c r="F1669" s="31" t="s">
        <v>132</v>
      </c>
      <c r="G1669" s="168" t="s">
        <v>1736</v>
      </c>
      <c r="H1669" s="31" t="s">
        <v>1733</v>
      </c>
      <c r="I1669" s="168" t="s">
        <v>1755</v>
      </c>
      <c r="J1669" s="173">
        <v>1.0</v>
      </c>
      <c r="K1669" s="31" t="s">
        <v>9</v>
      </c>
      <c r="L1669" s="31" t="s">
        <v>134</v>
      </c>
      <c r="M1669" s="174">
        <v>45760.0</v>
      </c>
      <c r="N1669" s="31" t="s">
        <v>2</v>
      </c>
      <c r="O1669" s="173">
        <v>1.0</v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99" t="s">
        <v>5043</v>
      </c>
      <c r="B1670" s="168" t="s">
        <v>5022</v>
      </c>
      <c r="C1670" s="31" t="s">
        <v>1732</v>
      </c>
      <c r="D1670" s="168" t="s">
        <v>5023</v>
      </c>
      <c r="E1670" s="31" t="s">
        <v>5024</v>
      </c>
      <c r="F1670" s="31" t="s">
        <v>129</v>
      </c>
      <c r="G1670" s="168" t="s">
        <v>1792</v>
      </c>
      <c r="H1670" s="31" t="s">
        <v>1779</v>
      </c>
      <c r="I1670" s="168" t="s">
        <v>1729</v>
      </c>
      <c r="J1670" s="173">
        <v>1.0</v>
      </c>
      <c r="K1670" s="31" t="s">
        <v>82</v>
      </c>
      <c r="L1670" s="31" t="s">
        <v>134</v>
      </c>
      <c r="M1670" s="174">
        <v>45760.0</v>
      </c>
      <c r="N1670" s="31" t="s">
        <v>2</v>
      </c>
      <c r="O1670" s="173">
        <v>1.0</v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99" t="s">
        <v>5044</v>
      </c>
      <c r="B1671" s="168" t="s">
        <v>5026</v>
      </c>
      <c r="C1671" s="31" t="s">
        <v>1732</v>
      </c>
      <c r="D1671" s="168" t="s">
        <v>5027</v>
      </c>
      <c r="E1671" s="31" t="s">
        <v>5028</v>
      </c>
      <c r="F1671" s="31" t="s">
        <v>131</v>
      </c>
      <c r="G1671" s="168" t="s">
        <v>1749</v>
      </c>
      <c r="H1671" s="31" t="s">
        <v>1742</v>
      </c>
      <c r="I1671" s="168" t="s">
        <v>1755</v>
      </c>
      <c r="J1671" s="173">
        <v>1.0</v>
      </c>
      <c r="K1671" s="31" t="s">
        <v>9</v>
      </c>
      <c r="L1671" s="31" t="s">
        <v>134</v>
      </c>
      <c r="M1671" s="174">
        <v>45760.0</v>
      </c>
      <c r="N1671" s="31" t="s">
        <v>2</v>
      </c>
      <c r="O1671" s="173">
        <v>1.0</v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99" t="s">
        <v>5045</v>
      </c>
      <c r="B1672" s="168" t="s">
        <v>5030</v>
      </c>
      <c r="C1672" s="31" t="s">
        <v>1732</v>
      </c>
      <c r="D1672" s="168" t="s">
        <v>5031</v>
      </c>
      <c r="E1672" s="31" t="s">
        <v>5032</v>
      </c>
      <c r="F1672" s="31" t="s">
        <v>129</v>
      </c>
      <c r="G1672" s="168" t="s">
        <v>1792</v>
      </c>
      <c r="H1672" s="31" t="s">
        <v>1779</v>
      </c>
      <c r="I1672" s="168" t="s">
        <v>1755</v>
      </c>
      <c r="J1672" s="173">
        <v>1.0</v>
      </c>
      <c r="K1672" s="31" t="s">
        <v>9</v>
      </c>
      <c r="L1672" s="31" t="s">
        <v>134</v>
      </c>
      <c r="M1672" s="174">
        <v>45760.0</v>
      </c>
      <c r="N1672" s="31" t="s">
        <v>2</v>
      </c>
      <c r="O1672" s="173">
        <v>1.0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99" t="s">
        <v>5046</v>
      </c>
      <c r="B1673" s="168" t="s">
        <v>5034</v>
      </c>
      <c r="C1673" s="31" t="s">
        <v>1732</v>
      </c>
      <c r="D1673" s="168" t="s">
        <v>5035</v>
      </c>
      <c r="E1673" s="31" t="s">
        <v>5036</v>
      </c>
      <c r="F1673" s="31" t="s">
        <v>129</v>
      </c>
      <c r="G1673" s="168" t="s">
        <v>1792</v>
      </c>
      <c r="H1673" s="31" t="s">
        <v>1779</v>
      </c>
      <c r="I1673" s="168" t="s">
        <v>1729</v>
      </c>
      <c r="J1673" s="173">
        <v>2.0</v>
      </c>
      <c r="K1673" s="31" t="s">
        <v>82</v>
      </c>
      <c r="L1673" s="31" t="s">
        <v>134</v>
      </c>
      <c r="M1673" s="174">
        <v>45760.0</v>
      </c>
      <c r="N1673" s="31" t="s">
        <v>2</v>
      </c>
      <c r="O1673" s="173">
        <v>2.0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99" t="s">
        <v>5047</v>
      </c>
      <c r="B1674" s="168" t="s">
        <v>5038</v>
      </c>
      <c r="C1674" s="31" t="s">
        <v>1732</v>
      </c>
      <c r="D1674" s="168" t="s">
        <v>5039</v>
      </c>
      <c r="E1674" s="31" t="s">
        <v>5040</v>
      </c>
      <c r="F1674" s="31" t="s">
        <v>131</v>
      </c>
      <c r="G1674" s="168" t="s">
        <v>1749</v>
      </c>
      <c r="H1674" s="31" t="s">
        <v>1742</v>
      </c>
      <c r="I1674" s="168" t="s">
        <v>1755</v>
      </c>
      <c r="J1674" s="173">
        <v>1.0</v>
      </c>
      <c r="K1674" s="31" t="s">
        <v>9</v>
      </c>
      <c r="L1674" s="31" t="s">
        <v>134</v>
      </c>
      <c r="M1674" s="174">
        <v>45760.0</v>
      </c>
      <c r="N1674" s="31" t="s">
        <v>2</v>
      </c>
      <c r="O1674" s="173">
        <v>1.0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99" t="s">
        <v>5048</v>
      </c>
      <c r="B1675" s="168" t="s">
        <v>4992</v>
      </c>
      <c r="C1675" s="31" t="s">
        <v>1735</v>
      </c>
      <c r="D1675" s="168" t="s">
        <v>4993</v>
      </c>
      <c r="E1675" s="31" t="s">
        <v>4994</v>
      </c>
      <c r="F1675" s="31" t="s">
        <v>132</v>
      </c>
      <c r="G1675" s="168" t="s">
        <v>1736</v>
      </c>
      <c r="H1675" s="31" t="s">
        <v>1733</v>
      </c>
      <c r="I1675" s="168" t="s">
        <v>1729</v>
      </c>
      <c r="J1675" s="173">
        <v>1.0</v>
      </c>
      <c r="K1675" s="31" t="s">
        <v>82</v>
      </c>
      <c r="L1675" s="31" t="s">
        <v>134</v>
      </c>
      <c r="M1675" s="174">
        <v>45760.0</v>
      </c>
      <c r="N1675" s="31" t="s">
        <v>2</v>
      </c>
      <c r="O1675" s="173">
        <v>1.0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99" t="s">
        <v>5049</v>
      </c>
      <c r="B1676" s="168" t="s">
        <v>5050</v>
      </c>
      <c r="C1676" s="31" t="s">
        <v>1725</v>
      </c>
      <c r="D1676" s="168" t="s">
        <v>5051</v>
      </c>
      <c r="E1676" s="31" t="s">
        <v>4133</v>
      </c>
      <c r="F1676" s="31" t="s">
        <v>129</v>
      </c>
      <c r="G1676" s="163" t="s">
        <v>1728</v>
      </c>
      <c r="H1676" s="31" t="s">
        <v>1728</v>
      </c>
      <c r="I1676" s="168" t="s">
        <v>1755</v>
      </c>
      <c r="J1676" s="173">
        <v>1.0</v>
      </c>
      <c r="K1676" s="31" t="s">
        <v>9</v>
      </c>
      <c r="L1676" s="31" t="s">
        <v>134</v>
      </c>
      <c r="M1676" s="174">
        <v>45760.0</v>
      </c>
      <c r="N1676" s="31" t="s">
        <v>2</v>
      </c>
      <c r="O1676" s="173">
        <v>1.0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99" t="s">
        <v>5052</v>
      </c>
      <c r="B1677" s="168" t="s">
        <v>4981</v>
      </c>
      <c r="C1677" s="31" t="s">
        <v>1735</v>
      </c>
      <c r="D1677" s="168" t="s">
        <v>4982</v>
      </c>
      <c r="E1677" s="31" t="s">
        <v>4983</v>
      </c>
      <c r="F1677" s="31" t="s">
        <v>132</v>
      </c>
      <c r="G1677" s="168" t="s">
        <v>1792</v>
      </c>
      <c r="H1677" s="31" t="s">
        <v>1779</v>
      </c>
      <c r="I1677" s="168" t="s">
        <v>1755</v>
      </c>
      <c r="J1677" s="173">
        <v>1.0</v>
      </c>
      <c r="K1677" s="31" t="s">
        <v>9</v>
      </c>
      <c r="L1677" s="31" t="s">
        <v>134</v>
      </c>
      <c r="M1677" s="174">
        <v>45760.0</v>
      </c>
      <c r="N1677" s="31" t="s">
        <v>2</v>
      </c>
      <c r="O1677" s="173">
        <v>1.0</v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99" t="s">
        <v>5053</v>
      </c>
      <c r="B1678" s="168" t="s">
        <v>5054</v>
      </c>
      <c r="C1678" s="31" t="s">
        <v>1725</v>
      </c>
      <c r="D1678" s="168" t="s">
        <v>5055</v>
      </c>
      <c r="E1678" s="31" t="s">
        <v>4377</v>
      </c>
      <c r="F1678" s="31" t="s">
        <v>131</v>
      </c>
      <c r="G1678" s="163" t="s">
        <v>1728</v>
      </c>
      <c r="H1678" s="31" t="s">
        <v>1728</v>
      </c>
      <c r="I1678" s="168" t="s">
        <v>1755</v>
      </c>
      <c r="J1678" s="173">
        <v>1.0</v>
      </c>
      <c r="K1678" s="31" t="s">
        <v>9</v>
      </c>
      <c r="L1678" s="31" t="s">
        <v>134</v>
      </c>
      <c r="M1678" s="174">
        <v>45760.0</v>
      </c>
      <c r="N1678" s="31" t="s">
        <v>2</v>
      </c>
      <c r="O1678" s="173">
        <v>1.0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99" t="s">
        <v>5056</v>
      </c>
      <c r="B1679" s="168" t="s">
        <v>5057</v>
      </c>
      <c r="C1679" s="31" t="s">
        <v>1725</v>
      </c>
      <c r="D1679" s="168" t="s">
        <v>5058</v>
      </c>
      <c r="E1679" s="31" t="s">
        <v>5059</v>
      </c>
      <c r="F1679" s="31" t="s">
        <v>129</v>
      </c>
      <c r="G1679" s="163" t="s">
        <v>1728</v>
      </c>
      <c r="H1679" s="31" t="s">
        <v>1728</v>
      </c>
      <c r="I1679" s="168" t="s">
        <v>1729</v>
      </c>
      <c r="J1679" s="173">
        <v>1.0</v>
      </c>
      <c r="K1679" s="31" t="s">
        <v>82</v>
      </c>
      <c r="L1679" s="31" t="s">
        <v>134</v>
      </c>
      <c r="M1679" s="174">
        <v>45760.0</v>
      </c>
      <c r="N1679" s="31" t="s">
        <v>2</v>
      </c>
      <c r="O1679" s="173">
        <v>1.0</v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99" t="s">
        <v>5060</v>
      </c>
      <c r="B1680" s="168" t="s">
        <v>5054</v>
      </c>
      <c r="C1680" s="31" t="s">
        <v>1732</v>
      </c>
      <c r="D1680" s="168" t="s">
        <v>5055</v>
      </c>
      <c r="E1680" s="31" t="s">
        <v>4377</v>
      </c>
      <c r="F1680" s="31" t="s">
        <v>131</v>
      </c>
      <c r="G1680" s="168" t="s">
        <v>1749</v>
      </c>
      <c r="H1680" s="31" t="s">
        <v>1742</v>
      </c>
      <c r="I1680" s="168" t="s">
        <v>1755</v>
      </c>
      <c r="J1680" s="173">
        <v>1.0</v>
      </c>
      <c r="K1680" s="31" t="s">
        <v>9</v>
      </c>
      <c r="L1680" s="31" t="s">
        <v>134</v>
      </c>
      <c r="M1680" s="174">
        <v>45760.0</v>
      </c>
      <c r="N1680" s="31" t="s">
        <v>2</v>
      </c>
      <c r="O1680" s="173">
        <v>1.0</v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99" t="s">
        <v>5061</v>
      </c>
      <c r="B1681" s="168" t="s">
        <v>5062</v>
      </c>
      <c r="C1681" s="31" t="s">
        <v>1725</v>
      </c>
      <c r="D1681" s="168" t="s">
        <v>5063</v>
      </c>
      <c r="E1681" s="31" t="s">
        <v>5064</v>
      </c>
      <c r="F1681" s="31" t="s">
        <v>129</v>
      </c>
      <c r="G1681" s="163" t="s">
        <v>1728</v>
      </c>
      <c r="H1681" s="31" t="s">
        <v>1728</v>
      </c>
      <c r="I1681" s="168" t="s">
        <v>1755</v>
      </c>
      <c r="J1681" s="173">
        <v>1.0</v>
      </c>
      <c r="K1681" s="31" t="s">
        <v>9</v>
      </c>
      <c r="L1681" s="31" t="s">
        <v>134</v>
      </c>
      <c r="M1681" s="174">
        <v>45760.0</v>
      </c>
      <c r="N1681" s="31" t="s">
        <v>2</v>
      </c>
      <c r="O1681" s="173">
        <v>1.0</v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99" t="s">
        <v>5065</v>
      </c>
      <c r="B1682" s="168" t="s">
        <v>5062</v>
      </c>
      <c r="C1682" s="31" t="s">
        <v>1725</v>
      </c>
      <c r="D1682" s="168" t="s">
        <v>5063</v>
      </c>
      <c r="E1682" s="31" t="s">
        <v>5064</v>
      </c>
      <c r="F1682" s="31" t="s">
        <v>129</v>
      </c>
      <c r="G1682" s="163" t="s">
        <v>1728</v>
      </c>
      <c r="H1682" s="31" t="s">
        <v>1728</v>
      </c>
      <c r="I1682" s="168" t="s">
        <v>1729</v>
      </c>
      <c r="J1682" s="173">
        <v>1.0</v>
      </c>
      <c r="K1682" s="31" t="s">
        <v>82</v>
      </c>
      <c r="L1682" s="31" t="s">
        <v>134</v>
      </c>
      <c r="M1682" s="174">
        <v>45760.0</v>
      </c>
      <c r="N1682" s="31" t="s">
        <v>2</v>
      </c>
      <c r="O1682" s="173">
        <v>1.0</v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99" t="s">
        <v>5066</v>
      </c>
      <c r="B1683" s="168" t="s">
        <v>5050</v>
      </c>
      <c r="C1683" s="31" t="s">
        <v>1732</v>
      </c>
      <c r="D1683" s="168" t="s">
        <v>5051</v>
      </c>
      <c r="E1683" s="31" t="s">
        <v>4133</v>
      </c>
      <c r="F1683" s="31" t="s">
        <v>129</v>
      </c>
      <c r="G1683" s="168" t="s">
        <v>1792</v>
      </c>
      <c r="H1683" s="31" t="s">
        <v>1779</v>
      </c>
      <c r="I1683" s="168" t="s">
        <v>1755</v>
      </c>
      <c r="J1683" s="173">
        <v>1.0</v>
      </c>
      <c r="K1683" s="31" t="s">
        <v>9</v>
      </c>
      <c r="L1683" s="31" t="s">
        <v>134</v>
      </c>
      <c r="M1683" s="174">
        <v>45760.0</v>
      </c>
      <c r="N1683" s="31" t="s">
        <v>2</v>
      </c>
      <c r="O1683" s="173">
        <v>1.0</v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99" t="s">
        <v>5067</v>
      </c>
      <c r="B1684" s="168" t="s">
        <v>4987</v>
      </c>
      <c r="C1684" s="31" t="s">
        <v>1735</v>
      </c>
      <c r="D1684" s="168" t="s">
        <v>4988</v>
      </c>
      <c r="E1684" s="31" t="s">
        <v>4989</v>
      </c>
      <c r="F1684" s="31" t="s">
        <v>132</v>
      </c>
      <c r="G1684" s="168" t="s">
        <v>1736</v>
      </c>
      <c r="H1684" s="31" t="s">
        <v>1733</v>
      </c>
      <c r="I1684" s="168" t="s">
        <v>1729</v>
      </c>
      <c r="J1684" s="173">
        <v>1.0</v>
      </c>
      <c r="K1684" s="31" t="s">
        <v>82</v>
      </c>
      <c r="L1684" s="31" t="s">
        <v>134</v>
      </c>
      <c r="M1684" s="174">
        <v>45760.0</v>
      </c>
      <c r="N1684" s="31" t="s">
        <v>2</v>
      </c>
      <c r="O1684" s="173">
        <v>1.0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99" t="s">
        <v>5068</v>
      </c>
      <c r="B1685" s="168" t="s">
        <v>5057</v>
      </c>
      <c r="C1685" s="31" t="s">
        <v>1732</v>
      </c>
      <c r="D1685" s="168" t="s">
        <v>5058</v>
      </c>
      <c r="E1685" s="31" t="s">
        <v>5059</v>
      </c>
      <c r="F1685" s="31" t="s">
        <v>129</v>
      </c>
      <c r="G1685" s="168" t="s">
        <v>1792</v>
      </c>
      <c r="H1685" s="31" t="s">
        <v>1779</v>
      </c>
      <c r="I1685" s="168" t="s">
        <v>1729</v>
      </c>
      <c r="J1685" s="173">
        <v>1.0</v>
      </c>
      <c r="K1685" s="31" t="s">
        <v>82</v>
      </c>
      <c r="L1685" s="31" t="s">
        <v>134</v>
      </c>
      <c r="M1685" s="174">
        <v>45760.0</v>
      </c>
      <c r="N1685" s="31" t="s">
        <v>2</v>
      </c>
      <c r="O1685" s="173">
        <v>1.0</v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99" t="s">
        <v>5069</v>
      </c>
      <c r="B1686" s="168" t="s">
        <v>5062</v>
      </c>
      <c r="C1686" s="31" t="s">
        <v>1732</v>
      </c>
      <c r="D1686" s="168" t="s">
        <v>5063</v>
      </c>
      <c r="E1686" s="31" t="s">
        <v>5064</v>
      </c>
      <c r="F1686" s="31" t="s">
        <v>129</v>
      </c>
      <c r="G1686" s="168" t="s">
        <v>1792</v>
      </c>
      <c r="H1686" s="31" t="s">
        <v>1779</v>
      </c>
      <c r="I1686" s="168" t="s">
        <v>1729</v>
      </c>
      <c r="J1686" s="173">
        <v>1.0</v>
      </c>
      <c r="K1686" s="31" t="s">
        <v>82</v>
      </c>
      <c r="L1686" s="31" t="s">
        <v>134</v>
      </c>
      <c r="M1686" s="174">
        <v>45760.0</v>
      </c>
      <c r="N1686" s="31" t="s">
        <v>2</v>
      </c>
      <c r="O1686" s="173">
        <v>1.0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99" t="s">
        <v>5070</v>
      </c>
      <c r="B1687" s="168" t="s">
        <v>5071</v>
      </c>
      <c r="C1687" s="31" t="s">
        <v>1725</v>
      </c>
      <c r="D1687" s="168" t="s">
        <v>5072</v>
      </c>
      <c r="E1687" s="31" t="s">
        <v>5073</v>
      </c>
      <c r="F1687" s="31" t="s">
        <v>132</v>
      </c>
      <c r="G1687" s="163" t="s">
        <v>1728</v>
      </c>
      <c r="H1687" s="31" t="s">
        <v>1728</v>
      </c>
      <c r="I1687" s="168" t="s">
        <v>1729</v>
      </c>
      <c r="J1687" s="173">
        <v>1.0</v>
      </c>
      <c r="K1687" s="31" t="s">
        <v>82</v>
      </c>
      <c r="L1687" s="31" t="s">
        <v>134</v>
      </c>
      <c r="M1687" s="174">
        <v>45760.0</v>
      </c>
      <c r="N1687" s="31" t="s">
        <v>2</v>
      </c>
      <c r="O1687" s="173">
        <v>1.0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99" t="s">
        <v>5074</v>
      </c>
      <c r="B1688" s="168" t="s">
        <v>4996</v>
      </c>
      <c r="C1688" s="31" t="s">
        <v>1735</v>
      </c>
      <c r="D1688" s="168" t="s">
        <v>4997</v>
      </c>
      <c r="E1688" s="31" t="s">
        <v>4998</v>
      </c>
      <c r="F1688" s="31" t="s">
        <v>132</v>
      </c>
      <c r="G1688" s="168" t="s">
        <v>1736</v>
      </c>
      <c r="H1688" s="31" t="s">
        <v>1733</v>
      </c>
      <c r="I1688" s="168" t="s">
        <v>1729</v>
      </c>
      <c r="J1688" s="173">
        <v>1.0</v>
      </c>
      <c r="K1688" s="31" t="s">
        <v>82</v>
      </c>
      <c r="L1688" s="31" t="s">
        <v>134</v>
      </c>
      <c r="M1688" s="174">
        <v>45760.0</v>
      </c>
      <c r="N1688" s="31" t="s">
        <v>2</v>
      </c>
      <c r="O1688" s="173">
        <v>1.0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99" t="s">
        <v>5075</v>
      </c>
      <c r="B1689" s="168" t="s">
        <v>5071</v>
      </c>
      <c r="C1689" s="31" t="s">
        <v>1732</v>
      </c>
      <c r="D1689" s="168" t="s">
        <v>5072</v>
      </c>
      <c r="E1689" s="31" t="s">
        <v>5073</v>
      </c>
      <c r="F1689" s="31" t="s">
        <v>132</v>
      </c>
      <c r="G1689" s="168" t="s">
        <v>1736</v>
      </c>
      <c r="H1689" s="31" t="s">
        <v>1733</v>
      </c>
      <c r="I1689" s="168" t="s">
        <v>1729</v>
      </c>
      <c r="J1689" s="173">
        <v>1.0</v>
      </c>
      <c r="K1689" s="31" t="s">
        <v>82</v>
      </c>
      <c r="L1689" s="31" t="s">
        <v>134</v>
      </c>
      <c r="M1689" s="174">
        <v>45760.0</v>
      </c>
      <c r="N1689" s="31" t="s">
        <v>2</v>
      </c>
      <c r="O1689" s="173">
        <v>1.0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99" t="s">
        <v>5076</v>
      </c>
      <c r="B1690" s="168" t="s">
        <v>5009</v>
      </c>
      <c r="C1690" s="31" t="s">
        <v>1735</v>
      </c>
      <c r="D1690" s="168" t="s">
        <v>5010</v>
      </c>
      <c r="E1690" s="31" t="s">
        <v>5011</v>
      </c>
      <c r="F1690" s="31" t="s">
        <v>129</v>
      </c>
      <c r="G1690" s="168" t="s">
        <v>1792</v>
      </c>
      <c r="H1690" s="31" t="s">
        <v>1779</v>
      </c>
      <c r="I1690" s="168" t="s">
        <v>1755</v>
      </c>
      <c r="J1690" s="173">
        <v>1.0</v>
      </c>
      <c r="K1690" s="31" t="s">
        <v>9</v>
      </c>
      <c r="L1690" s="31" t="s">
        <v>134</v>
      </c>
      <c r="M1690" s="174">
        <v>45760.0</v>
      </c>
      <c r="N1690" s="31" t="s">
        <v>2</v>
      </c>
      <c r="O1690" s="173">
        <v>1.0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99" t="s">
        <v>5077</v>
      </c>
      <c r="B1691" s="168" t="s">
        <v>5009</v>
      </c>
      <c r="C1691" s="31" t="s">
        <v>1735</v>
      </c>
      <c r="D1691" s="168" t="s">
        <v>5010</v>
      </c>
      <c r="E1691" s="31" t="s">
        <v>5011</v>
      </c>
      <c r="F1691" s="31" t="s">
        <v>129</v>
      </c>
      <c r="G1691" s="168" t="s">
        <v>1792</v>
      </c>
      <c r="H1691" s="31" t="s">
        <v>1779</v>
      </c>
      <c r="I1691" s="168" t="s">
        <v>1729</v>
      </c>
      <c r="J1691" s="173">
        <v>1.0</v>
      </c>
      <c r="K1691" s="31" t="s">
        <v>82</v>
      </c>
      <c r="L1691" s="31" t="s">
        <v>134</v>
      </c>
      <c r="M1691" s="174">
        <v>45760.0</v>
      </c>
      <c r="N1691" s="31" t="s">
        <v>2</v>
      </c>
      <c r="O1691" s="173">
        <v>1.0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99" t="s">
        <v>5078</v>
      </c>
      <c r="B1692" s="168" t="s">
        <v>5038</v>
      </c>
      <c r="C1692" s="31" t="s">
        <v>1735</v>
      </c>
      <c r="D1692" s="168" t="s">
        <v>5039</v>
      </c>
      <c r="E1692" s="31" t="s">
        <v>5040</v>
      </c>
      <c r="F1692" s="31" t="s">
        <v>131</v>
      </c>
      <c r="G1692" s="168" t="s">
        <v>1749</v>
      </c>
      <c r="H1692" s="31" t="s">
        <v>1742</v>
      </c>
      <c r="I1692" s="168" t="s">
        <v>1755</v>
      </c>
      <c r="J1692" s="173">
        <v>1.0</v>
      </c>
      <c r="K1692" s="31" t="s">
        <v>9</v>
      </c>
      <c r="L1692" s="31" t="s">
        <v>134</v>
      </c>
      <c r="M1692" s="174">
        <v>45760.0</v>
      </c>
      <c r="N1692" s="31" t="s">
        <v>2</v>
      </c>
      <c r="O1692" s="173">
        <v>1.0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99" t="s">
        <v>5079</v>
      </c>
      <c r="B1693" s="168" t="s">
        <v>5080</v>
      </c>
      <c r="C1693" s="31" t="s">
        <v>1725</v>
      </c>
      <c r="D1693" s="168" t="s">
        <v>5081</v>
      </c>
      <c r="E1693" s="31" t="s">
        <v>5082</v>
      </c>
      <c r="F1693" s="31" t="s">
        <v>132</v>
      </c>
      <c r="G1693" s="163" t="s">
        <v>1728</v>
      </c>
      <c r="H1693" s="31" t="s">
        <v>1728</v>
      </c>
      <c r="I1693" s="168" t="s">
        <v>1729</v>
      </c>
      <c r="J1693" s="173">
        <v>1.0</v>
      </c>
      <c r="K1693" s="31" t="s">
        <v>82</v>
      </c>
      <c r="L1693" s="31" t="s">
        <v>134</v>
      </c>
      <c r="M1693" s="174">
        <v>45760.0</v>
      </c>
      <c r="N1693" s="31" t="s">
        <v>2</v>
      </c>
      <c r="O1693" s="173">
        <v>1.0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99" t="s">
        <v>5083</v>
      </c>
      <c r="B1694" s="168" t="s">
        <v>5080</v>
      </c>
      <c r="C1694" s="31" t="s">
        <v>1732</v>
      </c>
      <c r="D1694" s="168" t="s">
        <v>5081</v>
      </c>
      <c r="E1694" s="31" t="s">
        <v>5082</v>
      </c>
      <c r="F1694" s="31" t="s">
        <v>132</v>
      </c>
      <c r="G1694" s="168" t="s">
        <v>1749</v>
      </c>
      <c r="H1694" s="31" t="s">
        <v>1742</v>
      </c>
      <c r="I1694" s="168" t="s">
        <v>1729</v>
      </c>
      <c r="J1694" s="173">
        <v>1.0</v>
      </c>
      <c r="K1694" s="31" t="s">
        <v>82</v>
      </c>
      <c r="L1694" s="31" t="s">
        <v>134</v>
      </c>
      <c r="M1694" s="174">
        <v>45760.0</v>
      </c>
      <c r="N1694" s="31" t="s">
        <v>2</v>
      </c>
      <c r="O1694" s="173">
        <v>1.0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99" t="s">
        <v>5084</v>
      </c>
      <c r="B1695" s="168" t="s">
        <v>5050</v>
      </c>
      <c r="C1695" s="31" t="s">
        <v>1735</v>
      </c>
      <c r="D1695" s="168" t="s">
        <v>5051</v>
      </c>
      <c r="E1695" s="31" t="s">
        <v>4133</v>
      </c>
      <c r="F1695" s="31" t="s">
        <v>129</v>
      </c>
      <c r="G1695" s="168" t="s">
        <v>1792</v>
      </c>
      <c r="H1695" s="31" t="s">
        <v>1779</v>
      </c>
      <c r="I1695" s="168" t="s">
        <v>1755</v>
      </c>
      <c r="J1695" s="173">
        <v>1.0</v>
      </c>
      <c r="K1695" s="31" t="s">
        <v>9</v>
      </c>
      <c r="L1695" s="31" t="s">
        <v>134</v>
      </c>
      <c r="M1695" s="174">
        <v>45760.0</v>
      </c>
      <c r="N1695" s="31" t="s">
        <v>2</v>
      </c>
      <c r="O1695" s="173">
        <v>1.0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99" t="s">
        <v>5085</v>
      </c>
      <c r="B1696" s="168" t="s">
        <v>5071</v>
      </c>
      <c r="C1696" s="31" t="s">
        <v>1735</v>
      </c>
      <c r="D1696" s="168" t="s">
        <v>5072</v>
      </c>
      <c r="E1696" s="31" t="s">
        <v>5073</v>
      </c>
      <c r="F1696" s="31" t="s">
        <v>132</v>
      </c>
      <c r="G1696" s="168" t="s">
        <v>1736</v>
      </c>
      <c r="H1696" s="31" t="s">
        <v>1733</v>
      </c>
      <c r="I1696" s="168" t="s">
        <v>1729</v>
      </c>
      <c r="J1696" s="173">
        <v>1.0</v>
      </c>
      <c r="K1696" s="31" t="s">
        <v>82</v>
      </c>
      <c r="L1696" s="31" t="s">
        <v>134</v>
      </c>
      <c r="M1696" s="174">
        <v>45760.0</v>
      </c>
      <c r="N1696" s="31" t="s">
        <v>2</v>
      </c>
      <c r="O1696" s="173">
        <v>1.0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99" t="s">
        <v>5086</v>
      </c>
      <c r="B1697" s="168" t="s">
        <v>5054</v>
      </c>
      <c r="C1697" s="31" t="s">
        <v>1735</v>
      </c>
      <c r="D1697" s="168" t="s">
        <v>5055</v>
      </c>
      <c r="E1697" s="31" t="s">
        <v>4377</v>
      </c>
      <c r="F1697" s="31" t="s">
        <v>131</v>
      </c>
      <c r="G1697" s="168" t="s">
        <v>1749</v>
      </c>
      <c r="H1697" s="31" t="s">
        <v>1742</v>
      </c>
      <c r="I1697" s="168" t="s">
        <v>1755</v>
      </c>
      <c r="J1697" s="173">
        <v>1.0</v>
      </c>
      <c r="K1697" s="31" t="s">
        <v>9</v>
      </c>
      <c r="L1697" s="31" t="s">
        <v>134</v>
      </c>
      <c r="M1697" s="174">
        <v>45760.0</v>
      </c>
      <c r="N1697" s="31" t="s">
        <v>2</v>
      </c>
      <c r="O1697" s="173">
        <v>1.0</v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99" t="s">
        <v>5087</v>
      </c>
      <c r="B1698" s="168" t="s">
        <v>5088</v>
      </c>
      <c r="C1698" s="31" t="s">
        <v>1725</v>
      </c>
      <c r="D1698" s="168" t="s">
        <v>5089</v>
      </c>
      <c r="E1698" s="31" t="s">
        <v>5090</v>
      </c>
      <c r="F1698" s="31" t="s">
        <v>132</v>
      </c>
      <c r="G1698" s="163" t="s">
        <v>1728</v>
      </c>
      <c r="H1698" s="31" t="s">
        <v>1728</v>
      </c>
      <c r="I1698" s="168" t="s">
        <v>1755</v>
      </c>
      <c r="J1698" s="173">
        <v>1.0</v>
      </c>
      <c r="K1698" s="31" t="s">
        <v>9</v>
      </c>
      <c r="L1698" s="31" t="s">
        <v>134</v>
      </c>
      <c r="M1698" s="174">
        <v>45760.0</v>
      </c>
      <c r="N1698" s="31" t="s">
        <v>2</v>
      </c>
      <c r="O1698" s="173">
        <v>1.0</v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99" t="s">
        <v>5091</v>
      </c>
      <c r="B1699" s="168" t="s">
        <v>5092</v>
      </c>
      <c r="C1699" s="31" t="s">
        <v>1725</v>
      </c>
      <c r="D1699" s="168" t="s">
        <v>5093</v>
      </c>
      <c r="E1699" s="31" t="s">
        <v>5094</v>
      </c>
      <c r="F1699" s="31" t="s">
        <v>132</v>
      </c>
      <c r="G1699" s="163" t="s">
        <v>1728</v>
      </c>
      <c r="H1699" s="31" t="s">
        <v>1728</v>
      </c>
      <c r="I1699" s="168" t="s">
        <v>1729</v>
      </c>
      <c r="J1699" s="173">
        <v>1.0</v>
      </c>
      <c r="K1699" s="31" t="s">
        <v>82</v>
      </c>
      <c r="L1699" s="31" t="s">
        <v>134</v>
      </c>
      <c r="M1699" s="174">
        <v>45760.0</v>
      </c>
      <c r="N1699" s="31" t="s">
        <v>2</v>
      </c>
      <c r="O1699" s="173">
        <v>1.0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99" t="s">
        <v>5095</v>
      </c>
      <c r="B1700" s="168" t="s">
        <v>5057</v>
      </c>
      <c r="C1700" s="31" t="s">
        <v>1735</v>
      </c>
      <c r="D1700" s="168" t="s">
        <v>5058</v>
      </c>
      <c r="E1700" s="31" t="s">
        <v>5059</v>
      </c>
      <c r="F1700" s="31" t="s">
        <v>129</v>
      </c>
      <c r="G1700" s="168" t="s">
        <v>1792</v>
      </c>
      <c r="H1700" s="31" t="s">
        <v>1779</v>
      </c>
      <c r="I1700" s="168" t="s">
        <v>1729</v>
      </c>
      <c r="J1700" s="173">
        <v>1.0</v>
      </c>
      <c r="K1700" s="31" t="s">
        <v>82</v>
      </c>
      <c r="L1700" s="31" t="s">
        <v>134</v>
      </c>
      <c r="M1700" s="174">
        <v>45760.0</v>
      </c>
      <c r="N1700" s="31" t="s">
        <v>2</v>
      </c>
      <c r="O1700" s="173">
        <v>1.0</v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99" t="s">
        <v>5096</v>
      </c>
      <c r="B1701" s="168" t="s">
        <v>5026</v>
      </c>
      <c r="C1701" s="31" t="s">
        <v>1735</v>
      </c>
      <c r="D1701" s="168" t="s">
        <v>5027</v>
      </c>
      <c r="E1701" s="31" t="s">
        <v>5028</v>
      </c>
      <c r="F1701" s="31" t="s">
        <v>131</v>
      </c>
      <c r="G1701" s="168" t="s">
        <v>1749</v>
      </c>
      <c r="H1701" s="31" t="s">
        <v>1742</v>
      </c>
      <c r="I1701" s="168" t="s">
        <v>1755</v>
      </c>
      <c r="J1701" s="173">
        <v>1.0</v>
      </c>
      <c r="K1701" s="31" t="s">
        <v>9</v>
      </c>
      <c r="L1701" s="31" t="s">
        <v>134</v>
      </c>
      <c r="M1701" s="174">
        <v>45760.0</v>
      </c>
      <c r="N1701" s="31" t="s">
        <v>2</v>
      </c>
      <c r="O1701" s="173">
        <v>1.0</v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99" t="s">
        <v>5097</v>
      </c>
      <c r="B1702" s="168" t="s">
        <v>5088</v>
      </c>
      <c r="C1702" s="31" t="s">
        <v>1732</v>
      </c>
      <c r="D1702" s="168" t="s">
        <v>5089</v>
      </c>
      <c r="E1702" s="31" t="s">
        <v>5090</v>
      </c>
      <c r="F1702" s="31" t="s">
        <v>132</v>
      </c>
      <c r="G1702" s="168" t="s">
        <v>1749</v>
      </c>
      <c r="H1702" s="31" t="s">
        <v>1742</v>
      </c>
      <c r="I1702" s="168" t="s">
        <v>1755</v>
      </c>
      <c r="J1702" s="173">
        <v>1.0</v>
      </c>
      <c r="K1702" s="31" t="s">
        <v>9</v>
      </c>
      <c r="L1702" s="31" t="s">
        <v>134</v>
      </c>
      <c r="M1702" s="174">
        <v>45760.0</v>
      </c>
      <c r="N1702" s="31" t="s">
        <v>2</v>
      </c>
      <c r="O1702" s="173">
        <v>1.0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99" t="s">
        <v>5098</v>
      </c>
      <c r="B1703" s="168" t="s">
        <v>5092</v>
      </c>
      <c r="C1703" s="31" t="s">
        <v>1732</v>
      </c>
      <c r="D1703" s="168" t="s">
        <v>5093</v>
      </c>
      <c r="E1703" s="31" t="s">
        <v>5094</v>
      </c>
      <c r="F1703" s="31" t="s">
        <v>132</v>
      </c>
      <c r="G1703" s="168" t="s">
        <v>1749</v>
      </c>
      <c r="H1703" s="31" t="s">
        <v>1742</v>
      </c>
      <c r="I1703" s="168" t="s">
        <v>1729</v>
      </c>
      <c r="J1703" s="173">
        <v>1.0</v>
      </c>
      <c r="K1703" s="31" t="s">
        <v>82</v>
      </c>
      <c r="L1703" s="31" t="s">
        <v>134</v>
      </c>
      <c r="M1703" s="174">
        <v>45760.0</v>
      </c>
      <c r="N1703" s="31" t="s">
        <v>2</v>
      </c>
      <c r="O1703" s="173">
        <v>1.0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99" t="s">
        <v>5099</v>
      </c>
      <c r="B1704" s="168" t="s">
        <v>5100</v>
      </c>
      <c r="C1704" s="31" t="s">
        <v>1725</v>
      </c>
      <c r="D1704" s="168" t="s">
        <v>5101</v>
      </c>
      <c r="E1704" s="31" t="s">
        <v>5102</v>
      </c>
      <c r="F1704" s="31" t="s">
        <v>132</v>
      </c>
      <c r="G1704" s="163" t="s">
        <v>1728</v>
      </c>
      <c r="H1704" s="31" t="s">
        <v>1728</v>
      </c>
      <c r="I1704" s="168" t="s">
        <v>1755</v>
      </c>
      <c r="J1704" s="173">
        <v>1.0</v>
      </c>
      <c r="K1704" s="31" t="s">
        <v>9</v>
      </c>
      <c r="L1704" s="31" t="s">
        <v>134</v>
      </c>
      <c r="M1704" s="174">
        <v>45760.0</v>
      </c>
      <c r="N1704" s="31" t="s">
        <v>2</v>
      </c>
      <c r="O1704" s="173">
        <v>1.0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99" t="s">
        <v>5103</v>
      </c>
      <c r="B1705" s="168" t="s">
        <v>5100</v>
      </c>
      <c r="C1705" s="31" t="s">
        <v>1732</v>
      </c>
      <c r="D1705" s="168" t="s">
        <v>5101</v>
      </c>
      <c r="E1705" s="31" t="s">
        <v>5102</v>
      </c>
      <c r="F1705" s="31" t="s">
        <v>132</v>
      </c>
      <c r="G1705" s="168" t="s">
        <v>1749</v>
      </c>
      <c r="H1705" s="31" t="s">
        <v>1742</v>
      </c>
      <c r="I1705" s="168" t="s">
        <v>1755</v>
      </c>
      <c r="J1705" s="173">
        <v>1.0</v>
      </c>
      <c r="K1705" s="31" t="s">
        <v>9</v>
      </c>
      <c r="L1705" s="31" t="s">
        <v>134</v>
      </c>
      <c r="M1705" s="174">
        <v>45760.0</v>
      </c>
      <c r="N1705" s="31" t="s">
        <v>2</v>
      </c>
      <c r="O1705" s="173">
        <v>1.0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99" t="s">
        <v>5104</v>
      </c>
      <c r="B1706" s="168" t="s">
        <v>5105</v>
      </c>
      <c r="C1706" s="31" t="s">
        <v>1725</v>
      </c>
      <c r="D1706" s="168" t="s">
        <v>5106</v>
      </c>
      <c r="E1706" s="31" t="s">
        <v>5107</v>
      </c>
      <c r="F1706" s="31" t="s">
        <v>131</v>
      </c>
      <c r="G1706" s="163" t="s">
        <v>1728</v>
      </c>
      <c r="H1706" s="31" t="s">
        <v>1728</v>
      </c>
      <c r="I1706" s="168" t="s">
        <v>1755</v>
      </c>
      <c r="J1706" s="173">
        <v>1.0</v>
      </c>
      <c r="K1706" s="31" t="s">
        <v>9</v>
      </c>
      <c r="L1706" s="31" t="s">
        <v>134</v>
      </c>
      <c r="M1706" s="174">
        <v>45760.0</v>
      </c>
      <c r="N1706" s="31" t="s">
        <v>2</v>
      </c>
      <c r="O1706" s="173">
        <v>1.0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99" t="s">
        <v>5108</v>
      </c>
      <c r="B1707" s="168" t="s">
        <v>5105</v>
      </c>
      <c r="C1707" s="31" t="s">
        <v>1732</v>
      </c>
      <c r="D1707" s="168" t="s">
        <v>5106</v>
      </c>
      <c r="E1707" s="31" t="s">
        <v>5107</v>
      </c>
      <c r="F1707" s="31" t="s">
        <v>131</v>
      </c>
      <c r="G1707" s="168" t="s">
        <v>1749</v>
      </c>
      <c r="H1707" s="31" t="s">
        <v>1742</v>
      </c>
      <c r="I1707" s="168" t="s">
        <v>1755</v>
      </c>
      <c r="J1707" s="173">
        <v>1.0</v>
      </c>
      <c r="K1707" s="31" t="s">
        <v>9</v>
      </c>
      <c r="L1707" s="31" t="s">
        <v>134</v>
      </c>
      <c r="M1707" s="174">
        <v>45760.0</v>
      </c>
      <c r="N1707" s="31" t="s">
        <v>2</v>
      </c>
      <c r="O1707" s="173">
        <v>1.0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99" t="s">
        <v>5109</v>
      </c>
      <c r="B1708" s="168" t="s">
        <v>5062</v>
      </c>
      <c r="C1708" s="31" t="s">
        <v>1735</v>
      </c>
      <c r="D1708" s="168" t="s">
        <v>5063</v>
      </c>
      <c r="E1708" s="31" t="s">
        <v>5064</v>
      </c>
      <c r="F1708" s="31" t="s">
        <v>129</v>
      </c>
      <c r="G1708" s="168" t="s">
        <v>1792</v>
      </c>
      <c r="H1708" s="31" t="s">
        <v>1779</v>
      </c>
      <c r="I1708" s="168" t="s">
        <v>1755</v>
      </c>
      <c r="J1708" s="173">
        <v>1.0</v>
      </c>
      <c r="K1708" s="31" t="s">
        <v>9</v>
      </c>
      <c r="L1708" s="31" t="s">
        <v>134</v>
      </c>
      <c r="M1708" s="174">
        <v>45760.0</v>
      </c>
      <c r="N1708" s="31" t="s">
        <v>2</v>
      </c>
      <c r="O1708" s="173">
        <v>1.0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99" t="s">
        <v>5110</v>
      </c>
      <c r="B1709" s="168" t="s">
        <v>5062</v>
      </c>
      <c r="C1709" s="31" t="s">
        <v>1735</v>
      </c>
      <c r="D1709" s="168" t="s">
        <v>5063</v>
      </c>
      <c r="E1709" s="31" t="s">
        <v>5064</v>
      </c>
      <c r="F1709" s="31" t="s">
        <v>129</v>
      </c>
      <c r="G1709" s="168" t="s">
        <v>1792</v>
      </c>
      <c r="H1709" s="31" t="s">
        <v>1779</v>
      </c>
      <c r="I1709" s="168" t="s">
        <v>1729</v>
      </c>
      <c r="J1709" s="173">
        <v>1.0</v>
      </c>
      <c r="K1709" s="31" t="s">
        <v>82</v>
      </c>
      <c r="L1709" s="31" t="s">
        <v>134</v>
      </c>
      <c r="M1709" s="174">
        <v>45760.0</v>
      </c>
      <c r="N1709" s="31" t="s">
        <v>2</v>
      </c>
      <c r="O1709" s="173">
        <v>1.0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99" t="s">
        <v>5111</v>
      </c>
      <c r="B1710" s="168" t="s">
        <v>5088</v>
      </c>
      <c r="C1710" s="31" t="s">
        <v>1735</v>
      </c>
      <c r="D1710" s="168" t="s">
        <v>5089</v>
      </c>
      <c r="E1710" s="31" t="s">
        <v>5090</v>
      </c>
      <c r="F1710" s="31" t="s">
        <v>132</v>
      </c>
      <c r="G1710" s="168" t="s">
        <v>1749</v>
      </c>
      <c r="H1710" s="31" t="s">
        <v>1742</v>
      </c>
      <c r="I1710" s="168" t="s">
        <v>1755</v>
      </c>
      <c r="J1710" s="173">
        <v>1.0</v>
      </c>
      <c r="K1710" s="31" t="s">
        <v>9</v>
      </c>
      <c r="L1710" s="31" t="s">
        <v>134</v>
      </c>
      <c r="M1710" s="174">
        <v>45760.0</v>
      </c>
      <c r="N1710" s="31" t="s">
        <v>2</v>
      </c>
      <c r="O1710" s="173">
        <v>1.0</v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99" t="s">
        <v>5112</v>
      </c>
      <c r="B1711" s="168" t="s">
        <v>5092</v>
      </c>
      <c r="C1711" s="31" t="s">
        <v>1735</v>
      </c>
      <c r="D1711" s="168" t="s">
        <v>5093</v>
      </c>
      <c r="E1711" s="31" t="s">
        <v>5094</v>
      </c>
      <c r="F1711" s="31" t="s">
        <v>132</v>
      </c>
      <c r="G1711" s="168" t="s">
        <v>1749</v>
      </c>
      <c r="H1711" s="31" t="s">
        <v>1742</v>
      </c>
      <c r="I1711" s="168" t="s">
        <v>1729</v>
      </c>
      <c r="J1711" s="173">
        <v>1.0</v>
      </c>
      <c r="K1711" s="31" t="s">
        <v>82</v>
      </c>
      <c r="L1711" s="31" t="s">
        <v>134</v>
      </c>
      <c r="M1711" s="174">
        <v>45760.0</v>
      </c>
      <c r="N1711" s="31" t="s">
        <v>2</v>
      </c>
      <c r="O1711" s="173">
        <v>1.0</v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99" t="s">
        <v>5113</v>
      </c>
      <c r="B1712" s="168" t="s">
        <v>5114</v>
      </c>
      <c r="C1712" s="31" t="s">
        <v>1725</v>
      </c>
      <c r="D1712" s="168" t="s">
        <v>5115</v>
      </c>
      <c r="E1712" s="31" t="s">
        <v>5116</v>
      </c>
      <c r="F1712" s="31" t="s">
        <v>131</v>
      </c>
      <c r="G1712" s="163" t="s">
        <v>1728</v>
      </c>
      <c r="H1712" s="31" t="s">
        <v>1728</v>
      </c>
      <c r="I1712" s="168" t="s">
        <v>1755</v>
      </c>
      <c r="J1712" s="173">
        <v>1.0</v>
      </c>
      <c r="K1712" s="31" t="s">
        <v>9</v>
      </c>
      <c r="L1712" s="31" t="s">
        <v>134</v>
      </c>
      <c r="M1712" s="174">
        <v>45760.0</v>
      </c>
      <c r="N1712" s="31" t="s">
        <v>2</v>
      </c>
      <c r="O1712" s="173">
        <v>1.0</v>
      </c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99" t="s">
        <v>5117</v>
      </c>
      <c r="B1713" s="168" t="s">
        <v>5100</v>
      </c>
      <c r="C1713" s="31" t="s">
        <v>1735</v>
      </c>
      <c r="D1713" s="168" t="s">
        <v>5101</v>
      </c>
      <c r="E1713" s="31" t="s">
        <v>5102</v>
      </c>
      <c r="F1713" s="31" t="s">
        <v>132</v>
      </c>
      <c r="G1713" s="168" t="s">
        <v>1749</v>
      </c>
      <c r="H1713" s="31" t="s">
        <v>1742</v>
      </c>
      <c r="I1713" s="168" t="s">
        <v>1755</v>
      </c>
      <c r="J1713" s="173">
        <v>1.0</v>
      </c>
      <c r="K1713" s="31" t="s">
        <v>9</v>
      </c>
      <c r="L1713" s="31" t="s">
        <v>134</v>
      </c>
      <c r="M1713" s="174">
        <v>45760.0</v>
      </c>
      <c r="N1713" s="31" t="s">
        <v>2</v>
      </c>
      <c r="O1713" s="173">
        <v>1.0</v>
      </c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99" t="s">
        <v>5118</v>
      </c>
      <c r="B1714" s="168" t="s">
        <v>5114</v>
      </c>
      <c r="C1714" s="31" t="s">
        <v>1732</v>
      </c>
      <c r="D1714" s="168" t="s">
        <v>5115</v>
      </c>
      <c r="E1714" s="31" t="s">
        <v>5116</v>
      </c>
      <c r="F1714" s="31" t="s">
        <v>131</v>
      </c>
      <c r="G1714" s="168" t="s">
        <v>1736</v>
      </c>
      <c r="H1714" s="31" t="s">
        <v>1733</v>
      </c>
      <c r="I1714" s="168" t="s">
        <v>1755</v>
      </c>
      <c r="J1714" s="173">
        <v>1.0</v>
      </c>
      <c r="K1714" s="31" t="s">
        <v>9</v>
      </c>
      <c r="L1714" s="31" t="s">
        <v>134</v>
      </c>
      <c r="M1714" s="174">
        <v>45760.0</v>
      </c>
      <c r="N1714" s="31" t="s">
        <v>2</v>
      </c>
      <c r="O1714" s="173">
        <v>1.0</v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99" t="s">
        <v>5119</v>
      </c>
      <c r="B1715" s="168" t="s">
        <v>5120</v>
      </c>
      <c r="C1715" s="31" t="s">
        <v>1725</v>
      </c>
      <c r="D1715" s="168" t="s">
        <v>5121</v>
      </c>
      <c r="E1715" s="31" t="s">
        <v>5122</v>
      </c>
      <c r="F1715" s="31" t="s">
        <v>131</v>
      </c>
      <c r="G1715" s="163" t="s">
        <v>1728</v>
      </c>
      <c r="H1715" s="31" t="s">
        <v>1728</v>
      </c>
      <c r="I1715" s="168" t="s">
        <v>1729</v>
      </c>
      <c r="J1715" s="173">
        <v>2.0</v>
      </c>
      <c r="K1715" s="31" t="s">
        <v>82</v>
      </c>
      <c r="L1715" s="31" t="s">
        <v>134</v>
      </c>
      <c r="M1715" s="174">
        <v>45760.0</v>
      </c>
      <c r="N1715" s="31" t="s">
        <v>2</v>
      </c>
      <c r="O1715" s="173">
        <v>2.0</v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99" t="s">
        <v>5123</v>
      </c>
      <c r="B1716" s="168" t="s">
        <v>5120</v>
      </c>
      <c r="C1716" s="31" t="s">
        <v>1732</v>
      </c>
      <c r="D1716" s="168" t="s">
        <v>5121</v>
      </c>
      <c r="E1716" s="31" t="s">
        <v>5122</v>
      </c>
      <c r="F1716" s="31" t="s">
        <v>131</v>
      </c>
      <c r="G1716" s="168" t="s">
        <v>1736</v>
      </c>
      <c r="H1716" s="31" t="s">
        <v>1733</v>
      </c>
      <c r="I1716" s="168" t="s">
        <v>1729</v>
      </c>
      <c r="J1716" s="173">
        <v>2.0</v>
      </c>
      <c r="K1716" s="31" t="s">
        <v>82</v>
      </c>
      <c r="L1716" s="31" t="s">
        <v>134</v>
      </c>
      <c r="M1716" s="174">
        <v>45760.0</v>
      </c>
      <c r="N1716" s="31" t="s">
        <v>2</v>
      </c>
      <c r="O1716" s="173">
        <v>2.0</v>
      </c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99" t="s">
        <v>5124</v>
      </c>
      <c r="B1717" s="168" t="s">
        <v>5125</v>
      </c>
      <c r="C1717" s="31" t="s">
        <v>1725</v>
      </c>
      <c r="D1717" s="168" t="s">
        <v>5126</v>
      </c>
      <c r="E1717" s="31" t="s">
        <v>5127</v>
      </c>
      <c r="F1717" s="31" t="s">
        <v>131</v>
      </c>
      <c r="G1717" s="163" t="s">
        <v>1728</v>
      </c>
      <c r="H1717" s="31" t="s">
        <v>1728</v>
      </c>
      <c r="I1717" s="168" t="s">
        <v>1755</v>
      </c>
      <c r="J1717" s="173">
        <v>1.0</v>
      </c>
      <c r="K1717" s="31" t="s">
        <v>9</v>
      </c>
      <c r="L1717" s="31" t="s">
        <v>134</v>
      </c>
      <c r="M1717" s="174">
        <v>45760.0</v>
      </c>
      <c r="N1717" s="31" t="s">
        <v>2</v>
      </c>
      <c r="O1717" s="173">
        <v>1.0</v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99" t="s">
        <v>5128</v>
      </c>
      <c r="B1718" s="168" t="s">
        <v>5125</v>
      </c>
      <c r="C1718" s="31" t="s">
        <v>1732</v>
      </c>
      <c r="D1718" s="168" t="s">
        <v>5126</v>
      </c>
      <c r="E1718" s="31" t="s">
        <v>5127</v>
      </c>
      <c r="F1718" s="31" t="s">
        <v>131</v>
      </c>
      <c r="G1718" s="168" t="s">
        <v>1736</v>
      </c>
      <c r="H1718" s="31" t="s">
        <v>1733</v>
      </c>
      <c r="I1718" s="168" t="s">
        <v>1755</v>
      </c>
      <c r="J1718" s="173">
        <v>1.0</v>
      </c>
      <c r="K1718" s="31" t="s">
        <v>9</v>
      </c>
      <c r="L1718" s="31" t="s">
        <v>134</v>
      </c>
      <c r="M1718" s="174">
        <v>45760.0</v>
      </c>
      <c r="N1718" s="31" t="s">
        <v>2</v>
      </c>
      <c r="O1718" s="173">
        <v>1.0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99" t="s">
        <v>5129</v>
      </c>
      <c r="B1719" s="168" t="s">
        <v>5130</v>
      </c>
      <c r="C1719" s="31" t="s">
        <v>1725</v>
      </c>
      <c r="D1719" s="168" t="s">
        <v>5131</v>
      </c>
      <c r="E1719" s="31" t="s">
        <v>5132</v>
      </c>
      <c r="F1719" s="31" t="s">
        <v>132</v>
      </c>
      <c r="G1719" s="163" t="s">
        <v>1728</v>
      </c>
      <c r="H1719" s="31" t="s">
        <v>1728</v>
      </c>
      <c r="I1719" s="168" t="s">
        <v>1755</v>
      </c>
      <c r="J1719" s="173">
        <v>1.0</v>
      </c>
      <c r="K1719" s="31" t="s">
        <v>9</v>
      </c>
      <c r="L1719" s="31" t="s">
        <v>134</v>
      </c>
      <c r="M1719" s="174">
        <v>45760.0</v>
      </c>
      <c r="N1719" s="31" t="s">
        <v>2</v>
      </c>
      <c r="O1719" s="173">
        <v>1.0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99" t="s">
        <v>5133</v>
      </c>
      <c r="B1720" s="168" t="s">
        <v>5134</v>
      </c>
      <c r="C1720" s="31" t="s">
        <v>1725</v>
      </c>
      <c r="D1720" s="168" t="s">
        <v>5135</v>
      </c>
      <c r="E1720" s="31" t="s">
        <v>5136</v>
      </c>
      <c r="F1720" s="31" t="s">
        <v>131</v>
      </c>
      <c r="G1720" s="163" t="s">
        <v>1728</v>
      </c>
      <c r="H1720" s="31" t="s">
        <v>1728</v>
      </c>
      <c r="I1720" s="168" t="s">
        <v>1729</v>
      </c>
      <c r="J1720" s="173">
        <v>1.0</v>
      </c>
      <c r="K1720" s="31" t="s">
        <v>82</v>
      </c>
      <c r="L1720" s="31" t="s">
        <v>134</v>
      </c>
      <c r="M1720" s="174">
        <v>45760.0</v>
      </c>
      <c r="N1720" s="31" t="s">
        <v>2</v>
      </c>
      <c r="O1720" s="173">
        <v>1.0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99" t="s">
        <v>5137</v>
      </c>
      <c r="B1721" s="168" t="s">
        <v>5080</v>
      </c>
      <c r="C1721" s="31" t="s">
        <v>1735</v>
      </c>
      <c r="D1721" s="168" t="s">
        <v>5081</v>
      </c>
      <c r="E1721" s="31" t="s">
        <v>5082</v>
      </c>
      <c r="F1721" s="31" t="s">
        <v>132</v>
      </c>
      <c r="G1721" s="168" t="s">
        <v>1749</v>
      </c>
      <c r="H1721" s="31" t="s">
        <v>1742</v>
      </c>
      <c r="I1721" s="168" t="s">
        <v>1729</v>
      </c>
      <c r="J1721" s="173">
        <v>1.0</v>
      </c>
      <c r="K1721" s="31" t="s">
        <v>82</v>
      </c>
      <c r="L1721" s="31" t="s">
        <v>134</v>
      </c>
      <c r="M1721" s="174">
        <v>45760.0</v>
      </c>
      <c r="N1721" s="31" t="s">
        <v>2</v>
      </c>
      <c r="O1721" s="173">
        <v>1.0</v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99" t="s">
        <v>5138</v>
      </c>
      <c r="B1722" s="168" t="s">
        <v>5130</v>
      </c>
      <c r="C1722" s="31" t="s">
        <v>1732</v>
      </c>
      <c r="D1722" s="168" t="s">
        <v>5131</v>
      </c>
      <c r="E1722" s="31" t="s">
        <v>5132</v>
      </c>
      <c r="F1722" s="31" t="s">
        <v>132</v>
      </c>
      <c r="G1722" s="168" t="s">
        <v>1749</v>
      </c>
      <c r="H1722" s="31" t="s">
        <v>1742</v>
      </c>
      <c r="I1722" s="168" t="s">
        <v>1755</v>
      </c>
      <c r="J1722" s="173">
        <v>1.0</v>
      </c>
      <c r="K1722" s="31" t="s">
        <v>9</v>
      </c>
      <c r="L1722" s="31" t="s">
        <v>134</v>
      </c>
      <c r="M1722" s="174">
        <v>45760.0</v>
      </c>
      <c r="N1722" s="31" t="s">
        <v>2</v>
      </c>
      <c r="O1722" s="173">
        <v>1.0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99" t="s">
        <v>5139</v>
      </c>
      <c r="B1723" s="168" t="s">
        <v>5034</v>
      </c>
      <c r="C1723" s="31" t="s">
        <v>1735</v>
      </c>
      <c r="D1723" s="168" t="s">
        <v>5035</v>
      </c>
      <c r="E1723" s="31" t="s">
        <v>5036</v>
      </c>
      <c r="F1723" s="31" t="s">
        <v>129</v>
      </c>
      <c r="G1723" s="168" t="s">
        <v>1792</v>
      </c>
      <c r="H1723" s="31" t="s">
        <v>1779</v>
      </c>
      <c r="I1723" s="168" t="s">
        <v>1729</v>
      </c>
      <c r="J1723" s="173">
        <v>2.0</v>
      </c>
      <c r="K1723" s="31" t="s">
        <v>82</v>
      </c>
      <c r="L1723" s="31" t="s">
        <v>134</v>
      </c>
      <c r="M1723" s="174">
        <v>45760.0</v>
      </c>
      <c r="N1723" s="31" t="s">
        <v>2</v>
      </c>
      <c r="O1723" s="173">
        <v>2.0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99" t="s">
        <v>5140</v>
      </c>
      <c r="B1724" s="168" t="s">
        <v>5134</v>
      </c>
      <c r="C1724" s="31" t="s">
        <v>1732</v>
      </c>
      <c r="D1724" s="168" t="s">
        <v>5135</v>
      </c>
      <c r="E1724" s="31" t="s">
        <v>5136</v>
      </c>
      <c r="F1724" s="31" t="s">
        <v>131</v>
      </c>
      <c r="G1724" s="168" t="s">
        <v>1736</v>
      </c>
      <c r="H1724" s="31" t="s">
        <v>1733</v>
      </c>
      <c r="I1724" s="168" t="s">
        <v>1729</v>
      </c>
      <c r="J1724" s="173">
        <v>1.0</v>
      </c>
      <c r="K1724" s="31" t="s">
        <v>82</v>
      </c>
      <c r="L1724" s="31" t="s">
        <v>134</v>
      </c>
      <c r="M1724" s="174">
        <v>45760.0</v>
      </c>
      <c r="N1724" s="31" t="s">
        <v>2</v>
      </c>
      <c r="O1724" s="173">
        <v>1.0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99" t="s">
        <v>5141</v>
      </c>
      <c r="B1725" s="168" t="s">
        <v>5142</v>
      </c>
      <c r="C1725" s="31" t="s">
        <v>1725</v>
      </c>
      <c r="D1725" s="168" t="s">
        <v>5143</v>
      </c>
      <c r="E1725" s="31" t="s">
        <v>5144</v>
      </c>
      <c r="F1725" s="31" t="s">
        <v>129</v>
      </c>
      <c r="G1725" s="163" t="s">
        <v>1728</v>
      </c>
      <c r="H1725" s="31" t="s">
        <v>1728</v>
      </c>
      <c r="I1725" s="168" t="s">
        <v>1755</v>
      </c>
      <c r="J1725" s="173">
        <v>1.0</v>
      </c>
      <c r="K1725" s="31" t="s">
        <v>9</v>
      </c>
      <c r="L1725" s="31" t="s">
        <v>134</v>
      </c>
      <c r="M1725" s="174">
        <v>45760.0</v>
      </c>
      <c r="N1725" s="31" t="s">
        <v>2</v>
      </c>
      <c r="O1725" s="173">
        <v>1.0</v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99" t="s">
        <v>5145</v>
      </c>
      <c r="B1726" s="168" t="s">
        <v>5142</v>
      </c>
      <c r="C1726" s="31" t="s">
        <v>1732</v>
      </c>
      <c r="D1726" s="168" t="s">
        <v>5143</v>
      </c>
      <c r="E1726" s="31" t="s">
        <v>5144</v>
      </c>
      <c r="F1726" s="31" t="s">
        <v>129</v>
      </c>
      <c r="G1726" s="168" t="s">
        <v>1792</v>
      </c>
      <c r="H1726" s="31" t="s">
        <v>1779</v>
      </c>
      <c r="I1726" s="168" t="s">
        <v>1755</v>
      </c>
      <c r="J1726" s="173">
        <v>1.0</v>
      </c>
      <c r="K1726" s="31" t="s">
        <v>9</v>
      </c>
      <c r="L1726" s="31" t="s">
        <v>134</v>
      </c>
      <c r="M1726" s="174">
        <v>45760.0</v>
      </c>
      <c r="N1726" s="31" t="s">
        <v>2</v>
      </c>
      <c r="O1726" s="173">
        <v>1.0</v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99" t="s">
        <v>5146</v>
      </c>
      <c r="B1727" s="168" t="s">
        <v>5030</v>
      </c>
      <c r="C1727" s="31" t="s">
        <v>1735</v>
      </c>
      <c r="D1727" s="168" t="s">
        <v>5031</v>
      </c>
      <c r="E1727" s="31" t="s">
        <v>5032</v>
      </c>
      <c r="F1727" s="31" t="s">
        <v>129</v>
      </c>
      <c r="G1727" s="168" t="s">
        <v>1792</v>
      </c>
      <c r="H1727" s="31" t="s">
        <v>1779</v>
      </c>
      <c r="I1727" s="168" t="s">
        <v>1755</v>
      </c>
      <c r="J1727" s="173">
        <v>1.0</v>
      </c>
      <c r="K1727" s="31" t="s">
        <v>9</v>
      </c>
      <c r="L1727" s="31" t="s">
        <v>134</v>
      </c>
      <c r="M1727" s="174">
        <v>45760.0</v>
      </c>
      <c r="N1727" s="31" t="s">
        <v>2</v>
      </c>
      <c r="O1727" s="173">
        <v>1.0</v>
      </c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99" t="s">
        <v>5147</v>
      </c>
      <c r="B1728" s="168" t="s">
        <v>5148</v>
      </c>
      <c r="C1728" s="31" t="s">
        <v>1725</v>
      </c>
      <c r="D1728" s="168" t="s">
        <v>5149</v>
      </c>
      <c r="E1728" s="31" t="s">
        <v>5150</v>
      </c>
      <c r="F1728" s="31" t="s">
        <v>129</v>
      </c>
      <c r="G1728" s="163" t="s">
        <v>1728</v>
      </c>
      <c r="H1728" s="31" t="s">
        <v>1728</v>
      </c>
      <c r="I1728" s="168" t="s">
        <v>1755</v>
      </c>
      <c r="J1728" s="173">
        <v>1.0</v>
      </c>
      <c r="K1728" s="31" t="s">
        <v>9</v>
      </c>
      <c r="L1728" s="31" t="s">
        <v>134</v>
      </c>
      <c r="M1728" s="174">
        <v>45760.0</v>
      </c>
      <c r="N1728" s="31" t="s">
        <v>2</v>
      </c>
      <c r="O1728" s="173">
        <v>1.0</v>
      </c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99" t="s">
        <v>5151</v>
      </c>
      <c r="B1729" s="168" t="s">
        <v>5114</v>
      </c>
      <c r="C1729" s="31" t="s">
        <v>1735</v>
      </c>
      <c r="D1729" s="168" t="s">
        <v>5115</v>
      </c>
      <c r="E1729" s="31" t="s">
        <v>5116</v>
      </c>
      <c r="F1729" s="31" t="s">
        <v>131</v>
      </c>
      <c r="G1729" s="168" t="s">
        <v>1736</v>
      </c>
      <c r="H1729" s="31" t="s">
        <v>1733</v>
      </c>
      <c r="I1729" s="168" t="s">
        <v>1755</v>
      </c>
      <c r="J1729" s="173">
        <v>1.0</v>
      </c>
      <c r="K1729" s="31" t="s">
        <v>9</v>
      </c>
      <c r="L1729" s="31" t="s">
        <v>134</v>
      </c>
      <c r="M1729" s="174">
        <v>45760.0</v>
      </c>
      <c r="N1729" s="31" t="s">
        <v>2</v>
      </c>
      <c r="O1729" s="173">
        <v>1.0</v>
      </c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99" t="s">
        <v>5152</v>
      </c>
      <c r="B1730" s="168" t="s">
        <v>5130</v>
      </c>
      <c r="C1730" s="31" t="s">
        <v>1735</v>
      </c>
      <c r="D1730" s="168" t="s">
        <v>5131</v>
      </c>
      <c r="E1730" s="31" t="s">
        <v>5132</v>
      </c>
      <c r="F1730" s="31" t="s">
        <v>132</v>
      </c>
      <c r="G1730" s="168" t="s">
        <v>1749</v>
      </c>
      <c r="H1730" s="31" t="s">
        <v>1742</v>
      </c>
      <c r="I1730" s="168" t="s">
        <v>1755</v>
      </c>
      <c r="J1730" s="173">
        <v>1.0</v>
      </c>
      <c r="K1730" s="31" t="s">
        <v>9</v>
      </c>
      <c r="L1730" s="31" t="s">
        <v>134</v>
      </c>
      <c r="M1730" s="174">
        <v>45760.0</v>
      </c>
      <c r="N1730" s="31" t="s">
        <v>2</v>
      </c>
      <c r="O1730" s="173">
        <v>1.0</v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99" t="s">
        <v>5153</v>
      </c>
      <c r="B1731" s="168" t="s">
        <v>5148</v>
      </c>
      <c r="C1731" s="31" t="s">
        <v>1732</v>
      </c>
      <c r="D1731" s="168" t="s">
        <v>5149</v>
      </c>
      <c r="E1731" s="31" t="s">
        <v>5150</v>
      </c>
      <c r="F1731" s="31" t="s">
        <v>129</v>
      </c>
      <c r="G1731" s="168" t="s">
        <v>1792</v>
      </c>
      <c r="H1731" s="31" t="s">
        <v>1779</v>
      </c>
      <c r="I1731" s="168" t="s">
        <v>1755</v>
      </c>
      <c r="J1731" s="173">
        <v>1.0</v>
      </c>
      <c r="K1731" s="31" t="s">
        <v>9</v>
      </c>
      <c r="L1731" s="31" t="s">
        <v>134</v>
      </c>
      <c r="M1731" s="174">
        <v>45760.0</v>
      </c>
      <c r="N1731" s="31" t="s">
        <v>2</v>
      </c>
      <c r="O1731" s="173">
        <v>1.0</v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99" t="s">
        <v>5154</v>
      </c>
      <c r="B1732" s="168" t="s">
        <v>5022</v>
      </c>
      <c r="C1732" s="31" t="s">
        <v>1735</v>
      </c>
      <c r="D1732" s="168" t="s">
        <v>5023</v>
      </c>
      <c r="E1732" s="31" t="s">
        <v>5024</v>
      </c>
      <c r="F1732" s="31" t="s">
        <v>129</v>
      </c>
      <c r="G1732" s="168" t="s">
        <v>1792</v>
      </c>
      <c r="H1732" s="31" t="s">
        <v>1779</v>
      </c>
      <c r="I1732" s="168" t="s">
        <v>1729</v>
      </c>
      <c r="J1732" s="173">
        <v>1.0</v>
      </c>
      <c r="K1732" s="31" t="s">
        <v>82</v>
      </c>
      <c r="L1732" s="31" t="s">
        <v>134</v>
      </c>
      <c r="M1732" s="174">
        <v>45760.0</v>
      </c>
      <c r="N1732" s="31" t="s">
        <v>2</v>
      </c>
      <c r="O1732" s="173">
        <v>1.0</v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99" t="s">
        <v>5155</v>
      </c>
      <c r="B1733" s="168" t="s">
        <v>5156</v>
      </c>
      <c r="C1733" s="31" t="s">
        <v>1725</v>
      </c>
      <c r="D1733" s="168" t="s">
        <v>5157</v>
      </c>
      <c r="E1733" s="31" t="s">
        <v>5158</v>
      </c>
      <c r="F1733" s="31" t="s">
        <v>131</v>
      </c>
      <c r="G1733" s="163" t="s">
        <v>1728</v>
      </c>
      <c r="H1733" s="31" t="s">
        <v>1728</v>
      </c>
      <c r="I1733" s="168" t="s">
        <v>1729</v>
      </c>
      <c r="J1733" s="173">
        <v>1.0</v>
      </c>
      <c r="K1733" s="31" t="s">
        <v>82</v>
      </c>
      <c r="L1733" s="31" t="s">
        <v>134</v>
      </c>
      <c r="M1733" s="174">
        <v>45760.0</v>
      </c>
      <c r="N1733" s="31" t="s">
        <v>2</v>
      </c>
      <c r="O1733" s="173">
        <v>1.0</v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99" t="s">
        <v>5159</v>
      </c>
      <c r="B1734" s="168" t="s">
        <v>5160</v>
      </c>
      <c r="C1734" s="31" t="s">
        <v>1725</v>
      </c>
      <c r="D1734" s="168" t="s">
        <v>5161</v>
      </c>
      <c r="E1734" s="31" t="s">
        <v>5162</v>
      </c>
      <c r="F1734" s="31" t="s">
        <v>132</v>
      </c>
      <c r="G1734" s="163" t="s">
        <v>1728</v>
      </c>
      <c r="H1734" s="31" t="s">
        <v>1728</v>
      </c>
      <c r="I1734" s="168" t="s">
        <v>1755</v>
      </c>
      <c r="J1734" s="173">
        <v>1.0</v>
      </c>
      <c r="K1734" s="31" t="s">
        <v>9</v>
      </c>
      <c r="L1734" s="31" t="s">
        <v>134</v>
      </c>
      <c r="M1734" s="174">
        <v>45760.0</v>
      </c>
      <c r="N1734" s="31" t="s">
        <v>2</v>
      </c>
      <c r="O1734" s="173">
        <v>1.0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99" t="s">
        <v>5163</v>
      </c>
      <c r="B1735" s="168" t="s">
        <v>5156</v>
      </c>
      <c r="C1735" s="31" t="s">
        <v>1732</v>
      </c>
      <c r="D1735" s="168" t="s">
        <v>5157</v>
      </c>
      <c r="E1735" s="31" t="s">
        <v>5158</v>
      </c>
      <c r="F1735" s="31" t="s">
        <v>131</v>
      </c>
      <c r="G1735" s="168" t="s">
        <v>1749</v>
      </c>
      <c r="H1735" s="31" t="s">
        <v>1742</v>
      </c>
      <c r="I1735" s="168" t="s">
        <v>1729</v>
      </c>
      <c r="J1735" s="173">
        <v>1.0</v>
      </c>
      <c r="K1735" s="31" t="s">
        <v>82</v>
      </c>
      <c r="L1735" s="31" t="s">
        <v>134</v>
      </c>
      <c r="M1735" s="174">
        <v>45760.0</v>
      </c>
      <c r="N1735" s="31" t="s">
        <v>2</v>
      </c>
      <c r="O1735" s="173">
        <v>1.0</v>
      </c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99" t="s">
        <v>5164</v>
      </c>
      <c r="B1736" s="168" t="s">
        <v>5165</v>
      </c>
      <c r="C1736" s="31" t="s">
        <v>1725</v>
      </c>
      <c r="D1736" s="168" t="s">
        <v>5166</v>
      </c>
      <c r="E1736" s="31" t="s">
        <v>2638</v>
      </c>
      <c r="F1736" s="31" t="s">
        <v>132</v>
      </c>
      <c r="G1736" s="163" t="s">
        <v>1728</v>
      </c>
      <c r="H1736" s="31" t="s">
        <v>1728</v>
      </c>
      <c r="I1736" s="168" t="s">
        <v>1729</v>
      </c>
      <c r="J1736" s="173">
        <v>1.0</v>
      </c>
      <c r="K1736" s="31" t="s">
        <v>82</v>
      </c>
      <c r="L1736" s="31" t="s">
        <v>134</v>
      </c>
      <c r="M1736" s="174">
        <v>45760.0</v>
      </c>
      <c r="N1736" s="31" t="s">
        <v>2</v>
      </c>
      <c r="O1736" s="173">
        <v>1.0</v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99" t="s">
        <v>5167</v>
      </c>
      <c r="B1737" s="168" t="s">
        <v>5160</v>
      </c>
      <c r="C1737" s="31" t="s">
        <v>1732</v>
      </c>
      <c r="D1737" s="168" t="s">
        <v>5161</v>
      </c>
      <c r="E1737" s="31" t="s">
        <v>5162</v>
      </c>
      <c r="F1737" s="31" t="s">
        <v>132</v>
      </c>
      <c r="G1737" s="168" t="s">
        <v>1792</v>
      </c>
      <c r="H1737" s="31" t="s">
        <v>1779</v>
      </c>
      <c r="I1737" s="168" t="s">
        <v>1755</v>
      </c>
      <c r="J1737" s="173">
        <v>1.0</v>
      </c>
      <c r="K1737" s="31" t="s">
        <v>9</v>
      </c>
      <c r="L1737" s="31" t="s">
        <v>134</v>
      </c>
      <c r="M1737" s="174">
        <v>45760.0</v>
      </c>
      <c r="N1737" s="31" t="s">
        <v>2</v>
      </c>
      <c r="O1737" s="173">
        <v>1.0</v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99" t="s">
        <v>5168</v>
      </c>
      <c r="B1738" s="168" t="s">
        <v>5165</v>
      </c>
      <c r="C1738" s="31" t="s">
        <v>1732</v>
      </c>
      <c r="D1738" s="168" t="s">
        <v>5166</v>
      </c>
      <c r="E1738" s="31" t="s">
        <v>2638</v>
      </c>
      <c r="F1738" s="31" t="s">
        <v>132</v>
      </c>
      <c r="G1738" s="168" t="s">
        <v>1792</v>
      </c>
      <c r="H1738" s="31" t="s">
        <v>1779</v>
      </c>
      <c r="I1738" s="168" t="s">
        <v>1729</v>
      </c>
      <c r="J1738" s="173">
        <v>1.0</v>
      </c>
      <c r="K1738" s="31" t="s">
        <v>82</v>
      </c>
      <c r="L1738" s="31" t="s">
        <v>134</v>
      </c>
      <c r="M1738" s="174">
        <v>45760.0</v>
      </c>
      <c r="N1738" s="31" t="s">
        <v>2</v>
      </c>
      <c r="O1738" s="173">
        <v>1.0</v>
      </c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99" t="s">
        <v>5169</v>
      </c>
      <c r="B1739" s="168" t="s">
        <v>5142</v>
      </c>
      <c r="C1739" s="31" t="s">
        <v>1735</v>
      </c>
      <c r="D1739" s="168" t="s">
        <v>5143</v>
      </c>
      <c r="E1739" s="31" t="s">
        <v>5144</v>
      </c>
      <c r="F1739" s="31" t="s">
        <v>129</v>
      </c>
      <c r="G1739" s="168" t="s">
        <v>1792</v>
      </c>
      <c r="H1739" s="31" t="s">
        <v>1779</v>
      </c>
      <c r="I1739" s="168" t="s">
        <v>1755</v>
      </c>
      <c r="J1739" s="173">
        <v>1.0</v>
      </c>
      <c r="K1739" s="31" t="s">
        <v>9</v>
      </c>
      <c r="L1739" s="31" t="s">
        <v>134</v>
      </c>
      <c r="M1739" s="174">
        <v>45760.0</v>
      </c>
      <c r="N1739" s="31" t="s">
        <v>2</v>
      </c>
      <c r="O1739" s="173">
        <v>1.0</v>
      </c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99" t="s">
        <v>5170</v>
      </c>
      <c r="B1740" s="168" t="s">
        <v>5105</v>
      </c>
      <c r="C1740" s="31" t="s">
        <v>1735</v>
      </c>
      <c r="D1740" s="168" t="s">
        <v>5106</v>
      </c>
      <c r="E1740" s="31" t="s">
        <v>5107</v>
      </c>
      <c r="F1740" s="31" t="s">
        <v>131</v>
      </c>
      <c r="G1740" s="168" t="s">
        <v>1749</v>
      </c>
      <c r="H1740" s="31" t="s">
        <v>1742</v>
      </c>
      <c r="I1740" s="168" t="s">
        <v>1755</v>
      </c>
      <c r="J1740" s="173">
        <v>1.0</v>
      </c>
      <c r="K1740" s="31" t="s">
        <v>9</v>
      </c>
      <c r="L1740" s="31" t="s">
        <v>134</v>
      </c>
      <c r="M1740" s="174">
        <v>45760.0</v>
      </c>
      <c r="N1740" s="31" t="s">
        <v>2</v>
      </c>
      <c r="O1740" s="173">
        <v>1.0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99" t="s">
        <v>5171</v>
      </c>
      <c r="B1741" s="168" t="s">
        <v>5148</v>
      </c>
      <c r="C1741" s="31" t="s">
        <v>1735</v>
      </c>
      <c r="D1741" s="168" t="s">
        <v>5149</v>
      </c>
      <c r="E1741" s="31" t="s">
        <v>5150</v>
      </c>
      <c r="F1741" s="31" t="s">
        <v>129</v>
      </c>
      <c r="G1741" s="168" t="s">
        <v>1792</v>
      </c>
      <c r="H1741" s="31" t="s">
        <v>1779</v>
      </c>
      <c r="I1741" s="168" t="s">
        <v>1755</v>
      </c>
      <c r="J1741" s="173">
        <v>1.0</v>
      </c>
      <c r="K1741" s="31" t="s">
        <v>9</v>
      </c>
      <c r="L1741" s="31" t="s">
        <v>134</v>
      </c>
      <c r="M1741" s="174">
        <v>45760.0</v>
      </c>
      <c r="N1741" s="31" t="s">
        <v>2</v>
      </c>
      <c r="O1741" s="173">
        <v>1.0</v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99" t="s">
        <v>5172</v>
      </c>
      <c r="B1742" s="168" t="s">
        <v>5156</v>
      </c>
      <c r="C1742" s="31" t="s">
        <v>1735</v>
      </c>
      <c r="D1742" s="168" t="s">
        <v>5157</v>
      </c>
      <c r="E1742" s="31" t="s">
        <v>5158</v>
      </c>
      <c r="F1742" s="31" t="s">
        <v>131</v>
      </c>
      <c r="G1742" s="168" t="s">
        <v>1749</v>
      </c>
      <c r="H1742" s="31" t="s">
        <v>1742</v>
      </c>
      <c r="I1742" s="168" t="s">
        <v>1729</v>
      </c>
      <c r="J1742" s="173">
        <v>1.0</v>
      </c>
      <c r="K1742" s="31" t="s">
        <v>82</v>
      </c>
      <c r="L1742" s="31" t="s">
        <v>134</v>
      </c>
      <c r="M1742" s="174">
        <v>45760.0</v>
      </c>
      <c r="N1742" s="31" t="s">
        <v>2</v>
      </c>
      <c r="O1742" s="173">
        <v>1.0</v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99" t="s">
        <v>5173</v>
      </c>
      <c r="B1743" s="168" t="s">
        <v>5125</v>
      </c>
      <c r="C1743" s="31" t="s">
        <v>1735</v>
      </c>
      <c r="D1743" s="168" t="s">
        <v>5126</v>
      </c>
      <c r="E1743" s="31" t="s">
        <v>5127</v>
      </c>
      <c r="F1743" s="31" t="s">
        <v>131</v>
      </c>
      <c r="G1743" s="168" t="s">
        <v>1736</v>
      </c>
      <c r="H1743" s="31" t="s">
        <v>1733</v>
      </c>
      <c r="I1743" s="168" t="s">
        <v>1755</v>
      </c>
      <c r="J1743" s="173">
        <v>1.0</v>
      </c>
      <c r="K1743" s="31" t="s">
        <v>9</v>
      </c>
      <c r="L1743" s="31" t="s">
        <v>134</v>
      </c>
      <c r="M1743" s="174">
        <v>45760.0</v>
      </c>
      <c r="N1743" s="31" t="s">
        <v>2</v>
      </c>
      <c r="O1743" s="173">
        <v>1.0</v>
      </c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99" t="s">
        <v>5174</v>
      </c>
      <c r="B1744" s="168" t="s">
        <v>5120</v>
      </c>
      <c r="C1744" s="31" t="s">
        <v>1735</v>
      </c>
      <c r="D1744" s="168" t="s">
        <v>5121</v>
      </c>
      <c r="E1744" s="31" t="s">
        <v>5122</v>
      </c>
      <c r="F1744" s="31" t="s">
        <v>131</v>
      </c>
      <c r="G1744" s="168" t="s">
        <v>1736</v>
      </c>
      <c r="H1744" s="31" t="s">
        <v>1733</v>
      </c>
      <c r="I1744" s="168" t="s">
        <v>1729</v>
      </c>
      <c r="J1744" s="173">
        <v>2.0</v>
      </c>
      <c r="K1744" s="31" t="s">
        <v>82</v>
      </c>
      <c r="L1744" s="31" t="s">
        <v>134</v>
      </c>
      <c r="M1744" s="174">
        <v>45760.0</v>
      </c>
      <c r="N1744" s="31" t="s">
        <v>2</v>
      </c>
      <c r="O1744" s="173">
        <v>2.0</v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99" t="s">
        <v>5175</v>
      </c>
      <c r="B1745" s="168" t="s">
        <v>5160</v>
      </c>
      <c r="C1745" s="31" t="s">
        <v>1735</v>
      </c>
      <c r="D1745" s="168" t="s">
        <v>5161</v>
      </c>
      <c r="E1745" s="31" t="s">
        <v>5162</v>
      </c>
      <c r="F1745" s="31" t="s">
        <v>132</v>
      </c>
      <c r="G1745" s="168" t="s">
        <v>1792</v>
      </c>
      <c r="H1745" s="31" t="s">
        <v>1779</v>
      </c>
      <c r="I1745" s="168" t="s">
        <v>1755</v>
      </c>
      <c r="J1745" s="173">
        <v>1.0</v>
      </c>
      <c r="K1745" s="31" t="s">
        <v>9</v>
      </c>
      <c r="L1745" s="31" t="s">
        <v>134</v>
      </c>
      <c r="M1745" s="174">
        <v>45760.0</v>
      </c>
      <c r="N1745" s="31" t="s">
        <v>2</v>
      </c>
      <c r="O1745" s="173">
        <v>1.0</v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99" t="s">
        <v>5176</v>
      </c>
      <c r="B1746" s="168" t="s">
        <v>5134</v>
      </c>
      <c r="C1746" s="31" t="s">
        <v>1735</v>
      </c>
      <c r="D1746" s="168" t="s">
        <v>5135</v>
      </c>
      <c r="E1746" s="31" t="s">
        <v>5136</v>
      </c>
      <c r="F1746" s="31" t="s">
        <v>131</v>
      </c>
      <c r="G1746" s="168" t="s">
        <v>1736</v>
      </c>
      <c r="H1746" s="31" t="s">
        <v>1733</v>
      </c>
      <c r="I1746" s="168" t="s">
        <v>1729</v>
      </c>
      <c r="J1746" s="173">
        <v>1.0</v>
      </c>
      <c r="K1746" s="31" t="s">
        <v>82</v>
      </c>
      <c r="L1746" s="31" t="s">
        <v>134</v>
      </c>
      <c r="M1746" s="174">
        <v>45760.0</v>
      </c>
      <c r="N1746" s="31" t="s">
        <v>2</v>
      </c>
      <c r="O1746" s="173">
        <v>1.0</v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99" t="s">
        <v>5177</v>
      </c>
      <c r="B1747" s="168" t="s">
        <v>5165</v>
      </c>
      <c r="C1747" s="31" t="s">
        <v>1735</v>
      </c>
      <c r="D1747" s="168" t="s">
        <v>5166</v>
      </c>
      <c r="E1747" s="31" t="s">
        <v>2638</v>
      </c>
      <c r="F1747" s="31" t="s">
        <v>132</v>
      </c>
      <c r="G1747" s="168" t="s">
        <v>1792</v>
      </c>
      <c r="H1747" s="31" t="s">
        <v>1779</v>
      </c>
      <c r="I1747" s="168" t="s">
        <v>1729</v>
      </c>
      <c r="J1747" s="173">
        <v>1.0</v>
      </c>
      <c r="K1747" s="31" t="s">
        <v>82</v>
      </c>
      <c r="L1747" s="31" t="s">
        <v>134</v>
      </c>
      <c r="M1747" s="174">
        <v>45760.0</v>
      </c>
      <c r="N1747" s="31" t="s">
        <v>2</v>
      </c>
      <c r="O1747" s="173">
        <v>1.0</v>
      </c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99" t="s">
        <v>5178</v>
      </c>
      <c r="B1748" s="168" t="s">
        <v>5179</v>
      </c>
      <c r="C1748" s="31" t="s">
        <v>1725</v>
      </c>
      <c r="D1748" s="168" t="s">
        <v>5180</v>
      </c>
      <c r="E1748" s="31" t="s">
        <v>3673</v>
      </c>
      <c r="F1748" s="31" t="s">
        <v>129</v>
      </c>
      <c r="G1748" s="163" t="s">
        <v>1728</v>
      </c>
      <c r="H1748" s="31" t="s">
        <v>1728</v>
      </c>
      <c r="I1748" s="168" t="s">
        <v>1755</v>
      </c>
      <c r="J1748" s="173">
        <v>1.0</v>
      </c>
      <c r="K1748" s="31" t="s">
        <v>9</v>
      </c>
      <c r="L1748" s="31" t="s">
        <v>134</v>
      </c>
      <c r="M1748" s="174">
        <v>45760.0</v>
      </c>
      <c r="N1748" s="31" t="s">
        <v>78</v>
      </c>
      <c r="O1748" s="173">
        <v>1.0</v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99" t="s">
        <v>5181</v>
      </c>
      <c r="B1749" s="168" t="s">
        <v>5182</v>
      </c>
      <c r="C1749" s="31" t="s">
        <v>1725</v>
      </c>
      <c r="D1749" s="168" t="s">
        <v>5183</v>
      </c>
      <c r="E1749" s="31" t="s">
        <v>5184</v>
      </c>
      <c r="F1749" s="31" t="s">
        <v>132</v>
      </c>
      <c r="G1749" s="163" t="s">
        <v>1728</v>
      </c>
      <c r="H1749" s="31" t="s">
        <v>1728</v>
      </c>
      <c r="I1749" s="168" t="s">
        <v>1755</v>
      </c>
      <c r="J1749" s="173">
        <v>1.0</v>
      </c>
      <c r="K1749" s="31" t="s">
        <v>9</v>
      </c>
      <c r="L1749" s="31" t="s">
        <v>134</v>
      </c>
      <c r="M1749" s="174">
        <v>45760.0</v>
      </c>
      <c r="N1749" s="31" t="s">
        <v>78</v>
      </c>
      <c r="O1749" s="173">
        <v>1.0</v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99" t="s">
        <v>5185</v>
      </c>
      <c r="B1750" s="168" t="s">
        <v>5186</v>
      </c>
      <c r="C1750" s="31" t="s">
        <v>1725</v>
      </c>
      <c r="D1750" s="168" t="s">
        <v>5187</v>
      </c>
      <c r="E1750" s="31" t="s">
        <v>5188</v>
      </c>
      <c r="F1750" s="31" t="s">
        <v>129</v>
      </c>
      <c r="G1750" s="163" t="s">
        <v>1728</v>
      </c>
      <c r="H1750" s="31" t="s">
        <v>1728</v>
      </c>
      <c r="I1750" s="168" t="s">
        <v>1755</v>
      </c>
      <c r="J1750" s="173">
        <v>1.0</v>
      </c>
      <c r="K1750" s="31" t="s">
        <v>9</v>
      </c>
      <c r="L1750" s="31" t="s">
        <v>134</v>
      </c>
      <c r="M1750" s="174">
        <v>45760.0</v>
      </c>
      <c r="N1750" s="31" t="s">
        <v>78</v>
      </c>
      <c r="O1750" s="173">
        <v>1.0</v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99" t="s">
        <v>5189</v>
      </c>
      <c r="B1751" s="168" t="s">
        <v>5179</v>
      </c>
      <c r="C1751" s="31" t="s">
        <v>1732</v>
      </c>
      <c r="D1751" s="168" t="s">
        <v>5180</v>
      </c>
      <c r="E1751" s="31" t="s">
        <v>3673</v>
      </c>
      <c r="F1751" s="31" t="s">
        <v>129</v>
      </c>
      <c r="G1751" s="168" t="s">
        <v>1749</v>
      </c>
      <c r="H1751" s="31" t="s">
        <v>1742</v>
      </c>
      <c r="I1751" s="168" t="s">
        <v>1755</v>
      </c>
      <c r="J1751" s="173">
        <v>1.0</v>
      </c>
      <c r="K1751" s="31" t="s">
        <v>9</v>
      </c>
      <c r="L1751" s="31" t="s">
        <v>134</v>
      </c>
      <c r="M1751" s="174">
        <v>45760.0</v>
      </c>
      <c r="N1751" s="31" t="s">
        <v>78</v>
      </c>
      <c r="O1751" s="173">
        <v>1.0</v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99" t="s">
        <v>5190</v>
      </c>
      <c r="B1752" s="168" t="s">
        <v>5182</v>
      </c>
      <c r="C1752" s="31" t="s">
        <v>1732</v>
      </c>
      <c r="D1752" s="168" t="s">
        <v>5183</v>
      </c>
      <c r="E1752" s="31" t="s">
        <v>5184</v>
      </c>
      <c r="F1752" s="31" t="s">
        <v>132</v>
      </c>
      <c r="G1752" s="168" t="s">
        <v>1792</v>
      </c>
      <c r="H1752" s="31" t="s">
        <v>1779</v>
      </c>
      <c r="I1752" s="168" t="s">
        <v>1755</v>
      </c>
      <c r="J1752" s="173">
        <v>1.0</v>
      </c>
      <c r="K1752" s="31" t="s">
        <v>9</v>
      </c>
      <c r="L1752" s="31" t="s">
        <v>134</v>
      </c>
      <c r="M1752" s="174">
        <v>45760.0</v>
      </c>
      <c r="N1752" s="31" t="s">
        <v>78</v>
      </c>
      <c r="O1752" s="173">
        <v>1.0</v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99" t="s">
        <v>5191</v>
      </c>
      <c r="B1753" s="168" t="s">
        <v>5186</v>
      </c>
      <c r="C1753" s="31" t="s">
        <v>1732</v>
      </c>
      <c r="D1753" s="168" t="s">
        <v>5187</v>
      </c>
      <c r="E1753" s="31" t="s">
        <v>5188</v>
      </c>
      <c r="F1753" s="31" t="s">
        <v>129</v>
      </c>
      <c r="G1753" s="168" t="s">
        <v>1749</v>
      </c>
      <c r="H1753" s="31" t="s">
        <v>1742</v>
      </c>
      <c r="I1753" s="168" t="s">
        <v>1755</v>
      </c>
      <c r="J1753" s="173">
        <v>1.0</v>
      </c>
      <c r="K1753" s="31" t="s">
        <v>9</v>
      </c>
      <c r="L1753" s="31" t="s">
        <v>134</v>
      </c>
      <c r="M1753" s="174">
        <v>45760.0</v>
      </c>
      <c r="N1753" s="31" t="s">
        <v>78</v>
      </c>
      <c r="O1753" s="173">
        <v>1.0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99" t="s">
        <v>5192</v>
      </c>
      <c r="B1754" s="168" t="s">
        <v>5193</v>
      </c>
      <c r="C1754" s="31" t="s">
        <v>1725</v>
      </c>
      <c r="D1754" s="168" t="s">
        <v>5194</v>
      </c>
      <c r="E1754" s="31" t="s">
        <v>3915</v>
      </c>
      <c r="F1754" s="31" t="s">
        <v>129</v>
      </c>
      <c r="G1754" s="163" t="s">
        <v>1728</v>
      </c>
      <c r="H1754" s="31" t="s">
        <v>1728</v>
      </c>
      <c r="I1754" s="168" t="s">
        <v>1755</v>
      </c>
      <c r="J1754" s="173">
        <v>1.0</v>
      </c>
      <c r="K1754" s="31" t="s">
        <v>9</v>
      </c>
      <c r="L1754" s="31" t="s">
        <v>134</v>
      </c>
      <c r="M1754" s="174">
        <v>45760.0</v>
      </c>
      <c r="N1754" s="31" t="s">
        <v>78</v>
      </c>
      <c r="O1754" s="173">
        <v>1.0</v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99" t="s">
        <v>5195</v>
      </c>
      <c r="B1755" s="168" t="s">
        <v>5193</v>
      </c>
      <c r="C1755" s="31" t="s">
        <v>1732</v>
      </c>
      <c r="D1755" s="168" t="s">
        <v>5194</v>
      </c>
      <c r="E1755" s="31" t="s">
        <v>3915</v>
      </c>
      <c r="F1755" s="31" t="s">
        <v>129</v>
      </c>
      <c r="G1755" s="168" t="s">
        <v>1749</v>
      </c>
      <c r="H1755" s="31" t="s">
        <v>1742</v>
      </c>
      <c r="I1755" s="168" t="s">
        <v>1755</v>
      </c>
      <c r="J1755" s="173">
        <v>1.0</v>
      </c>
      <c r="K1755" s="31" t="s">
        <v>9</v>
      </c>
      <c r="L1755" s="31" t="s">
        <v>134</v>
      </c>
      <c r="M1755" s="174">
        <v>45760.0</v>
      </c>
      <c r="N1755" s="31" t="s">
        <v>78</v>
      </c>
      <c r="O1755" s="173">
        <v>1.0</v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99" t="s">
        <v>5196</v>
      </c>
      <c r="B1756" s="168" t="s">
        <v>5197</v>
      </c>
      <c r="C1756" s="31" t="s">
        <v>1725</v>
      </c>
      <c r="D1756" s="168" t="s">
        <v>5198</v>
      </c>
      <c r="E1756" s="31" t="s">
        <v>5199</v>
      </c>
      <c r="F1756" s="31" t="s">
        <v>131</v>
      </c>
      <c r="G1756" s="163" t="s">
        <v>1728</v>
      </c>
      <c r="H1756" s="31" t="s">
        <v>1728</v>
      </c>
      <c r="I1756" s="168" t="s">
        <v>1755</v>
      </c>
      <c r="J1756" s="173">
        <v>1.0</v>
      </c>
      <c r="K1756" s="31" t="s">
        <v>9</v>
      </c>
      <c r="L1756" s="31" t="s">
        <v>134</v>
      </c>
      <c r="M1756" s="174">
        <v>45760.0</v>
      </c>
      <c r="N1756" s="31" t="s">
        <v>78</v>
      </c>
      <c r="O1756" s="173">
        <v>1.0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99" t="s">
        <v>5200</v>
      </c>
      <c r="B1757" s="168" t="s">
        <v>5186</v>
      </c>
      <c r="C1757" s="31" t="s">
        <v>1735</v>
      </c>
      <c r="D1757" s="168" t="s">
        <v>5187</v>
      </c>
      <c r="E1757" s="31" t="s">
        <v>5188</v>
      </c>
      <c r="F1757" s="31" t="s">
        <v>129</v>
      </c>
      <c r="G1757" s="168" t="s">
        <v>1749</v>
      </c>
      <c r="H1757" s="31" t="s">
        <v>1742</v>
      </c>
      <c r="I1757" s="168" t="s">
        <v>1755</v>
      </c>
      <c r="J1757" s="173">
        <v>1.0</v>
      </c>
      <c r="K1757" s="31" t="s">
        <v>9</v>
      </c>
      <c r="L1757" s="31" t="s">
        <v>134</v>
      </c>
      <c r="M1757" s="174">
        <v>45760.0</v>
      </c>
      <c r="N1757" s="31" t="s">
        <v>78</v>
      </c>
      <c r="O1757" s="173">
        <v>1.0</v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99" t="s">
        <v>5201</v>
      </c>
      <c r="B1758" s="168" t="s">
        <v>5182</v>
      </c>
      <c r="C1758" s="31" t="s">
        <v>1735</v>
      </c>
      <c r="D1758" s="168" t="s">
        <v>5183</v>
      </c>
      <c r="E1758" s="31" t="s">
        <v>5184</v>
      </c>
      <c r="F1758" s="31" t="s">
        <v>132</v>
      </c>
      <c r="G1758" s="168" t="s">
        <v>1792</v>
      </c>
      <c r="H1758" s="31" t="s">
        <v>1779</v>
      </c>
      <c r="I1758" s="168" t="s">
        <v>1755</v>
      </c>
      <c r="J1758" s="173">
        <v>1.0</v>
      </c>
      <c r="K1758" s="31" t="s">
        <v>9</v>
      </c>
      <c r="L1758" s="31" t="s">
        <v>134</v>
      </c>
      <c r="M1758" s="174">
        <v>45760.0</v>
      </c>
      <c r="N1758" s="31" t="s">
        <v>78</v>
      </c>
      <c r="O1758" s="173">
        <v>1.0</v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99" t="s">
        <v>5202</v>
      </c>
      <c r="B1759" s="168" t="s">
        <v>5197</v>
      </c>
      <c r="C1759" s="31" t="s">
        <v>1732</v>
      </c>
      <c r="D1759" s="168" t="s">
        <v>5198</v>
      </c>
      <c r="E1759" s="31" t="s">
        <v>5199</v>
      </c>
      <c r="F1759" s="31" t="s">
        <v>131</v>
      </c>
      <c r="G1759" s="168" t="s">
        <v>1736</v>
      </c>
      <c r="H1759" s="31" t="s">
        <v>1733</v>
      </c>
      <c r="I1759" s="168" t="s">
        <v>1755</v>
      </c>
      <c r="J1759" s="173">
        <v>1.0</v>
      </c>
      <c r="K1759" s="31" t="s">
        <v>9</v>
      </c>
      <c r="L1759" s="31" t="s">
        <v>134</v>
      </c>
      <c r="M1759" s="174">
        <v>45760.0</v>
      </c>
      <c r="N1759" s="31" t="s">
        <v>78</v>
      </c>
      <c r="O1759" s="173">
        <v>1.0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99" t="s">
        <v>5203</v>
      </c>
      <c r="B1760" s="168" t="s">
        <v>5204</v>
      </c>
      <c r="C1760" s="31" t="s">
        <v>1725</v>
      </c>
      <c r="D1760" s="168" t="s">
        <v>5205</v>
      </c>
      <c r="E1760" s="31" t="s">
        <v>5206</v>
      </c>
      <c r="F1760" s="31" t="s">
        <v>129</v>
      </c>
      <c r="G1760" s="163" t="s">
        <v>1728</v>
      </c>
      <c r="H1760" s="31" t="s">
        <v>1728</v>
      </c>
      <c r="I1760" s="168" t="s">
        <v>1755</v>
      </c>
      <c r="J1760" s="173">
        <v>1.0</v>
      </c>
      <c r="K1760" s="31" t="s">
        <v>9</v>
      </c>
      <c r="L1760" s="31" t="s">
        <v>134</v>
      </c>
      <c r="M1760" s="174">
        <v>45760.0</v>
      </c>
      <c r="N1760" s="31" t="s">
        <v>78</v>
      </c>
      <c r="O1760" s="173">
        <v>1.0</v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99" t="s">
        <v>5207</v>
      </c>
      <c r="B1761" s="168" t="s">
        <v>5204</v>
      </c>
      <c r="C1761" s="31" t="s">
        <v>1732</v>
      </c>
      <c r="D1761" s="168" t="s">
        <v>5205</v>
      </c>
      <c r="E1761" s="31" t="s">
        <v>5206</v>
      </c>
      <c r="F1761" s="31" t="s">
        <v>129</v>
      </c>
      <c r="G1761" s="168" t="s">
        <v>1749</v>
      </c>
      <c r="H1761" s="31" t="s">
        <v>1742</v>
      </c>
      <c r="I1761" s="168" t="s">
        <v>1755</v>
      </c>
      <c r="J1761" s="173">
        <v>1.0</v>
      </c>
      <c r="K1761" s="31" t="s">
        <v>9</v>
      </c>
      <c r="L1761" s="31" t="s">
        <v>134</v>
      </c>
      <c r="M1761" s="174">
        <v>45760.0</v>
      </c>
      <c r="N1761" s="31" t="s">
        <v>78</v>
      </c>
      <c r="O1761" s="173">
        <v>1.0</v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99" t="s">
        <v>5208</v>
      </c>
      <c r="B1762" s="168" t="s">
        <v>5179</v>
      </c>
      <c r="C1762" s="31" t="s">
        <v>1735</v>
      </c>
      <c r="D1762" s="168" t="s">
        <v>5180</v>
      </c>
      <c r="E1762" s="31" t="s">
        <v>3673</v>
      </c>
      <c r="F1762" s="31" t="s">
        <v>129</v>
      </c>
      <c r="G1762" s="168" t="s">
        <v>1749</v>
      </c>
      <c r="H1762" s="31" t="s">
        <v>1742</v>
      </c>
      <c r="I1762" s="168" t="s">
        <v>1755</v>
      </c>
      <c r="J1762" s="173">
        <v>1.0</v>
      </c>
      <c r="K1762" s="31" t="s">
        <v>9</v>
      </c>
      <c r="L1762" s="31" t="s">
        <v>134</v>
      </c>
      <c r="M1762" s="174">
        <v>45760.0</v>
      </c>
      <c r="N1762" s="31" t="s">
        <v>78</v>
      </c>
      <c r="O1762" s="173">
        <v>1.0</v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99" t="s">
        <v>5209</v>
      </c>
      <c r="B1763" s="168" t="s">
        <v>5210</v>
      </c>
      <c r="C1763" s="31" t="s">
        <v>1725</v>
      </c>
      <c r="D1763" s="168" t="s">
        <v>5211</v>
      </c>
      <c r="E1763" s="31" t="s">
        <v>5212</v>
      </c>
      <c r="F1763" s="31" t="s">
        <v>129</v>
      </c>
      <c r="G1763" s="163" t="s">
        <v>1728</v>
      </c>
      <c r="H1763" s="31" t="s">
        <v>1728</v>
      </c>
      <c r="I1763" s="168" t="s">
        <v>1755</v>
      </c>
      <c r="J1763" s="173">
        <v>1.0</v>
      </c>
      <c r="K1763" s="31" t="s">
        <v>9</v>
      </c>
      <c r="L1763" s="31" t="s">
        <v>134</v>
      </c>
      <c r="M1763" s="174">
        <v>45760.0</v>
      </c>
      <c r="N1763" s="31" t="s">
        <v>78</v>
      </c>
      <c r="O1763" s="173">
        <v>1.0</v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99" t="s">
        <v>5213</v>
      </c>
      <c r="B1764" s="168" t="s">
        <v>5210</v>
      </c>
      <c r="C1764" s="31" t="s">
        <v>1732</v>
      </c>
      <c r="D1764" s="168" t="s">
        <v>5211</v>
      </c>
      <c r="E1764" s="31" t="s">
        <v>5212</v>
      </c>
      <c r="F1764" s="31" t="s">
        <v>129</v>
      </c>
      <c r="G1764" s="168" t="s">
        <v>1749</v>
      </c>
      <c r="H1764" s="31" t="s">
        <v>1742</v>
      </c>
      <c r="I1764" s="168" t="s">
        <v>1755</v>
      </c>
      <c r="J1764" s="173">
        <v>1.0</v>
      </c>
      <c r="K1764" s="31" t="s">
        <v>9</v>
      </c>
      <c r="L1764" s="31" t="s">
        <v>134</v>
      </c>
      <c r="M1764" s="174">
        <v>45760.0</v>
      </c>
      <c r="N1764" s="31" t="s">
        <v>78</v>
      </c>
      <c r="O1764" s="173">
        <v>1.0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99" t="s">
        <v>5214</v>
      </c>
      <c r="B1765" s="168" t="s">
        <v>5197</v>
      </c>
      <c r="C1765" s="31" t="s">
        <v>1735</v>
      </c>
      <c r="D1765" s="168" t="s">
        <v>5198</v>
      </c>
      <c r="E1765" s="31" t="s">
        <v>5199</v>
      </c>
      <c r="F1765" s="31" t="s">
        <v>131</v>
      </c>
      <c r="G1765" s="168" t="s">
        <v>1736</v>
      </c>
      <c r="H1765" s="31" t="s">
        <v>1733</v>
      </c>
      <c r="I1765" s="168" t="s">
        <v>1755</v>
      </c>
      <c r="J1765" s="173">
        <v>1.0</v>
      </c>
      <c r="K1765" s="31" t="s">
        <v>9</v>
      </c>
      <c r="L1765" s="31" t="s">
        <v>134</v>
      </c>
      <c r="M1765" s="174">
        <v>45760.0</v>
      </c>
      <c r="N1765" s="31" t="s">
        <v>78</v>
      </c>
      <c r="O1765" s="173">
        <v>1.0</v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99" t="s">
        <v>5215</v>
      </c>
      <c r="B1766" s="168" t="s">
        <v>5210</v>
      </c>
      <c r="C1766" s="31" t="s">
        <v>1735</v>
      </c>
      <c r="D1766" s="168" t="s">
        <v>5211</v>
      </c>
      <c r="E1766" s="31" t="s">
        <v>5212</v>
      </c>
      <c r="F1766" s="31" t="s">
        <v>129</v>
      </c>
      <c r="G1766" s="168" t="s">
        <v>1749</v>
      </c>
      <c r="H1766" s="31" t="s">
        <v>1742</v>
      </c>
      <c r="I1766" s="168" t="s">
        <v>1755</v>
      </c>
      <c r="J1766" s="173">
        <v>1.0</v>
      </c>
      <c r="K1766" s="31" t="s">
        <v>9</v>
      </c>
      <c r="L1766" s="31" t="s">
        <v>134</v>
      </c>
      <c r="M1766" s="174">
        <v>45760.0</v>
      </c>
      <c r="N1766" s="31" t="s">
        <v>78</v>
      </c>
      <c r="O1766" s="173">
        <v>1.0</v>
      </c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99" t="s">
        <v>5216</v>
      </c>
      <c r="B1767" s="168" t="s">
        <v>5217</v>
      </c>
      <c r="C1767" s="31" t="s">
        <v>1725</v>
      </c>
      <c r="D1767" s="168" t="s">
        <v>5218</v>
      </c>
      <c r="E1767" s="31" t="s">
        <v>5219</v>
      </c>
      <c r="F1767" s="31" t="s">
        <v>132</v>
      </c>
      <c r="G1767" s="163" t="s">
        <v>1728</v>
      </c>
      <c r="H1767" s="31" t="s">
        <v>1728</v>
      </c>
      <c r="I1767" s="168" t="s">
        <v>1755</v>
      </c>
      <c r="J1767" s="173">
        <v>1.0</v>
      </c>
      <c r="K1767" s="31" t="s">
        <v>9</v>
      </c>
      <c r="L1767" s="31" t="s">
        <v>134</v>
      </c>
      <c r="M1767" s="174">
        <v>45760.0</v>
      </c>
      <c r="N1767" s="31" t="s">
        <v>78</v>
      </c>
      <c r="O1767" s="173">
        <v>1.0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99" t="s">
        <v>5220</v>
      </c>
      <c r="B1768" s="168" t="s">
        <v>5217</v>
      </c>
      <c r="C1768" s="31" t="s">
        <v>1732</v>
      </c>
      <c r="D1768" s="168" t="s">
        <v>5218</v>
      </c>
      <c r="E1768" s="31" t="s">
        <v>5219</v>
      </c>
      <c r="F1768" s="31" t="s">
        <v>132</v>
      </c>
      <c r="G1768" s="168" t="s">
        <v>1792</v>
      </c>
      <c r="H1768" s="31" t="s">
        <v>1779</v>
      </c>
      <c r="I1768" s="168" t="s">
        <v>1755</v>
      </c>
      <c r="J1768" s="173">
        <v>1.0</v>
      </c>
      <c r="K1768" s="31" t="s">
        <v>9</v>
      </c>
      <c r="L1768" s="31" t="s">
        <v>134</v>
      </c>
      <c r="M1768" s="174">
        <v>45760.0</v>
      </c>
      <c r="N1768" s="31" t="s">
        <v>78</v>
      </c>
      <c r="O1768" s="173">
        <v>1.0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99" t="s">
        <v>5221</v>
      </c>
      <c r="B1769" s="168" t="s">
        <v>5217</v>
      </c>
      <c r="C1769" s="31" t="s">
        <v>1735</v>
      </c>
      <c r="D1769" s="168" t="s">
        <v>5218</v>
      </c>
      <c r="E1769" s="31" t="s">
        <v>5219</v>
      </c>
      <c r="F1769" s="31" t="s">
        <v>132</v>
      </c>
      <c r="G1769" s="168" t="s">
        <v>1792</v>
      </c>
      <c r="H1769" s="31" t="s">
        <v>1779</v>
      </c>
      <c r="I1769" s="168" t="s">
        <v>1755</v>
      </c>
      <c r="J1769" s="173">
        <v>1.0</v>
      </c>
      <c r="K1769" s="31" t="s">
        <v>9</v>
      </c>
      <c r="L1769" s="31" t="s">
        <v>134</v>
      </c>
      <c r="M1769" s="174">
        <v>45760.0</v>
      </c>
      <c r="N1769" s="31" t="s">
        <v>78</v>
      </c>
      <c r="O1769" s="173">
        <v>1.0</v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99" t="s">
        <v>5222</v>
      </c>
      <c r="B1770" s="168" t="s">
        <v>5204</v>
      </c>
      <c r="C1770" s="31" t="s">
        <v>1735</v>
      </c>
      <c r="D1770" s="168" t="s">
        <v>5205</v>
      </c>
      <c r="E1770" s="31" t="s">
        <v>5206</v>
      </c>
      <c r="F1770" s="31" t="s">
        <v>129</v>
      </c>
      <c r="G1770" s="168" t="s">
        <v>1749</v>
      </c>
      <c r="H1770" s="31" t="s">
        <v>1742</v>
      </c>
      <c r="I1770" s="168" t="s">
        <v>1755</v>
      </c>
      <c r="J1770" s="173">
        <v>1.0</v>
      </c>
      <c r="K1770" s="31" t="s">
        <v>9</v>
      </c>
      <c r="L1770" s="31" t="s">
        <v>134</v>
      </c>
      <c r="M1770" s="174">
        <v>45760.0</v>
      </c>
      <c r="N1770" s="31" t="s">
        <v>78</v>
      </c>
      <c r="O1770" s="173">
        <v>1.0</v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99" t="s">
        <v>5223</v>
      </c>
      <c r="B1771" s="168" t="s">
        <v>5193</v>
      </c>
      <c r="C1771" s="31" t="s">
        <v>1735</v>
      </c>
      <c r="D1771" s="168" t="s">
        <v>5194</v>
      </c>
      <c r="E1771" s="31" t="s">
        <v>3915</v>
      </c>
      <c r="F1771" s="31" t="s">
        <v>129</v>
      </c>
      <c r="G1771" s="168" t="s">
        <v>1749</v>
      </c>
      <c r="H1771" s="31" t="s">
        <v>1742</v>
      </c>
      <c r="I1771" s="168" t="s">
        <v>1755</v>
      </c>
      <c r="J1771" s="173">
        <v>1.0</v>
      </c>
      <c r="K1771" s="31" t="s">
        <v>9</v>
      </c>
      <c r="L1771" s="31" t="s">
        <v>134</v>
      </c>
      <c r="M1771" s="174">
        <v>45760.0</v>
      </c>
      <c r="N1771" s="31" t="s">
        <v>78</v>
      </c>
      <c r="O1771" s="173">
        <v>1.0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99" t="s">
        <v>5224</v>
      </c>
      <c r="B1772" s="168" t="s">
        <v>5225</v>
      </c>
      <c r="C1772" s="31" t="s">
        <v>1725</v>
      </c>
      <c r="D1772" s="168" t="s">
        <v>5226</v>
      </c>
      <c r="E1772" s="31" t="s">
        <v>5227</v>
      </c>
      <c r="F1772" s="31" t="s">
        <v>132</v>
      </c>
      <c r="G1772" s="163" t="s">
        <v>1728</v>
      </c>
      <c r="H1772" s="31" t="s">
        <v>1728</v>
      </c>
      <c r="I1772" s="168" t="s">
        <v>1755</v>
      </c>
      <c r="J1772" s="173">
        <v>1.0</v>
      </c>
      <c r="K1772" s="31" t="s">
        <v>9</v>
      </c>
      <c r="L1772" s="31" t="s">
        <v>134</v>
      </c>
      <c r="M1772" s="174">
        <v>45760.0</v>
      </c>
      <c r="N1772" s="31" t="s">
        <v>78</v>
      </c>
      <c r="O1772" s="173">
        <v>1.0</v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99" t="s">
        <v>5228</v>
      </c>
      <c r="B1773" s="168" t="s">
        <v>5225</v>
      </c>
      <c r="C1773" s="31" t="s">
        <v>1732</v>
      </c>
      <c r="D1773" s="168" t="s">
        <v>5226</v>
      </c>
      <c r="E1773" s="31" t="s">
        <v>5227</v>
      </c>
      <c r="F1773" s="31" t="s">
        <v>132</v>
      </c>
      <c r="G1773" s="168" t="s">
        <v>1792</v>
      </c>
      <c r="H1773" s="31" t="s">
        <v>1779</v>
      </c>
      <c r="I1773" s="168" t="s">
        <v>1755</v>
      </c>
      <c r="J1773" s="173">
        <v>1.0</v>
      </c>
      <c r="K1773" s="31" t="s">
        <v>9</v>
      </c>
      <c r="L1773" s="31" t="s">
        <v>134</v>
      </c>
      <c r="M1773" s="174">
        <v>45760.0</v>
      </c>
      <c r="N1773" s="31" t="s">
        <v>78</v>
      </c>
      <c r="O1773" s="173">
        <v>1.0</v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99" t="s">
        <v>5229</v>
      </c>
      <c r="B1774" s="168" t="s">
        <v>5230</v>
      </c>
      <c r="C1774" s="31" t="s">
        <v>1725</v>
      </c>
      <c r="D1774" s="168" t="s">
        <v>5231</v>
      </c>
      <c r="E1774" s="31" t="s">
        <v>5232</v>
      </c>
      <c r="F1774" s="31" t="s">
        <v>132</v>
      </c>
      <c r="G1774" s="163" t="s">
        <v>1728</v>
      </c>
      <c r="H1774" s="31" t="s">
        <v>1728</v>
      </c>
      <c r="I1774" s="168" t="s">
        <v>1729</v>
      </c>
      <c r="J1774" s="173">
        <v>1.0</v>
      </c>
      <c r="K1774" s="31" t="s">
        <v>82</v>
      </c>
      <c r="L1774" s="31" t="s">
        <v>134</v>
      </c>
      <c r="M1774" s="174">
        <v>45760.0</v>
      </c>
      <c r="N1774" s="31" t="s">
        <v>78</v>
      </c>
      <c r="O1774" s="173">
        <v>1.0</v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99" t="s">
        <v>5233</v>
      </c>
      <c r="B1775" s="168" t="s">
        <v>5230</v>
      </c>
      <c r="C1775" s="31" t="s">
        <v>1732</v>
      </c>
      <c r="D1775" s="168" t="s">
        <v>5231</v>
      </c>
      <c r="E1775" s="31" t="s">
        <v>5232</v>
      </c>
      <c r="F1775" s="31" t="s">
        <v>132</v>
      </c>
      <c r="G1775" s="168" t="s">
        <v>1792</v>
      </c>
      <c r="H1775" s="31" t="s">
        <v>1779</v>
      </c>
      <c r="I1775" s="168" t="s">
        <v>1729</v>
      </c>
      <c r="J1775" s="173">
        <v>1.0</v>
      </c>
      <c r="K1775" s="31" t="s">
        <v>82</v>
      </c>
      <c r="L1775" s="31" t="s">
        <v>134</v>
      </c>
      <c r="M1775" s="174">
        <v>45760.0</v>
      </c>
      <c r="N1775" s="31" t="s">
        <v>78</v>
      </c>
      <c r="O1775" s="173">
        <v>1.0</v>
      </c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99" t="s">
        <v>5234</v>
      </c>
      <c r="B1776" s="168" t="s">
        <v>5225</v>
      </c>
      <c r="C1776" s="31" t="s">
        <v>1735</v>
      </c>
      <c r="D1776" s="168" t="s">
        <v>5226</v>
      </c>
      <c r="E1776" s="31" t="s">
        <v>5227</v>
      </c>
      <c r="F1776" s="31" t="s">
        <v>132</v>
      </c>
      <c r="G1776" s="168" t="s">
        <v>1792</v>
      </c>
      <c r="H1776" s="31" t="s">
        <v>1779</v>
      </c>
      <c r="I1776" s="168" t="s">
        <v>1755</v>
      </c>
      <c r="J1776" s="173">
        <v>1.0</v>
      </c>
      <c r="K1776" s="31" t="s">
        <v>9</v>
      </c>
      <c r="L1776" s="31" t="s">
        <v>134</v>
      </c>
      <c r="M1776" s="174">
        <v>45760.0</v>
      </c>
      <c r="N1776" s="31" t="s">
        <v>78</v>
      </c>
      <c r="O1776" s="173">
        <v>1.0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99" t="s">
        <v>5235</v>
      </c>
      <c r="B1777" s="168" t="s">
        <v>5236</v>
      </c>
      <c r="C1777" s="31" t="s">
        <v>1725</v>
      </c>
      <c r="D1777" s="168" t="s">
        <v>5237</v>
      </c>
      <c r="E1777" s="31" t="s">
        <v>5238</v>
      </c>
      <c r="F1777" s="31" t="s">
        <v>129</v>
      </c>
      <c r="G1777" s="163" t="s">
        <v>1728</v>
      </c>
      <c r="H1777" s="31" t="s">
        <v>1728</v>
      </c>
      <c r="I1777" s="168" t="s">
        <v>1729</v>
      </c>
      <c r="J1777" s="173">
        <v>1.0</v>
      </c>
      <c r="K1777" s="31" t="s">
        <v>82</v>
      </c>
      <c r="L1777" s="31" t="s">
        <v>134</v>
      </c>
      <c r="M1777" s="174">
        <v>45760.0</v>
      </c>
      <c r="N1777" s="31" t="s">
        <v>78</v>
      </c>
      <c r="O1777" s="173">
        <v>1.0</v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99" t="s">
        <v>5239</v>
      </c>
      <c r="B1778" s="168" t="s">
        <v>5236</v>
      </c>
      <c r="C1778" s="31" t="s">
        <v>1732</v>
      </c>
      <c r="D1778" s="168" t="s">
        <v>5237</v>
      </c>
      <c r="E1778" s="31" t="s">
        <v>5238</v>
      </c>
      <c r="F1778" s="31" t="s">
        <v>129</v>
      </c>
      <c r="G1778" s="168" t="s">
        <v>1792</v>
      </c>
      <c r="H1778" s="31" t="s">
        <v>1779</v>
      </c>
      <c r="I1778" s="168" t="s">
        <v>1729</v>
      </c>
      <c r="J1778" s="173">
        <v>1.0</v>
      </c>
      <c r="K1778" s="31" t="s">
        <v>82</v>
      </c>
      <c r="L1778" s="31" t="s">
        <v>134</v>
      </c>
      <c r="M1778" s="174">
        <v>45760.0</v>
      </c>
      <c r="N1778" s="31" t="s">
        <v>78</v>
      </c>
      <c r="O1778" s="173">
        <v>1.0</v>
      </c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99" t="s">
        <v>5240</v>
      </c>
      <c r="B1779" s="168" t="s">
        <v>5241</v>
      </c>
      <c r="C1779" s="31" t="s">
        <v>1725</v>
      </c>
      <c r="D1779" s="168" t="s">
        <v>5242</v>
      </c>
      <c r="E1779" s="31" t="s">
        <v>5243</v>
      </c>
      <c r="F1779" s="31" t="s">
        <v>132</v>
      </c>
      <c r="G1779" s="163" t="s">
        <v>1728</v>
      </c>
      <c r="H1779" s="31" t="s">
        <v>1728</v>
      </c>
      <c r="I1779" s="168" t="s">
        <v>1729</v>
      </c>
      <c r="J1779" s="173">
        <v>1.0</v>
      </c>
      <c r="K1779" s="31" t="s">
        <v>82</v>
      </c>
      <c r="L1779" s="31" t="s">
        <v>134</v>
      </c>
      <c r="M1779" s="174">
        <v>45760.0</v>
      </c>
      <c r="N1779" s="31" t="s">
        <v>78</v>
      </c>
      <c r="O1779" s="173">
        <v>1.0</v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99" t="s">
        <v>5244</v>
      </c>
      <c r="B1780" s="168" t="s">
        <v>5245</v>
      </c>
      <c r="C1780" s="31" t="s">
        <v>1725</v>
      </c>
      <c r="D1780" s="168" t="s">
        <v>5246</v>
      </c>
      <c r="E1780" s="31" t="s">
        <v>5247</v>
      </c>
      <c r="F1780" s="31" t="s">
        <v>131</v>
      </c>
      <c r="G1780" s="163" t="s">
        <v>1728</v>
      </c>
      <c r="H1780" s="31" t="s">
        <v>1728</v>
      </c>
      <c r="I1780" s="168" t="s">
        <v>1729</v>
      </c>
      <c r="J1780" s="173">
        <v>1.0</v>
      </c>
      <c r="K1780" s="31" t="s">
        <v>82</v>
      </c>
      <c r="L1780" s="31" t="s">
        <v>134</v>
      </c>
      <c r="M1780" s="174">
        <v>45760.0</v>
      </c>
      <c r="N1780" s="31" t="s">
        <v>78</v>
      </c>
      <c r="O1780" s="173">
        <v>1.0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99" t="s">
        <v>5248</v>
      </c>
      <c r="B1781" s="168" t="s">
        <v>5241</v>
      </c>
      <c r="C1781" s="31" t="s">
        <v>1732</v>
      </c>
      <c r="D1781" s="168" t="s">
        <v>5242</v>
      </c>
      <c r="E1781" s="31" t="s">
        <v>5243</v>
      </c>
      <c r="F1781" s="31" t="s">
        <v>132</v>
      </c>
      <c r="G1781" s="168" t="s">
        <v>1749</v>
      </c>
      <c r="H1781" s="31" t="s">
        <v>1742</v>
      </c>
      <c r="I1781" s="168" t="s">
        <v>1729</v>
      </c>
      <c r="J1781" s="173">
        <v>1.0</v>
      </c>
      <c r="K1781" s="31" t="s">
        <v>82</v>
      </c>
      <c r="L1781" s="31" t="s">
        <v>134</v>
      </c>
      <c r="M1781" s="174">
        <v>45760.0</v>
      </c>
      <c r="N1781" s="31" t="s">
        <v>78</v>
      </c>
      <c r="O1781" s="173">
        <v>1.0</v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99" t="s">
        <v>5249</v>
      </c>
      <c r="B1782" s="168" t="s">
        <v>5250</v>
      </c>
      <c r="C1782" s="31" t="s">
        <v>1725</v>
      </c>
      <c r="D1782" s="168" t="s">
        <v>5251</v>
      </c>
      <c r="E1782" s="31" t="s">
        <v>5252</v>
      </c>
      <c r="F1782" s="31" t="s">
        <v>129</v>
      </c>
      <c r="G1782" s="163" t="s">
        <v>1728</v>
      </c>
      <c r="H1782" s="31" t="s">
        <v>1728</v>
      </c>
      <c r="I1782" s="168" t="s">
        <v>1729</v>
      </c>
      <c r="J1782" s="173">
        <v>2.0</v>
      </c>
      <c r="K1782" s="31" t="s">
        <v>82</v>
      </c>
      <c r="L1782" s="31" t="s">
        <v>134</v>
      </c>
      <c r="M1782" s="174">
        <v>45760.0</v>
      </c>
      <c r="N1782" s="31" t="s">
        <v>78</v>
      </c>
      <c r="O1782" s="173">
        <v>2.0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99" t="s">
        <v>5253</v>
      </c>
      <c r="B1783" s="168" t="s">
        <v>5254</v>
      </c>
      <c r="C1783" s="31" t="s">
        <v>1725</v>
      </c>
      <c r="D1783" s="168" t="s">
        <v>5255</v>
      </c>
      <c r="E1783" s="31" t="s">
        <v>5256</v>
      </c>
      <c r="F1783" s="31" t="s">
        <v>129</v>
      </c>
      <c r="G1783" s="163" t="s">
        <v>1728</v>
      </c>
      <c r="H1783" s="31" t="s">
        <v>1728</v>
      </c>
      <c r="I1783" s="168" t="s">
        <v>1729</v>
      </c>
      <c r="J1783" s="173">
        <v>1.0</v>
      </c>
      <c r="K1783" s="31" t="s">
        <v>82</v>
      </c>
      <c r="L1783" s="31" t="s">
        <v>134</v>
      </c>
      <c r="M1783" s="174">
        <v>45760.0</v>
      </c>
      <c r="N1783" s="31" t="s">
        <v>78</v>
      </c>
      <c r="O1783" s="173">
        <v>1.0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99" t="s">
        <v>5257</v>
      </c>
      <c r="B1784" s="168" t="s">
        <v>5245</v>
      </c>
      <c r="C1784" s="31" t="s">
        <v>1732</v>
      </c>
      <c r="D1784" s="168" t="s">
        <v>5246</v>
      </c>
      <c r="E1784" s="31" t="s">
        <v>5247</v>
      </c>
      <c r="F1784" s="31" t="s">
        <v>131</v>
      </c>
      <c r="G1784" s="168" t="s">
        <v>1736</v>
      </c>
      <c r="H1784" s="31" t="s">
        <v>1733</v>
      </c>
      <c r="I1784" s="168" t="s">
        <v>1729</v>
      </c>
      <c r="J1784" s="173">
        <v>1.0</v>
      </c>
      <c r="K1784" s="31" t="s">
        <v>82</v>
      </c>
      <c r="L1784" s="31" t="s">
        <v>134</v>
      </c>
      <c r="M1784" s="174">
        <v>45760.0</v>
      </c>
      <c r="N1784" s="31" t="s">
        <v>78</v>
      </c>
      <c r="O1784" s="173">
        <v>1.0</v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99" t="s">
        <v>5258</v>
      </c>
      <c r="B1785" s="168" t="s">
        <v>5230</v>
      </c>
      <c r="C1785" s="31" t="s">
        <v>1735</v>
      </c>
      <c r="D1785" s="168" t="s">
        <v>5231</v>
      </c>
      <c r="E1785" s="31" t="s">
        <v>5232</v>
      </c>
      <c r="F1785" s="31" t="s">
        <v>132</v>
      </c>
      <c r="G1785" s="168" t="s">
        <v>1792</v>
      </c>
      <c r="H1785" s="31" t="s">
        <v>1779</v>
      </c>
      <c r="I1785" s="168" t="s">
        <v>1729</v>
      </c>
      <c r="J1785" s="173">
        <v>1.0</v>
      </c>
      <c r="K1785" s="31" t="s">
        <v>82</v>
      </c>
      <c r="L1785" s="31" t="s">
        <v>134</v>
      </c>
      <c r="M1785" s="174">
        <v>45760.0</v>
      </c>
      <c r="N1785" s="31" t="s">
        <v>78</v>
      </c>
      <c r="O1785" s="173">
        <v>1.0</v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99" t="s">
        <v>5259</v>
      </c>
      <c r="B1786" s="168" t="s">
        <v>5250</v>
      </c>
      <c r="C1786" s="31" t="s">
        <v>1732</v>
      </c>
      <c r="D1786" s="168" t="s">
        <v>5251</v>
      </c>
      <c r="E1786" s="31" t="s">
        <v>5252</v>
      </c>
      <c r="F1786" s="31" t="s">
        <v>129</v>
      </c>
      <c r="G1786" s="168" t="s">
        <v>1792</v>
      </c>
      <c r="H1786" s="31" t="s">
        <v>1779</v>
      </c>
      <c r="I1786" s="168" t="s">
        <v>1729</v>
      </c>
      <c r="J1786" s="173">
        <v>2.0</v>
      </c>
      <c r="K1786" s="31" t="s">
        <v>82</v>
      </c>
      <c r="L1786" s="31" t="s">
        <v>134</v>
      </c>
      <c r="M1786" s="174">
        <v>45760.0</v>
      </c>
      <c r="N1786" s="31" t="s">
        <v>78</v>
      </c>
      <c r="O1786" s="173">
        <v>2.0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99" t="s">
        <v>5260</v>
      </c>
      <c r="B1787" s="168" t="s">
        <v>5254</v>
      </c>
      <c r="C1787" s="31" t="s">
        <v>1732</v>
      </c>
      <c r="D1787" s="168" t="s">
        <v>5255</v>
      </c>
      <c r="E1787" s="31" t="s">
        <v>5256</v>
      </c>
      <c r="F1787" s="31" t="s">
        <v>129</v>
      </c>
      <c r="G1787" s="168" t="s">
        <v>1792</v>
      </c>
      <c r="H1787" s="31" t="s">
        <v>1779</v>
      </c>
      <c r="I1787" s="168" t="s">
        <v>1729</v>
      </c>
      <c r="J1787" s="173">
        <v>1.0</v>
      </c>
      <c r="K1787" s="31" t="s">
        <v>82</v>
      </c>
      <c r="L1787" s="31" t="s">
        <v>134</v>
      </c>
      <c r="M1787" s="174">
        <v>45760.0</v>
      </c>
      <c r="N1787" s="31" t="s">
        <v>78</v>
      </c>
      <c r="O1787" s="173">
        <v>1.0</v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99" t="s">
        <v>5261</v>
      </c>
      <c r="B1788" s="168" t="s">
        <v>5262</v>
      </c>
      <c r="C1788" s="31" t="s">
        <v>1725</v>
      </c>
      <c r="D1788" s="168" t="s">
        <v>5263</v>
      </c>
      <c r="E1788" s="31" t="s">
        <v>5264</v>
      </c>
      <c r="F1788" s="31" t="s">
        <v>132</v>
      </c>
      <c r="G1788" s="163" t="s">
        <v>1728</v>
      </c>
      <c r="H1788" s="31" t="s">
        <v>1728</v>
      </c>
      <c r="I1788" s="168" t="s">
        <v>1755</v>
      </c>
      <c r="J1788" s="173">
        <v>1.0</v>
      </c>
      <c r="K1788" s="31" t="s">
        <v>9</v>
      </c>
      <c r="L1788" s="31" t="s">
        <v>134</v>
      </c>
      <c r="M1788" s="174">
        <v>45760.0</v>
      </c>
      <c r="N1788" s="31" t="s">
        <v>78</v>
      </c>
      <c r="O1788" s="173">
        <v>1.0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99" t="s">
        <v>5265</v>
      </c>
      <c r="B1789" s="168" t="s">
        <v>5262</v>
      </c>
      <c r="C1789" s="31" t="s">
        <v>1732</v>
      </c>
      <c r="D1789" s="168" t="s">
        <v>5263</v>
      </c>
      <c r="E1789" s="31" t="s">
        <v>5264</v>
      </c>
      <c r="F1789" s="31" t="s">
        <v>132</v>
      </c>
      <c r="G1789" s="168" t="s">
        <v>1749</v>
      </c>
      <c r="H1789" s="31" t="s">
        <v>1742</v>
      </c>
      <c r="I1789" s="168" t="s">
        <v>1755</v>
      </c>
      <c r="J1789" s="173">
        <v>1.0</v>
      </c>
      <c r="K1789" s="31" t="s">
        <v>9</v>
      </c>
      <c r="L1789" s="31" t="s">
        <v>134</v>
      </c>
      <c r="M1789" s="174">
        <v>45760.0</v>
      </c>
      <c r="N1789" s="31" t="s">
        <v>78</v>
      </c>
      <c r="O1789" s="173">
        <v>1.0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99" t="s">
        <v>5266</v>
      </c>
      <c r="B1790" s="168" t="s">
        <v>5267</v>
      </c>
      <c r="C1790" s="31" t="s">
        <v>1725</v>
      </c>
      <c r="D1790" s="168" t="s">
        <v>5268</v>
      </c>
      <c r="E1790" s="31" t="s">
        <v>5269</v>
      </c>
      <c r="F1790" s="31" t="s">
        <v>132</v>
      </c>
      <c r="G1790" s="163" t="s">
        <v>1728</v>
      </c>
      <c r="H1790" s="31" t="s">
        <v>1728</v>
      </c>
      <c r="I1790" s="168" t="s">
        <v>1755</v>
      </c>
      <c r="J1790" s="173">
        <v>1.0</v>
      </c>
      <c r="K1790" s="31" t="s">
        <v>9</v>
      </c>
      <c r="L1790" s="31" t="s">
        <v>134</v>
      </c>
      <c r="M1790" s="174">
        <v>45760.0</v>
      </c>
      <c r="N1790" s="31" t="s">
        <v>78</v>
      </c>
      <c r="O1790" s="173">
        <v>1.0</v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99" t="s">
        <v>5270</v>
      </c>
      <c r="B1791" s="168" t="s">
        <v>5245</v>
      </c>
      <c r="C1791" s="31" t="s">
        <v>1735</v>
      </c>
      <c r="D1791" s="168" t="s">
        <v>5246</v>
      </c>
      <c r="E1791" s="31" t="s">
        <v>5247</v>
      </c>
      <c r="F1791" s="31" t="s">
        <v>131</v>
      </c>
      <c r="G1791" s="168" t="s">
        <v>1736</v>
      </c>
      <c r="H1791" s="31" t="s">
        <v>1733</v>
      </c>
      <c r="I1791" s="168" t="s">
        <v>1729</v>
      </c>
      <c r="J1791" s="173">
        <v>1.0</v>
      </c>
      <c r="K1791" s="31" t="s">
        <v>82</v>
      </c>
      <c r="L1791" s="31" t="s">
        <v>134</v>
      </c>
      <c r="M1791" s="174">
        <v>45760.0</v>
      </c>
      <c r="N1791" s="31" t="s">
        <v>78</v>
      </c>
      <c r="O1791" s="173">
        <v>1.0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99" t="s">
        <v>5271</v>
      </c>
      <c r="B1792" s="168" t="s">
        <v>5267</v>
      </c>
      <c r="C1792" s="31" t="s">
        <v>1732</v>
      </c>
      <c r="D1792" s="168" t="s">
        <v>5268</v>
      </c>
      <c r="E1792" s="31" t="s">
        <v>5269</v>
      </c>
      <c r="F1792" s="31" t="s">
        <v>132</v>
      </c>
      <c r="G1792" s="168" t="s">
        <v>1749</v>
      </c>
      <c r="H1792" s="31" t="s">
        <v>1742</v>
      </c>
      <c r="I1792" s="168" t="s">
        <v>1755</v>
      </c>
      <c r="J1792" s="173">
        <v>1.0</v>
      </c>
      <c r="K1792" s="31" t="s">
        <v>9</v>
      </c>
      <c r="L1792" s="31" t="s">
        <v>134</v>
      </c>
      <c r="M1792" s="174">
        <v>45760.0</v>
      </c>
      <c r="N1792" s="31" t="s">
        <v>78</v>
      </c>
      <c r="O1792" s="173">
        <v>1.0</v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99" t="s">
        <v>5272</v>
      </c>
      <c r="B1793" s="168" t="s">
        <v>5241</v>
      </c>
      <c r="C1793" s="31" t="s">
        <v>1735</v>
      </c>
      <c r="D1793" s="168" t="s">
        <v>5242</v>
      </c>
      <c r="E1793" s="31" t="s">
        <v>5243</v>
      </c>
      <c r="F1793" s="31" t="s">
        <v>132</v>
      </c>
      <c r="G1793" s="168" t="s">
        <v>1749</v>
      </c>
      <c r="H1793" s="31" t="s">
        <v>1742</v>
      </c>
      <c r="I1793" s="168" t="s">
        <v>1729</v>
      </c>
      <c r="J1793" s="173">
        <v>1.0</v>
      </c>
      <c r="K1793" s="31" t="s">
        <v>82</v>
      </c>
      <c r="L1793" s="31" t="s">
        <v>134</v>
      </c>
      <c r="M1793" s="174">
        <v>45760.0</v>
      </c>
      <c r="N1793" s="31" t="s">
        <v>78</v>
      </c>
      <c r="O1793" s="173">
        <v>1.0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99" t="s">
        <v>5273</v>
      </c>
      <c r="B1794" s="168" t="s">
        <v>5262</v>
      </c>
      <c r="C1794" s="31" t="s">
        <v>1735</v>
      </c>
      <c r="D1794" s="168" t="s">
        <v>5263</v>
      </c>
      <c r="E1794" s="31" t="s">
        <v>5264</v>
      </c>
      <c r="F1794" s="31" t="s">
        <v>132</v>
      </c>
      <c r="G1794" s="168" t="s">
        <v>1749</v>
      </c>
      <c r="H1794" s="31" t="s">
        <v>1742</v>
      </c>
      <c r="I1794" s="168" t="s">
        <v>1755</v>
      </c>
      <c r="J1794" s="173">
        <v>1.0</v>
      </c>
      <c r="K1794" s="31" t="s">
        <v>9</v>
      </c>
      <c r="L1794" s="31" t="s">
        <v>134</v>
      </c>
      <c r="M1794" s="174">
        <v>45760.0</v>
      </c>
      <c r="N1794" s="31" t="s">
        <v>78</v>
      </c>
      <c r="O1794" s="173">
        <v>1.0</v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99" t="s">
        <v>5274</v>
      </c>
      <c r="B1795" s="168" t="s">
        <v>5275</v>
      </c>
      <c r="C1795" s="31" t="s">
        <v>1725</v>
      </c>
      <c r="D1795" s="168" t="s">
        <v>5276</v>
      </c>
      <c r="E1795" s="31" t="s">
        <v>5277</v>
      </c>
      <c r="F1795" s="31" t="s">
        <v>132</v>
      </c>
      <c r="G1795" s="163" t="s">
        <v>1728</v>
      </c>
      <c r="H1795" s="31" t="s">
        <v>1728</v>
      </c>
      <c r="I1795" s="168" t="s">
        <v>1729</v>
      </c>
      <c r="J1795" s="173">
        <v>1.0</v>
      </c>
      <c r="K1795" s="31" t="s">
        <v>82</v>
      </c>
      <c r="L1795" s="31" t="s">
        <v>134</v>
      </c>
      <c r="M1795" s="174">
        <v>45760.0</v>
      </c>
      <c r="N1795" s="31" t="s">
        <v>78</v>
      </c>
      <c r="O1795" s="173">
        <v>1.0</v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99" t="s">
        <v>5278</v>
      </c>
      <c r="B1796" s="168" t="s">
        <v>5275</v>
      </c>
      <c r="C1796" s="31" t="s">
        <v>1732</v>
      </c>
      <c r="D1796" s="168" t="s">
        <v>5276</v>
      </c>
      <c r="E1796" s="31" t="s">
        <v>5277</v>
      </c>
      <c r="F1796" s="31" t="s">
        <v>132</v>
      </c>
      <c r="G1796" s="168" t="s">
        <v>1749</v>
      </c>
      <c r="H1796" s="31" t="s">
        <v>1742</v>
      </c>
      <c r="I1796" s="168" t="s">
        <v>1729</v>
      </c>
      <c r="J1796" s="173">
        <v>1.0</v>
      </c>
      <c r="K1796" s="31" t="s">
        <v>82</v>
      </c>
      <c r="L1796" s="31" t="s">
        <v>134</v>
      </c>
      <c r="M1796" s="174">
        <v>45760.0</v>
      </c>
      <c r="N1796" s="31" t="s">
        <v>78</v>
      </c>
      <c r="O1796" s="173">
        <v>1.0</v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99" t="s">
        <v>5279</v>
      </c>
      <c r="B1797" s="168" t="s">
        <v>5267</v>
      </c>
      <c r="C1797" s="31" t="s">
        <v>1735</v>
      </c>
      <c r="D1797" s="168" t="s">
        <v>5268</v>
      </c>
      <c r="E1797" s="31" t="s">
        <v>5269</v>
      </c>
      <c r="F1797" s="31" t="s">
        <v>132</v>
      </c>
      <c r="G1797" s="168" t="s">
        <v>1749</v>
      </c>
      <c r="H1797" s="31" t="s">
        <v>1742</v>
      </c>
      <c r="I1797" s="168" t="s">
        <v>1755</v>
      </c>
      <c r="J1797" s="173">
        <v>1.0</v>
      </c>
      <c r="K1797" s="31" t="s">
        <v>9</v>
      </c>
      <c r="L1797" s="31" t="s">
        <v>134</v>
      </c>
      <c r="M1797" s="174">
        <v>45760.0</v>
      </c>
      <c r="N1797" s="31" t="s">
        <v>78</v>
      </c>
      <c r="O1797" s="173">
        <v>1.0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99" t="s">
        <v>5280</v>
      </c>
      <c r="B1798" s="168" t="s">
        <v>5275</v>
      </c>
      <c r="C1798" s="31" t="s">
        <v>1735</v>
      </c>
      <c r="D1798" s="168" t="s">
        <v>5276</v>
      </c>
      <c r="E1798" s="31" t="s">
        <v>5277</v>
      </c>
      <c r="F1798" s="31" t="s">
        <v>132</v>
      </c>
      <c r="G1798" s="168" t="s">
        <v>1749</v>
      </c>
      <c r="H1798" s="31" t="s">
        <v>1742</v>
      </c>
      <c r="I1798" s="168" t="s">
        <v>1729</v>
      </c>
      <c r="J1798" s="173">
        <v>1.0</v>
      </c>
      <c r="K1798" s="31" t="s">
        <v>82</v>
      </c>
      <c r="L1798" s="31" t="s">
        <v>134</v>
      </c>
      <c r="M1798" s="174">
        <v>45760.0</v>
      </c>
      <c r="N1798" s="31" t="s">
        <v>78</v>
      </c>
      <c r="O1798" s="173">
        <v>1.0</v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99" t="s">
        <v>5281</v>
      </c>
      <c r="B1799" s="168" t="s">
        <v>5236</v>
      </c>
      <c r="C1799" s="31" t="s">
        <v>1735</v>
      </c>
      <c r="D1799" s="168" t="s">
        <v>5237</v>
      </c>
      <c r="E1799" s="31" t="s">
        <v>5238</v>
      </c>
      <c r="F1799" s="31" t="s">
        <v>129</v>
      </c>
      <c r="G1799" s="168" t="s">
        <v>1792</v>
      </c>
      <c r="H1799" s="31" t="s">
        <v>1779</v>
      </c>
      <c r="I1799" s="168" t="s">
        <v>1729</v>
      </c>
      <c r="J1799" s="173">
        <v>1.0</v>
      </c>
      <c r="K1799" s="31" t="s">
        <v>82</v>
      </c>
      <c r="L1799" s="31" t="s">
        <v>134</v>
      </c>
      <c r="M1799" s="174">
        <v>45760.0</v>
      </c>
      <c r="N1799" s="31" t="s">
        <v>78</v>
      </c>
      <c r="O1799" s="173">
        <v>1.0</v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99" t="s">
        <v>5282</v>
      </c>
      <c r="B1800" s="168" t="s">
        <v>5250</v>
      </c>
      <c r="C1800" s="31" t="s">
        <v>1735</v>
      </c>
      <c r="D1800" s="168" t="s">
        <v>5251</v>
      </c>
      <c r="E1800" s="31" t="s">
        <v>5252</v>
      </c>
      <c r="F1800" s="31" t="s">
        <v>129</v>
      </c>
      <c r="G1800" s="168" t="s">
        <v>1792</v>
      </c>
      <c r="H1800" s="31" t="s">
        <v>1779</v>
      </c>
      <c r="I1800" s="168" t="s">
        <v>1729</v>
      </c>
      <c r="J1800" s="173">
        <v>2.0</v>
      </c>
      <c r="K1800" s="31" t="s">
        <v>82</v>
      </c>
      <c r="L1800" s="31" t="s">
        <v>134</v>
      </c>
      <c r="M1800" s="174">
        <v>45760.0</v>
      </c>
      <c r="N1800" s="31" t="s">
        <v>78</v>
      </c>
      <c r="O1800" s="173">
        <v>2.0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99" t="s">
        <v>5283</v>
      </c>
      <c r="B1801" s="168" t="s">
        <v>5284</v>
      </c>
      <c r="C1801" s="31" t="s">
        <v>1725</v>
      </c>
      <c r="D1801" s="168" t="s">
        <v>5285</v>
      </c>
      <c r="E1801" s="31" t="s">
        <v>5286</v>
      </c>
      <c r="F1801" s="31" t="s">
        <v>132</v>
      </c>
      <c r="G1801" s="163" t="s">
        <v>1728</v>
      </c>
      <c r="H1801" s="31" t="s">
        <v>1728</v>
      </c>
      <c r="I1801" s="168" t="s">
        <v>1729</v>
      </c>
      <c r="J1801" s="173">
        <v>1.0</v>
      </c>
      <c r="K1801" s="31" t="s">
        <v>82</v>
      </c>
      <c r="L1801" s="31" t="s">
        <v>134</v>
      </c>
      <c r="M1801" s="174">
        <v>45760.0</v>
      </c>
      <c r="N1801" s="31" t="s">
        <v>78</v>
      </c>
      <c r="O1801" s="173">
        <v>1.0</v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99" t="s">
        <v>5287</v>
      </c>
      <c r="B1802" s="168" t="s">
        <v>5284</v>
      </c>
      <c r="C1802" s="31" t="s">
        <v>1732</v>
      </c>
      <c r="D1802" s="168" t="s">
        <v>5285</v>
      </c>
      <c r="E1802" s="31" t="s">
        <v>5286</v>
      </c>
      <c r="F1802" s="31" t="s">
        <v>132</v>
      </c>
      <c r="G1802" s="168" t="s">
        <v>1749</v>
      </c>
      <c r="H1802" s="31" t="s">
        <v>1742</v>
      </c>
      <c r="I1802" s="168" t="s">
        <v>1729</v>
      </c>
      <c r="J1802" s="173">
        <v>1.0</v>
      </c>
      <c r="K1802" s="31" t="s">
        <v>82</v>
      </c>
      <c r="L1802" s="31" t="s">
        <v>134</v>
      </c>
      <c r="M1802" s="174">
        <v>45760.0</v>
      </c>
      <c r="N1802" s="31" t="s">
        <v>78</v>
      </c>
      <c r="O1802" s="173">
        <v>1.0</v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99" t="s">
        <v>5288</v>
      </c>
      <c r="B1803" s="168" t="s">
        <v>5254</v>
      </c>
      <c r="C1803" s="31" t="s">
        <v>1735</v>
      </c>
      <c r="D1803" s="168" t="s">
        <v>5255</v>
      </c>
      <c r="E1803" s="31" t="s">
        <v>5256</v>
      </c>
      <c r="F1803" s="31" t="s">
        <v>129</v>
      </c>
      <c r="G1803" s="168" t="s">
        <v>1792</v>
      </c>
      <c r="H1803" s="31" t="s">
        <v>1779</v>
      </c>
      <c r="I1803" s="168" t="s">
        <v>1729</v>
      </c>
      <c r="J1803" s="173">
        <v>1.0</v>
      </c>
      <c r="K1803" s="31" t="s">
        <v>82</v>
      </c>
      <c r="L1803" s="31" t="s">
        <v>134</v>
      </c>
      <c r="M1803" s="174">
        <v>45760.0</v>
      </c>
      <c r="N1803" s="31" t="s">
        <v>78</v>
      </c>
      <c r="O1803" s="173">
        <v>1.0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99" t="s">
        <v>5289</v>
      </c>
      <c r="B1804" s="168" t="s">
        <v>5284</v>
      </c>
      <c r="C1804" s="31" t="s">
        <v>1735</v>
      </c>
      <c r="D1804" s="168" t="s">
        <v>5285</v>
      </c>
      <c r="E1804" s="31" t="s">
        <v>5286</v>
      </c>
      <c r="F1804" s="31" t="s">
        <v>132</v>
      </c>
      <c r="G1804" s="168" t="s">
        <v>1749</v>
      </c>
      <c r="H1804" s="31" t="s">
        <v>1742</v>
      </c>
      <c r="I1804" s="168" t="s">
        <v>1729</v>
      </c>
      <c r="J1804" s="173">
        <v>1.0</v>
      </c>
      <c r="K1804" s="31" t="s">
        <v>82</v>
      </c>
      <c r="L1804" s="31" t="s">
        <v>134</v>
      </c>
      <c r="M1804" s="174">
        <v>45760.0</v>
      </c>
      <c r="N1804" s="31" t="s">
        <v>78</v>
      </c>
      <c r="O1804" s="173">
        <v>1.0</v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99" t="s">
        <v>5290</v>
      </c>
      <c r="B1805" s="168" t="s">
        <v>5291</v>
      </c>
      <c r="C1805" s="31" t="s">
        <v>1725</v>
      </c>
      <c r="D1805" s="168" t="s">
        <v>5292</v>
      </c>
      <c r="E1805" s="31" t="s">
        <v>5293</v>
      </c>
      <c r="F1805" s="31" t="s">
        <v>131</v>
      </c>
      <c r="G1805" s="163" t="s">
        <v>1728</v>
      </c>
      <c r="H1805" s="31" t="s">
        <v>1728</v>
      </c>
      <c r="I1805" s="168" t="s">
        <v>1755</v>
      </c>
      <c r="J1805" s="173">
        <v>1.0</v>
      </c>
      <c r="K1805" s="31" t="s">
        <v>9</v>
      </c>
      <c r="L1805" s="31" t="s">
        <v>134</v>
      </c>
      <c r="M1805" s="174">
        <v>45760.0</v>
      </c>
      <c r="N1805" s="31" t="s">
        <v>78</v>
      </c>
      <c r="O1805" s="173">
        <v>1.0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99" t="s">
        <v>5294</v>
      </c>
      <c r="B1806" s="168" t="s">
        <v>5291</v>
      </c>
      <c r="C1806" s="31" t="s">
        <v>1732</v>
      </c>
      <c r="D1806" s="168" t="s">
        <v>5292</v>
      </c>
      <c r="E1806" s="31" t="s">
        <v>5293</v>
      </c>
      <c r="F1806" s="31" t="s">
        <v>131</v>
      </c>
      <c r="G1806" s="168" t="s">
        <v>1736</v>
      </c>
      <c r="H1806" s="31" t="s">
        <v>1733</v>
      </c>
      <c r="I1806" s="168" t="s">
        <v>1755</v>
      </c>
      <c r="J1806" s="173">
        <v>1.0</v>
      </c>
      <c r="K1806" s="31" t="s">
        <v>9</v>
      </c>
      <c r="L1806" s="31" t="s">
        <v>134</v>
      </c>
      <c r="M1806" s="174">
        <v>45760.0</v>
      </c>
      <c r="N1806" s="31" t="s">
        <v>78</v>
      </c>
      <c r="O1806" s="173">
        <v>1.0</v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99" t="s">
        <v>5295</v>
      </c>
      <c r="B1807" s="168" t="s">
        <v>5296</v>
      </c>
      <c r="C1807" s="31" t="s">
        <v>1725</v>
      </c>
      <c r="D1807" s="168" t="s">
        <v>5297</v>
      </c>
      <c r="E1807" s="31" t="s">
        <v>4397</v>
      </c>
      <c r="F1807" s="31" t="s">
        <v>131</v>
      </c>
      <c r="G1807" s="163" t="s">
        <v>1728</v>
      </c>
      <c r="H1807" s="31" t="s">
        <v>1728</v>
      </c>
      <c r="I1807" s="168" t="s">
        <v>1729</v>
      </c>
      <c r="J1807" s="173">
        <v>1.0</v>
      </c>
      <c r="K1807" s="31" t="s">
        <v>82</v>
      </c>
      <c r="L1807" s="31" t="s">
        <v>134</v>
      </c>
      <c r="M1807" s="174">
        <v>45760.0</v>
      </c>
      <c r="N1807" s="31" t="s">
        <v>78</v>
      </c>
      <c r="O1807" s="173">
        <v>1.0</v>
      </c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99" t="s">
        <v>5298</v>
      </c>
      <c r="B1808" s="168" t="s">
        <v>5296</v>
      </c>
      <c r="C1808" s="31" t="s">
        <v>1732</v>
      </c>
      <c r="D1808" s="168" t="s">
        <v>5297</v>
      </c>
      <c r="E1808" s="31" t="s">
        <v>4397</v>
      </c>
      <c r="F1808" s="31" t="s">
        <v>131</v>
      </c>
      <c r="G1808" s="168" t="s">
        <v>1736</v>
      </c>
      <c r="H1808" s="31" t="s">
        <v>1733</v>
      </c>
      <c r="I1808" s="168" t="s">
        <v>1729</v>
      </c>
      <c r="J1808" s="173">
        <v>1.0</v>
      </c>
      <c r="K1808" s="31" t="s">
        <v>82</v>
      </c>
      <c r="L1808" s="31" t="s">
        <v>134</v>
      </c>
      <c r="M1808" s="174">
        <v>45760.0</v>
      </c>
      <c r="N1808" s="31" t="s">
        <v>78</v>
      </c>
      <c r="O1808" s="173">
        <v>1.0</v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99" t="s">
        <v>5299</v>
      </c>
      <c r="B1809" s="168" t="s">
        <v>5291</v>
      </c>
      <c r="C1809" s="31" t="s">
        <v>1735</v>
      </c>
      <c r="D1809" s="168" t="s">
        <v>5292</v>
      </c>
      <c r="E1809" s="31" t="s">
        <v>5293</v>
      </c>
      <c r="F1809" s="31" t="s">
        <v>131</v>
      </c>
      <c r="G1809" s="168" t="s">
        <v>1736</v>
      </c>
      <c r="H1809" s="31" t="s">
        <v>1733</v>
      </c>
      <c r="I1809" s="168" t="s">
        <v>1755</v>
      </c>
      <c r="J1809" s="173">
        <v>1.0</v>
      </c>
      <c r="K1809" s="31" t="s">
        <v>9</v>
      </c>
      <c r="L1809" s="31" t="s">
        <v>134</v>
      </c>
      <c r="M1809" s="174">
        <v>45760.0</v>
      </c>
      <c r="N1809" s="31" t="s">
        <v>78</v>
      </c>
      <c r="O1809" s="173">
        <v>1.0</v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99" t="s">
        <v>5300</v>
      </c>
      <c r="B1810" s="168" t="s">
        <v>5301</v>
      </c>
      <c r="C1810" s="31" t="s">
        <v>1725</v>
      </c>
      <c r="D1810" s="168" t="s">
        <v>5302</v>
      </c>
      <c r="E1810" s="31" t="s">
        <v>5303</v>
      </c>
      <c r="F1810" s="31" t="s">
        <v>132</v>
      </c>
      <c r="G1810" s="163" t="s">
        <v>1728</v>
      </c>
      <c r="H1810" s="31" t="s">
        <v>1728</v>
      </c>
      <c r="I1810" s="168" t="s">
        <v>1729</v>
      </c>
      <c r="J1810" s="173">
        <v>1.0</v>
      </c>
      <c r="K1810" s="31" t="s">
        <v>82</v>
      </c>
      <c r="L1810" s="31" t="s">
        <v>134</v>
      </c>
      <c r="M1810" s="174">
        <v>45760.0</v>
      </c>
      <c r="N1810" s="31" t="s">
        <v>78</v>
      </c>
      <c r="O1810" s="173">
        <v>1.0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99" t="s">
        <v>5304</v>
      </c>
      <c r="B1811" s="168" t="s">
        <v>5296</v>
      </c>
      <c r="C1811" s="31" t="s">
        <v>1735</v>
      </c>
      <c r="D1811" s="168" t="s">
        <v>5297</v>
      </c>
      <c r="E1811" s="31" t="s">
        <v>4397</v>
      </c>
      <c r="F1811" s="31" t="s">
        <v>131</v>
      </c>
      <c r="G1811" s="168" t="s">
        <v>1736</v>
      </c>
      <c r="H1811" s="31" t="s">
        <v>1733</v>
      </c>
      <c r="I1811" s="168" t="s">
        <v>1729</v>
      </c>
      <c r="J1811" s="173">
        <v>1.0</v>
      </c>
      <c r="K1811" s="31" t="s">
        <v>82</v>
      </c>
      <c r="L1811" s="31" t="s">
        <v>134</v>
      </c>
      <c r="M1811" s="174">
        <v>45760.0</v>
      </c>
      <c r="N1811" s="31" t="s">
        <v>78</v>
      </c>
      <c r="O1811" s="173">
        <v>1.0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99" t="s">
        <v>5305</v>
      </c>
      <c r="B1812" s="168" t="s">
        <v>5301</v>
      </c>
      <c r="C1812" s="31" t="s">
        <v>1732</v>
      </c>
      <c r="D1812" s="168" t="s">
        <v>5302</v>
      </c>
      <c r="E1812" s="31" t="s">
        <v>5303</v>
      </c>
      <c r="F1812" s="31" t="s">
        <v>132</v>
      </c>
      <c r="G1812" s="168" t="s">
        <v>1736</v>
      </c>
      <c r="H1812" s="31" t="s">
        <v>1733</v>
      </c>
      <c r="I1812" s="168" t="s">
        <v>1729</v>
      </c>
      <c r="J1812" s="173">
        <v>1.0</v>
      </c>
      <c r="K1812" s="31" t="s">
        <v>82</v>
      </c>
      <c r="L1812" s="31" t="s">
        <v>134</v>
      </c>
      <c r="M1812" s="174">
        <v>45760.0</v>
      </c>
      <c r="N1812" s="31" t="s">
        <v>78</v>
      </c>
      <c r="O1812" s="173">
        <v>1.0</v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99" t="s">
        <v>5306</v>
      </c>
      <c r="B1813" s="168" t="s">
        <v>5301</v>
      </c>
      <c r="C1813" s="31" t="s">
        <v>1735</v>
      </c>
      <c r="D1813" s="168" t="s">
        <v>5302</v>
      </c>
      <c r="E1813" s="31" t="s">
        <v>5303</v>
      </c>
      <c r="F1813" s="31" t="s">
        <v>132</v>
      </c>
      <c r="G1813" s="168" t="s">
        <v>1736</v>
      </c>
      <c r="H1813" s="31" t="s">
        <v>1733</v>
      </c>
      <c r="I1813" s="168" t="s">
        <v>1729</v>
      </c>
      <c r="J1813" s="173">
        <v>1.0</v>
      </c>
      <c r="K1813" s="31" t="s">
        <v>82</v>
      </c>
      <c r="L1813" s="31" t="s">
        <v>134</v>
      </c>
      <c r="M1813" s="174">
        <v>45760.0</v>
      </c>
      <c r="N1813" s="31" t="s">
        <v>78</v>
      </c>
      <c r="O1813" s="173">
        <v>1.0</v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99" t="s">
        <v>5307</v>
      </c>
      <c r="B1814" s="168" t="s">
        <v>5308</v>
      </c>
      <c r="C1814" s="31" t="s">
        <v>1725</v>
      </c>
      <c r="D1814" s="168" t="s">
        <v>5309</v>
      </c>
      <c r="E1814" s="31" t="s">
        <v>1966</v>
      </c>
      <c r="F1814" s="31" t="s">
        <v>132</v>
      </c>
      <c r="G1814" s="163" t="s">
        <v>1728</v>
      </c>
      <c r="H1814" s="31" t="s">
        <v>1728</v>
      </c>
      <c r="I1814" s="168" t="s">
        <v>1755</v>
      </c>
      <c r="J1814" s="173">
        <v>1.0</v>
      </c>
      <c r="K1814" s="31" t="s">
        <v>9</v>
      </c>
      <c r="L1814" s="31" t="s">
        <v>134</v>
      </c>
      <c r="M1814" s="174">
        <v>45760.0</v>
      </c>
      <c r="N1814" s="31" t="s">
        <v>78</v>
      </c>
      <c r="O1814" s="173">
        <v>1.0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99" t="s">
        <v>5310</v>
      </c>
      <c r="B1815" s="168" t="s">
        <v>5308</v>
      </c>
      <c r="C1815" s="31" t="s">
        <v>1732</v>
      </c>
      <c r="D1815" s="168" t="s">
        <v>5309</v>
      </c>
      <c r="E1815" s="31" t="s">
        <v>1966</v>
      </c>
      <c r="F1815" s="31" t="s">
        <v>132</v>
      </c>
      <c r="G1815" s="168" t="s">
        <v>1792</v>
      </c>
      <c r="H1815" s="31" t="s">
        <v>1779</v>
      </c>
      <c r="I1815" s="168" t="s">
        <v>1755</v>
      </c>
      <c r="J1815" s="173">
        <v>1.0</v>
      </c>
      <c r="K1815" s="31" t="s">
        <v>9</v>
      </c>
      <c r="L1815" s="31" t="s">
        <v>134</v>
      </c>
      <c r="M1815" s="174">
        <v>45760.0</v>
      </c>
      <c r="N1815" s="31" t="s">
        <v>78</v>
      </c>
      <c r="O1815" s="173">
        <v>1.0</v>
      </c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99" t="s">
        <v>5311</v>
      </c>
      <c r="B1816" s="168" t="s">
        <v>5308</v>
      </c>
      <c r="C1816" s="31" t="s">
        <v>1735</v>
      </c>
      <c r="D1816" s="168" t="s">
        <v>5309</v>
      </c>
      <c r="E1816" s="31" t="s">
        <v>1966</v>
      </c>
      <c r="F1816" s="31" t="s">
        <v>132</v>
      </c>
      <c r="G1816" s="168" t="s">
        <v>1792</v>
      </c>
      <c r="H1816" s="31" t="s">
        <v>1779</v>
      </c>
      <c r="I1816" s="168" t="s">
        <v>1755</v>
      </c>
      <c r="J1816" s="173">
        <v>1.0</v>
      </c>
      <c r="K1816" s="31" t="s">
        <v>9</v>
      </c>
      <c r="L1816" s="31" t="s">
        <v>134</v>
      </c>
      <c r="M1816" s="174">
        <v>45760.0</v>
      </c>
      <c r="N1816" s="31" t="s">
        <v>78</v>
      </c>
      <c r="O1816" s="173">
        <v>1.0</v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99" t="s">
        <v>5312</v>
      </c>
      <c r="B1817" s="168" t="s">
        <v>5313</v>
      </c>
      <c r="C1817" s="31" t="s">
        <v>1725</v>
      </c>
      <c r="D1817" s="168" t="s">
        <v>5314</v>
      </c>
      <c r="E1817" s="31" t="s">
        <v>5315</v>
      </c>
      <c r="F1817" s="31" t="s">
        <v>129</v>
      </c>
      <c r="G1817" s="163" t="s">
        <v>1728</v>
      </c>
      <c r="H1817" s="31" t="s">
        <v>1728</v>
      </c>
      <c r="I1817" s="168" t="s">
        <v>1755</v>
      </c>
      <c r="J1817" s="173">
        <v>1.0</v>
      </c>
      <c r="K1817" s="31" t="s">
        <v>9</v>
      </c>
      <c r="L1817" s="31" t="s">
        <v>134</v>
      </c>
      <c r="M1817" s="174">
        <v>45760.0</v>
      </c>
      <c r="N1817" s="31" t="s">
        <v>78</v>
      </c>
      <c r="O1817" s="173">
        <v>1.0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99" t="s">
        <v>5316</v>
      </c>
      <c r="B1818" s="168" t="s">
        <v>5317</v>
      </c>
      <c r="C1818" s="31" t="s">
        <v>1725</v>
      </c>
      <c r="D1818" s="168" t="s">
        <v>5318</v>
      </c>
      <c r="E1818" s="31" t="s">
        <v>5319</v>
      </c>
      <c r="F1818" s="31" t="s">
        <v>129</v>
      </c>
      <c r="G1818" s="163" t="s">
        <v>1728</v>
      </c>
      <c r="H1818" s="31" t="s">
        <v>1728</v>
      </c>
      <c r="I1818" s="168" t="s">
        <v>1729</v>
      </c>
      <c r="J1818" s="173">
        <v>1.0</v>
      </c>
      <c r="K1818" s="31" t="s">
        <v>82</v>
      </c>
      <c r="L1818" s="31" t="s">
        <v>134</v>
      </c>
      <c r="M1818" s="174">
        <v>45760.0</v>
      </c>
      <c r="N1818" s="31" t="s">
        <v>78</v>
      </c>
      <c r="O1818" s="173">
        <v>1.0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99" t="s">
        <v>5320</v>
      </c>
      <c r="B1819" s="168" t="s">
        <v>5313</v>
      </c>
      <c r="C1819" s="31" t="s">
        <v>1732</v>
      </c>
      <c r="D1819" s="168" t="s">
        <v>5314</v>
      </c>
      <c r="E1819" s="31" t="s">
        <v>5315</v>
      </c>
      <c r="F1819" s="31" t="s">
        <v>129</v>
      </c>
      <c r="G1819" s="168" t="s">
        <v>1749</v>
      </c>
      <c r="H1819" s="31" t="s">
        <v>1742</v>
      </c>
      <c r="I1819" s="168" t="s">
        <v>1755</v>
      </c>
      <c r="J1819" s="173">
        <v>1.0</v>
      </c>
      <c r="K1819" s="31" t="s">
        <v>9</v>
      </c>
      <c r="L1819" s="31" t="s">
        <v>134</v>
      </c>
      <c r="M1819" s="174">
        <v>45760.0</v>
      </c>
      <c r="N1819" s="31" t="s">
        <v>78</v>
      </c>
      <c r="O1819" s="173">
        <v>1.0</v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99" t="s">
        <v>5321</v>
      </c>
      <c r="B1820" s="168" t="s">
        <v>5317</v>
      </c>
      <c r="C1820" s="31" t="s">
        <v>1732</v>
      </c>
      <c r="D1820" s="168" t="s">
        <v>5318</v>
      </c>
      <c r="E1820" s="31" t="s">
        <v>5319</v>
      </c>
      <c r="F1820" s="31" t="s">
        <v>129</v>
      </c>
      <c r="G1820" s="168" t="s">
        <v>1749</v>
      </c>
      <c r="H1820" s="31" t="s">
        <v>1742</v>
      </c>
      <c r="I1820" s="168" t="s">
        <v>1729</v>
      </c>
      <c r="J1820" s="173">
        <v>1.0</v>
      </c>
      <c r="K1820" s="31" t="s">
        <v>82</v>
      </c>
      <c r="L1820" s="31" t="s">
        <v>134</v>
      </c>
      <c r="M1820" s="174">
        <v>45760.0</v>
      </c>
      <c r="N1820" s="31" t="s">
        <v>78</v>
      </c>
      <c r="O1820" s="173">
        <v>1.0</v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99" t="s">
        <v>5322</v>
      </c>
      <c r="B1821" s="168" t="s">
        <v>5323</v>
      </c>
      <c r="C1821" s="31" t="s">
        <v>1725</v>
      </c>
      <c r="D1821" s="168" t="s">
        <v>5324</v>
      </c>
      <c r="E1821" s="31" t="s">
        <v>5325</v>
      </c>
      <c r="F1821" s="31" t="s">
        <v>132</v>
      </c>
      <c r="G1821" s="163" t="s">
        <v>1728</v>
      </c>
      <c r="H1821" s="31" t="s">
        <v>1728</v>
      </c>
      <c r="I1821" s="168" t="s">
        <v>1755</v>
      </c>
      <c r="J1821" s="173">
        <v>1.0</v>
      </c>
      <c r="K1821" s="31" t="s">
        <v>9</v>
      </c>
      <c r="L1821" s="31" t="s">
        <v>134</v>
      </c>
      <c r="M1821" s="174">
        <v>45760.0</v>
      </c>
      <c r="N1821" s="31" t="s">
        <v>78</v>
      </c>
      <c r="O1821" s="173">
        <v>1.0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99" t="s">
        <v>5326</v>
      </c>
      <c r="B1822" s="168" t="s">
        <v>5323</v>
      </c>
      <c r="C1822" s="31" t="s">
        <v>1732</v>
      </c>
      <c r="D1822" s="168" t="s">
        <v>5324</v>
      </c>
      <c r="E1822" s="31" t="s">
        <v>5325</v>
      </c>
      <c r="F1822" s="31" t="s">
        <v>132</v>
      </c>
      <c r="G1822" s="168" t="s">
        <v>1792</v>
      </c>
      <c r="H1822" s="31" t="s">
        <v>1779</v>
      </c>
      <c r="I1822" s="168" t="s">
        <v>1755</v>
      </c>
      <c r="J1822" s="173">
        <v>1.0</v>
      </c>
      <c r="K1822" s="31" t="s">
        <v>9</v>
      </c>
      <c r="L1822" s="31" t="s">
        <v>134</v>
      </c>
      <c r="M1822" s="174">
        <v>45760.0</v>
      </c>
      <c r="N1822" s="31" t="s">
        <v>78</v>
      </c>
      <c r="O1822" s="173">
        <v>1.0</v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99" t="s">
        <v>5327</v>
      </c>
      <c r="B1823" s="168" t="s">
        <v>5317</v>
      </c>
      <c r="C1823" s="31" t="s">
        <v>1735</v>
      </c>
      <c r="D1823" s="168" t="s">
        <v>5318</v>
      </c>
      <c r="E1823" s="31" t="s">
        <v>5319</v>
      </c>
      <c r="F1823" s="31" t="s">
        <v>129</v>
      </c>
      <c r="G1823" s="168" t="s">
        <v>1749</v>
      </c>
      <c r="H1823" s="31" t="s">
        <v>1742</v>
      </c>
      <c r="I1823" s="168" t="s">
        <v>1729</v>
      </c>
      <c r="J1823" s="173">
        <v>1.0</v>
      </c>
      <c r="K1823" s="31" t="s">
        <v>82</v>
      </c>
      <c r="L1823" s="31" t="s">
        <v>134</v>
      </c>
      <c r="M1823" s="174">
        <v>45760.0</v>
      </c>
      <c r="N1823" s="31" t="s">
        <v>78</v>
      </c>
      <c r="O1823" s="173">
        <v>1.0</v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99" t="s">
        <v>5328</v>
      </c>
      <c r="B1824" s="168" t="s">
        <v>5329</v>
      </c>
      <c r="C1824" s="31" t="s">
        <v>1725</v>
      </c>
      <c r="D1824" s="168" t="s">
        <v>5330</v>
      </c>
      <c r="E1824" s="31" t="s">
        <v>5331</v>
      </c>
      <c r="F1824" s="31" t="s">
        <v>129</v>
      </c>
      <c r="G1824" s="163" t="s">
        <v>1728</v>
      </c>
      <c r="H1824" s="31" t="s">
        <v>1728</v>
      </c>
      <c r="I1824" s="168" t="s">
        <v>1755</v>
      </c>
      <c r="J1824" s="173">
        <v>1.0</v>
      </c>
      <c r="K1824" s="31" t="s">
        <v>9</v>
      </c>
      <c r="L1824" s="31" t="s">
        <v>134</v>
      </c>
      <c r="M1824" s="174">
        <v>45760.0</v>
      </c>
      <c r="N1824" s="31" t="s">
        <v>78</v>
      </c>
      <c r="O1824" s="173">
        <v>1.0</v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99" t="s">
        <v>5332</v>
      </c>
      <c r="B1825" s="168" t="s">
        <v>5329</v>
      </c>
      <c r="C1825" s="31" t="s">
        <v>1732</v>
      </c>
      <c r="D1825" s="168" t="s">
        <v>5330</v>
      </c>
      <c r="E1825" s="31" t="s">
        <v>5331</v>
      </c>
      <c r="F1825" s="31" t="s">
        <v>129</v>
      </c>
      <c r="G1825" s="168" t="s">
        <v>1749</v>
      </c>
      <c r="H1825" s="31" t="s">
        <v>1742</v>
      </c>
      <c r="I1825" s="168" t="s">
        <v>1755</v>
      </c>
      <c r="J1825" s="173">
        <v>1.0</v>
      </c>
      <c r="K1825" s="31" t="s">
        <v>9</v>
      </c>
      <c r="L1825" s="31" t="s">
        <v>134</v>
      </c>
      <c r="M1825" s="174">
        <v>45760.0</v>
      </c>
      <c r="N1825" s="31" t="s">
        <v>78</v>
      </c>
      <c r="O1825" s="173">
        <v>1.0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99" t="s">
        <v>5333</v>
      </c>
      <c r="B1826" s="168" t="s">
        <v>5323</v>
      </c>
      <c r="C1826" s="31" t="s">
        <v>1735</v>
      </c>
      <c r="D1826" s="168" t="s">
        <v>5324</v>
      </c>
      <c r="E1826" s="31" t="s">
        <v>5325</v>
      </c>
      <c r="F1826" s="31" t="s">
        <v>132</v>
      </c>
      <c r="G1826" s="168" t="s">
        <v>1792</v>
      </c>
      <c r="H1826" s="31" t="s">
        <v>1779</v>
      </c>
      <c r="I1826" s="168" t="s">
        <v>1755</v>
      </c>
      <c r="J1826" s="173">
        <v>1.0</v>
      </c>
      <c r="K1826" s="31" t="s">
        <v>9</v>
      </c>
      <c r="L1826" s="31" t="s">
        <v>134</v>
      </c>
      <c r="M1826" s="174">
        <v>45760.0</v>
      </c>
      <c r="N1826" s="31" t="s">
        <v>78</v>
      </c>
      <c r="O1826" s="173">
        <v>1.0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99" t="s">
        <v>5334</v>
      </c>
      <c r="B1827" s="168" t="s">
        <v>5313</v>
      </c>
      <c r="C1827" s="31" t="s">
        <v>1735</v>
      </c>
      <c r="D1827" s="168" t="s">
        <v>5314</v>
      </c>
      <c r="E1827" s="31" t="s">
        <v>5315</v>
      </c>
      <c r="F1827" s="31" t="s">
        <v>129</v>
      </c>
      <c r="G1827" s="168" t="s">
        <v>1749</v>
      </c>
      <c r="H1827" s="31" t="s">
        <v>1742</v>
      </c>
      <c r="I1827" s="168" t="s">
        <v>1755</v>
      </c>
      <c r="J1827" s="173">
        <v>1.0</v>
      </c>
      <c r="K1827" s="31" t="s">
        <v>9</v>
      </c>
      <c r="L1827" s="31" t="s">
        <v>134</v>
      </c>
      <c r="M1827" s="174">
        <v>45760.0</v>
      </c>
      <c r="N1827" s="31" t="s">
        <v>78</v>
      </c>
      <c r="O1827" s="173">
        <v>1.0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99" t="s">
        <v>5335</v>
      </c>
      <c r="B1828" s="168" t="s">
        <v>5336</v>
      </c>
      <c r="C1828" s="31" t="s">
        <v>1725</v>
      </c>
      <c r="D1828" s="168" t="s">
        <v>5337</v>
      </c>
      <c r="E1828" s="31" t="s">
        <v>5338</v>
      </c>
      <c r="F1828" s="31" t="s">
        <v>129</v>
      </c>
      <c r="G1828" s="163" t="s">
        <v>1728</v>
      </c>
      <c r="H1828" s="31" t="s">
        <v>1728</v>
      </c>
      <c r="I1828" s="168" t="s">
        <v>1729</v>
      </c>
      <c r="J1828" s="173">
        <v>2.0</v>
      </c>
      <c r="K1828" s="31" t="s">
        <v>82</v>
      </c>
      <c r="L1828" s="31" t="s">
        <v>134</v>
      </c>
      <c r="M1828" s="174">
        <v>45760.0</v>
      </c>
      <c r="N1828" s="31" t="s">
        <v>78</v>
      </c>
      <c r="O1828" s="173">
        <v>2.0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99" t="s">
        <v>5339</v>
      </c>
      <c r="B1829" s="168" t="s">
        <v>5336</v>
      </c>
      <c r="C1829" s="31" t="s">
        <v>1732</v>
      </c>
      <c r="D1829" s="168" t="s">
        <v>5337</v>
      </c>
      <c r="E1829" s="31" t="s">
        <v>5338</v>
      </c>
      <c r="F1829" s="31" t="s">
        <v>129</v>
      </c>
      <c r="G1829" s="168" t="s">
        <v>1749</v>
      </c>
      <c r="H1829" s="31" t="s">
        <v>1742</v>
      </c>
      <c r="I1829" s="168" t="s">
        <v>1729</v>
      </c>
      <c r="J1829" s="173">
        <v>2.0</v>
      </c>
      <c r="K1829" s="31" t="s">
        <v>82</v>
      </c>
      <c r="L1829" s="31" t="s">
        <v>134</v>
      </c>
      <c r="M1829" s="174">
        <v>45760.0</v>
      </c>
      <c r="N1829" s="31" t="s">
        <v>78</v>
      </c>
      <c r="O1829" s="173">
        <v>2.0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99" t="s">
        <v>5340</v>
      </c>
      <c r="B1830" s="168" t="s">
        <v>5329</v>
      </c>
      <c r="C1830" s="31" t="s">
        <v>1735</v>
      </c>
      <c r="D1830" s="168" t="s">
        <v>5330</v>
      </c>
      <c r="E1830" s="31" t="s">
        <v>5331</v>
      </c>
      <c r="F1830" s="31" t="s">
        <v>129</v>
      </c>
      <c r="G1830" s="168" t="s">
        <v>1749</v>
      </c>
      <c r="H1830" s="31" t="s">
        <v>1742</v>
      </c>
      <c r="I1830" s="168" t="s">
        <v>1755</v>
      </c>
      <c r="J1830" s="173">
        <v>1.0</v>
      </c>
      <c r="K1830" s="31" t="s">
        <v>9</v>
      </c>
      <c r="L1830" s="31" t="s">
        <v>134</v>
      </c>
      <c r="M1830" s="174">
        <v>45760.0</v>
      </c>
      <c r="N1830" s="31" t="s">
        <v>78</v>
      </c>
      <c r="O1830" s="173">
        <v>1.0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99" t="s">
        <v>5341</v>
      </c>
      <c r="B1831" s="168" t="s">
        <v>5342</v>
      </c>
      <c r="C1831" s="31" t="s">
        <v>1725</v>
      </c>
      <c r="D1831" s="168" t="s">
        <v>5343</v>
      </c>
      <c r="E1831" s="31" t="s">
        <v>5344</v>
      </c>
      <c r="F1831" s="31" t="s">
        <v>132</v>
      </c>
      <c r="G1831" s="163" t="s">
        <v>1728</v>
      </c>
      <c r="H1831" s="31" t="s">
        <v>1728</v>
      </c>
      <c r="I1831" s="168" t="s">
        <v>1755</v>
      </c>
      <c r="J1831" s="173">
        <v>1.0</v>
      </c>
      <c r="K1831" s="31" t="s">
        <v>9</v>
      </c>
      <c r="L1831" s="31" t="s">
        <v>134</v>
      </c>
      <c r="M1831" s="174">
        <v>45760.0</v>
      </c>
      <c r="N1831" s="31" t="s">
        <v>78</v>
      </c>
      <c r="O1831" s="173">
        <v>1.0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99" t="s">
        <v>5345</v>
      </c>
      <c r="B1832" s="168" t="s">
        <v>5346</v>
      </c>
      <c r="C1832" s="31" t="s">
        <v>1725</v>
      </c>
      <c r="D1832" s="168" t="s">
        <v>5347</v>
      </c>
      <c r="E1832" s="31" t="s">
        <v>5348</v>
      </c>
      <c r="F1832" s="31" t="s">
        <v>132</v>
      </c>
      <c r="G1832" s="163" t="s">
        <v>1728</v>
      </c>
      <c r="H1832" s="31" t="s">
        <v>1728</v>
      </c>
      <c r="I1832" s="168" t="s">
        <v>1755</v>
      </c>
      <c r="J1832" s="173">
        <v>1.0</v>
      </c>
      <c r="K1832" s="31" t="s">
        <v>9</v>
      </c>
      <c r="L1832" s="31" t="s">
        <v>134</v>
      </c>
      <c r="M1832" s="174">
        <v>45760.0</v>
      </c>
      <c r="N1832" s="31" t="s">
        <v>78</v>
      </c>
      <c r="O1832" s="173">
        <v>1.0</v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99" t="s">
        <v>5349</v>
      </c>
      <c r="B1833" s="168" t="s">
        <v>5342</v>
      </c>
      <c r="C1833" s="31" t="s">
        <v>1732</v>
      </c>
      <c r="D1833" s="168" t="s">
        <v>5343</v>
      </c>
      <c r="E1833" s="31" t="s">
        <v>5344</v>
      </c>
      <c r="F1833" s="31" t="s">
        <v>132</v>
      </c>
      <c r="G1833" s="168" t="s">
        <v>1736</v>
      </c>
      <c r="H1833" s="31" t="s">
        <v>1733</v>
      </c>
      <c r="I1833" s="168" t="s">
        <v>1755</v>
      </c>
      <c r="J1833" s="173">
        <v>1.0</v>
      </c>
      <c r="K1833" s="31" t="s">
        <v>9</v>
      </c>
      <c r="L1833" s="31" t="s">
        <v>134</v>
      </c>
      <c r="M1833" s="174">
        <v>45760.0</v>
      </c>
      <c r="N1833" s="31" t="s">
        <v>78</v>
      </c>
      <c r="O1833" s="173">
        <v>1.0</v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99" t="s">
        <v>5350</v>
      </c>
      <c r="B1834" s="168" t="s">
        <v>5346</v>
      </c>
      <c r="C1834" s="31" t="s">
        <v>1732</v>
      </c>
      <c r="D1834" s="168" t="s">
        <v>5347</v>
      </c>
      <c r="E1834" s="31" t="s">
        <v>5348</v>
      </c>
      <c r="F1834" s="31" t="s">
        <v>132</v>
      </c>
      <c r="G1834" s="168" t="s">
        <v>1736</v>
      </c>
      <c r="H1834" s="31" t="s">
        <v>1733</v>
      </c>
      <c r="I1834" s="168" t="s">
        <v>1755</v>
      </c>
      <c r="J1834" s="173">
        <v>1.0</v>
      </c>
      <c r="K1834" s="31" t="s">
        <v>9</v>
      </c>
      <c r="L1834" s="31" t="s">
        <v>134</v>
      </c>
      <c r="M1834" s="174">
        <v>45760.0</v>
      </c>
      <c r="N1834" s="31" t="s">
        <v>78</v>
      </c>
      <c r="O1834" s="173">
        <v>1.0</v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99" t="s">
        <v>5351</v>
      </c>
      <c r="B1835" s="168" t="s">
        <v>5352</v>
      </c>
      <c r="C1835" s="31" t="s">
        <v>1725</v>
      </c>
      <c r="D1835" s="168" t="s">
        <v>5353</v>
      </c>
      <c r="E1835" s="31" t="s">
        <v>5354</v>
      </c>
      <c r="F1835" s="31" t="s">
        <v>132</v>
      </c>
      <c r="G1835" s="163" t="s">
        <v>1728</v>
      </c>
      <c r="H1835" s="31" t="s">
        <v>1728</v>
      </c>
      <c r="I1835" s="168" t="s">
        <v>1755</v>
      </c>
      <c r="J1835" s="173">
        <v>1.0</v>
      </c>
      <c r="K1835" s="31" t="s">
        <v>9</v>
      </c>
      <c r="L1835" s="31" t="s">
        <v>134</v>
      </c>
      <c r="M1835" s="174">
        <v>45760.0</v>
      </c>
      <c r="N1835" s="31" t="s">
        <v>78</v>
      </c>
      <c r="O1835" s="173">
        <v>1.0</v>
      </c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99" t="s">
        <v>5355</v>
      </c>
      <c r="B1836" s="168" t="s">
        <v>5352</v>
      </c>
      <c r="C1836" s="31" t="s">
        <v>1732</v>
      </c>
      <c r="D1836" s="168" t="s">
        <v>5353</v>
      </c>
      <c r="E1836" s="31" t="s">
        <v>5354</v>
      </c>
      <c r="F1836" s="31" t="s">
        <v>132</v>
      </c>
      <c r="G1836" s="168" t="s">
        <v>1736</v>
      </c>
      <c r="H1836" s="31" t="s">
        <v>1733</v>
      </c>
      <c r="I1836" s="168" t="s">
        <v>1755</v>
      </c>
      <c r="J1836" s="173">
        <v>1.0</v>
      </c>
      <c r="K1836" s="31" t="s">
        <v>9</v>
      </c>
      <c r="L1836" s="31" t="s">
        <v>134</v>
      </c>
      <c r="M1836" s="174">
        <v>45760.0</v>
      </c>
      <c r="N1836" s="31" t="s">
        <v>78</v>
      </c>
      <c r="O1836" s="173">
        <v>1.0</v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99" t="s">
        <v>5356</v>
      </c>
      <c r="B1837" s="168" t="s">
        <v>5357</v>
      </c>
      <c r="C1837" s="31" t="s">
        <v>1725</v>
      </c>
      <c r="D1837" s="168" t="s">
        <v>5358</v>
      </c>
      <c r="E1837" s="31" t="s">
        <v>2149</v>
      </c>
      <c r="F1837" s="31" t="s">
        <v>129</v>
      </c>
      <c r="G1837" s="163" t="s">
        <v>1728</v>
      </c>
      <c r="H1837" s="31" t="s">
        <v>1728</v>
      </c>
      <c r="I1837" s="168" t="s">
        <v>1729</v>
      </c>
      <c r="J1837" s="173">
        <v>1.0</v>
      </c>
      <c r="K1837" s="31" t="s">
        <v>82</v>
      </c>
      <c r="L1837" s="31" t="s">
        <v>134</v>
      </c>
      <c r="M1837" s="174">
        <v>45760.0</v>
      </c>
      <c r="N1837" s="31" t="s">
        <v>78</v>
      </c>
      <c r="O1837" s="173">
        <v>1.0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99" t="s">
        <v>5359</v>
      </c>
      <c r="B1838" s="168" t="s">
        <v>5342</v>
      </c>
      <c r="C1838" s="31" t="s">
        <v>1735</v>
      </c>
      <c r="D1838" s="168" t="s">
        <v>5343</v>
      </c>
      <c r="E1838" s="31" t="s">
        <v>5344</v>
      </c>
      <c r="F1838" s="31" t="s">
        <v>132</v>
      </c>
      <c r="G1838" s="168" t="s">
        <v>1736</v>
      </c>
      <c r="H1838" s="31" t="s">
        <v>1733</v>
      </c>
      <c r="I1838" s="168" t="s">
        <v>1755</v>
      </c>
      <c r="J1838" s="173">
        <v>1.0</v>
      </c>
      <c r="K1838" s="31" t="s">
        <v>9</v>
      </c>
      <c r="L1838" s="31" t="s">
        <v>134</v>
      </c>
      <c r="M1838" s="174">
        <v>45760.0</v>
      </c>
      <c r="N1838" s="31" t="s">
        <v>78</v>
      </c>
      <c r="O1838" s="173">
        <v>1.0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99" t="s">
        <v>5360</v>
      </c>
      <c r="B1839" s="168" t="s">
        <v>5361</v>
      </c>
      <c r="C1839" s="31" t="s">
        <v>1725</v>
      </c>
      <c r="D1839" s="168" t="s">
        <v>5362</v>
      </c>
      <c r="E1839" s="31" t="s">
        <v>5363</v>
      </c>
      <c r="F1839" s="31" t="s">
        <v>129</v>
      </c>
      <c r="G1839" s="163" t="s">
        <v>1728</v>
      </c>
      <c r="H1839" s="31" t="s">
        <v>1728</v>
      </c>
      <c r="I1839" s="168" t="s">
        <v>1755</v>
      </c>
      <c r="J1839" s="173">
        <v>1.0</v>
      </c>
      <c r="K1839" s="31" t="s">
        <v>9</v>
      </c>
      <c r="L1839" s="31" t="s">
        <v>134</v>
      </c>
      <c r="M1839" s="174">
        <v>45760.0</v>
      </c>
      <c r="N1839" s="31" t="s">
        <v>78</v>
      </c>
      <c r="O1839" s="173">
        <v>1.0</v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99" t="s">
        <v>5364</v>
      </c>
      <c r="B1840" s="168" t="s">
        <v>5357</v>
      </c>
      <c r="C1840" s="31" t="s">
        <v>1732</v>
      </c>
      <c r="D1840" s="168" t="s">
        <v>5358</v>
      </c>
      <c r="E1840" s="31" t="s">
        <v>2149</v>
      </c>
      <c r="F1840" s="31" t="s">
        <v>129</v>
      </c>
      <c r="G1840" s="168" t="s">
        <v>1749</v>
      </c>
      <c r="H1840" s="31" t="s">
        <v>1742</v>
      </c>
      <c r="I1840" s="168" t="s">
        <v>1729</v>
      </c>
      <c r="J1840" s="173">
        <v>1.0</v>
      </c>
      <c r="K1840" s="31" t="s">
        <v>82</v>
      </c>
      <c r="L1840" s="31" t="s">
        <v>134</v>
      </c>
      <c r="M1840" s="174">
        <v>45760.0</v>
      </c>
      <c r="N1840" s="31" t="s">
        <v>78</v>
      </c>
      <c r="O1840" s="173">
        <v>1.0</v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99" t="s">
        <v>5365</v>
      </c>
      <c r="B1841" s="168" t="s">
        <v>5352</v>
      </c>
      <c r="C1841" s="31" t="s">
        <v>1735</v>
      </c>
      <c r="D1841" s="168" t="s">
        <v>5353</v>
      </c>
      <c r="E1841" s="31" t="s">
        <v>5354</v>
      </c>
      <c r="F1841" s="31" t="s">
        <v>132</v>
      </c>
      <c r="G1841" s="168" t="s">
        <v>1736</v>
      </c>
      <c r="H1841" s="31" t="s">
        <v>1733</v>
      </c>
      <c r="I1841" s="168" t="s">
        <v>1755</v>
      </c>
      <c r="J1841" s="173">
        <v>1.0</v>
      </c>
      <c r="K1841" s="31" t="s">
        <v>9</v>
      </c>
      <c r="L1841" s="31" t="s">
        <v>134</v>
      </c>
      <c r="M1841" s="174">
        <v>45760.0</v>
      </c>
      <c r="N1841" s="31" t="s">
        <v>78</v>
      </c>
      <c r="O1841" s="173">
        <v>1.0</v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99" t="s">
        <v>5366</v>
      </c>
      <c r="B1842" s="168" t="s">
        <v>5361</v>
      </c>
      <c r="C1842" s="31" t="s">
        <v>1732</v>
      </c>
      <c r="D1842" s="168" t="s">
        <v>5362</v>
      </c>
      <c r="E1842" s="31" t="s">
        <v>5363</v>
      </c>
      <c r="F1842" s="31" t="s">
        <v>129</v>
      </c>
      <c r="G1842" s="168" t="s">
        <v>1749</v>
      </c>
      <c r="H1842" s="31" t="s">
        <v>1742</v>
      </c>
      <c r="I1842" s="168" t="s">
        <v>1755</v>
      </c>
      <c r="J1842" s="173">
        <v>1.0</v>
      </c>
      <c r="K1842" s="31" t="s">
        <v>9</v>
      </c>
      <c r="L1842" s="31" t="s">
        <v>134</v>
      </c>
      <c r="M1842" s="174">
        <v>45760.0</v>
      </c>
      <c r="N1842" s="31" t="s">
        <v>78</v>
      </c>
      <c r="O1842" s="173">
        <v>1.0</v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99" t="s">
        <v>5367</v>
      </c>
      <c r="B1843" s="168" t="s">
        <v>5336</v>
      </c>
      <c r="C1843" s="31" t="s">
        <v>1735</v>
      </c>
      <c r="D1843" s="168" t="s">
        <v>5337</v>
      </c>
      <c r="E1843" s="31" t="s">
        <v>5338</v>
      </c>
      <c r="F1843" s="31" t="s">
        <v>129</v>
      </c>
      <c r="G1843" s="168" t="s">
        <v>1749</v>
      </c>
      <c r="H1843" s="31" t="s">
        <v>1742</v>
      </c>
      <c r="I1843" s="168" t="s">
        <v>1729</v>
      </c>
      <c r="J1843" s="173">
        <v>2.0</v>
      </c>
      <c r="K1843" s="31" t="s">
        <v>82</v>
      </c>
      <c r="L1843" s="31" t="s">
        <v>134</v>
      </c>
      <c r="M1843" s="174">
        <v>45760.0</v>
      </c>
      <c r="N1843" s="31" t="s">
        <v>78</v>
      </c>
      <c r="O1843" s="173">
        <v>2.0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99" t="s">
        <v>5368</v>
      </c>
      <c r="B1844" s="168" t="s">
        <v>5369</v>
      </c>
      <c r="C1844" s="31" t="s">
        <v>1725</v>
      </c>
      <c r="D1844" s="168" t="s">
        <v>5370</v>
      </c>
      <c r="E1844" s="31" t="s">
        <v>5371</v>
      </c>
      <c r="F1844" s="31" t="s">
        <v>132</v>
      </c>
      <c r="G1844" s="163" t="s">
        <v>1728</v>
      </c>
      <c r="H1844" s="31" t="s">
        <v>1728</v>
      </c>
      <c r="I1844" s="168" t="s">
        <v>1755</v>
      </c>
      <c r="J1844" s="173">
        <v>1.0</v>
      </c>
      <c r="K1844" s="31" t="s">
        <v>9</v>
      </c>
      <c r="L1844" s="31" t="s">
        <v>134</v>
      </c>
      <c r="M1844" s="174">
        <v>45760.0</v>
      </c>
      <c r="N1844" s="31" t="s">
        <v>78</v>
      </c>
      <c r="O1844" s="173">
        <v>1.0</v>
      </c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99" t="s">
        <v>5372</v>
      </c>
      <c r="B1845" s="168" t="s">
        <v>5373</v>
      </c>
      <c r="C1845" s="31" t="s">
        <v>1725</v>
      </c>
      <c r="D1845" s="168" t="s">
        <v>5374</v>
      </c>
      <c r="E1845" s="31" t="s">
        <v>5375</v>
      </c>
      <c r="F1845" s="31" t="s">
        <v>129</v>
      </c>
      <c r="G1845" s="163" t="s">
        <v>1728</v>
      </c>
      <c r="H1845" s="31" t="s">
        <v>1728</v>
      </c>
      <c r="I1845" s="168" t="s">
        <v>1729</v>
      </c>
      <c r="J1845" s="173">
        <v>2.0</v>
      </c>
      <c r="K1845" s="31" t="s">
        <v>82</v>
      </c>
      <c r="L1845" s="31" t="s">
        <v>134</v>
      </c>
      <c r="M1845" s="174">
        <v>45760.0</v>
      </c>
      <c r="N1845" s="31" t="s">
        <v>78</v>
      </c>
      <c r="O1845" s="173">
        <v>2.0</v>
      </c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99" t="s">
        <v>5376</v>
      </c>
      <c r="B1846" s="168" t="s">
        <v>5369</v>
      </c>
      <c r="C1846" s="31" t="s">
        <v>1732</v>
      </c>
      <c r="D1846" s="168" t="s">
        <v>5370</v>
      </c>
      <c r="E1846" s="31" t="s">
        <v>5371</v>
      </c>
      <c r="F1846" s="31" t="s">
        <v>132</v>
      </c>
      <c r="G1846" s="168" t="s">
        <v>1736</v>
      </c>
      <c r="H1846" s="31" t="s">
        <v>1733</v>
      </c>
      <c r="I1846" s="168" t="s">
        <v>1755</v>
      </c>
      <c r="J1846" s="173">
        <v>1.0</v>
      </c>
      <c r="K1846" s="31" t="s">
        <v>9</v>
      </c>
      <c r="L1846" s="31" t="s">
        <v>134</v>
      </c>
      <c r="M1846" s="174">
        <v>45760.0</v>
      </c>
      <c r="N1846" s="31" t="s">
        <v>78</v>
      </c>
      <c r="O1846" s="173">
        <v>1.0</v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99" t="s">
        <v>5377</v>
      </c>
      <c r="B1847" s="168" t="s">
        <v>5346</v>
      </c>
      <c r="C1847" s="31" t="s">
        <v>1735</v>
      </c>
      <c r="D1847" s="168" t="s">
        <v>5347</v>
      </c>
      <c r="E1847" s="31" t="s">
        <v>5348</v>
      </c>
      <c r="F1847" s="31" t="s">
        <v>132</v>
      </c>
      <c r="G1847" s="168" t="s">
        <v>1736</v>
      </c>
      <c r="H1847" s="31" t="s">
        <v>1733</v>
      </c>
      <c r="I1847" s="168" t="s">
        <v>1755</v>
      </c>
      <c r="J1847" s="173">
        <v>1.0</v>
      </c>
      <c r="K1847" s="31" t="s">
        <v>9</v>
      </c>
      <c r="L1847" s="31" t="s">
        <v>134</v>
      </c>
      <c r="M1847" s="174">
        <v>45760.0</v>
      </c>
      <c r="N1847" s="31" t="s">
        <v>78</v>
      </c>
      <c r="O1847" s="173">
        <v>1.0</v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99" t="s">
        <v>5378</v>
      </c>
      <c r="B1848" s="168" t="s">
        <v>5379</v>
      </c>
      <c r="C1848" s="31" t="s">
        <v>1725</v>
      </c>
      <c r="D1848" s="168" t="s">
        <v>5380</v>
      </c>
      <c r="E1848" s="31" t="s">
        <v>5381</v>
      </c>
      <c r="F1848" s="31" t="s">
        <v>132</v>
      </c>
      <c r="G1848" s="163" t="s">
        <v>1728</v>
      </c>
      <c r="H1848" s="31" t="s">
        <v>1728</v>
      </c>
      <c r="I1848" s="168" t="s">
        <v>1755</v>
      </c>
      <c r="J1848" s="173">
        <v>1.0</v>
      </c>
      <c r="K1848" s="31" t="s">
        <v>9</v>
      </c>
      <c r="L1848" s="31" t="s">
        <v>134</v>
      </c>
      <c r="M1848" s="174">
        <v>45760.0</v>
      </c>
      <c r="N1848" s="31" t="s">
        <v>78</v>
      </c>
      <c r="O1848" s="173">
        <v>1.0</v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99" t="s">
        <v>5382</v>
      </c>
      <c r="B1849" s="168" t="s">
        <v>5373</v>
      </c>
      <c r="C1849" s="31" t="s">
        <v>1732</v>
      </c>
      <c r="D1849" s="168" t="s">
        <v>5374</v>
      </c>
      <c r="E1849" s="31" t="s">
        <v>5375</v>
      </c>
      <c r="F1849" s="31" t="s">
        <v>129</v>
      </c>
      <c r="G1849" s="168" t="s">
        <v>1749</v>
      </c>
      <c r="H1849" s="31" t="s">
        <v>1742</v>
      </c>
      <c r="I1849" s="168" t="s">
        <v>1729</v>
      </c>
      <c r="J1849" s="173">
        <v>2.0</v>
      </c>
      <c r="K1849" s="31" t="s">
        <v>82</v>
      </c>
      <c r="L1849" s="31" t="s">
        <v>134</v>
      </c>
      <c r="M1849" s="174">
        <v>45760.0</v>
      </c>
      <c r="N1849" s="31" t="s">
        <v>78</v>
      </c>
      <c r="O1849" s="173">
        <v>2.0</v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99" t="s">
        <v>5383</v>
      </c>
      <c r="B1850" s="168" t="s">
        <v>5384</v>
      </c>
      <c r="C1850" s="31" t="s">
        <v>1725</v>
      </c>
      <c r="D1850" s="168" t="s">
        <v>5385</v>
      </c>
      <c r="E1850" s="31" t="s">
        <v>5386</v>
      </c>
      <c r="F1850" s="31" t="s">
        <v>129</v>
      </c>
      <c r="G1850" s="163" t="s">
        <v>1728</v>
      </c>
      <c r="H1850" s="31" t="s">
        <v>1728</v>
      </c>
      <c r="I1850" s="168" t="s">
        <v>1729</v>
      </c>
      <c r="J1850" s="173">
        <v>1.0</v>
      </c>
      <c r="K1850" s="31" t="s">
        <v>82</v>
      </c>
      <c r="L1850" s="31" t="s">
        <v>134</v>
      </c>
      <c r="M1850" s="174">
        <v>45760.0</v>
      </c>
      <c r="N1850" s="31" t="s">
        <v>78</v>
      </c>
      <c r="O1850" s="173">
        <v>1.0</v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99" t="s">
        <v>5387</v>
      </c>
      <c r="B1851" s="168" t="s">
        <v>5379</v>
      </c>
      <c r="C1851" s="31" t="s">
        <v>1732</v>
      </c>
      <c r="D1851" s="168" t="s">
        <v>5380</v>
      </c>
      <c r="E1851" s="31" t="s">
        <v>5381</v>
      </c>
      <c r="F1851" s="31" t="s">
        <v>132</v>
      </c>
      <c r="G1851" s="168" t="s">
        <v>1792</v>
      </c>
      <c r="H1851" s="31" t="s">
        <v>1779</v>
      </c>
      <c r="I1851" s="168" t="s">
        <v>1755</v>
      </c>
      <c r="J1851" s="173">
        <v>1.0</v>
      </c>
      <c r="K1851" s="31" t="s">
        <v>9</v>
      </c>
      <c r="L1851" s="31" t="s">
        <v>134</v>
      </c>
      <c r="M1851" s="174">
        <v>45760.0</v>
      </c>
      <c r="N1851" s="31" t="s">
        <v>78</v>
      </c>
      <c r="O1851" s="173">
        <v>1.0</v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99" t="s">
        <v>5388</v>
      </c>
      <c r="B1852" s="168" t="s">
        <v>5384</v>
      </c>
      <c r="C1852" s="31" t="s">
        <v>1732</v>
      </c>
      <c r="D1852" s="168" t="s">
        <v>5385</v>
      </c>
      <c r="E1852" s="31" t="s">
        <v>5386</v>
      </c>
      <c r="F1852" s="31" t="s">
        <v>129</v>
      </c>
      <c r="G1852" s="168" t="s">
        <v>1792</v>
      </c>
      <c r="H1852" s="31" t="s">
        <v>1779</v>
      </c>
      <c r="I1852" s="168" t="s">
        <v>1729</v>
      </c>
      <c r="J1852" s="173">
        <v>1.0</v>
      </c>
      <c r="K1852" s="31" t="s">
        <v>82</v>
      </c>
      <c r="L1852" s="31" t="s">
        <v>134</v>
      </c>
      <c r="M1852" s="174">
        <v>45760.0</v>
      </c>
      <c r="N1852" s="31" t="s">
        <v>78</v>
      </c>
      <c r="O1852" s="173">
        <v>1.0</v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99" t="s">
        <v>5389</v>
      </c>
      <c r="B1853" s="168" t="s">
        <v>5357</v>
      </c>
      <c r="C1853" s="31" t="s">
        <v>1735</v>
      </c>
      <c r="D1853" s="168" t="s">
        <v>5358</v>
      </c>
      <c r="E1853" s="31" t="s">
        <v>2149</v>
      </c>
      <c r="F1853" s="31" t="s">
        <v>129</v>
      </c>
      <c r="G1853" s="168" t="s">
        <v>1749</v>
      </c>
      <c r="H1853" s="31" t="s">
        <v>1742</v>
      </c>
      <c r="I1853" s="168" t="s">
        <v>1729</v>
      </c>
      <c r="J1853" s="173">
        <v>1.0</v>
      </c>
      <c r="K1853" s="31" t="s">
        <v>82</v>
      </c>
      <c r="L1853" s="31" t="s">
        <v>134</v>
      </c>
      <c r="M1853" s="174">
        <v>45760.0</v>
      </c>
      <c r="N1853" s="31" t="s">
        <v>78</v>
      </c>
      <c r="O1853" s="173">
        <v>1.0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99" t="s">
        <v>5390</v>
      </c>
      <c r="B1854" s="168" t="s">
        <v>5361</v>
      </c>
      <c r="C1854" s="31" t="s">
        <v>1735</v>
      </c>
      <c r="D1854" s="168" t="s">
        <v>5362</v>
      </c>
      <c r="E1854" s="31" t="s">
        <v>5363</v>
      </c>
      <c r="F1854" s="31" t="s">
        <v>129</v>
      </c>
      <c r="G1854" s="168" t="s">
        <v>1749</v>
      </c>
      <c r="H1854" s="31" t="s">
        <v>1742</v>
      </c>
      <c r="I1854" s="168" t="s">
        <v>1755</v>
      </c>
      <c r="J1854" s="173">
        <v>1.0</v>
      </c>
      <c r="K1854" s="31" t="s">
        <v>9</v>
      </c>
      <c r="L1854" s="31" t="s">
        <v>134</v>
      </c>
      <c r="M1854" s="174">
        <v>45760.0</v>
      </c>
      <c r="N1854" s="31" t="s">
        <v>78</v>
      </c>
      <c r="O1854" s="173">
        <v>1.0</v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99" t="s">
        <v>5391</v>
      </c>
      <c r="B1855" s="168" t="s">
        <v>5379</v>
      </c>
      <c r="C1855" s="31" t="s">
        <v>1735</v>
      </c>
      <c r="D1855" s="168" t="s">
        <v>5380</v>
      </c>
      <c r="E1855" s="31" t="s">
        <v>5381</v>
      </c>
      <c r="F1855" s="31" t="s">
        <v>132</v>
      </c>
      <c r="G1855" s="168" t="s">
        <v>1792</v>
      </c>
      <c r="H1855" s="31" t="s">
        <v>1779</v>
      </c>
      <c r="I1855" s="168" t="s">
        <v>1755</v>
      </c>
      <c r="J1855" s="173">
        <v>1.0</v>
      </c>
      <c r="K1855" s="31" t="s">
        <v>9</v>
      </c>
      <c r="L1855" s="31" t="s">
        <v>134</v>
      </c>
      <c r="M1855" s="174">
        <v>45760.0</v>
      </c>
      <c r="N1855" s="31" t="s">
        <v>78</v>
      </c>
      <c r="O1855" s="173">
        <v>1.0</v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99" t="s">
        <v>5392</v>
      </c>
      <c r="B1856" s="168" t="s">
        <v>5369</v>
      </c>
      <c r="C1856" s="31" t="s">
        <v>1735</v>
      </c>
      <c r="D1856" s="168" t="s">
        <v>5370</v>
      </c>
      <c r="E1856" s="31" t="s">
        <v>5371</v>
      </c>
      <c r="F1856" s="31" t="s">
        <v>132</v>
      </c>
      <c r="G1856" s="168" t="s">
        <v>1736</v>
      </c>
      <c r="H1856" s="31" t="s">
        <v>1733</v>
      </c>
      <c r="I1856" s="168" t="s">
        <v>1755</v>
      </c>
      <c r="J1856" s="173">
        <v>1.0</v>
      </c>
      <c r="K1856" s="31" t="s">
        <v>9</v>
      </c>
      <c r="L1856" s="31" t="s">
        <v>134</v>
      </c>
      <c r="M1856" s="174">
        <v>45760.0</v>
      </c>
      <c r="N1856" s="31" t="s">
        <v>78</v>
      </c>
      <c r="O1856" s="173">
        <v>1.0</v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99" t="s">
        <v>5393</v>
      </c>
      <c r="B1857" s="168" t="s">
        <v>5394</v>
      </c>
      <c r="C1857" s="31" t="s">
        <v>1725</v>
      </c>
      <c r="D1857" s="168" t="s">
        <v>5395</v>
      </c>
      <c r="E1857" s="31" t="s">
        <v>5396</v>
      </c>
      <c r="F1857" s="31" t="s">
        <v>131</v>
      </c>
      <c r="G1857" s="163" t="s">
        <v>1728</v>
      </c>
      <c r="H1857" s="31" t="s">
        <v>1728</v>
      </c>
      <c r="I1857" s="168" t="s">
        <v>1729</v>
      </c>
      <c r="J1857" s="173">
        <v>1.0</v>
      </c>
      <c r="K1857" s="31" t="s">
        <v>82</v>
      </c>
      <c r="L1857" s="31" t="s">
        <v>134</v>
      </c>
      <c r="M1857" s="174">
        <v>45760.0</v>
      </c>
      <c r="N1857" s="31" t="s">
        <v>78</v>
      </c>
      <c r="O1857" s="173">
        <v>1.0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99" t="s">
        <v>5397</v>
      </c>
      <c r="B1858" s="168" t="s">
        <v>5394</v>
      </c>
      <c r="C1858" s="31" t="s">
        <v>1732</v>
      </c>
      <c r="D1858" s="168" t="s">
        <v>5395</v>
      </c>
      <c r="E1858" s="31" t="s">
        <v>5396</v>
      </c>
      <c r="F1858" s="31" t="s">
        <v>131</v>
      </c>
      <c r="G1858" s="168" t="s">
        <v>1792</v>
      </c>
      <c r="H1858" s="31" t="s">
        <v>1779</v>
      </c>
      <c r="I1858" s="168" t="s">
        <v>1729</v>
      </c>
      <c r="J1858" s="173">
        <v>1.0</v>
      </c>
      <c r="K1858" s="31" t="s">
        <v>82</v>
      </c>
      <c r="L1858" s="31" t="s">
        <v>134</v>
      </c>
      <c r="M1858" s="174">
        <v>45760.0</v>
      </c>
      <c r="N1858" s="31" t="s">
        <v>78</v>
      </c>
      <c r="O1858" s="173">
        <v>1.0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99" t="s">
        <v>5398</v>
      </c>
      <c r="B1859" s="168" t="s">
        <v>5373</v>
      </c>
      <c r="C1859" s="31" t="s">
        <v>1735</v>
      </c>
      <c r="D1859" s="168" t="s">
        <v>5374</v>
      </c>
      <c r="E1859" s="31" t="s">
        <v>5375</v>
      </c>
      <c r="F1859" s="31" t="s">
        <v>129</v>
      </c>
      <c r="G1859" s="168" t="s">
        <v>1749</v>
      </c>
      <c r="H1859" s="31" t="s">
        <v>1742</v>
      </c>
      <c r="I1859" s="168" t="s">
        <v>1729</v>
      </c>
      <c r="J1859" s="173">
        <v>2.0</v>
      </c>
      <c r="K1859" s="31" t="s">
        <v>82</v>
      </c>
      <c r="L1859" s="31" t="s">
        <v>134</v>
      </c>
      <c r="M1859" s="174">
        <v>45760.0</v>
      </c>
      <c r="N1859" s="31" t="s">
        <v>78</v>
      </c>
      <c r="O1859" s="173">
        <v>2.0</v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99" t="s">
        <v>5399</v>
      </c>
      <c r="B1860" s="168" t="s">
        <v>5384</v>
      </c>
      <c r="C1860" s="31" t="s">
        <v>1735</v>
      </c>
      <c r="D1860" s="168" t="s">
        <v>5385</v>
      </c>
      <c r="E1860" s="31" t="s">
        <v>5386</v>
      </c>
      <c r="F1860" s="31" t="s">
        <v>129</v>
      </c>
      <c r="G1860" s="168" t="s">
        <v>1792</v>
      </c>
      <c r="H1860" s="31" t="s">
        <v>1779</v>
      </c>
      <c r="I1860" s="168" t="s">
        <v>1729</v>
      </c>
      <c r="J1860" s="173">
        <v>1.0</v>
      </c>
      <c r="K1860" s="31" t="s">
        <v>82</v>
      </c>
      <c r="L1860" s="31" t="s">
        <v>134</v>
      </c>
      <c r="M1860" s="174">
        <v>45760.0</v>
      </c>
      <c r="N1860" s="31" t="s">
        <v>78</v>
      </c>
      <c r="O1860" s="173">
        <v>1.0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99" t="s">
        <v>5400</v>
      </c>
      <c r="B1861" s="168" t="s">
        <v>5394</v>
      </c>
      <c r="C1861" s="31" t="s">
        <v>1735</v>
      </c>
      <c r="D1861" s="168" t="s">
        <v>5395</v>
      </c>
      <c r="E1861" s="31" t="s">
        <v>5396</v>
      </c>
      <c r="F1861" s="31" t="s">
        <v>131</v>
      </c>
      <c r="G1861" s="168" t="s">
        <v>1792</v>
      </c>
      <c r="H1861" s="31" t="s">
        <v>1779</v>
      </c>
      <c r="I1861" s="168" t="s">
        <v>1729</v>
      </c>
      <c r="J1861" s="173">
        <v>1.0</v>
      </c>
      <c r="K1861" s="31" t="s">
        <v>82</v>
      </c>
      <c r="L1861" s="31" t="s">
        <v>134</v>
      </c>
      <c r="M1861" s="174">
        <v>45760.0</v>
      </c>
      <c r="N1861" s="31" t="s">
        <v>78</v>
      </c>
      <c r="O1861" s="173">
        <v>1.0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99" t="s">
        <v>5401</v>
      </c>
      <c r="B1862" s="168" t="s">
        <v>5402</v>
      </c>
      <c r="C1862" s="31" t="s">
        <v>1725</v>
      </c>
      <c r="D1862" s="168" t="s">
        <v>5403</v>
      </c>
      <c r="E1862" s="31" t="s">
        <v>5404</v>
      </c>
      <c r="F1862" s="31" t="s">
        <v>131</v>
      </c>
      <c r="G1862" s="163" t="s">
        <v>1728</v>
      </c>
      <c r="H1862" s="31" t="s">
        <v>1728</v>
      </c>
      <c r="I1862" s="168" t="s">
        <v>1755</v>
      </c>
      <c r="J1862" s="173">
        <v>1.0</v>
      </c>
      <c r="K1862" s="31" t="s">
        <v>9</v>
      </c>
      <c r="L1862" s="31" t="s">
        <v>134</v>
      </c>
      <c r="M1862" s="174">
        <v>45760.0</v>
      </c>
      <c r="N1862" s="31" t="s">
        <v>78</v>
      </c>
      <c r="O1862" s="173">
        <v>1.0</v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99" t="s">
        <v>5405</v>
      </c>
      <c r="B1863" s="168" t="s">
        <v>5406</v>
      </c>
      <c r="C1863" s="31" t="s">
        <v>1725</v>
      </c>
      <c r="D1863" s="168" t="s">
        <v>5407</v>
      </c>
      <c r="E1863" s="31" t="s">
        <v>5408</v>
      </c>
      <c r="F1863" s="31" t="s">
        <v>129</v>
      </c>
      <c r="G1863" s="163" t="s">
        <v>1728</v>
      </c>
      <c r="H1863" s="31" t="s">
        <v>1728</v>
      </c>
      <c r="I1863" s="168" t="s">
        <v>1729</v>
      </c>
      <c r="J1863" s="173">
        <v>1.0</v>
      </c>
      <c r="K1863" s="31" t="s">
        <v>82</v>
      </c>
      <c r="L1863" s="31" t="s">
        <v>134</v>
      </c>
      <c r="M1863" s="174">
        <v>45760.0</v>
      </c>
      <c r="N1863" s="31" t="s">
        <v>78</v>
      </c>
      <c r="O1863" s="173">
        <v>1.0</v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99" t="s">
        <v>5409</v>
      </c>
      <c r="B1864" s="168" t="s">
        <v>5410</v>
      </c>
      <c r="C1864" s="31" t="s">
        <v>1725</v>
      </c>
      <c r="D1864" s="168" t="s">
        <v>5411</v>
      </c>
      <c r="E1864" s="31" t="s">
        <v>5412</v>
      </c>
      <c r="F1864" s="31" t="s">
        <v>129</v>
      </c>
      <c r="G1864" s="163" t="s">
        <v>1728</v>
      </c>
      <c r="H1864" s="31" t="s">
        <v>1728</v>
      </c>
      <c r="I1864" s="168" t="s">
        <v>1755</v>
      </c>
      <c r="J1864" s="173">
        <v>1.0</v>
      </c>
      <c r="K1864" s="31" t="s">
        <v>9</v>
      </c>
      <c r="L1864" s="31" t="s">
        <v>134</v>
      </c>
      <c r="M1864" s="174">
        <v>45760.0</v>
      </c>
      <c r="N1864" s="31" t="s">
        <v>78</v>
      </c>
      <c r="O1864" s="173">
        <v>1.0</v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99" t="s">
        <v>5413</v>
      </c>
      <c r="B1865" s="168" t="s">
        <v>5406</v>
      </c>
      <c r="C1865" s="31" t="s">
        <v>1732</v>
      </c>
      <c r="D1865" s="168" t="s">
        <v>5407</v>
      </c>
      <c r="E1865" s="31" t="s">
        <v>5408</v>
      </c>
      <c r="F1865" s="31" t="s">
        <v>129</v>
      </c>
      <c r="G1865" s="168" t="s">
        <v>1792</v>
      </c>
      <c r="H1865" s="31" t="s">
        <v>1779</v>
      </c>
      <c r="I1865" s="168" t="s">
        <v>1729</v>
      </c>
      <c r="J1865" s="173">
        <v>1.0</v>
      </c>
      <c r="K1865" s="31" t="s">
        <v>82</v>
      </c>
      <c r="L1865" s="31" t="s">
        <v>134</v>
      </c>
      <c r="M1865" s="174">
        <v>45760.0</v>
      </c>
      <c r="N1865" s="31" t="s">
        <v>78</v>
      </c>
      <c r="O1865" s="173">
        <v>1.0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99" t="s">
        <v>5414</v>
      </c>
      <c r="B1866" s="168" t="s">
        <v>5415</v>
      </c>
      <c r="C1866" s="31" t="s">
        <v>1725</v>
      </c>
      <c r="D1866" s="168" t="s">
        <v>5416</v>
      </c>
      <c r="E1866" s="31" t="s">
        <v>5417</v>
      </c>
      <c r="F1866" s="31" t="s">
        <v>132</v>
      </c>
      <c r="G1866" s="163" t="s">
        <v>1728</v>
      </c>
      <c r="H1866" s="31" t="s">
        <v>1728</v>
      </c>
      <c r="I1866" s="168" t="s">
        <v>1755</v>
      </c>
      <c r="J1866" s="173">
        <v>1.0</v>
      </c>
      <c r="K1866" s="31" t="s">
        <v>9</v>
      </c>
      <c r="L1866" s="31" t="s">
        <v>134</v>
      </c>
      <c r="M1866" s="174">
        <v>45760.0</v>
      </c>
      <c r="N1866" s="31" t="s">
        <v>78</v>
      </c>
      <c r="O1866" s="173">
        <v>1.0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99" t="s">
        <v>5418</v>
      </c>
      <c r="B1867" s="168" t="s">
        <v>5402</v>
      </c>
      <c r="C1867" s="31" t="s">
        <v>1732</v>
      </c>
      <c r="D1867" s="168" t="s">
        <v>5403</v>
      </c>
      <c r="E1867" s="31" t="s">
        <v>5404</v>
      </c>
      <c r="F1867" s="31" t="s">
        <v>131</v>
      </c>
      <c r="G1867" s="168" t="s">
        <v>1749</v>
      </c>
      <c r="H1867" s="31" t="s">
        <v>1742</v>
      </c>
      <c r="I1867" s="168" t="s">
        <v>1755</v>
      </c>
      <c r="J1867" s="173">
        <v>1.0</v>
      </c>
      <c r="K1867" s="31" t="s">
        <v>9</v>
      </c>
      <c r="L1867" s="31" t="s">
        <v>134</v>
      </c>
      <c r="M1867" s="174">
        <v>45760.0</v>
      </c>
      <c r="N1867" s="31" t="s">
        <v>78</v>
      </c>
      <c r="O1867" s="173">
        <v>1.0</v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99" t="s">
        <v>5419</v>
      </c>
      <c r="B1868" s="168" t="s">
        <v>5415</v>
      </c>
      <c r="C1868" s="31" t="s">
        <v>1732</v>
      </c>
      <c r="D1868" s="168" t="s">
        <v>5416</v>
      </c>
      <c r="E1868" s="31" t="s">
        <v>5417</v>
      </c>
      <c r="F1868" s="31" t="s">
        <v>132</v>
      </c>
      <c r="G1868" s="168" t="s">
        <v>1792</v>
      </c>
      <c r="H1868" s="31" t="s">
        <v>1779</v>
      </c>
      <c r="I1868" s="168" t="s">
        <v>1755</v>
      </c>
      <c r="J1868" s="173">
        <v>1.0</v>
      </c>
      <c r="K1868" s="31" t="s">
        <v>9</v>
      </c>
      <c r="L1868" s="31" t="s">
        <v>134</v>
      </c>
      <c r="M1868" s="174">
        <v>45760.0</v>
      </c>
      <c r="N1868" s="31" t="s">
        <v>78</v>
      </c>
      <c r="O1868" s="173">
        <v>1.0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99" t="s">
        <v>5420</v>
      </c>
      <c r="B1869" s="168" t="s">
        <v>5410</v>
      </c>
      <c r="C1869" s="31" t="s">
        <v>1732</v>
      </c>
      <c r="D1869" s="168" t="s">
        <v>5411</v>
      </c>
      <c r="E1869" s="31" t="s">
        <v>5412</v>
      </c>
      <c r="F1869" s="31" t="s">
        <v>129</v>
      </c>
      <c r="G1869" s="168" t="s">
        <v>1792</v>
      </c>
      <c r="H1869" s="31" t="s">
        <v>1779</v>
      </c>
      <c r="I1869" s="168" t="s">
        <v>1755</v>
      </c>
      <c r="J1869" s="173">
        <v>1.0</v>
      </c>
      <c r="K1869" s="31" t="s">
        <v>9</v>
      </c>
      <c r="L1869" s="31" t="s">
        <v>134</v>
      </c>
      <c r="M1869" s="174">
        <v>45760.0</v>
      </c>
      <c r="N1869" s="31" t="s">
        <v>78</v>
      </c>
      <c r="O1869" s="173">
        <v>1.0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99" t="s">
        <v>5421</v>
      </c>
      <c r="B1870" s="168" t="s">
        <v>5415</v>
      </c>
      <c r="C1870" s="31" t="s">
        <v>1735</v>
      </c>
      <c r="D1870" s="168" t="s">
        <v>5416</v>
      </c>
      <c r="E1870" s="31" t="s">
        <v>5417</v>
      </c>
      <c r="F1870" s="31" t="s">
        <v>132</v>
      </c>
      <c r="G1870" s="168" t="s">
        <v>1792</v>
      </c>
      <c r="H1870" s="31" t="s">
        <v>1779</v>
      </c>
      <c r="I1870" s="168" t="s">
        <v>1755</v>
      </c>
      <c r="J1870" s="173">
        <v>1.0</v>
      </c>
      <c r="K1870" s="31" t="s">
        <v>9</v>
      </c>
      <c r="L1870" s="31" t="s">
        <v>134</v>
      </c>
      <c r="M1870" s="174">
        <v>45760.0</v>
      </c>
      <c r="N1870" s="31" t="s">
        <v>78</v>
      </c>
      <c r="O1870" s="173">
        <v>1.0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99" t="s">
        <v>5422</v>
      </c>
      <c r="B1871" s="168" t="s">
        <v>5402</v>
      </c>
      <c r="C1871" s="31" t="s">
        <v>1735</v>
      </c>
      <c r="D1871" s="168" t="s">
        <v>5403</v>
      </c>
      <c r="E1871" s="31" t="s">
        <v>5404</v>
      </c>
      <c r="F1871" s="31" t="s">
        <v>131</v>
      </c>
      <c r="G1871" s="168" t="s">
        <v>1749</v>
      </c>
      <c r="H1871" s="31" t="s">
        <v>1742</v>
      </c>
      <c r="I1871" s="168" t="s">
        <v>1755</v>
      </c>
      <c r="J1871" s="173">
        <v>1.0</v>
      </c>
      <c r="K1871" s="31" t="s">
        <v>9</v>
      </c>
      <c r="L1871" s="31" t="s">
        <v>134</v>
      </c>
      <c r="M1871" s="174">
        <v>45760.0</v>
      </c>
      <c r="N1871" s="31" t="s">
        <v>78</v>
      </c>
      <c r="O1871" s="173">
        <v>1.0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99" t="s">
        <v>5423</v>
      </c>
      <c r="B1872" s="168" t="s">
        <v>5406</v>
      </c>
      <c r="C1872" s="31" t="s">
        <v>1735</v>
      </c>
      <c r="D1872" s="168" t="s">
        <v>5407</v>
      </c>
      <c r="E1872" s="31" t="s">
        <v>5408</v>
      </c>
      <c r="F1872" s="31" t="s">
        <v>129</v>
      </c>
      <c r="G1872" s="168" t="s">
        <v>1792</v>
      </c>
      <c r="H1872" s="31" t="s">
        <v>1779</v>
      </c>
      <c r="I1872" s="168" t="s">
        <v>1729</v>
      </c>
      <c r="J1872" s="173">
        <v>1.0</v>
      </c>
      <c r="K1872" s="31" t="s">
        <v>82</v>
      </c>
      <c r="L1872" s="31" t="s">
        <v>134</v>
      </c>
      <c r="M1872" s="174">
        <v>45760.0</v>
      </c>
      <c r="N1872" s="31" t="s">
        <v>78</v>
      </c>
      <c r="O1872" s="173">
        <v>1.0</v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99" t="s">
        <v>5424</v>
      </c>
      <c r="B1873" s="168" t="s">
        <v>5410</v>
      </c>
      <c r="C1873" s="31" t="s">
        <v>1735</v>
      </c>
      <c r="D1873" s="168" t="s">
        <v>5411</v>
      </c>
      <c r="E1873" s="31" t="s">
        <v>5412</v>
      </c>
      <c r="F1873" s="31" t="s">
        <v>129</v>
      </c>
      <c r="G1873" s="168" t="s">
        <v>1792</v>
      </c>
      <c r="H1873" s="31" t="s">
        <v>1779</v>
      </c>
      <c r="I1873" s="168" t="s">
        <v>1755</v>
      </c>
      <c r="J1873" s="173">
        <v>1.0</v>
      </c>
      <c r="K1873" s="31" t="s">
        <v>9</v>
      </c>
      <c r="L1873" s="31" t="s">
        <v>134</v>
      </c>
      <c r="M1873" s="174">
        <v>45760.0</v>
      </c>
      <c r="N1873" s="31" t="s">
        <v>78</v>
      </c>
      <c r="O1873" s="173">
        <v>1.0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99" t="s">
        <v>5425</v>
      </c>
      <c r="B1874" s="168" t="s">
        <v>5426</v>
      </c>
      <c r="C1874" s="31" t="s">
        <v>1725</v>
      </c>
      <c r="D1874" s="168" t="s">
        <v>5427</v>
      </c>
      <c r="E1874" s="31" t="s">
        <v>5428</v>
      </c>
      <c r="F1874" s="31" t="s">
        <v>132</v>
      </c>
      <c r="G1874" s="163" t="s">
        <v>1728</v>
      </c>
      <c r="H1874" s="31" t="s">
        <v>1728</v>
      </c>
      <c r="I1874" s="168" t="s">
        <v>1755</v>
      </c>
      <c r="J1874" s="173">
        <v>1.0</v>
      </c>
      <c r="K1874" s="31" t="s">
        <v>9</v>
      </c>
      <c r="L1874" s="31" t="s">
        <v>134</v>
      </c>
      <c r="M1874" s="174">
        <v>45761.0</v>
      </c>
      <c r="N1874" s="31" t="s">
        <v>2</v>
      </c>
      <c r="O1874" s="173">
        <v>1.0</v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99" t="s">
        <v>5429</v>
      </c>
      <c r="B1875" s="168" t="s">
        <v>5430</v>
      </c>
      <c r="C1875" s="31" t="s">
        <v>1725</v>
      </c>
      <c r="D1875" s="168" t="s">
        <v>5431</v>
      </c>
      <c r="E1875" s="31" t="s">
        <v>5432</v>
      </c>
      <c r="F1875" s="31" t="s">
        <v>132</v>
      </c>
      <c r="G1875" s="163" t="s">
        <v>1728</v>
      </c>
      <c r="H1875" s="31" t="s">
        <v>1728</v>
      </c>
      <c r="I1875" s="168" t="s">
        <v>1755</v>
      </c>
      <c r="J1875" s="173">
        <v>1.0</v>
      </c>
      <c r="K1875" s="31" t="s">
        <v>9</v>
      </c>
      <c r="L1875" s="31" t="s">
        <v>134</v>
      </c>
      <c r="M1875" s="174">
        <v>45761.0</v>
      </c>
      <c r="N1875" s="31" t="s">
        <v>2</v>
      </c>
      <c r="O1875" s="173">
        <v>1.0</v>
      </c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99" t="s">
        <v>5433</v>
      </c>
      <c r="B1876" s="168" t="s">
        <v>5434</v>
      </c>
      <c r="C1876" s="31" t="s">
        <v>1725</v>
      </c>
      <c r="D1876" s="168" t="s">
        <v>5435</v>
      </c>
      <c r="E1876" s="31" t="s">
        <v>5436</v>
      </c>
      <c r="F1876" s="31" t="s">
        <v>132</v>
      </c>
      <c r="G1876" s="163" t="s">
        <v>1728</v>
      </c>
      <c r="H1876" s="31" t="s">
        <v>1728</v>
      </c>
      <c r="I1876" s="168" t="s">
        <v>1729</v>
      </c>
      <c r="J1876" s="173">
        <v>1.0</v>
      </c>
      <c r="K1876" s="31" t="s">
        <v>82</v>
      </c>
      <c r="L1876" s="31" t="s">
        <v>134</v>
      </c>
      <c r="M1876" s="174">
        <v>45761.0</v>
      </c>
      <c r="N1876" s="31" t="s">
        <v>2</v>
      </c>
      <c r="O1876" s="173">
        <v>1.0</v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99" t="s">
        <v>5437</v>
      </c>
      <c r="B1877" s="168" t="s">
        <v>5438</v>
      </c>
      <c r="C1877" s="31" t="s">
        <v>1725</v>
      </c>
      <c r="D1877" s="168" t="s">
        <v>5439</v>
      </c>
      <c r="E1877" s="31" t="s">
        <v>5440</v>
      </c>
      <c r="F1877" s="31" t="s">
        <v>132</v>
      </c>
      <c r="G1877" s="163" t="s">
        <v>1728</v>
      </c>
      <c r="H1877" s="31" t="s">
        <v>1728</v>
      </c>
      <c r="I1877" s="168" t="s">
        <v>1755</v>
      </c>
      <c r="J1877" s="173">
        <v>1.0</v>
      </c>
      <c r="K1877" s="31" t="s">
        <v>9</v>
      </c>
      <c r="L1877" s="31" t="s">
        <v>134</v>
      </c>
      <c r="M1877" s="174">
        <v>45761.0</v>
      </c>
      <c r="N1877" s="31" t="s">
        <v>2</v>
      </c>
      <c r="O1877" s="173">
        <v>1.0</v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99" t="s">
        <v>5441</v>
      </c>
      <c r="B1878" s="168" t="s">
        <v>5426</v>
      </c>
      <c r="C1878" s="31" t="s">
        <v>1732</v>
      </c>
      <c r="D1878" s="168" t="s">
        <v>5427</v>
      </c>
      <c r="E1878" s="31" t="s">
        <v>5428</v>
      </c>
      <c r="F1878" s="31" t="s">
        <v>132</v>
      </c>
      <c r="G1878" s="168" t="s">
        <v>1736</v>
      </c>
      <c r="H1878" s="31" t="s">
        <v>1733</v>
      </c>
      <c r="I1878" s="168" t="s">
        <v>1755</v>
      </c>
      <c r="J1878" s="173">
        <v>1.0</v>
      </c>
      <c r="K1878" s="31" t="s">
        <v>9</v>
      </c>
      <c r="L1878" s="31" t="s">
        <v>134</v>
      </c>
      <c r="M1878" s="174">
        <v>45761.0</v>
      </c>
      <c r="N1878" s="31" t="s">
        <v>2</v>
      </c>
      <c r="O1878" s="173">
        <v>1.0</v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99" t="s">
        <v>5442</v>
      </c>
      <c r="B1879" s="168" t="s">
        <v>5430</v>
      </c>
      <c r="C1879" s="31" t="s">
        <v>1732</v>
      </c>
      <c r="D1879" s="168" t="s">
        <v>5431</v>
      </c>
      <c r="E1879" s="31" t="s">
        <v>5432</v>
      </c>
      <c r="F1879" s="31" t="s">
        <v>132</v>
      </c>
      <c r="G1879" s="168" t="s">
        <v>1736</v>
      </c>
      <c r="H1879" s="31" t="s">
        <v>1733</v>
      </c>
      <c r="I1879" s="168" t="s">
        <v>1755</v>
      </c>
      <c r="J1879" s="173">
        <v>1.0</v>
      </c>
      <c r="K1879" s="31" t="s">
        <v>9</v>
      </c>
      <c r="L1879" s="31" t="s">
        <v>134</v>
      </c>
      <c r="M1879" s="174">
        <v>45761.0</v>
      </c>
      <c r="N1879" s="31" t="s">
        <v>2</v>
      </c>
      <c r="O1879" s="173">
        <v>1.0</v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99" t="s">
        <v>5443</v>
      </c>
      <c r="B1880" s="168" t="s">
        <v>5434</v>
      </c>
      <c r="C1880" s="31" t="s">
        <v>1732</v>
      </c>
      <c r="D1880" s="168" t="s">
        <v>5435</v>
      </c>
      <c r="E1880" s="31" t="s">
        <v>5436</v>
      </c>
      <c r="F1880" s="31" t="s">
        <v>132</v>
      </c>
      <c r="G1880" s="168" t="s">
        <v>1736</v>
      </c>
      <c r="H1880" s="31" t="s">
        <v>1733</v>
      </c>
      <c r="I1880" s="168" t="s">
        <v>1729</v>
      </c>
      <c r="J1880" s="173">
        <v>1.0</v>
      </c>
      <c r="K1880" s="31" t="s">
        <v>82</v>
      </c>
      <c r="L1880" s="31" t="s">
        <v>134</v>
      </c>
      <c r="M1880" s="174">
        <v>45761.0</v>
      </c>
      <c r="N1880" s="31" t="s">
        <v>2</v>
      </c>
      <c r="O1880" s="173">
        <v>1.0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99" t="s">
        <v>5444</v>
      </c>
      <c r="B1881" s="168" t="s">
        <v>5438</v>
      </c>
      <c r="C1881" s="31" t="s">
        <v>1732</v>
      </c>
      <c r="D1881" s="168" t="s">
        <v>5439</v>
      </c>
      <c r="E1881" s="31" t="s">
        <v>5440</v>
      </c>
      <c r="F1881" s="31" t="s">
        <v>132</v>
      </c>
      <c r="G1881" s="168" t="s">
        <v>1962</v>
      </c>
      <c r="H1881" s="31" t="s">
        <v>1944</v>
      </c>
      <c r="I1881" s="168" t="s">
        <v>1755</v>
      </c>
      <c r="J1881" s="173">
        <v>1.0</v>
      </c>
      <c r="K1881" s="31" t="s">
        <v>9</v>
      </c>
      <c r="L1881" s="31" t="s">
        <v>134</v>
      </c>
      <c r="M1881" s="174">
        <v>45761.0</v>
      </c>
      <c r="N1881" s="31" t="s">
        <v>2</v>
      </c>
      <c r="O1881" s="173">
        <v>1.0</v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99" t="s">
        <v>5445</v>
      </c>
      <c r="B1882" s="168" t="s">
        <v>5446</v>
      </c>
      <c r="C1882" s="31" t="s">
        <v>1725</v>
      </c>
      <c r="D1882" s="168" t="s">
        <v>5447</v>
      </c>
      <c r="E1882" s="31" t="s">
        <v>5448</v>
      </c>
      <c r="F1882" s="31" t="s">
        <v>132</v>
      </c>
      <c r="G1882" s="163" t="s">
        <v>1728</v>
      </c>
      <c r="H1882" s="31" t="s">
        <v>1728</v>
      </c>
      <c r="I1882" s="168" t="s">
        <v>1755</v>
      </c>
      <c r="J1882" s="173">
        <v>1.0</v>
      </c>
      <c r="K1882" s="31" t="s">
        <v>9</v>
      </c>
      <c r="L1882" s="31" t="s">
        <v>134</v>
      </c>
      <c r="M1882" s="174">
        <v>45761.0</v>
      </c>
      <c r="N1882" s="31" t="s">
        <v>2</v>
      </c>
      <c r="O1882" s="173">
        <v>1.0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99" t="s">
        <v>5449</v>
      </c>
      <c r="B1883" s="168" t="s">
        <v>5450</v>
      </c>
      <c r="C1883" s="31" t="s">
        <v>1725</v>
      </c>
      <c r="D1883" s="168" t="s">
        <v>5451</v>
      </c>
      <c r="E1883" s="31" t="s">
        <v>5452</v>
      </c>
      <c r="F1883" s="31" t="s">
        <v>129</v>
      </c>
      <c r="G1883" s="163" t="s">
        <v>1728</v>
      </c>
      <c r="H1883" s="31" t="s">
        <v>1728</v>
      </c>
      <c r="I1883" s="168" t="s">
        <v>1755</v>
      </c>
      <c r="J1883" s="173">
        <v>1.0</v>
      </c>
      <c r="K1883" s="31" t="s">
        <v>9</v>
      </c>
      <c r="L1883" s="31" t="s">
        <v>134</v>
      </c>
      <c r="M1883" s="174">
        <v>45761.0</v>
      </c>
      <c r="N1883" s="31" t="s">
        <v>2</v>
      </c>
      <c r="O1883" s="173">
        <v>1.0</v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99" t="s">
        <v>5453</v>
      </c>
      <c r="B1884" s="168" t="s">
        <v>5446</v>
      </c>
      <c r="C1884" s="31" t="s">
        <v>1732</v>
      </c>
      <c r="D1884" s="168" t="s">
        <v>5447</v>
      </c>
      <c r="E1884" s="31" t="s">
        <v>5448</v>
      </c>
      <c r="F1884" s="31" t="s">
        <v>132</v>
      </c>
      <c r="G1884" s="168" t="s">
        <v>1962</v>
      </c>
      <c r="H1884" s="31" t="s">
        <v>1944</v>
      </c>
      <c r="I1884" s="168" t="s">
        <v>1755</v>
      </c>
      <c r="J1884" s="173">
        <v>1.0</v>
      </c>
      <c r="K1884" s="31" t="s">
        <v>9</v>
      </c>
      <c r="L1884" s="31" t="s">
        <v>134</v>
      </c>
      <c r="M1884" s="174">
        <v>45761.0</v>
      </c>
      <c r="N1884" s="31" t="s">
        <v>2</v>
      </c>
      <c r="O1884" s="173">
        <v>1.0</v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99" t="s">
        <v>5454</v>
      </c>
      <c r="B1885" s="168" t="s">
        <v>5450</v>
      </c>
      <c r="C1885" s="31" t="s">
        <v>1732</v>
      </c>
      <c r="D1885" s="168" t="s">
        <v>5451</v>
      </c>
      <c r="E1885" s="31" t="s">
        <v>5452</v>
      </c>
      <c r="F1885" s="31" t="s">
        <v>129</v>
      </c>
      <c r="G1885" s="168" t="s">
        <v>1792</v>
      </c>
      <c r="H1885" s="31" t="s">
        <v>1779</v>
      </c>
      <c r="I1885" s="168" t="s">
        <v>1755</v>
      </c>
      <c r="J1885" s="173">
        <v>1.0</v>
      </c>
      <c r="K1885" s="31" t="s">
        <v>9</v>
      </c>
      <c r="L1885" s="31" t="s">
        <v>134</v>
      </c>
      <c r="M1885" s="174">
        <v>45761.0</v>
      </c>
      <c r="N1885" s="31" t="s">
        <v>2</v>
      </c>
      <c r="O1885" s="173">
        <v>1.0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99" t="s">
        <v>5455</v>
      </c>
      <c r="B1886" s="168" t="s">
        <v>5456</v>
      </c>
      <c r="C1886" s="31" t="s">
        <v>1725</v>
      </c>
      <c r="D1886" s="168" t="s">
        <v>5457</v>
      </c>
      <c r="E1886" s="31" t="s">
        <v>5458</v>
      </c>
      <c r="F1886" s="31" t="s">
        <v>129</v>
      </c>
      <c r="G1886" s="163" t="s">
        <v>1728</v>
      </c>
      <c r="H1886" s="31" t="s">
        <v>1728</v>
      </c>
      <c r="I1886" s="168" t="s">
        <v>1729</v>
      </c>
      <c r="J1886" s="173">
        <v>2.0</v>
      </c>
      <c r="K1886" s="31" t="s">
        <v>82</v>
      </c>
      <c r="L1886" s="31" t="s">
        <v>134</v>
      </c>
      <c r="M1886" s="174">
        <v>45761.0</v>
      </c>
      <c r="N1886" s="31" t="s">
        <v>2</v>
      </c>
      <c r="O1886" s="173">
        <v>2.0</v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99" t="s">
        <v>5459</v>
      </c>
      <c r="B1887" s="168" t="s">
        <v>5460</v>
      </c>
      <c r="C1887" s="31" t="s">
        <v>1725</v>
      </c>
      <c r="D1887" s="168" t="s">
        <v>5461</v>
      </c>
      <c r="E1887" s="31" t="s">
        <v>5462</v>
      </c>
      <c r="F1887" s="31" t="s">
        <v>129</v>
      </c>
      <c r="G1887" s="163" t="s">
        <v>1728</v>
      </c>
      <c r="H1887" s="31" t="s">
        <v>1728</v>
      </c>
      <c r="I1887" s="168" t="s">
        <v>1755</v>
      </c>
      <c r="J1887" s="173">
        <v>1.0</v>
      </c>
      <c r="K1887" s="31" t="s">
        <v>9</v>
      </c>
      <c r="L1887" s="31" t="s">
        <v>134</v>
      </c>
      <c r="M1887" s="174">
        <v>45761.0</v>
      </c>
      <c r="N1887" s="31" t="s">
        <v>2</v>
      </c>
      <c r="O1887" s="173">
        <v>1.0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99" t="s">
        <v>5463</v>
      </c>
      <c r="B1888" s="168" t="s">
        <v>5464</v>
      </c>
      <c r="C1888" s="31" t="s">
        <v>1725</v>
      </c>
      <c r="D1888" s="168" t="s">
        <v>5465</v>
      </c>
      <c r="E1888" s="31" t="s">
        <v>5466</v>
      </c>
      <c r="F1888" s="31" t="s">
        <v>129</v>
      </c>
      <c r="G1888" s="163" t="s">
        <v>1728</v>
      </c>
      <c r="H1888" s="31" t="s">
        <v>1728</v>
      </c>
      <c r="I1888" s="168" t="s">
        <v>1729</v>
      </c>
      <c r="J1888" s="173">
        <v>1.0</v>
      </c>
      <c r="K1888" s="31" t="s">
        <v>82</v>
      </c>
      <c r="L1888" s="31" t="s">
        <v>134</v>
      </c>
      <c r="M1888" s="174">
        <v>45761.0</v>
      </c>
      <c r="N1888" s="31" t="s">
        <v>2</v>
      </c>
      <c r="O1888" s="173">
        <v>1.0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99" t="s">
        <v>5467</v>
      </c>
      <c r="B1889" s="168" t="s">
        <v>5456</v>
      </c>
      <c r="C1889" s="31" t="s">
        <v>1732</v>
      </c>
      <c r="D1889" s="168" t="s">
        <v>5457</v>
      </c>
      <c r="E1889" s="31" t="s">
        <v>5458</v>
      </c>
      <c r="F1889" s="31" t="s">
        <v>129</v>
      </c>
      <c r="G1889" s="168" t="s">
        <v>1792</v>
      </c>
      <c r="H1889" s="31" t="s">
        <v>1779</v>
      </c>
      <c r="I1889" s="168" t="s">
        <v>1729</v>
      </c>
      <c r="J1889" s="173">
        <v>2.0</v>
      </c>
      <c r="K1889" s="31" t="s">
        <v>82</v>
      </c>
      <c r="L1889" s="31" t="s">
        <v>134</v>
      </c>
      <c r="M1889" s="174">
        <v>45761.0</v>
      </c>
      <c r="N1889" s="31" t="s">
        <v>2</v>
      </c>
      <c r="O1889" s="173">
        <v>2.0</v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99" t="s">
        <v>5468</v>
      </c>
      <c r="B1890" s="168" t="s">
        <v>5460</v>
      </c>
      <c r="C1890" s="31" t="s">
        <v>1732</v>
      </c>
      <c r="D1890" s="168" t="s">
        <v>5461</v>
      </c>
      <c r="E1890" s="31" t="s">
        <v>5462</v>
      </c>
      <c r="F1890" s="31" t="s">
        <v>129</v>
      </c>
      <c r="G1890" s="168" t="s">
        <v>1792</v>
      </c>
      <c r="H1890" s="31" t="s">
        <v>1779</v>
      </c>
      <c r="I1890" s="168" t="s">
        <v>1755</v>
      </c>
      <c r="J1890" s="173">
        <v>1.0</v>
      </c>
      <c r="K1890" s="31" t="s">
        <v>9</v>
      </c>
      <c r="L1890" s="31" t="s">
        <v>134</v>
      </c>
      <c r="M1890" s="174">
        <v>45761.0</v>
      </c>
      <c r="N1890" s="31" t="s">
        <v>2</v>
      </c>
      <c r="O1890" s="173">
        <v>1.0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99" t="s">
        <v>5469</v>
      </c>
      <c r="B1891" s="168" t="s">
        <v>5470</v>
      </c>
      <c r="C1891" s="31" t="s">
        <v>1725</v>
      </c>
      <c r="D1891" s="168" t="s">
        <v>5471</v>
      </c>
      <c r="E1891" s="31" t="s">
        <v>5472</v>
      </c>
      <c r="F1891" s="31" t="s">
        <v>132</v>
      </c>
      <c r="G1891" s="163" t="s">
        <v>1728</v>
      </c>
      <c r="H1891" s="31" t="s">
        <v>1728</v>
      </c>
      <c r="I1891" s="168" t="s">
        <v>1729</v>
      </c>
      <c r="J1891" s="173">
        <v>1.0</v>
      </c>
      <c r="K1891" s="31" t="s">
        <v>82</v>
      </c>
      <c r="L1891" s="31" t="s">
        <v>134</v>
      </c>
      <c r="M1891" s="174">
        <v>45761.0</v>
      </c>
      <c r="N1891" s="31" t="s">
        <v>2</v>
      </c>
      <c r="O1891" s="173">
        <v>1.0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99" t="s">
        <v>5473</v>
      </c>
      <c r="B1892" s="168" t="s">
        <v>5464</v>
      </c>
      <c r="C1892" s="31" t="s">
        <v>1732</v>
      </c>
      <c r="D1892" s="168" t="s">
        <v>5465</v>
      </c>
      <c r="E1892" s="31" t="s">
        <v>5466</v>
      </c>
      <c r="F1892" s="31" t="s">
        <v>129</v>
      </c>
      <c r="G1892" s="168" t="s">
        <v>1792</v>
      </c>
      <c r="H1892" s="31" t="s">
        <v>1779</v>
      </c>
      <c r="I1892" s="168" t="s">
        <v>1729</v>
      </c>
      <c r="J1892" s="173">
        <v>1.0</v>
      </c>
      <c r="K1892" s="31" t="s">
        <v>82</v>
      </c>
      <c r="L1892" s="31" t="s">
        <v>134</v>
      </c>
      <c r="M1892" s="174">
        <v>45761.0</v>
      </c>
      <c r="N1892" s="31" t="s">
        <v>2</v>
      </c>
      <c r="O1892" s="173">
        <v>1.0</v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99" t="s">
        <v>5474</v>
      </c>
      <c r="B1893" s="168" t="s">
        <v>5470</v>
      </c>
      <c r="C1893" s="31" t="s">
        <v>1732</v>
      </c>
      <c r="D1893" s="168" t="s">
        <v>5471</v>
      </c>
      <c r="E1893" s="31" t="s">
        <v>5472</v>
      </c>
      <c r="F1893" s="31" t="s">
        <v>132</v>
      </c>
      <c r="G1893" s="168" t="s">
        <v>1736</v>
      </c>
      <c r="H1893" s="31" t="s">
        <v>1733</v>
      </c>
      <c r="I1893" s="168" t="s">
        <v>1729</v>
      </c>
      <c r="J1893" s="173">
        <v>1.0</v>
      </c>
      <c r="K1893" s="31" t="s">
        <v>82</v>
      </c>
      <c r="L1893" s="31" t="s">
        <v>134</v>
      </c>
      <c r="M1893" s="174">
        <v>45761.0</v>
      </c>
      <c r="N1893" s="31" t="s">
        <v>2</v>
      </c>
      <c r="O1893" s="173">
        <v>1.0</v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99" t="s">
        <v>5475</v>
      </c>
      <c r="B1894" s="168" t="s">
        <v>5430</v>
      </c>
      <c r="C1894" s="31" t="s">
        <v>1735</v>
      </c>
      <c r="D1894" s="168" t="s">
        <v>5431</v>
      </c>
      <c r="E1894" s="31" t="s">
        <v>5432</v>
      </c>
      <c r="F1894" s="31" t="s">
        <v>132</v>
      </c>
      <c r="G1894" s="168" t="s">
        <v>1736</v>
      </c>
      <c r="H1894" s="31" t="s">
        <v>1733</v>
      </c>
      <c r="I1894" s="168" t="s">
        <v>1755</v>
      </c>
      <c r="J1894" s="173">
        <v>1.0</v>
      </c>
      <c r="K1894" s="31" t="s">
        <v>9</v>
      </c>
      <c r="L1894" s="31" t="s">
        <v>134</v>
      </c>
      <c r="M1894" s="174">
        <v>45761.0</v>
      </c>
      <c r="N1894" s="31" t="s">
        <v>2</v>
      </c>
      <c r="O1894" s="173">
        <v>1.0</v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99" t="s">
        <v>5476</v>
      </c>
      <c r="B1895" s="168" t="s">
        <v>5446</v>
      </c>
      <c r="C1895" s="31" t="s">
        <v>1735</v>
      </c>
      <c r="D1895" s="168" t="s">
        <v>5447</v>
      </c>
      <c r="E1895" s="31" t="s">
        <v>5448</v>
      </c>
      <c r="F1895" s="31" t="s">
        <v>132</v>
      </c>
      <c r="G1895" s="168" t="s">
        <v>1962</v>
      </c>
      <c r="H1895" s="31" t="s">
        <v>1944</v>
      </c>
      <c r="I1895" s="168" t="s">
        <v>1755</v>
      </c>
      <c r="J1895" s="173">
        <v>1.0</v>
      </c>
      <c r="K1895" s="31" t="s">
        <v>9</v>
      </c>
      <c r="L1895" s="31" t="s">
        <v>134</v>
      </c>
      <c r="M1895" s="174">
        <v>45761.0</v>
      </c>
      <c r="N1895" s="31" t="s">
        <v>2</v>
      </c>
      <c r="O1895" s="173">
        <v>1.0</v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99" t="s">
        <v>5477</v>
      </c>
      <c r="B1896" s="168" t="s">
        <v>5478</v>
      </c>
      <c r="C1896" s="31" t="s">
        <v>1725</v>
      </c>
      <c r="D1896" s="168" t="s">
        <v>5479</v>
      </c>
      <c r="E1896" s="31" t="s">
        <v>5480</v>
      </c>
      <c r="F1896" s="31" t="s">
        <v>132</v>
      </c>
      <c r="G1896" s="163" t="s">
        <v>1728</v>
      </c>
      <c r="H1896" s="31" t="s">
        <v>1728</v>
      </c>
      <c r="I1896" s="168" t="s">
        <v>1755</v>
      </c>
      <c r="J1896" s="173">
        <v>1.0</v>
      </c>
      <c r="K1896" s="31" t="s">
        <v>9</v>
      </c>
      <c r="L1896" s="31" t="s">
        <v>134</v>
      </c>
      <c r="M1896" s="174">
        <v>45761.0</v>
      </c>
      <c r="N1896" s="31" t="s">
        <v>2</v>
      </c>
      <c r="O1896" s="173">
        <v>1.0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99" t="s">
        <v>5481</v>
      </c>
      <c r="B1897" s="168" t="s">
        <v>5478</v>
      </c>
      <c r="C1897" s="31" t="s">
        <v>1732</v>
      </c>
      <c r="D1897" s="168" t="s">
        <v>5479</v>
      </c>
      <c r="E1897" s="31" t="s">
        <v>5480</v>
      </c>
      <c r="F1897" s="31" t="s">
        <v>132</v>
      </c>
      <c r="G1897" s="168" t="s">
        <v>1962</v>
      </c>
      <c r="H1897" s="31" t="s">
        <v>1944</v>
      </c>
      <c r="I1897" s="168" t="s">
        <v>1755</v>
      </c>
      <c r="J1897" s="173">
        <v>1.0</v>
      </c>
      <c r="K1897" s="31" t="s">
        <v>9</v>
      </c>
      <c r="L1897" s="31" t="s">
        <v>134</v>
      </c>
      <c r="M1897" s="174">
        <v>45761.0</v>
      </c>
      <c r="N1897" s="31" t="s">
        <v>2</v>
      </c>
      <c r="O1897" s="173">
        <v>1.0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99" t="s">
        <v>5482</v>
      </c>
      <c r="B1898" s="168" t="s">
        <v>5483</v>
      </c>
      <c r="C1898" s="31" t="s">
        <v>1725</v>
      </c>
      <c r="D1898" s="168" t="s">
        <v>5484</v>
      </c>
      <c r="E1898" s="31" t="s">
        <v>5485</v>
      </c>
      <c r="F1898" s="31" t="s">
        <v>132</v>
      </c>
      <c r="G1898" s="163" t="s">
        <v>1728</v>
      </c>
      <c r="H1898" s="31" t="s">
        <v>1728</v>
      </c>
      <c r="I1898" s="168" t="s">
        <v>1729</v>
      </c>
      <c r="J1898" s="173">
        <v>1.0</v>
      </c>
      <c r="K1898" s="31" t="s">
        <v>82</v>
      </c>
      <c r="L1898" s="31" t="s">
        <v>134</v>
      </c>
      <c r="M1898" s="174">
        <v>45761.0</v>
      </c>
      <c r="N1898" s="31" t="s">
        <v>2</v>
      </c>
      <c r="O1898" s="173">
        <v>1.0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99" t="s">
        <v>5486</v>
      </c>
      <c r="B1899" s="168" t="s">
        <v>5487</v>
      </c>
      <c r="C1899" s="31" t="s">
        <v>1725</v>
      </c>
      <c r="D1899" s="168" t="s">
        <v>5488</v>
      </c>
      <c r="E1899" s="31" t="s">
        <v>5489</v>
      </c>
      <c r="F1899" s="31" t="s">
        <v>129</v>
      </c>
      <c r="G1899" s="163" t="s">
        <v>1728</v>
      </c>
      <c r="H1899" s="31" t="s">
        <v>1728</v>
      </c>
      <c r="I1899" s="168" t="s">
        <v>1729</v>
      </c>
      <c r="J1899" s="173">
        <v>1.0</v>
      </c>
      <c r="K1899" s="31" t="s">
        <v>82</v>
      </c>
      <c r="L1899" s="31" t="s">
        <v>134</v>
      </c>
      <c r="M1899" s="174">
        <v>45761.0</v>
      </c>
      <c r="N1899" s="31" t="s">
        <v>2</v>
      </c>
      <c r="O1899" s="173">
        <v>1.0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99" t="s">
        <v>5490</v>
      </c>
      <c r="B1900" s="168" t="s">
        <v>5491</v>
      </c>
      <c r="C1900" s="31" t="s">
        <v>1725</v>
      </c>
      <c r="D1900" s="168" t="s">
        <v>5492</v>
      </c>
      <c r="E1900" s="31" t="s">
        <v>5493</v>
      </c>
      <c r="F1900" s="31" t="s">
        <v>131</v>
      </c>
      <c r="G1900" s="163" t="s">
        <v>1728</v>
      </c>
      <c r="H1900" s="31" t="s">
        <v>1728</v>
      </c>
      <c r="I1900" s="168" t="s">
        <v>1755</v>
      </c>
      <c r="J1900" s="173">
        <v>1.0</v>
      </c>
      <c r="K1900" s="31" t="s">
        <v>9</v>
      </c>
      <c r="L1900" s="31" t="s">
        <v>134</v>
      </c>
      <c r="M1900" s="174">
        <v>45761.0</v>
      </c>
      <c r="N1900" s="31" t="s">
        <v>2</v>
      </c>
      <c r="O1900" s="173">
        <v>1.0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99" t="s">
        <v>5494</v>
      </c>
      <c r="B1901" s="168" t="s">
        <v>5483</v>
      </c>
      <c r="C1901" s="31" t="s">
        <v>1732</v>
      </c>
      <c r="D1901" s="168" t="s">
        <v>5484</v>
      </c>
      <c r="E1901" s="31" t="s">
        <v>5485</v>
      </c>
      <c r="F1901" s="31" t="s">
        <v>132</v>
      </c>
      <c r="G1901" s="168" t="s">
        <v>1736</v>
      </c>
      <c r="H1901" s="31" t="s">
        <v>1733</v>
      </c>
      <c r="I1901" s="168" t="s">
        <v>1729</v>
      </c>
      <c r="J1901" s="173">
        <v>1.0</v>
      </c>
      <c r="K1901" s="31" t="s">
        <v>82</v>
      </c>
      <c r="L1901" s="31" t="s">
        <v>134</v>
      </c>
      <c r="M1901" s="174">
        <v>45761.0</v>
      </c>
      <c r="N1901" s="31" t="s">
        <v>2</v>
      </c>
      <c r="O1901" s="173">
        <v>1.0</v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99" t="s">
        <v>5495</v>
      </c>
      <c r="B1902" s="168" t="s">
        <v>5487</v>
      </c>
      <c r="C1902" s="31" t="s">
        <v>1732</v>
      </c>
      <c r="D1902" s="168" t="s">
        <v>5488</v>
      </c>
      <c r="E1902" s="31" t="s">
        <v>5489</v>
      </c>
      <c r="F1902" s="31" t="s">
        <v>129</v>
      </c>
      <c r="G1902" s="168" t="s">
        <v>1792</v>
      </c>
      <c r="H1902" s="31" t="s">
        <v>1779</v>
      </c>
      <c r="I1902" s="168" t="s">
        <v>1729</v>
      </c>
      <c r="J1902" s="173">
        <v>1.0</v>
      </c>
      <c r="K1902" s="31" t="s">
        <v>82</v>
      </c>
      <c r="L1902" s="31" t="s">
        <v>134</v>
      </c>
      <c r="M1902" s="174">
        <v>45761.0</v>
      </c>
      <c r="N1902" s="31" t="s">
        <v>2</v>
      </c>
      <c r="O1902" s="173">
        <v>1.0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99" t="s">
        <v>5496</v>
      </c>
      <c r="B1903" s="168" t="s">
        <v>5491</v>
      </c>
      <c r="C1903" s="31" t="s">
        <v>1732</v>
      </c>
      <c r="D1903" s="168" t="s">
        <v>5492</v>
      </c>
      <c r="E1903" s="31" t="s">
        <v>5493</v>
      </c>
      <c r="F1903" s="31" t="s">
        <v>131</v>
      </c>
      <c r="G1903" s="168" t="s">
        <v>1962</v>
      </c>
      <c r="H1903" s="31" t="s">
        <v>1944</v>
      </c>
      <c r="I1903" s="168" t="s">
        <v>1755</v>
      </c>
      <c r="J1903" s="173">
        <v>1.0</v>
      </c>
      <c r="K1903" s="31" t="s">
        <v>9</v>
      </c>
      <c r="L1903" s="31" t="s">
        <v>134</v>
      </c>
      <c r="M1903" s="174">
        <v>45761.0</v>
      </c>
      <c r="N1903" s="31" t="s">
        <v>2</v>
      </c>
      <c r="O1903" s="173">
        <v>1.0</v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99" t="s">
        <v>5497</v>
      </c>
      <c r="B1904" s="168" t="s">
        <v>5498</v>
      </c>
      <c r="C1904" s="31" t="s">
        <v>1725</v>
      </c>
      <c r="D1904" s="168" t="s">
        <v>5499</v>
      </c>
      <c r="E1904" s="31" t="s">
        <v>5500</v>
      </c>
      <c r="F1904" s="31" t="s">
        <v>132</v>
      </c>
      <c r="G1904" s="163" t="s">
        <v>1728</v>
      </c>
      <c r="H1904" s="31" t="s">
        <v>1728</v>
      </c>
      <c r="I1904" s="168" t="s">
        <v>1755</v>
      </c>
      <c r="J1904" s="173">
        <v>1.0</v>
      </c>
      <c r="K1904" s="31" t="s">
        <v>9</v>
      </c>
      <c r="L1904" s="31" t="s">
        <v>134</v>
      </c>
      <c r="M1904" s="174">
        <v>45761.0</v>
      </c>
      <c r="N1904" s="31" t="s">
        <v>2</v>
      </c>
      <c r="O1904" s="173">
        <v>1.0</v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99" t="s">
        <v>5501</v>
      </c>
      <c r="B1905" s="168" t="s">
        <v>5478</v>
      </c>
      <c r="C1905" s="31" t="s">
        <v>1735</v>
      </c>
      <c r="D1905" s="168" t="s">
        <v>5479</v>
      </c>
      <c r="E1905" s="31" t="s">
        <v>5480</v>
      </c>
      <c r="F1905" s="31" t="s">
        <v>132</v>
      </c>
      <c r="G1905" s="168" t="s">
        <v>1962</v>
      </c>
      <c r="H1905" s="31" t="s">
        <v>1944</v>
      </c>
      <c r="I1905" s="168" t="s">
        <v>1755</v>
      </c>
      <c r="J1905" s="173">
        <v>1.0</v>
      </c>
      <c r="K1905" s="31" t="s">
        <v>9</v>
      </c>
      <c r="L1905" s="31" t="s">
        <v>134</v>
      </c>
      <c r="M1905" s="174">
        <v>45761.0</v>
      </c>
      <c r="N1905" s="31" t="s">
        <v>2</v>
      </c>
      <c r="O1905" s="173">
        <v>1.0</v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99" t="s">
        <v>5502</v>
      </c>
      <c r="B1906" s="168" t="s">
        <v>5434</v>
      </c>
      <c r="C1906" s="31" t="s">
        <v>1735</v>
      </c>
      <c r="D1906" s="168" t="s">
        <v>5435</v>
      </c>
      <c r="E1906" s="31" t="s">
        <v>5436</v>
      </c>
      <c r="F1906" s="31" t="s">
        <v>132</v>
      </c>
      <c r="G1906" s="168" t="s">
        <v>1736</v>
      </c>
      <c r="H1906" s="31" t="s">
        <v>1733</v>
      </c>
      <c r="I1906" s="168" t="s">
        <v>1729</v>
      </c>
      <c r="J1906" s="173">
        <v>1.0</v>
      </c>
      <c r="K1906" s="31" t="s">
        <v>82</v>
      </c>
      <c r="L1906" s="31" t="s">
        <v>134</v>
      </c>
      <c r="M1906" s="174">
        <v>45761.0</v>
      </c>
      <c r="N1906" s="31" t="s">
        <v>2</v>
      </c>
      <c r="O1906" s="173">
        <v>1.0</v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99" t="s">
        <v>5503</v>
      </c>
      <c r="B1907" s="168" t="s">
        <v>5460</v>
      </c>
      <c r="C1907" s="31" t="s">
        <v>1735</v>
      </c>
      <c r="D1907" s="168" t="s">
        <v>5461</v>
      </c>
      <c r="E1907" s="31" t="s">
        <v>5462</v>
      </c>
      <c r="F1907" s="31" t="s">
        <v>129</v>
      </c>
      <c r="G1907" s="168" t="s">
        <v>1792</v>
      </c>
      <c r="H1907" s="31" t="s">
        <v>1779</v>
      </c>
      <c r="I1907" s="168" t="s">
        <v>1755</v>
      </c>
      <c r="J1907" s="173">
        <v>1.0</v>
      </c>
      <c r="K1907" s="31" t="s">
        <v>9</v>
      </c>
      <c r="L1907" s="31" t="s">
        <v>134</v>
      </c>
      <c r="M1907" s="174">
        <v>45761.0</v>
      </c>
      <c r="N1907" s="31" t="s">
        <v>2</v>
      </c>
      <c r="O1907" s="173">
        <v>1.0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99" t="s">
        <v>5504</v>
      </c>
      <c r="B1908" s="168" t="s">
        <v>5498</v>
      </c>
      <c r="C1908" s="31" t="s">
        <v>1732</v>
      </c>
      <c r="D1908" s="168" t="s">
        <v>5499</v>
      </c>
      <c r="E1908" s="31" t="s">
        <v>5500</v>
      </c>
      <c r="F1908" s="31" t="s">
        <v>132</v>
      </c>
      <c r="G1908" s="168" t="s">
        <v>1736</v>
      </c>
      <c r="H1908" s="31" t="s">
        <v>1733</v>
      </c>
      <c r="I1908" s="168" t="s">
        <v>1755</v>
      </c>
      <c r="J1908" s="173">
        <v>1.0</v>
      </c>
      <c r="K1908" s="31" t="s">
        <v>9</v>
      </c>
      <c r="L1908" s="31" t="s">
        <v>134</v>
      </c>
      <c r="M1908" s="174">
        <v>45761.0</v>
      </c>
      <c r="N1908" s="31" t="s">
        <v>2</v>
      </c>
      <c r="O1908" s="173">
        <v>1.0</v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99" t="s">
        <v>5505</v>
      </c>
      <c r="B1909" s="168" t="s">
        <v>5506</v>
      </c>
      <c r="C1909" s="31" t="s">
        <v>1725</v>
      </c>
      <c r="D1909" s="168" t="s">
        <v>5507</v>
      </c>
      <c r="E1909" s="31" t="s">
        <v>5508</v>
      </c>
      <c r="F1909" s="31" t="s">
        <v>129</v>
      </c>
      <c r="G1909" s="163" t="s">
        <v>1728</v>
      </c>
      <c r="H1909" s="31" t="s">
        <v>1728</v>
      </c>
      <c r="I1909" s="168" t="s">
        <v>1755</v>
      </c>
      <c r="J1909" s="173">
        <v>1.0</v>
      </c>
      <c r="K1909" s="31" t="s">
        <v>9</v>
      </c>
      <c r="L1909" s="31" t="s">
        <v>134</v>
      </c>
      <c r="M1909" s="174">
        <v>45761.0</v>
      </c>
      <c r="N1909" s="31" t="s">
        <v>2</v>
      </c>
      <c r="O1909" s="173">
        <v>1.0</v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99" t="s">
        <v>5509</v>
      </c>
      <c r="B1910" s="168" t="s">
        <v>5506</v>
      </c>
      <c r="C1910" s="31" t="s">
        <v>1732</v>
      </c>
      <c r="D1910" s="168" t="s">
        <v>5507</v>
      </c>
      <c r="E1910" s="31" t="s">
        <v>5508</v>
      </c>
      <c r="F1910" s="31" t="s">
        <v>129</v>
      </c>
      <c r="G1910" s="168" t="s">
        <v>1792</v>
      </c>
      <c r="H1910" s="31" t="s">
        <v>1779</v>
      </c>
      <c r="I1910" s="168" t="s">
        <v>1755</v>
      </c>
      <c r="J1910" s="173">
        <v>1.0</v>
      </c>
      <c r="K1910" s="31" t="s">
        <v>9</v>
      </c>
      <c r="L1910" s="31" t="s">
        <v>134</v>
      </c>
      <c r="M1910" s="174">
        <v>45761.0</v>
      </c>
      <c r="N1910" s="31" t="s">
        <v>2</v>
      </c>
      <c r="O1910" s="173">
        <v>1.0</v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99" t="s">
        <v>5510</v>
      </c>
      <c r="B1911" s="168" t="s">
        <v>5426</v>
      </c>
      <c r="C1911" s="31" t="s">
        <v>1735</v>
      </c>
      <c r="D1911" s="168" t="s">
        <v>5427</v>
      </c>
      <c r="E1911" s="31" t="s">
        <v>5428</v>
      </c>
      <c r="F1911" s="31" t="s">
        <v>132</v>
      </c>
      <c r="G1911" s="168" t="s">
        <v>1736</v>
      </c>
      <c r="H1911" s="31" t="s">
        <v>1733</v>
      </c>
      <c r="I1911" s="168" t="s">
        <v>1755</v>
      </c>
      <c r="J1911" s="173">
        <v>1.0</v>
      </c>
      <c r="K1911" s="31" t="s">
        <v>9</v>
      </c>
      <c r="L1911" s="31" t="s">
        <v>134</v>
      </c>
      <c r="M1911" s="174">
        <v>45761.0</v>
      </c>
      <c r="N1911" s="31" t="s">
        <v>2</v>
      </c>
      <c r="O1911" s="173">
        <v>1.0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99" t="s">
        <v>5511</v>
      </c>
      <c r="B1912" s="168" t="s">
        <v>5512</v>
      </c>
      <c r="C1912" s="31" t="s">
        <v>1725</v>
      </c>
      <c r="D1912" s="168" t="s">
        <v>5513</v>
      </c>
      <c r="E1912" s="31" t="s">
        <v>5514</v>
      </c>
      <c r="F1912" s="31" t="s">
        <v>132</v>
      </c>
      <c r="G1912" s="163" t="s">
        <v>1728</v>
      </c>
      <c r="H1912" s="31" t="s">
        <v>1728</v>
      </c>
      <c r="I1912" s="168" t="s">
        <v>1729</v>
      </c>
      <c r="J1912" s="173">
        <v>1.0</v>
      </c>
      <c r="K1912" s="31" t="s">
        <v>82</v>
      </c>
      <c r="L1912" s="31" t="s">
        <v>134</v>
      </c>
      <c r="M1912" s="174">
        <v>45761.0</v>
      </c>
      <c r="N1912" s="31" t="s">
        <v>2</v>
      </c>
      <c r="O1912" s="173">
        <v>1.0</v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99" t="s">
        <v>5515</v>
      </c>
      <c r="B1913" s="168" t="s">
        <v>5516</v>
      </c>
      <c r="C1913" s="31" t="s">
        <v>1725</v>
      </c>
      <c r="D1913" s="168" t="s">
        <v>5517</v>
      </c>
      <c r="E1913" s="31" t="s">
        <v>4870</v>
      </c>
      <c r="F1913" s="31" t="s">
        <v>129</v>
      </c>
      <c r="G1913" s="163" t="s">
        <v>1728</v>
      </c>
      <c r="H1913" s="31" t="s">
        <v>1728</v>
      </c>
      <c r="I1913" s="168" t="s">
        <v>1755</v>
      </c>
      <c r="J1913" s="173">
        <v>1.0</v>
      </c>
      <c r="K1913" s="31" t="s">
        <v>9</v>
      </c>
      <c r="L1913" s="31" t="s">
        <v>134</v>
      </c>
      <c r="M1913" s="174">
        <v>45761.0</v>
      </c>
      <c r="N1913" s="31" t="s">
        <v>2</v>
      </c>
      <c r="O1913" s="173">
        <v>1.0</v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99" t="s">
        <v>5518</v>
      </c>
      <c r="B1914" s="168" t="s">
        <v>5519</v>
      </c>
      <c r="C1914" s="31" t="s">
        <v>1725</v>
      </c>
      <c r="D1914" s="168" t="s">
        <v>5520</v>
      </c>
      <c r="E1914" s="31" t="s">
        <v>5521</v>
      </c>
      <c r="F1914" s="31" t="s">
        <v>132</v>
      </c>
      <c r="G1914" s="163" t="s">
        <v>1728</v>
      </c>
      <c r="H1914" s="31" t="s">
        <v>1728</v>
      </c>
      <c r="I1914" s="168" t="s">
        <v>1729</v>
      </c>
      <c r="J1914" s="173">
        <v>1.0</v>
      </c>
      <c r="K1914" s="31" t="s">
        <v>82</v>
      </c>
      <c r="L1914" s="31" t="s">
        <v>134</v>
      </c>
      <c r="M1914" s="174">
        <v>45761.0</v>
      </c>
      <c r="N1914" s="31" t="s">
        <v>2</v>
      </c>
      <c r="O1914" s="173">
        <v>1.0</v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99" t="s">
        <v>5522</v>
      </c>
      <c r="B1915" s="168" t="s">
        <v>5438</v>
      </c>
      <c r="C1915" s="31" t="s">
        <v>1735</v>
      </c>
      <c r="D1915" s="168" t="s">
        <v>5439</v>
      </c>
      <c r="E1915" s="31" t="s">
        <v>5440</v>
      </c>
      <c r="F1915" s="31" t="s">
        <v>132</v>
      </c>
      <c r="G1915" s="168" t="s">
        <v>1962</v>
      </c>
      <c r="H1915" s="31" t="s">
        <v>1944</v>
      </c>
      <c r="I1915" s="168" t="s">
        <v>1755</v>
      </c>
      <c r="J1915" s="173">
        <v>1.0</v>
      </c>
      <c r="K1915" s="31" t="s">
        <v>9</v>
      </c>
      <c r="L1915" s="31" t="s">
        <v>134</v>
      </c>
      <c r="M1915" s="174">
        <v>45761.0</v>
      </c>
      <c r="N1915" s="31" t="s">
        <v>2</v>
      </c>
      <c r="O1915" s="173">
        <v>1.0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99" t="s">
        <v>5523</v>
      </c>
      <c r="B1916" s="168" t="s">
        <v>5512</v>
      </c>
      <c r="C1916" s="31" t="s">
        <v>1732</v>
      </c>
      <c r="D1916" s="168" t="s">
        <v>5513</v>
      </c>
      <c r="E1916" s="31" t="s">
        <v>5514</v>
      </c>
      <c r="F1916" s="31" t="s">
        <v>132</v>
      </c>
      <c r="G1916" s="168" t="s">
        <v>1962</v>
      </c>
      <c r="H1916" s="31" t="s">
        <v>1944</v>
      </c>
      <c r="I1916" s="168" t="s">
        <v>1729</v>
      </c>
      <c r="J1916" s="173">
        <v>1.0</v>
      </c>
      <c r="K1916" s="31" t="s">
        <v>82</v>
      </c>
      <c r="L1916" s="31" t="s">
        <v>134</v>
      </c>
      <c r="M1916" s="174">
        <v>45761.0</v>
      </c>
      <c r="N1916" s="31" t="s">
        <v>2</v>
      </c>
      <c r="O1916" s="173">
        <v>1.0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99" t="s">
        <v>5524</v>
      </c>
      <c r="B1917" s="168" t="s">
        <v>5498</v>
      </c>
      <c r="C1917" s="31" t="s">
        <v>1735</v>
      </c>
      <c r="D1917" s="168" t="s">
        <v>5499</v>
      </c>
      <c r="E1917" s="31" t="s">
        <v>5500</v>
      </c>
      <c r="F1917" s="31" t="s">
        <v>132</v>
      </c>
      <c r="G1917" s="168" t="s">
        <v>1736</v>
      </c>
      <c r="H1917" s="31" t="s">
        <v>1733</v>
      </c>
      <c r="I1917" s="168" t="s">
        <v>1755</v>
      </c>
      <c r="J1917" s="173">
        <v>1.0</v>
      </c>
      <c r="K1917" s="31" t="s">
        <v>9</v>
      </c>
      <c r="L1917" s="31" t="s">
        <v>134</v>
      </c>
      <c r="M1917" s="174">
        <v>45761.0</v>
      </c>
      <c r="N1917" s="31" t="s">
        <v>2</v>
      </c>
      <c r="O1917" s="173">
        <v>1.0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99" t="s">
        <v>5525</v>
      </c>
      <c r="B1918" s="168" t="s">
        <v>5516</v>
      </c>
      <c r="C1918" s="31" t="s">
        <v>1732</v>
      </c>
      <c r="D1918" s="168" t="s">
        <v>5517</v>
      </c>
      <c r="E1918" s="31" t="s">
        <v>4870</v>
      </c>
      <c r="F1918" s="31" t="s">
        <v>129</v>
      </c>
      <c r="G1918" s="168" t="s">
        <v>1792</v>
      </c>
      <c r="H1918" s="31" t="s">
        <v>1779</v>
      </c>
      <c r="I1918" s="168" t="s">
        <v>1755</v>
      </c>
      <c r="J1918" s="173">
        <v>1.0</v>
      </c>
      <c r="K1918" s="31" t="s">
        <v>9</v>
      </c>
      <c r="L1918" s="31" t="s">
        <v>134</v>
      </c>
      <c r="M1918" s="174">
        <v>45761.0</v>
      </c>
      <c r="N1918" s="31" t="s">
        <v>2</v>
      </c>
      <c r="O1918" s="173">
        <v>1.0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99" t="s">
        <v>5526</v>
      </c>
      <c r="B1919" s="168" t="s">
        <v>5519</v>
      </c>
      <c r="C1919" s="31" t="s">
        <v>1732</v>
      </c>
      <c r="D1919" s="168" t="s">
        <v>5520</v>
      </c>
      <c r="E1919" s="31" t="s">
        <v>5521</v>
      </c>
      <c r="F1919" s="31" t="s">
        <v>132</v>
      </c>
      <c r="G1919" s="168" t="s">
        <v>1736</v>
      </c>
      <c r="H1919" s="31" t="s">
        <v>1733</v>
      </c>
      <c r="I1919" s="168" t="s">
        <v>1729</v>
      </c>
      <c r="J1919" s="173">
        <v>1.0</v>
      </c>
      <c r="K1919" s="31" t="s">
        <v>82</v>
      </c>
      <c r="L1919" s="31" t="s">
        <v>134</v>
      </c>
      <c r="M1919" s="174">
        <v>45761.0</v>
      </c>
      <c r="N1919" s="31" t="s">
        <v>2</v>
      </c>
      <c r="O1919" s="173">
        <v>1.0</v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99" t="s">
        <v>5527</v>
      </c>
      <c r="B1920" s="168" t="s">
        <v>5506</v>
      </c>
      <c r="C1920" s="31" t="s">
        <v>1735</v>
      </c>
      <c r="D1920" s="168" t="s">
        <v>5507</v>
      </c>
      <c r="E1920" s="31" t="s">
        <v>5508</v>
      </c>
      <c r="F1920" s="31" t="s">
        <v>129</v>
      </c>
      <c r="G1920" s="168" t="s">
        <v>1792</v>
      </c>
      <c r="H1920" s="31" t="s">
        <v>1779</v>
      </c>
      <c r="I1920" s="168" t="s">
        <v>1755</v>
      </c>
      <c r="J1920" s="173">
        <v>1.0</v>
      </c>
      <c r="K1920" s="31" t="s">
        <v>9</v>
      </c>
      <c r="L1920" s="31" t="s">
        <v>134</v>
      </c>
      <c r="M1920" s="174">
        <v>45761.0</v>
      </c>
      <c r="N1920" s="31" t="s">
        <v>2</v>
      </c>
      <c r="O1920" s="173">
        <v>1.0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99" t="s">
        <v>5528</v>
      </c>
      <c r="B1921" s="168" t="s">
        <v>5450</v>
      </c>
      <c r="C1921" s="31" t="s">
        <v>1735</v>
      </c>
      <c r="D1921" s="168" t="s">
        <v>5451</v>
      </c>
      <c r="E1921" s="31" t="s">
        <v>5452</v>
      </c>
      <c r="F1921" s="31" t="s">
        <v>129</v>
      </c>
      <c r="G1921" s="168" t="s">
        <v>1792</v>
      </c>
      <c r="H1921" s="31" t="s">
        <v>1779</v>
      </c>
      <c r="I1921" s="168" t="s">
        <v>1755</v>
      </c>
      <c r="J1921" s="173">
        <v>1.0</v>
      </c>
      <c r="K1921" s="31" t="s">
        <v>9</v>
      </c>
      <c r="L1921" s="31" t="s">
        <v>134</v>
      </c>
      <c r="M1921" s="174">
        <v>45761.0</v>
      </c>
      <c r="N1921" s="31" t="s">
        <v>2</v>
      </c>
      <c r="O1921" s="173">
        <v>1.0</v>
      </c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99" t="s">
        <v>5529</v>
      </c>
      <c r="B1922" s="168" t="s">
        <v>5470</v>
      </c>
      <c r="C1922" s="31" t="s">
        <v>1735</v>
      </c>
      <c r="D1922" s="168" t="s">
        <v>5471</v>
      </c>
      <c r="E1922" s="31" t="s">
        <v>5472</v>
      </c>
      <c r="F1922" s="31" t="s">
        <v>132</v>
      </c>
      <c r="G1922" s="168" t="s">
        <v>1736</v>
      </c>
      <c r="H1922" s="31" t="s">
        <v>1733</v>
      </c>
      <c r="I1922" s="168" t="s">
        <v>1729</v>
      </c>
      <c r="J1922" s="173">
        <v>1.0</v>
      </c>
      <c r="K1922" s="31" t="s">
        <v>82</v>
      </c>
      <c r="L1922" s="31" t="s">
        <v>134</v>
      </c>
      <c r="M1922" s="174">
        <v>45761.0</v>
      </c>
      <c r="N1922" s="31" t="s">
        <v>2</v>
      </c>
      <c r="O1922" s="173">
        <v>1.0</v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99" t="s">
        <v>5530</v>
      </c>
      <c r="B1923" s="168" t="s">
        <v>5512</v>
      </c>
      <c r="C1923" s="31" t="s">
        <v>1735</v>
      </c>
      <c r="D1923" s="168" t="s">
        <v>5513</v>
      </c>
      <c r="E1923" s="31" t="s">
        <v>5514</v>
      </c>
      <c r="F1923" s="31" t="s">
        <v>132</v>
      </c>
      <c r="G1923" s="168" t="s">
        <v>1962</v>
      </c>
      <c r="H1923" s="31" t="s">
        <v>1944</v>
      </c>
      <c r="I1923" s="168" t="s">
        <v>1729</v>
      </c>
      <c r="J1923" s="173">
        <v>1.0</v>
      </c>
      <c r="K1923" s="31" t="s">
        <v>82</v>
      </c>
      <c r="L1923" s="31" t="s">
        <v>134</v>
      </c>
      <c r="M1923" s="174">
        <v>45761.0</v>
      </c>
      <c r="N1923" s="31" t="s">
        <v>2</v>
      </c>
      <c r="O1923" s="173">
        <v>1.0</v>
      </c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99" t="s">
        <v>5531</v>
      </c>
      <c r="B1924" s="168" t="s">
        <v>5464</v>
      </c>
      <c r="C1924" s="31" t="s">
        <v>1735</v>
      </c>
      <c r="D1924" s="168" t="s">
        <v>5465</v>
      </c>
      <c r="E1924" s="31" t="s">
        <v>5466</v>
      </c>
      <c r="F1924" s="31" t="s">
        <v>129</v>
      </c>
      <c r="G1924" s="168" t="s">
        <v>1792</v>
      </c>
      <c r="H1924" s="31" t="s">
        <v>1779</v>
      </c>
      <c r="I1924" s="168" t="s">
        <v>1729</v>
      </c>
      <c r="J1924" s="173">
        <v>1.0</v>
      </c>
      <c r="K1924" s="31" t="s">
        <v>82</v>
      </c>
      <c r="L1924" s="31" t="s">
        <v>134</v>
      </c>
      <c r="M1924" s="174">
        <v>45761.0</v>
      </c>
      <c r="N1924" s="31" t="s">
        <v>2</v>
      </c>
      <c r="O1924" s="173">
        <v>1.0</v>
      </c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99" t="s">
        <v>5532</v>
      </c>
      <c r="B1925" s="168" t="s">
        <v>5533</v>
      </c>
      <c r="C1925" s="31" t="s">
        <v>1725</v>
      </c>
      <c r="D1925" s="168" t="s">
        <v>5534</v>
      </c>
      <c r="E1925" s="31" t="s">
        <v>5462</v>
      </c>
      <c r="F1925" s="31" t="s">
        <v>131</v>
      </c>
      <c r="G1925" s="163" t="s">
        <v>1728</v>
      </c>
      <c r="H1925" s="31" t="s">
        <v>1728</v>
      </c>
      <c r="I1925" s="168" t="s">
        <v>1755</v>
      </c>
      <c r="J1925" s="173">
        <v>2.0</v>
      </c>
      <c r="K1925" s="31" t="s">
        <v>9</v>
      </c>
      <c r="L1925" s="31" t="s">
        <v>134</v>
      </c>
      <c r="M1925" s="174">
        <v>45761.0</v>
      </c>
      <c r="N1925" s="31" t="s">
        <v>2</v>
      </c>
      <c r="O1925" s="173">
        <v>2.0</v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99" t="s">
        <v>5535</v>
      </c>
      <c r="B1926" s="168" t="s">
        <v>5536</v>
      </c>
      <c r="C1926" s="31" t="s">
        <v>1725</v>
      </c>
      <c r="D1926" s="168" t="s">
        <v>5537</v>
      </c>
      <c r="E1926" s="31" t="s">
        <v>5538</v>
      </c>
      <c r="F1926" s="31" t="s">
        <v>132</v>
      </c>
      <c r="G1926" s="163" t="s">
        <v>1728</v>
      </c>
      <c r="H1926" s="31" t="s">
        <v>1728</v>
      </c>
      <c r="I1926" s="168" t="s">
        <v>1729</v>
      </c>
      <c r="J1926" s="173">
        <v>1.0</v>
      </c>
      <c r="K1926" s="31" t="s">
        <v>82</v>
      </c>
      <c r="L1926" s="31" t="s">
        <v>134</v>
      </c>
      <c r="M1926" s="174">
        <v>45761.0</v>
      </c>
      <c r="N1926" s="31" t="s">
        <v>2</v>
      </c>
      <c r="O1926" s="173">
        <v>1.0</v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99" t="s">
        <v>5539</v>
      </c>
      <c r="B1927" s="168" t="s">
        <v>5540</v>
      </c>
      <c r="C1927" s="31" t="s">
        <v>1725</v>
      </c>
      <c r="D1927" s="168" t="s">
        <v>5541</v>
      </c>
      <c r="E1927" s="31" t="s">
        <v>5542</v>
      </c>
      <c r="F1927" s="31" t="s">
        <v>132</v>
      </c>
      <c r="G1927" s="163" t="s">
        <v>1728</v>
      </c>
      <c r="H1927" s="31" t="s">
        <v>1728</v>
      </c>
      <c r="I1927" s="168" t="s">
        <v>1755</v>
      </c>
      <c r="J1927" s="173">
        <v>1.0</v>
      </c>
      <c r="K1927" s="31" t="s">
        <v>9</v>
      </c>
      <c r="L1927" s="31" t="s">
        <v>134</v>
      </c>
      <c r="M1927" s="174">
        <v>45761.0</v>
      </c>
      <c r="N1927" s="31" t="s">
        <v>2</v>
      </c>
      <c r="O1927" s="173">
        <v>1.0</v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99" t="s">
        <v>5543</v>
      </c>
      <c r="B1928" s="168" t="s">
        <v>5519</v>
      </c>
      <c r="C1928" s="31" t="s">
        <v>1735</v>
      </c>
      <c r="D1928" s="168" t="s">
        <v>5520</v>
      </c>
      <c r="E1928" s="31" t="s">
        <v>5521</v>
      </c>
      <c r="F1928" s="31" t="s">
        <v>132</v>
      </c>
      <c r="G1928" s="168" t="s">
        <v>1736</v>
      </c>
      <c r="H1928" s="31" t="s">
        <v>1733</v>
      </c>
      <c r="I1928" s="168" t="s">
        <v>1729</v>
      </c>
      <c r="J1928" s="173">
        <v>1.0</v>
      </c>
      <c r="K1928" s="31" t="s">
        <v>82</v>
      </c>
      <c r="L1928" s="31" t="s">
        <v>134</v>
      </c>
      <c r="M1928" s="174">
        <v>45761.0</v>
      </c>
      <c r="N1928" s="31" t="s">
        <v>2</v>
      </c>
      <c r="O1928" s="173">
        <v>1.0</v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99" t="s">
        <v>5544</v>
      </c>
      <c r="B1929" s="168" t="s">
        <v>5456</v>
      </c>
      <c r="C1929" s="31" t="s">
        <v>1735</v>
      </c>
      <c r="D1929" s="168" t="s">
        <v>5457</v>
      </c>
      <c r="E1929" s="31" t="s">
        <v>5458</v>
      </c>
      <c r="F1929" s="31" t="s">
        <v>129</v>
      </c>
      <c r="G1929" s="168" t="s">
        <v>1792</v>
      </c>
      <c r="H1929" s="31" t="s">
        <v>1779</v>
      </c>
      <c r="I1929" s="168" t="s">
        <v>1729</v>
      </c>
      <c r="J1929" s="173">
        <v>2.0</v>
      </c>
      <c r="K1929" s="31" t="s">
        <v>82</v>
      </c>
      <c r="L1929" s="31" t="s">
        <v>134</v>
      </c>
      <c r="M1929" s="174">
        <v>45761.0</v>
      </c>
      <c r="N1929" s="31" t="s">
        <v>2</v>
      </c>
      <c r="O1929" s="173">
        <v>2.0</v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99" t="s">
        <v>5545</v>
      </c>
      <c r="B1930" s="168" t="s">
        <v>5483</v>
      </c>
      <c r="C1930" s="31" t="s">
        <v>1735</v>
      </c>
      <c r="D1930" s="168" t="s">
        <v>5484</v>
      </c>
      <c r="E1930" s="31" t="s">
        <v>5485</v>
      </c>
      <c r="F1930" s="31" t="s">
        <v>132</v>
      </c>
      <c r="G1930" s="168" t="s">
        <v>1736</v>
      </c>
      <c r="H1930" s="31" t="s">
        <v>1733</v>
      </c>
      <c r="I1930" s="168" t="s">
        <v>1729</v>
      </c>
      <c r="J1930" s="173">
        <v>1.0</v>
      </c>
      <c r="K1930" s="31" t="s">
        <v>82</v>
      </c>
      <c r="L1930" s="31" t="s">
        <v>134</v>
      </c>
      <c r="M1930" s="174">
        <v>45761.0</v>
      </c>
      <c r="N1930" s="31" t="s">
        <v>2</v>
      </c>
      <c r="O1930" s="173">
        <v>1.0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99" t="s">
        <v>5546</v>
      </c>
      <c r="B1931" s="168" t="s">
        <v>5533</v>
      </c>
      <c r="C1931" s="31" t="s">
        <v>1732</v>
      </c>
      <c r="D1931" s="168" t="s">
        <v>5534</v>
      </c>
      <c r="E1931" s="31" t="s">
        <v>5462</v>
      </c>
      <c r="F1931" s="31" t="s">
        <v>131</v>
      </c>
      <c r="G1931" s="168" t="s">
        <v>1962</v>
      </c>
      <c r="H1931" s="31" t="s">
        <v>1944</v>
      </c>
      <c r="I1931" s="168" t="s">
        <v>1755</v>
      </c>
      <c r="J1931" s="173">
        <v>2.0</v>
      </c>
      <c r="K1931" s="31" t="s">
        <v>9</v>
      </c>
      <c r="L1931" s="31" t="s">
        <v>134</v>
      </c>
      <c r="M1931" s="174">
        <v>45761.0</v>
      </c>
      <c r="N1931" s="31" t="s">
        <v>2</v>
      </c>
      <c r="O1931" s="173">
        <v>2.0</v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99" t="s">
        <v>5547</v>
      </c>
      <c r="B1932" s="168" t="s">
        <v>5540</v>
      </c>
      <c r="C1932" s="31" t="s">
        <v>1732</v>
      </c>
      <c r="D1932" s="168" t="s">
        <v>5541</v>
      </c>
      <c r="E1932" s="31" t="s">
        <v>5542</v>
      </c>
      <c r="F1932" s="31" t="s">
        <v>132</v>
      </c>
      <c r="G1932" s="168" t="s">
        <v>1736</v>
      </c>
      <c r="H1932" s="31" t="s">
        <v>1733</v>
      </c>
      <c r="I1932" s="168" t="s">
        <v>1755</v>
      </c>
      <c r="J1932" s="173">
        <v>1.0</v>
      </c>
      <c r="K1932" s="31" t="s">
        <v>9</v>
      </c>
      <c r="L1932" s="31" t="s">
        <v>134</v>
      </c>
      <c r="M1932" s="174">
        <v>45761.0</v>
      </c>
      <c r="N1932" s="31" t="s">
        <v>2</v>
      </c>
      <c r="O1932" s="173">
        <v>1.0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99" t="s">
        <v>5548</v>
      </c>
      <c r="B1933" s="168" t="s">
        <v>5491</v>
      </c>
      <c r="C1933" s="31" t="s">
        <v>1735</v>
      </c>
      <c r="D1933" s="168" t="s">
        <v>5492</v>
      </c>
      <c r="E1933" s="31" t="s">
        <v>5493</v>
      </c>
      <c r="F1933" s="31" t="s">
        <v>131</v>
      </c>
      <c r="G1933" s="168" t="s">
        <v>1962</v>
      </c>
      <c r="H1933" s="31" t="s">
        <v>1944</v>
      </c>
      <c r="I1933" s="168" t="s">
        <v>1755</v>
      </c>
      <c r="J1933" s="173">
        <v>1.0</v>
      </c>
      <c r="K1933" s="31" t="s">
        <v>9</v>
      </c>
      <c r="L1933" s="31" t="s">
        <v>134</v>
      </c>
      <c r="M1933" s="174">
        <v>45761.0</v>
      </c>
      <c r="N1933" s="31" t="s">
        <v>2</v>
      </c>
      <c r="O1933" s="173">
        <v>1.0</v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99" t="s">
        <v>5549</v>
      </c>
      <c r="B1934" s="168" t="s">
        <v>5550</v>
      </c>
      <c r="C1934" s="31" t="s">
        <v>1725</v>
      </c>
      <c r="D1934" s="168" t="s">
        <v>5551</v>
      </c>
      <c r="E1934" s="31" t="s">
        <v>5552</v>
      </c>
      <c r="F1934" s="31" t="s">
        <v>131</v>
      </c>
      <c r="G1934" s="163" t="s">
        <v>1728</v>
      </c>
      <c r="H1934" s="31" t="s">
        <v>1728</v>
      </c>
      <c r="I1934" s="168" t="s">
        <v>1755</v>
      </c>
      <c r="J1934" s="173">
        <v>1.0</v>
      </c>
      <c r="K1934" s="31" t="s">
        <v>9</v>
      </c>
      <c r="L1934" s="31" t="s">
        <v>134</v>
      </c>
      <c r="M1934" s="174">
        <v>45761.0</v>
      </c>
      <c r="N1934" s="31" t="s">
        <v>2</v>
      </c>
      <c r="O1934" s="173">
        <v>1.0</v>
      </c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99" t="s">
        <v>5553</v>
      </c>
      <c r="B1935" s="168" t="s">
        <v>5550</v>
      </c>
      <c r="C1935" s="31" t="s">
        <v>1732</v>
      </c>
      <c r="D1935" s="168" t="s">
        <v>5551</v>
      </c>
      <c r="E1935" s="31" t="s">
        <v>5552</v>
      </c>
      <c r="F1935" s="31" t="s">
        <v>131</v>
      </c>
      <c r="G1935" s="168" t="s">
        <v>1962</v>
      </c>
      <c r="H1935" s="31" t="s">
        <v>1944</v>
      </c>
      <c r="I1935" s="168" t="s">
        <v>1755</v>
      </c>
      <c r="J1935" s="173">
        <v>1.0</v>
      </c>
      <c r="K1935" s="31" t="s">
        <v>9</v>
      </c>
      <c r="L1935" s="31" t="s">
        <v>134</v>
      </c>
      <c r="M1935" s="174">
        <v>45761.0</v>
      </c>
      <c r="N1935" s="31" t="s">
        <v>2</v>
      </c>
      <c r="O1935" s="173">
        <v>1.0</v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99" t="s">
        <v>5554</v>
      </c>
      <c r="B1936" s="168" t="s">
        <v>5555</v>
      </c>
      <c r="C1936" s="31" t="s">
        <v>1725</v>
      </c>
      <c r="D1936" s="168" t="s">
        <v>5556</v>
      </c>
      <c r="E1936" s="31" t="s">
        <v>5557</v>
      </c>
      <c r="F1936" s="31" t="s">
        <v>129</v>
      </c>
      <c r="G1936" s="163" t="s">
        <v>1728</v>
      </c>
      <c r="H1936" s="31" t="s">
        <v>1728</v>
      </c>
      <c r="I1936" s="168" t="s">
        <v>1755</v>
      </c>
      <c r="J1936" s="173">
        <v>1.0</v>
      </c>
      <c r="K1936" s="31" t="s">
        <v>9</v>
      </c>
      <c r="L1936" s="31" t="s">
        <v>134</v>
      </c>
      <c r="M1936" s="174">
        <v>45761.0</v>
      </c>
      <c r="N1936" s="31" t="s">
        <v>2</v>
      </c>
      <c r="O1936" s="173">
        <v>1.0</v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99" t="s">
        <v>5558</v>
      </c>
      <c r="B1937" s="168" t="s">
        <v>5555</v>
      </c>
      <c r="C1937" s="31" t="s">
        <v>1732</v>
      </c>
      <c r="D1937" s="168" t="s">
        <v>5556</v>
      </c>
      <c r="E1937" s="31" t="s">
        <v>5557</v>
      </c>
      <c r="F1937" s="31" t="s">
        <v>129</v>
      </c>
      <c r="G1937" s="168" t="s">
        <v>1792</v>
      </c>
      <c r="H1937" s="31" t="s">
        <v>1779</v>
      </c>
      <c r="I1937" s="168" t="s">
        <v>1755</v>
      </c>
      <c r="J1937" s="173">
        <v>1.0</v>
      </c>
      <c r="K1937" s="31" t="s">
        <v>9</v>
      </c>
      <c r="L1937" s="31" t="s">
        <v>134</v>
      </c>
      <c r="M1937" s="174">
        <v>45761.0</v>
      </c>
      <c r="N1937" s="31" t="s">
        <v>2</v>
      </c>
      <c r="O1937" s="173">
        <v>1.0</v>
      </c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99" t="s">
        <v>5559</v>
      </c>
      <c r="B1938" s="168" t="s">
        <v>5560</v>
      </c>
      <c r="C1938" s="31" t="s">
        <v>1725</v>
      </c>
      <c r="D1938" s="168" t="s">
        <v>5561</v>
      </c>
      <c r="E1938" s="31" t="s">
        <v>5562</v>
      </c>
      <c r="F1938" s="31" t="s">
        <v>129</v>
      </c>
      <c r="G1938" s="163" t="s">
        <v>1728</v>
      </c>
      <c r="H1938" s="31" t="s">
        <v>1728</v>
      </c>
      <c r="I1938" s="168" t="s">
        <v>1755</v>
      </c>
      <c r="J1938" s="173">
        <v>1.0</v>
      </c>
      <c r="K1938" s="31" t="s">
        <v>9</v>
      </c>
      <c r="L1938" s="31" t="s">
        <v>134</v>
      </c>
      <c r="M1938" s="174">
        <v>45761.0</v>
      </c>
      <c r="N1938" s="31" t="s">
        <v>2</v>
      </c>
      <c r="O1938" s="173">
        <v>1.0</v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99" t="s">
        <v>5563</v>
      </c>
      <c r="B1939" s="168" t="s">
        <v>5560</v>
      </c>
      <c r="C1939" s="31" t="s">
        <v>1732</v>
      </c>
      <c r="D1939" s="168" t="s">
        <v>5561</v>
      </c>
      <c r="E1939" s="31" t="s">
        <v>5562</v>
      </c>
      <c r="F1939" s="31" t="s">
        <v>129</v>
      </c>
      <c r="G1939" s="168" t="s">
        <v>1792</v>
      </c>
      <c r="H1939" s="31" t="s">
        <v>1779</v>
      </c>
      <c r="I1939" s="168" t="s">
        <v>1755</v>
      </c>
      <c r="J1939" s="173">
        <v>1.0</v>
      </c>
      <c r="K1939" s="31" t="s">
        <v>9</v>
      </c>
      <c r="L1939" s="31" t="s">
        <v>134</v>
      </c>
      <c r="M1939" s="174">
        <v>45761.0</v>
      </c>
      <c r="N1939" s="31" t="s">
        <v>2</v>
      </c>
      <c r="O1939" s="173">
        <v>1.0</v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99" t="s">
        <v>5564</v>
      </c>
      <c r="B1940" s="168" t="s">
        <v>5540</v>
      </c>
      <c r="C1940" s="31" t="s">
        <v>1735</v>
      </c>
      <c r="D1940" s="168" t="s">
        <v>5541</v>
      </c>
      <c r="E1940" s="31" t="s">
        <v>5542</v>
      </c>
      <c r="F1940" s="31" t="s">
        <v>132</v>
      </c>
      <c r="G1940" s="168" t="s">
        <v>1736</v>
      </c>
      <c r="H1940" s="31" t="s">
        <v>1733</v>
      </c>
      <c r="I1940" s="168" t="s">
        <v>1755</v>
      </c>
      <c r="J1940" s="173">
        <v>1.0</v>
      </c>
      <c r="K1940" s="31" t="s">
        <v>9</v>
      </c>
      <c r="L1940" s="31" t="s">
        <v>134</v>
      </c>
      <c r="M1940" s="174">
        <v>45761.0</v>
      </c>
      <c r="N1940" s="31" t="s">
        <v>2</v>
      </c>
      <c r="O1940" s="173">
        <v>1.0</v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99" t="s">
        <v>5565</v>
      </c>
      <c r="B1941" s="168" t="s">
        <v>5516</v>
      </c>
      <c r="C1941" s="31" t="s">
        <v>1735</v>
      </c>
      <c r="D1941" s="168" t="s">
        <v>5517</v>
      </c>
      <c r="E1941" s="31" t="s">
        <v>4870</v>
      </c>
      <c r="F1941" s="31" t="s">
        <v>129</v>
      </c>
      <c r="G1941" s="168" t="s">
        <v>1792</v>
      </c>
      <c r="H1941" s="31" t="s">
        <v>1779</v>
      </c>
      <c r="I1941" s="168" t="s">
        <v>1755</v>
      </c>
      <c r="J1941" s="173">
        <v>1.0</v>
      </c>
      <c r="K1941" s="31" t="s">
        <v>9</v>
      </c>
      <c r="L1941" s="31" t="s">
        <v>134</v>
      </c>
      <c r="M1941" s="174">
        <v>45761.0</v>
      </c>
      <c r="N1941" s="31" t="s">
        <v>2</v>
      </c>
      <c r="O1941" s="173">
        <v>1.0</v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99" t="s">
        <v>5566</v>
      </c>
      <c r="B1942" s="168" t="s">
        <v>5567</v>
      </c>
      <c r="C1942" s="31" t="s">
        <v>1725</v>
      </c>
      <c r="D1942" s="168" t="s">
        <v>5568</v>
      </c>
      <c r="E1942" s="31" t="s">
        <v>5569</v>
      </c>
      <c r="F1942" s="31" t="s">
        <v>129</v>
      </c>
      <c r="G1942" s="163" t="s">
        <v>1728</v>
      </c>
      <c r="H1942" s="31" t="s">
        <v>1728</v>
      </c>
      <c r="I1942" s="168" t="s">
        <v>1729</v>
      </c>
      <c r="J1942" s="173">
        <v>1.0</v>
      </c>
      <c r="K1942" s="31" t="s">
        <v>82</v>
      </c>
      <c r="L1942" s="31" t="s">
        <v>134</v>
      </c>
      <c r="M1942" s="174">
        <v>45761.0</v>
      </c>
      <c r="N1942" s="31" t="s">
        <v>2</v>
      </c>
      <c r="O1942" s="173">
        <v>1.0</v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99" t="s">
        <v>5570</v>
      </c>
      <c r="B1943" s="168" t="s">
        <v>5571</v>
      </c>
      <c r="C1943" s="31" t="s">
        <v>1725</v>
      </c>
      <c r="D1943" s="168" t="s">
        <v>5572</v>
      </c>
      <c r="E1943" s="31" t="s">
        <v>5573</v>
      </c>
      <c r="F1943" s="31" t="s">
        <v>132</v>
      </c>
      <c r="G1943" s="163" t="s">
        <v>1728</v>
      </c>
      <c r="H1943" s="31" t="s">
        <v>1728</v>
      </c>
      <c r="I1943" s="168" t="s">
        <v>1729</v>
      </c>
      <c r="J1943" s="173">
        <v>1.0</v>
      </c>
      <c r="K1943" s="31" t="s">
        <v>82</v>
      </c>
      <c r="L1943" s="31" t="s">
        <v>134</v>
      </c>
      <c r="M1943" s="174">
        <v>45761.0</v>
      </c>
      <c r="N1943" s="31" t="s">
        <v>2</v>
      </c>
      <c r="O1943" s="173">
        <v>1.0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99" t="s">
        <v>5574</v>
      </c>
      <c r="B1944" s="168" t="s">
        <v>5575</v>
      </c>
      <c r="C1944" s="31" t="s">
        <v>1725</v>
      </c>
      <c r="D1944" s="168" t="s">
        <v>5576</v>
      </c>
      <c r="E1944" s="31" t="s">
        <v>5577</v>
      </c>
      <c r="F1944" s="31" t="s">
        <v>129</v>
      </c>
      <c r="G1944" s="163" t="s">
        <v>1728</v>
      </c>
      <c r="H1944" s="31" t="s">
        <v>1728</v>
      </c>
      <c r="I1944" s="168" t="s">
        <v>1755</v>
      </c>
      <c r="J1944" s="173">
        <v>1.0</v>
      </c>
      <c r="K1944" s="31" t="s">
        <v>9</v>
      </c>
      <c r="L1944" s="31" t="s">
        <v>134</v>
      </c>
      <c r="M1944" s="174">
        <v>45761.0</v>
      </c>
      <c r="N1944" s="31" t="s">
        <v>2</v>
      </c>
      <c r="O1944" s="173">
        <v>1.0</v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99" t="s">
        <v>5578</v>
      </c>
      <c r="B1945" s="168" t="s">
        <v>5567</v>
      </c>
      <c r="C1945" s="31" t="s">
        <v>1732</v>
      </c>
      <c r="D1945" s="168" t="s">
        <v>5568</v>
      </c>
      <c r="E1945" s="31" t="s">
        <v>5569</v>
      </c>
      <c r="F1945" s="31" t="s">
        <v>129</v>
      </c>
      <c r="G1945" s="168" t="s">
        <v>1736</v>
      </c>
      <c r="H1945" s="31" t="s">
        <v>1733</v>
      </c>
      <c r="I1945" s="168" t="s">
        <v>1729</v>
      </c>
      <c r="J1945" s="173">
        <v>1.0</v>
      </c>
      <c r="K1945" s="31" t="s">
        <v>82</v>
      </c>
      <c r="L1945" s="31" t="s">
        <v>134</v>
      </c>
      <c r="M1945" s="174">
        <v>45761.0</v>
      </c>
      <c r="N1945" s="31" t="s">
        <v>2</v>
      </c>
      <c r="O1945" s="173">
        <v>1.0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99" t="s">
        <v>5579</v>
      </c>
      <c r="B1946" s="168" t="s">
        <v>5550</v>
      </c>
      <c r="C1946" s="31" t="s">
        <v>1735</v>
      </c>
      <c r="D1946" s="168" t="s">
        <v>5551</v>
      </c>
      <c r="E1946" s="31" t="s">
        <v>5552</v>
      </c>
      <c r="F1946" s="31" t="s">
        <v>131</v>
      </c>
      <c r="G1946" s="168" t="s">
        <v>1962</v>
      </c>
      <c r="H1946" s="31" t="s">
        <v>1944</v>
      </c>
      <c r="I1946" s="168" t="s">
        <v>1755</v>
      </c>
      <c r="J1946" s="173">
        <v>1.0</v>
      </c>
      <c r="K1946" s="31" t="s">
        <v>9</v>
      </c>
      <c r="L1946" s="31" t="s">
        <v>134</v>
      </c>
      <c r="M1946" s="174">
        <v>45761.0</v>
      </c>
      <c r="N1946" s="31" t="s">
        <v>2</v>
      </c>
      <c r="O1946" s="173">
        <v>1.0</v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99" t="s">
        <v>5580</v>
      </c>
      <c r="B1947" s="168" t="s">
        <v>5487</v>
      </c>
      <c r="C1947" s="31" t="s">
        <v>1735</v>
      </c>
      <c r="D1947" s="168" t="s">
        <v>5488</v>
      </c>
      <c r="E1947" s="31" t="s">
        <v>5489</v>
      </c>
      <c r="F1947" s="31" t="s">
        <v>129</v>
      </c>
      <c r="G1947" s="168" t="s">
        <v>1792</v>
      </c>
      <c r="H1947" s="31" t="s">
        <v>1779</v>
      </c>
      <c r="I1947" s="168" t="s">
        <v>1729</v>
      </c>
      <c r="J1947" s="173">
        <v>1.0</v>
      </c>
      <c r="K1947" s="31" t="s">
        <v>82</v>
      </c>
      <c r="L1947" s="31" t="s">
        <v>134</v>
      </c>
      <c r="M1947" s="174">
        <v>45761.0</v>
      </c>
      <c r="N1947" s="31" t="s">
        <v>2</v>
      </c>
      <c r="O1947" s="173">
        <v>1.0</v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99" t="s">
        <v>5581</v>
      </c>
      <c r="B1948" s="168" t="s">
        <v>5571</v>
      </c>
      <c r="C1948" s="31" t="s">
        <v>1732</v>
      </c>
      <c r="D1948" s="168" t="s">
        <v>5572</v>
      </c>
      <c r="E1948" s="31" t="s">
        <v>5573</v>
      </c>
      <c r="F1948" s="31" t="s">
        <v>132</v>
      </c>
      <c r="G1948" s="168" t="s">
        <v>1962</v>
      </c>
      <c r="H1948" s="31" t="s">
        <v>1944</v>
      </c>
      <c r="I1948" s="168" t="s">
        <v>1729</v>
      </c>
      <c r="J1948" s="173">
        <v>1.0</v>
      </c>
      <c r="K1948" s="31" t="s">
        <v>82</v>
      </c>
      <c r="L1948" s="31" t="s">
        <v>134</v>
      </c>
      <c r="M1948" s="174">
        <v>45761.0</v>
      </c>
      <c r="N1948" s="31" t="s">
        <v>2</v>
      </c>
      <c r="O1948" s="173">
        <v>1.0</v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99" t="s">
        <v>5582</v>
      </c>
      <c r="B1949" s="168" t="s">
        <v>5575</v>
      </c>
      <c r="C1949" s="31" t="s">
        <v>1732</v>
      </c>
      <c r="D1949" s="168" t="s">
        <v>5576</v>
      </c>
      <c r="E1949" s="31" t="s">
        <v>5577</v>
      </c>
      <c r="F1949" s="31" t="s">
        <v>129</v>
      </c>
      <c r="G1949" s="168" t="s">
        <v>1736</v>
      </c>
      <c r="H1949" s="31" t="s">
        <v>1733</v>
      </c>
      <c r="I1949" s="168" t="s">
        <v>1755</v>
      </c>
      <c r="J1949" s="173">
        <v>1.0</v>
      </c>
      <c r="K1949" s="31" t="s">
        <v>9</v>
      </c>
      <c r="L1949" s="31" t="s">
        <v>134</v>
      </c>
      <c r="M1949" s="174">
        <v>45761.0</v>
      </c>
      <c r="N1949" s="31" t="s">
        <v>2</v>
      </c>
      <c r="O1949" s="173">
        <v>1.0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99" t="s">
        <v>5583</v>
      </c>
      <c r="B1950" s="168" t="s">
        <v>5584</v>
      </c>
      <c r="C1950" s="31" t="s">
        <v>1725</v>
      </c>
      <c r="D1950" s="168" t="s">
        <v>5585</v>
      </c>
      <c r="E1950" s="31" t="s">
        <v>5586</v>
      </c>
      <c r="F1950" s="31" t="s">
        <v>132</v>
      </c>
      <c r="G1950" s="163" t="s">
        <v>1728</v>
      </c>
      <c r="H1950" s="31" t="s">
        <v>1728</v>
      </c>
      <c r="I1950" s="168" t="s">
        <v>1755</v>
      </c>
      <c r="J1950" s="173">
        <v>1.0</v>
      </c>
      <c r="K1950" s="31" t="s">
        <v>9</v>
      </c>
      <c r="L1950" s="31" t="s">
        <v>134</v>
      </c>
      <c r="M1950" s="174">
        <v>45761.0</v>
      </c>
      <c r="N1950" s="31" t="s">
        <v>2</v>
      </c>
      <c r="O1950" s="173">
        <v>1.0</v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99" t="s">
        <v>5587</v>
      </c>
      <c r="B1951" s="168" t="s">
        <v>5584</v>
      </c>
      <c r="C1951" s="31" t="s">
        <v>1732</v>
      </c>
      <c r="D1951" s="168" t="s">
        <v>5585</v>
      </c>
      <c r="E1951" s="31" t="s">
        <v>5586</v>
      </c>
      <c r="F1951" s="31" t="s">
        <v>132</v>
      </c>
      <c r="G1951" s="168" t="s">
        <v>1962</v>
      </c>
      <c r="H1951" s="31" t="s">
        <v>1944</v>
      </c>
      <c r="I1951" s="168" t="s">
        <v>1755</v>
      </c>
      <c r="J1951" s="173">
        <v>1.0</v>
      </c>
      <c r="K1951" s="31" t="s">
        <v>9</v>
      </c>
      <c r="L1951" s="31" t="s">
        <v>134</v>
      </c>
      <c r="M1951" s="174">
        <v>45761.0</v>
      </c>
      <c r="N1951" s="31" t="s">
        <v>2</v>
      </c>
      <c r="O1951" s="173">
        <v>1.0</v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99" t="s">
        <v>5588</v>
      </c>
      <c r="B1952" s="168" t="s">
        <v>5533</v>
      </c>
      <c r="C1952" s="31" t="s">
        <v>1735</v>
      </c>
      <c r="D1952" s="168" t="s">
        <v>5534</v>
      </c>
      <c r="E1952" s="31" t="s">
        <v>5462</v>
      </c>
      <c r="F1952" s="31" t="s">
        <v>131</v>
      </c>
      <c r="G1952" s="168" t="s">
        <v>1962</v>
      </c>
      <c r="H1952" s="31" t="s">
        <v>1944</v>
      </c>
      <c r="I1952" s="168" t="s">
        <v>1755</v>
      </c>
      <c r="J1952" s="173">
        <v>2.0</v>
      </c>
      <c r="K1952" s="31" t="s">
        <v>9</v>
      </c>
      <c r="L1952" s="31" t="s">
        <v>134</v>
      </c>
      <c r="M1952" s="174">
        <v>45761.0</v>
      </c>
      <c r="N1952" s="31" t="s">
        <v>2</v>
      </c>
      <c r="O1952" s="173">
        <v>2.0</v>
      </c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99" t="s">
        <v>5589</v>
      </c>
      <c r="B1953" s="168" t="s">
        <v>5567</v>
      </c>
      <c r="C1953" s="31" t="s">
        <v>1735</v>
      </c>
      <c r="D1953" s="168" t="s">
        <v>5568</v>
      </c>
      <c r="E1953" s="31" t="s">
        <v>5569</v>
      </c>
      <c r="F1953" s="31" t="s">
        <v>129</v>
      </c>
      <c r="G1953" s="168" t="s">
        <v>1736</v>
      </c>
      <c r="H1953" s="31" t="s">
        <v>1733</v>
      </c>
      <c r="I1953" s="168" t="s">
        <v>1729</v>
      </c>
      <c r="J1953" s="173">
        <v>1.0</v>
      </c>
      <c r="K1953" s="31" t="s">
        <v>82</v>
      </c>
      <c r="L1953" s="31" t="s">
        <v>134</v>
      </c>
      <c r="M1953" s="174">
        <v>45761.0</v>
      </c>
      <c r="N1953" s="31" t="s">
        <v>2</v>
      </c>
      <c r="O1953" s="173">
        <v>1.0</v>
      </c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99" t="s">
        <v>5590</v>
      </c>
      <c r="B1954" s="168" t="s">
        <v>5560</v>
      </c>
      <c r="C1954" s="31" t="s">
        <v>1735</v>
      </c>
      <c r="D1954" s="168" t="s">
        <v>5561</v>
      </c>
      <c r="E1954" s="31" t="s">
        <v>5562</v>
      </c>
      <c r="F1954" s="31" t="s">
        <v>129</v>
      </c>
      <c r="G1954" s="168" t="s">
        <v>1792</v>
      </c>
      <c r="H1954" s="31" t="s">
        <v>1779</v>
      </c>
      <c r="I1954" s="168" t="s">
        <v>1755</v>
      </c>
      <c r="J1954" s="173">
        <v>1.0</v>
      </c>
      <c r="K1954" s="31" t="s">
        <v>9</v>
      </c>
      <c r="L1954" s="31" t="s">
        <v>134</v>
      </c>
      <c r="M1954" s="174">
        <v>45761.0</v>
      </c>
      <c r="N1954" s="31" t="s">
        <v>2</v>
      </c>
      <c r="O1954" s="173">
        <v>1.0</v>
      </c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99" t="s">
        <v>5591</v>
      </c>
      <c r="B1955" s="168" t="s">
        <v>5592</v>
      </c>
      <c r="C1955" s="31" t="s">
        <v>1725</v>
      </c>
      <c r="D1955" s="168" t="s">
        <v>5593</v>
      </c>
      <c r="E1955" s="31" t="s">
        <v>5594</v>
      </c>
      <c r="F1955" s="31" t="s">
        <v>132</v>
      </c>
      <c r="G1955" s="163" t="s">
        <v>1728</v>
      </c>
      <c r="H1955" s="31" t="s">
        <v>1728</v>
      </c>
      <c r="I1955" s="168" t="s">
        <v>1755</v>
      </c>
      <c r="J1955" s="173">
        <v>1.0</v>
      </c>
      <c r="K1955" s="31" t="s">
        <v>9</v>
      </c>
      <c r="L1955" s="31" t="s">
        <v>134</v>
      </c>
      <c r="M1955" s="174">
        <v>45761.0</v>
      </c>
      <c r="N1955" s="31" t="s">
        <v>2</v>
      </c>
      <c r="O1955" s="173">
        <v>1.0</v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99" t="s">
        <v>5595</v>
      </c>
      <c r="B1956" s="168" t="s">
        <v>5592</v>
      </c>
      <c r="C1956" s="31" t="s">
        <v>1732</v>
      </c>
      <c r="D1956" s="168" t="s">
        <v>5593</v>
      </c>
      <c r="E1956" s="31" t="s">
        <v>5594</v>
      </c>
      <c r="F1956" s="31" t="s">
        <v>132</v>
      </c>
      <c r="G1956" s="168" t="s">
        <v>1962</v>
      </c>
      <c r="H1956" s="31" t="s">
        <v>1944</v>
      </c>
      <c r="I1956" s="168" t="s">
        <v>1755</v>
      </c>
      <c r="J1956" s="173">
        <v>1.0</v>
      </c>
      <c r="K1956" s="31" t="s">
        <v>9</v>
      </c>
      <c r="L1956" s="31" t="s">
        <v>134</v>
      </c>
      <c r="M1956" s="174">
        <v>45761.0</v>
      </c>
      <c r="N1956" s="31" t="s">
        <v>2</v>
      </c>
      <c r="O1956" s="173">
        <v>1.0</v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99" t="s">
        <v>5596</v>
      </c>
      <c r="B1957" s="168" t="s">
        <v>5597</v>
      </c>
      <c r="C1957" s="31" t="s">
        <v>1725</v>
      </c>
      <c r="D1957" s="168" t="s">
        <v>5598</v>
      </c>
      <c r="E1957" s="31" t="s">
        <v>5599</v>
      </c>
      <c r="F1957" s="31" t="s">
        <v>131</v>
      </c>
      <c r="G1957" s="163" t="s">
        <v>1728</v>
      </c>
      <c r="H1957" s="31" t="s">
        <v>1728</v>
      </c>
      <c r="I1957" s="168" t="s">
        <v>1755</v>
      </c>
      <c r="J1957" s="173">
        <v>1.0</v>
      </c>
      <c r="K1957" s="31" t="s">
        <v>9</v>
      </c>
      <c r="L1957" s="31" t="s">
        <v>134</v>
      </c>
      <c r="M1957" s="174">
        <v>45761.0</v>
      </c>
      <c r="N1957" s="31" t="s">
        <v>2</v>
      </c>
      <c r="O1957" s="173">
        <v>1.0</v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99" t="s">
        <v>5600</v>
      </c>
      <c r="B1958" s="168" t="s">
        <v>5597</v>
      </c>
      <c r="C1958" s="31" t="s">
        <v>1725</v>
      </c>
      <c r="D1958" s="168" t="s">
        <v>5598</v>
      </c>
      <c r="E1958" s="31" t="s">
        <v>5599</v>
      </c>
      <c r="F1958" s="31" t="s">
        <v>131</v>
      </c>
      <c r="G1958" s="163" t="s">
        <v>1728</v>
      </c>
      <c r="H1958" s="31" t="s">
        <v>1728</v>
      </c>
      <c r="I1958" s="168" t="s">
        <v>1729</v>
      </c>
      <c r="J1958" s="173">
        <v>1.0</v>
      </c>
      <c r="K1958" s="31" t="s">
        <v>82</v>
      </c>
      <c r="L1958" s="31" t="s">
        <v>134</v>
      </c>
      <c r="M1958" s="174">
        <v>45761.0</v>
      </c>
      <c r="N1958" s="31" t="s">
        <v>2</v>
      </c>
      <c r="O1958" s="173">
        <v>1.0</v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99" t="s">
        <v>5601</v>
      </c>
      <c r="B1959" s="168" t="s">
        <v>5597</v>
      </c>
      <c r="C1959" s="31" t="s">
        <v>1732</v>
      </c>
      <c r="D1959" s="168" t="s">
        <v>5598</v>
      </c>
      <c r="E1959" s="31" t="s">
        <v>5599</v>
      </c>
      <c r="F1959" s="31" t="s">
        <v>131</v>
      </c>
      <c r="G1959" s="168" t="s">
        <v>1792</v>
      </c>
      <c r="H1959" s="31" t="s">
        <v>1779</v>
      </c>
      <c r="I1959" s="168" t="s">
        <v>1729</v>
      </c>
      <c r="J1959" s="173">
        <v>1.0</v>
      </c>
      <c r="K1959" s="31" t="s">
        <v>82</v>
      </c>
      <c r="L1959" s="31" t="s">
        <v>134</v>
      </c>
      <c r="M1959" s="174">
        <v>45761.0</v>
      </c>
      <c r="N1959" s="31" t="s">
        <v>2</v>
      </c>
      <c r="O1959" s="173">
        <v>1.0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99" t="s">
        <v>5602</v>
      </c>
      <c r="B1960" s="168" t="s">
        <v>5555</v>
      </c>
      <c r="C1960" s="31" t="s">
        <v>1735</v>
      </c>
      <c r="D1960" s="168" t="s">
        <v>5556</v>
      </c>
      <c r="E1960" s="31" t="s">
        <v>5557</v>
      </c>
      <c r="F1960" s="31" t="s">
        <v>129</v>
      </c>
      <c r="G1960" s="168" t="s">
        <v>1792</v>
      </c>
      <c r="H1960" s="31" t="s">
        <v>1779</v>
      </c>
      <c r="I1960" s="168" t="s">
        <v>1755</v>
      </c>
      <c r="J1960" s="173">
        <v>1.0</v>
      </c>
      <c r="K1960" s="31" t="s">
        <v>9</v>
      </c>
      <c r="L1960" s="31" t="s">
        <v>134</v>
      </c>
      <c r="M1960" s="174">
        <v>45761.0</v>
      </c>
      <c r="N1960" s="31" t="s">
        <v>2</v>
      </c>
      <c r="O1960" s="173">
        <v>1.0</v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99" t="s">
        <v>5603</v>
      </c>
      <c r="B1961" s="168" t="s">
        <v>5604</v>
      </c>
      <c r="C1961" s="31" t="s">
        <v>1725</v>
      </c>
      <c r="D1961" s="168" t="s">
        <v>5605</v>
      </c>
      <c r="E1961" s="31" t="s">
        <v>5606</v>
      </c>
      <c r="F1961" s="31" t="s">
        <v>132</v>
      </c>
      <c r="G1961" s="163" t="s">
        <v>1728</v>
      </c>
      <c r="H1961" s="31" t="s">
        <v>1728</v>
      </c>
      <c r="I1961" s="168" t="s">
        <v>1755</v>
      </c>
      <c r="J1961" s="173">
        <v>1.0</v>
      </c>
      <c r="K1961" s="31" t="s">
        <v>9</v>
      </c>
      <c r="L1961" s="31" t="s">
        <v>134</v>
      </c>
      <c r="M1961" s="174">
        <v>45761.0</v>
      </c>
      <c r="N1961" s="31" t="s">
        <v>2</v>
      </c>
      <c r="O1961" s="173">
        <v>1.0</v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99" t="s">
        <v>5607</v>
      </c>
      <c r="B1962" s="168" t="s">
        <v>5604</v>
      </c>
      <c r="C1962" s="31" t="s">
        <v>1732</v>
      </c>
      <c r="D1962" s="168" t="s">
        <v>5605</v>
      </c>
      <c r="E1962" s="31" t="s">
        <v>5606</v>
      </c>
      <c r="F1962" s="31" t="s">
        <v>132</v>
      </c>
      <c r="G1962" s="168" t="s">
        <v>1962</v>
      </c>
      <c r="H1962" s="31" t="s">
        <v>1944</v>
      </c>
      <c r="I1962" s="168" t="s">
        <v>1755</v>
      </c>
      <c r="J1962" s="173">
        <v>1.0</v>
      </c>
      <c r="K1962" s="31" t="s">
        <v>9</v>
      </c>
      <c r="L1962" s="31" t="s">
        <v>134</v>
      </c>
      <c r="M1962" s="174">
        <v>45761.0</v>
      </c>
      <c r="N1962" s="31" t="s">
        <v>2</v>
      </c>
      <c r="O1962" s="173">
        <v>1.0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99" t="s">
        <v>5608</v>
      </c>
      <c r="B1963" s="168" t="s">
        <v>5571</v>
      </c>
      <c r="C1963" s="31" t="s">
        <v>1735</v>
      </c>
      <c r="D1963" s="168" t="s">
        <v>5572</v>
      </c>
      <c r="E1963" s="31" t="s">
        <v>5573</v>
      </c>
      <c r="F1963" s="31" t="s">
        <v>132</v>
      </c>
      <c r="G1963" s="168" t="s">
        <v>1962</v>
      </c>
      <c r="H1963" s="31" t="s">
        <v>1944</v>
      </c>
      <c r="I1963" s="168" t="s">
        <v>1729</v>
      </c>
      <c r="J1963" s="173">
        <v>1.0</v>
      </c>
      <c r="K1963" s="31" t="s">
        <v>82</v>
      </c>
      <c r="L1963" s="31" t="s">
        <v>134</v>
      </c>
      <c r="M1963" s="174">
        <v>45761.0</v>
      </c>
      <c r="N1963" s="31" t="s">
        <v>2</v>
      </c>
      <c r="O1963" s="173">
        <v>1.0</v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99" t="s">
        <v>5609</v>
      </c>
      <c r="B1964" s="168" t="s">
        <v>5575</v>
      </c>
      <c r="C1964" s="31" t="s">
        <v>1735</v>
      </c>
      <c r="D1964" s="168" t="s">
        <v>5576</v>
      </c>
      <c r="E1964" s="31" t="s">
        <v>5577</v>
      </c>
      <c r="F1964" s="31" t="s">
        <v>129</v>
      </c>
      <c r="G1964" s="168" t="s">
        <v>1736</v>
      </c>
      <c r="H1964" s="31" t="s">
        <v>1733</v>
      </c>
      <c r="I1964" s="168" t="s">
        <v>1755</v>
      </c>
      <c r="J1964" s="173">
        <v>1.0</v>
      </c>
      <c r="K1964" s="31" t="s">
        <v>9</v>
      </c>
      <c r="L1964" s="31" t="s">
        <v>134</v>
      </c>
      <c r="M1964" s="174">
        <v>45761.0</v>
      </c>
      <c r="N1964" s="31" t="s">
        <v>2</v>
      </c>
      <c r="O1964" s="173">
        <v>1.0</v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99" t="s">
        <v>5610</v>
      </c>
      <c r="B1965" s="168" t="s">
        <v>5611</v>
      </c>
      <c r="C1965" s="31" t="s">
        <v>1725</v>
      </c>
      <c r="D1965" s="168" t="s">
        <v>5612</v>
      </c>
      <c r="E1965" s="31" t="s">
        <v>5613</v>
      </c>
      <c r="F1965" s="31" t="s">
        <v>132</v>
      </c>
      <c r="G1965" s="163" t="s">
        <v>1728</v>
      </c>
      <c r="H1965" s="31" t="s">
        <v>1728</v>
      </c>
      <c r="I1965" s="168" t="s">
        <v>1729</v>
      </c>
      <c r="J1965" s="173">
        <v>1.0</v>
      </c>
      <c r="K1965" s="31" t="s">
        <v>82</v>
      </c>
      <c r="L1965" s="31" t="s">
        <v>134</v>
      </c>
      <c r="M1965" s="174">
        <v>45761.0</v>
      </c>
      <c r="N1965" s="31" t="s">
        <v>2</v>
      </c>
      <c r="O1965" s="173">
        <v>1.0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99" t="s">
        <v>5614</v>
      </c>
      <c r="B1966" s="168" t="s">
        <v>5611</v>
      </c>
      <c r="C1966" s="31" t="s">
        <v>1732</v>
      </c>
      <c r="D1966" s="168" t="s">
        <v>5612</v>
      </c>
      <c r="E1966" s="31" t="s">
        <v>5613</v>
      </c>
      <c r="F1966" s="31" t="s">
        <v>132</v>
      </c>
      <c r="G1966" s="168" t="s">
        <v>1962</v>
      </c>
      <c r="H1966" s="31" t="s">
        <v>1944</v>
      </c>
      <c r="I1966" s="168" t="s">
        <v>1729</v>
      </c>
      <c r="J1966" s="173">
        <v>1.0</v>
      </c>
      <c r="K1966" s="31" t="s">
        <v>82</v>
      </c>
      <c r="L1966" s="31" t="s">
        <v>134</v>
      </c>
      <c r="M1966" s="174">
        <v>45761.0</v>
      </c>
      <c r="N1966" s="31" t="s">
        <v>2</v>
      </c>
      <c r="O1966" s="173">
        <v>1.0</v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99" t="s">
        <v>5615</v>
      </c>
      <c r="B1967" s="168" t="s">
        <v>5604</v>
      </c>
      <c r="C1967" s="31" t="s">
        <v>1735</v>
      </c>
      <c r="D1967" s="168" t="s">
        <v>5605</v>
      </c>
      <c r="E1967" s="31" t="s">
        <v>5606</v>
      </c>
      <c r="F1967" s="31" t="s">
        <v>132</v>
      </c>
      <c r="G1967" s="168" t="s">
        <v>1962</v>
      </c>
      <c r="H1967" s="31" t="s">
        <v>1944</v>
      </c>
      <c r="I1967" s="168" t="s">
        <v>1755</v>
      </c>
      <c r="J1967" s="173">
        <v>1.0</v>
      </c>
      <c r="K1967" s="31" t="s">
        <v>9</v>
      </c>
      <c r="L1967" s="31" t="s">
        <v>134</v>
      </c>
      <c r="M1967" s="174">
        <v>45761.0</v>
      </c>
      <c r="N1967" s="31" t="s">
        <v>2</v>
      </c>
      <c r="O1967" s="173">
        <v>1.0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99" t="s">
        <v>5616</v>
      </c>
      <c r="B1968" s="168" t="s">
        <v>5617</v>
      </c>
      <c r="C1968" s="31" t="s">
        <v>1725</v>
      </c>
      <c r="D1968" s="168" t="s">
        <v>5618</v>
      </c>
      <c r="E1968" s="31" t="s">
        <v>5619</v>
      </c>
      <c r="F1968" s="31" t="s">
        <v>132</v>
      </c>
      <c r="G1968" s="163" t="s">
        <v>1728</v>
      </c>
      <c r="H1968" s="31" t="s">
        <v>1728</v>
      </c>
      <c r="I1968" s="168" t="s">
        <v>1729</v>
      </c>
      <c r="J1968" s="173">
        <v>1.0</v>
      </c>
      <c r="K1968" s="31" t="s">
        <v>82</v>
      </c>
      <c r="L1968" s="31" t="s">
        <v>134</v>
      </c>
      <c r="M1968" s="174">
        <v>45761.0</v>
      </c>
      <c r="N1968" s="31" t="s">
        <v>2</v>
      </c>
      <c r="O1968" s="173">
        <v>1.0</v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99" t="s">
        <v>5620</v>
      </c>
      <c r="B1969" s="168" t="s">
        <v>5621</v>
      </c>
      <c r="C1969" s="31" t="s">
        <v>1725</v>
      </c>
      <c r="D1969" s="168" t="s">
        <v>5622</v>
      </c>
      <c r="E1969" s="31" t="s">
        <v>5623</v>
      </c>
      <c r="F1969" s="31" t="s">
        <v>131</v>
      </c>
      <c r="G1969" s="163" t="s">
        <v>1728</v>
      </c>
      <c r="H1969" s="31" t="s">
        <v>1728</v>
      </c>
      <c r="I1969" s="168" t="s">
        <v>1755</v>
      </c>
      <c r="J1969" s="173">
        <v>1.0</v>
      </c>
      <c r="K1969" s="31" t="s">
        <v>9</v>
      </c>
      <c r="L1969" s="31" t="s">
        <v>134</v>
      </c>
      <c r="M1969" s="174">
        <v>45761.0</v>
      </c>
      <c r="N1969" s="31" t="s">
        <v>2</v>
      </c>
      <c r="O1969" s="173">
        <v>1.0</v>
      </c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99" t="s">
        <v>5624</v>
      </c>
      <c r="B1970" s="168" t="s">
        <v>5625</v>
      </c>
      <c r="C1970" s="31" t="s">
        <v>1725</v>
      </c>
      <c r="D1970" s="168" t="s">
        <v>5626</v>
      </c>
      <c r="E1970" s="31" t="s">
        <v>5627</v>
      </c>
      <c r="F1970" s="31" t="s">
        <v>132</v>
      </c>
      <c r="G1970" s="163" t="s">
        <v>1728</v>
      </c>
      <c r="H1970" s="31" t="s">
        <v>1728</v>
      </c>
      <c r="I1970" s="168" t="s">
        <v>1755</v>
      </c>
      <c r="J1970" s="173">
        <v>1.0</v>
      </c>
      <c r="K1970" s="31" t="s">
        <v>9</v>
      </c>
      <c r="L1970" s="31" t="s">
        <v>134</v>
      </c>
      <c r="M1970" s="174">
        <v>45761.0</v>
      </c>
      <c r="N1970" s="31" t="s">
        <v>2</v>
      </c>
      <c r="O1970" s="173">
        <v>1.0</v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99" t="s">
        <v>5628</v>
      </c>
      <c r="B1971" s="168" t="s">
        <v>5611</v>
      </c>
      <c r="C1971" s="31" t="s">
        <v>1735</v>
      </c>
      <c r="D1971" s="168" t="s">
        <v>5612</v>
      </c>
      <c r="E1971" s="31" t="s">
        <v>5613</v>
      </c>
      <c r="F1971" s="31" t="s">
        <v>132</v>
      </c>
      <c r="G1971" s="168" t="s">
        <v>1962</v>
      </c>
      <c r="H1971" s="31" t="s">
        <v>1944</v>
      </c>
      <c r="I1971" s="168" t="s">
        <v>1729</v>
      </c>
      <c r="J1971" s="173">
        <v>1.0</v>
      </c>
      <c r="K1971" s="31" t="s">
        <v>82</v>
      </c>
      <c r="L1971" s="31" t="s">
        <v>134</v>
      </c>
      <c r="M1971" s="174">
        <v>45761.0</v>
      </c>
      <c r="N1971" s="31" t="s">
        <v>2</v>
      </c>
      <c r="O1971" s="173">
        <v>1.0</v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99" t="s">
        <v>5629</v>
      </c>
      <c r="B1972" s="168" t="s">
        <v>5617</v>
      </c>
      <c r="C1972" s="31" t="s">
        <v>1732</v>
      </c>
      <c r="D1972" s="168" t="s">
        <v>5618</v>
      </c>
      <c r="E1972" s="31" t="s">
        <v>5619</v>
      </c>
      <c r="F1972" s="31" t="s">
        <v>132</v>
      </c>
      <c r="G1972" s="168" t="s">
        <v>1962</v>
      </c>
      <c r="H1972" s="31" t="s">
        <v>1944</v>
      </c>
      <c r="I1972" s="168" t="s">
        <v>1729</v>
      </c>
      <c r="J1972" s="173">
        <v>1.0</v>
      </c>
      <c r="K1972" s="31" t="s">
        <v>82</v>
      </c>
      <c r="L1972" s="31" t="s">
        <v>134</v>
      </c>
      <c r="M1972" s="174">
        <v>45761.0</v>
      </c>
      <c r="N1972" s="31" t="s">
        <v>2</v>
      </c>
      <c r="O1972" s="173">
        <v>1.0</v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99" t="s">
        <v>5630</v>
      </c>
      <c r="B1973" s="168" t="s">
        <v>5621</v>
      </c>
      <c r="C1973" s="31" t="s">
        <v>1732</v>
      </c>
      <c r="D1973" s="168" t="s">
        <v>5622</v>
      </c>
      <c r="E1973" s="31" t="s">
        <v>5623</v>
      </c>
      <c r="F1973" s="31" t="s">
        <v>131</v>
      </c>
      <c r="G1973" s="168" t="s">
        <v>1792</v>
      </c>
      <c r="H1973" s="31" t="s">
        <v>1779</v>
      </c>
      <c r="I1973" s="168" t="s">
        <v>1755</v>
      </c>
      <c r="J1973" s="173">
        <v>1.0</v>
      </c>
      <c r="K1973" s="31" t="s">
        <v>9</v>
      </c>
      <c r="L1973" s="31" t="s">
        <v>134</v>
      </c>
      <c r="M1973" s="174">
        <v>45761.0</v>
      </c>
      <c r="N1973" s="31" t="s">
        <v>2</v>
      </c>
      <c r="O1973" s="173">
        <v>1.0</v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99" t="s">
        <v>5631</v>
      </c>
      <c r="B1974" s="168" t="s">
        <v>5625</v>
      </c>
      <c r="C1974" s="31" t="s">
        <v>1732</v>
      </c>
      <c r="D1974" s="168" t="s">
        <v>5626</v>
      </c>
      <c r="E1974" s="31" t="s">
        <v>5627</v>
      </c>
      <c r="F1974" s="31" t="s">
        <v>132</v>
      </c>
      <c r="G1974" s="168" t="s">
        <v>1792</v>
      </c>
      <c r="H1974" s="31" t="s">
        <v>1779</v>
      </c>
      <c r="I1974" s="168" t="s">
        <v>1755</v>
      </c>
      <c r="J1974" s="173">
        <v>1.0</v>
      </c>
      <c r="K1974" s="31" t="s">
        <v>9</v>
      </c>
      <c r="L1974" s="31" t="s">
        <v>134</v>
      </c>
      <c r="M1974" s="174">
        <v>45761.0</v>
      </c>
      <c r="N1974" s="31" t="s">
        <v>2</v>
      </c>
      <c r="O1974" s="173">
        <v>1.0</v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99" t="s">
        <v>5632</v>
      </c>
      <c r="B1975" s="168" t="s">
        <v>5597</v>
      </c>
      <c r="C1975" s="31" t="s">
        <v>1735</v>
      </c>
      <c r="D1975" s="168" t="s">
        <v>5598</v>
      </c>
      <c r="E1975" s="31" t="s">
        <v>5599</v>
      </c>
      <c r="F1975" s="31" t="s">
        <v>131</v>
      </c>
      <c r="G1975" s="168" t="s">
        <v>1792</v>
      </c>
      <c r="H1975" s="31" t="s">
        <v>1779</v>
      </c>
      <c r="I1975" s="168" t="s">
        <v>1755</v>
      </c>
      <c r="J1975" s="173">
        <v>1.0</v>
      </c>
      <c r="K1975" s="31" t="s">
        <v>9</v>
      </c>
      <c r="L1975" s="31" t="s">
        <v>134</v>
      </c>
      <c r="M1975" s="174">
        <v>45761.0</v>
      </c>
      <c r="N1975" s="31" t="s">
        <v>2</v>
      </c>
      <c r="O1975" s="173">
        <v>1.0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99" t="s">
        <v>5633</v>
      </c>
      <c r="B1976" s="168" t="s">
        <v>5597</v>
      </c>
      <c r="C1976" s="31" t="s">
        <v>1735</v>
      </c>
      <c r="D1976" s="168" t="s">
        <v>5598</v>
      </c>
      <c r="E1976" s="31" t="s">
        <v>5599</v>
      </c>
      <c r="F1976" s="31" t="s">
        <v>131</v>
      </c>
      <c r="G1976" s="168" t="s">
        <v>1792</v>
      </c>
      <c r="H1976" s="31" t="s">
        <v>1779</v>
      </c>
      <c r="I1976" s="168" t="s">
        <v>1729</v>
      </c>
      <c r="J1976" s="173">
        <v>1.0</v>
      </c>
      <c r="K1976" s="31" t="s">
        <v>82</v>
      </c>
      <c r="L1976" s="31" t="s">
        <v>134</v>
      </c>
      <c r="M1976" s="174">
        <v>45761.0</v>
      </c>
      <c r="N1976" s="31" t="s">
        <v>2</v>
      </c>
      <c r="O1976" s="173">
        <v>1.0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99" t="s">
        <v>5634</v>
      </c>
      <c r="B1977" s="168" t="s">
        <v>5584</v>
      </c>
      <c r="C1977" s="31" t="s">
        <v>1735</v>
      </c>
      <c r="D1977" s="168" t="s">
        <v>5585</v>
      </c>
      <c r="E1977" s="31" t="s">
        <v>5586</v>
      </c>
      <c r="F1977" s="31" t="s">
        <v>132</v>
      </c>
      <c r="G1977" s="168" t="s">
        <v>1962</v>
      </c>
      <c r="H1977" s="31" t="s">
        <v>1944</v>
      </c>
      <c r="I1977" s="168" t="s">
        <v>1755</v>
      </c>
      <c r="J1977" s="173">
        <v>1.0</v>
      </c>
      <c r="K1977" s="31" t="s">
        <v>9</v>
      </c>
      <c r="L1977" s="31" t="s">
        <v>134</v>
      </c>
      <c r="M1977" s="174">
        <v>45761.0</v>
      </c>
      <c r="N1977" s="31" t="s">
        <v>2</v>
      </c>
      <c r="O1977" s="173">
        <v>1.0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99" t="s">
        <v>5635</v>
      </c>
      <c r="B1978" s="168" t="s">
        <v>5592</v>
      </c>
      <c r="C1978" s="31" t="s">
        <v>1735</v>
      </c>
      <c r="D1978" s="168" t="s">
        <v>5593</v>
      </c>
      <c r="E1978" s="31" t="s">
        <v>5594</v>
      </c>
      <c r="F1978" s="31" t="s">
        <v>132</v>
      </c>
      <c r="G1978" s="168" t="s">
        <v>1962</v>
      </c>
      <c r="H1978" s="31" t="s">
        <v>1944</v>
      </c>
      <c r="I1978" s="168" t="s">
        <v>1755</v>
      </c>
      <c r="J1978" s="173">
        <v>1.0</v>
      </c>
      <c r="K1978" s="31" t="s">
        <v>9</v>
      </c>
      <c r="L1978" s="31" t="s">
        <v>134</v>
      </c>
      <c r="M1978" s="174">
        <v>45761.0</v>
      </c>
      <c r="N1978" s="31" t="s">
        <v>2</v>
      </c>
      <c r="O1978" s="173">
        <v>1.0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99" t="s">
        <v>5636</v>
      </c>
      <c r="B1979" s="168" t="s">
        <v>5621</v>
      </c>
      <c r="C1979" s="31" t="s">
        <v>1735</v>
      </c>
      <c r="D1979" s="168" t="s">
        <v>5622</v>
      </c>
      <c r="E1979" s="31" t="s">
        <v>5623</v>
      </c>
      <c r="F1979" s="31" t="s">
        <v>131</v>
      </c>
      <c r="G1979" s="168" t="s">
        <v>1792</v>
      </c>
      <c r="H1979" s="31" t="s">
        <v>1779</v>
      </c>
      <c r="I1979" s="168" t="s">
        <v>1755</v>
      </c>
      <c r="J1979" s="173">
        <v>1.0</v>
      </c>
      <c r="K1979" s="31" t="s">
        <v>9</v>
      </c>
      <c r="L1979" s="31" t="s">
        <v>134</v>
      </c>
      <c r="M1979" s="174">
        <v>45761.0</v>
      </c>
      <c r="N1979" s="31" t="s">
        <v>2</v>
      </c>
      <c r="O1979" s="173">
        <v>1.0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99" t="s">
        <v>5637</v>
      </c>
      <c r="B1980" s="168" t="s">
        <v>5638</v>
      </c>
      <c r="C1980" s="31" t="s">
        <v>1725</v>
      </c>
      <c r="D1980" s="168" t="s">
        <v>5639</v>
      </c>
      <c r="E1980" s="31" t="s">
        <v>5640</v>
      </c>
      <c r="F1980" s="31" t="s">
        <v>132</v>
      </c>
      <c r="G1980" s="163" t="s">
        <v>1728</v>
      </c>
      <c r="H1980" s="31" t="s">
        <v>1728</v>
      </c>
      <c r="I1980" s="168" t="s">
        <v>1755</v>
      </c>
      <c r="J1980" s="173">
        <v>1.0</v>
      </c>
      <c r="K1980" s="31" t="s">
        <v>9</v>
      </c>
      <c r="L1980" s="31" t="s">
        <v>134</v>
      </c>
      <c r="M1980" s="174">
        <v>45761.0</v>
      </c>
      <c r="N1980" s="31" t="s">
        <v>2</v>
      </c>
      <c r="O1980" s="173">
        <v>1.0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99" t="s">
        <v>5641</v>
      </c>
      <c r="B1981" s="168" t="s">
        <v>5617</v>
      </c>
      <c r="C1981" s="31" t="s">
        <v>1735</v>
      </c>
      <c r="D1981" s="168" t="s">
        <v>5618</v>
      </c>
      <c r="E1981" s="31" t="s">
        <v>5619</v>
      </c>
      <c r="F1981" s="31" t="s">
        <v>132</v>
      </c>
      <c r="G1981" s="168" t="s">
        <v>1962</v>
      </c>
      <c r="H1981" s="31" t="s">
        <v>1944</v>
      </c>
      <c r="I1981" s="168" t="s">
        <v>1729</v>
      </c>
      <c r="J1981" s="173">
        <v>1.0</v>
      </c>
      <c r="K1981" s="31" t="s">
        <v>82</v>
      </c>
      <c r="L1981" s="31" t="s">
        <v>134</v>
      </c>
      <c r="M1981" s="174">
        <v>45761.0</v>
      </c>
      <c r="N1981" s="31" t="s">
        <v>2</v>
      </c>
      <c r="O1981" s="173">
        <v>1.0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99" t="s">
        <v>5642</v>
      </c>
      <c r="B1982" s="168" t="s">
        <v>5638</v>
      </c>
      <c r="C1982" s="31" t="s">
        <v>1732</v>
      </c>
      <c r="D1982" s="168" t="s">
        <v>5639</v>
      </c>
      <c r="E1982" s="31" t="s">
        <v>5640</v>
      </c>
      <c r="F1982" s="31" t="s">
        <v>132</v>
      </c>
      <c r="G1982" s="168" t="s">
        <v>1792</v>
      </c>
      <c r="H1982" s="31" t="s">
        <v>1779</v>
      </c>
      <c r="I1982" s="168" t="s">
        <v>1755</v>
      </c>
      <c r="J1982" s="173">
        <v>1.0</v>
      </c>
      <c r="K1982" s="31" t="s">
        <v>9</v>
      </c>
      <c r="L1982" s="31" t="s">
        <v>134</v>
      </c>
      <c r="M1982" s="174">
        <v>45761.0</v>
      </c>
      <c r="N1982" s="31" t="s">
        <v>2</v>
      </c>
      <c r="O1982" s="173">
        <v>1.0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99" t="s">
        <v>5643</v>
      </c>
      <c r="B1983" s="168" t="s">
        <v>5625</v>
      </c>
      <c r="C1983" s="31" t="s">
        <v>1735</v>
      </c>
      <c r="D1983" s="168" t="s">
        <v>5626</v>
      </c>
      <c r="E1983" s="31" t="s">
        <v>5627</v>
      </c>
      <c r="F1983" s="31" t="s">
        <v>132</v>
      </c>
      <c r="G1983" s="168" t="s">
        <v>1792</v>
      </c>
      <c r="H1983" s="31" t="s">
        <v>1779</v>
      </c>
      <c r="I1983" s="168" t="s">
        <v>1755</v>
      </c>
      <c r="J1983" s="173">
        <v>1.0</v>
      </c>
      <c r="K1983" s="31" t="s">
        <v>9</v>
      </c>
      <c r="L1983" s="31" t="s">
        <v>134</v>
      </c>
      <c r="M1983" s="174">
        <v>45761.0</v>
      </c>
      <c r="N1983" s="31" t="s">
        <v>2</v>
      </c>
      <c r="O1983" s="173">
        <v>1.0</v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99" t="s">
        <v>5644</v>
      </c>
      <c r="B1984" s="168" t="s">
        <v>5645</v>
      </c>
      <c r="C1984" s="31" t="s">
        <v>1725</v>
      </c>
      <c r="D1984" s="168" t="s">
        <v>5646</v>
      </c>
      <c r="E1984" s="31" t="s">
        <v>5647</v>
      </c>
      <c r="F1984" s="31" t="s">
        <v>129</v>
      </c>
      <c r="G1984" s="163" t="s">
        <v>1728</v>
      </c>
      <c r="H1984" s="31" t="s">
        <v>1728</v>
      </c>
      <c r="I1984" s="168" t="s">
        <v>1755</v>
      </c>
      <c r="J1984" s="173">
        <v>1.0</v>
      </c>
      <c r="K1984" s="31" t="s">
        <v>9</v>
      </c>
      <c r="L1984" s="31" t="s">
        <v>134</v>
      </c>
      <c r="M1984" s="174">
        <v>45761.0</v>
      </c>
      <c r="N1984" s="31" t="s">
        <v>2</v>
      </c>
      <c r="O1984" s="173">
        <v>1.0</v>
      </c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99" t="s">
        <v>5648</v>
      </c>
      <c r="B1985" s="168" t="s">
        <v>5645</v>
      </c>
      <c r="C1985" s="31" t="s">
        <v>1732</v>
      </c>
      <c r="D1985" s="168" t="s">
        <v>5646</v>
      </c>
      <c r="E1985" s="31" t="s">
        <v>5647</v>
      </c>
      <c r="F1985" s="31" t="s">
        <v>129</v>
      </c>
      <c r="G1985" s="168" t="s">
        <v>1736</v>
      </c>
      <c r="H1985" s="31" t="s">
        <v>1733</v>
      </c>
      <c r="I1985" s="168" t="s">
        <v>1755</v>
      </c>
      <c r="J1985" s="173">
        <v>1.0</v>
      </c>
      <c r="K1985" s="31" t="s">
        <v>9</v>
      </c>
      <c r="L1985" s="31" t="s">
        <v>134</v>
      </c>
      <c r="M1985" s="174">
        <v>45761.0</v>
      </c>
      <c r="N1985" s="31" t="s">
        <v>2</v>
      </c>
      <c r="O1985" s="173">
        <v>1.0</v>
      </c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99" t="s">
        <v>5649</v>
      </c>
      <c r="B1986" s="168" t="s">
        <v>5650</v>
      </c>
      <c r="C1986" s="31" t="s">
        <v>1725</v>
      </c>
      <c r="D1986" s="168" t="s">
        <v>5651</v>
      </c>
      <c r="E1986" s="31" t="s">
        <v>5652</v>
      </c>
      <c r="F1986" s="31" t="s">
        <v>129</v>
      </c>
      <c r="G1986" s="163" t="s">
        <v>1728</v>
      </c>
      <c r="H1986" s="31" t="s">
        <v>1728</v>
      </c>
      <c r="I1986" s="168" t="s">
        <v>1729</v>
      </c>
      <c r="J1986" s="173">
        <v>1.0</v>
      </c>
      <c r="K1986" s="31" t="s">
        <v>82</v>
      </c>
      <c r="L1986" s="31" t="s">
        <v>134</v>
      </c>
      <c r="M1986" s="174">
        <v>45761.0</v>
      </c>
      <c r="N1986" s="31" t="s">
        <v>2</v>
      </c>
      <c r="O1986" s="173">
        <v>1.0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99" t="s">
        <v>5653</v>
      </c>
      <c r="B1987" s="168" t="s">
        <v>5650</v>
      </c>
      <c r="C1987" s="31" t="s">
        <v>1732</v>
      </c>
      <c r="D1987" s="168" t="s">
        <v>5651</v>
      </c>
      <c r="E1987" s="31" t="s">
        <v>5652</v>
      </c>
      <c r="F1987" s="31" t="s">
        <v>129</v>
      </c>
      <c r="G1987" s="168" t="s">
        <v>1736</v>
      </c>
      <c r="H1987" s="31" t="s">
        <v>1733</v>
      </c>
      <c r="I1987" s="168" t="s">
        <v>1729</v>
      </c>
      <c r="J1987" s="173">
        <v>1.0</v>
      </c>
      <c r="K1987" s="31" t="s">
        <v>82</v>
      </c>
      <c r="L1987" s="31" t="s">
        <v>134</v>
      </c>
      <c r="M1987" s="174">
        <v>45761.0</v>
      </c>
      <c r="N1987" s="31" t="s">
        <v>2</v>
      </c>
      <c r="O1987" s="173">
        <v>1.0</v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99" t="s">
        <v>5654</v>
      </c>
      <c r="B1988" s="168" t="s">
        <v>5655</v>
      </c>
      <c r="C1988" s="31" t="s">
        <v>1725</v>
      </c>
      <c r="D1988" s="168" t="s">
        <v>5656</v>
      </c>
      <c r="E1988" s="31" t="s">
        <v>5657</v>
      </c>
      <c r="F1988" s="31" t="s">
        <v>132</v>
      </c>
      <c r="G1988" s="163" t="s">
        <v>1728</v>
      </c>
      <c r="H1988" s="31" t="s">
        <v>1728</v>
      </c>
      <c r="I1988" s="168" t="s">
        <v>1729</v>
      </c>
      <c r="J1988" s="173">
        <v>1.0</v>
      </c>
      <c r="K1988" s="31" t="s">
        <v>82</v>
      </c>
      <c r="L1988" s="31" t="s">
        <v>134</v>
      </c>
      <c r="M1988" s="174">
        <v>45761.0</v>
      </c>
      <c r="N1988" s="31" t="s">
        <v>2</v>
      </c>
      <c r="O1988" s="173">
        <v>1.0</v>
      </c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99" t="s">
        <v>5658</v>
      </c>
      <c r="B1989" s="168" t="s">
        <v>5659</v>
      </c>
      <c r="C1989" s="31" t="s">
        <v>1725</v>
      </c>
      <c r="D1989" s="168" t="s">
        <v>5660</v>
      </c>
      <c r="E1989" s="31" t="s">
        <v>5661</v>
      </c>
      <c r="F1989" s="31" t="s">
        <v>131</v>
      </c>
      <c r="G1989" s="163" t="s">
        <v>1728</v>
      </c>
      <c r="H1989" s="31" t="s">
        <v>1728</v>
      </c>
      <c r="I1989" s="168" t="s">
        <v>1755</v>
      </c>
      <c r="J1989" s="173">
        <v>1.0</v>
      </c>
      <c r="K1989" s="31" t="s">
        <v>9</v>
      </c>
      <c r="L1989" s="31" t="s">
        <v>134</v>
      </c>
      <c r="M1989" s="174">
        <v>45761.0</v>
      </c>
      <c r="N1989" s="31" t="s">
        <v>2</v>
      </c>
      <c r="O1989" s="173">
        <v>1.0</v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99" t="s">
        <v>5662</v>
      </c>
      <c r="B1990" s="168" t="s">
        <v>5655</v>
      </c>
      <c r="C1990" s="31" t="s">
        <v>1732</v>
      </c>
      <c r="D1990" s="168" t="s">
        <v>5656</v>
      </c>
      <c r="E1990" s="31" t="s">
        <v>5657</v>
      </c>
      <c r="F1990" s="31" t="s">
        <v>132</v>
      </c>
      <c r="G1990" s="168" t="s">
        <v>1792</v>
      </c>
      <c r="H1990" s="31" t="s">
        <v>1779</v>
      </c>
      <c r="I1990" s="168" t="s">
        <v>1729</v>
      </c>
      <c r="J1990" s="173">
        <v>1.0</v>
      </c>
      <c r="K1990" s="31" t="s">
        <v>82</v>
      </c>
      <c r="L1990" s="31" t="s">
        <v>134</v>
      </c>
      <c r="M1990" s="174">
        <v>45761.0</v>
      </c>
      <c r="N1990" s="31" t="s">
        <v>2</v>
      </c>
      <c r="O1990" s="173">
        <v>1.0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99" t="s">
        <v>5663</v>
      </c>
      <c r="B1991" s="168" t="s">
        <v>5664</v>
      </c>
      <c r="C1991" s="31" t="s">
        <v>1725</v>
      </c>
      <c r="D1991" s="168" t="s">
        <v>5665</v>
      </c>
      <c r="E1991" s="31" t="s">
        <v>5666</v>
      </c>
      <c r="F1991" s="31" t="s">
        <v>129</v>
      </c>
      <c r="G1991" s="163" t="s">
        <v>1728</v>
      </c>
      <c r="H1991" s="31" t="s">
        <v>1728</v>
      </c>
      <c r="I1991" s="168" t="s">
        <v>1755</v>
      </c>
      <c r="J1991" s="173">
        <v>1.0</v>
      </c>
      <c r="K1991" s="31" t="s">
        <v>9</v>
      </c>
      <c r="L1991" s="31" t="s">
        <v>134</v>
      </c>
      <c r="M1991" s="174">
        <v>45761.0</v>
      </c>
      <c r="N1991" s="31" t="s">
        <v>2</v>
      </c>
      <c r="O1991" s="173">
        <v>1.0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99" t="s">
        <v>5667</v>
      </c>
      <c r="B1992" s="168" t="s">
        <v>5659</v>
      </c>
      <c r="C1992" s="31" t="s">
        <v>1732</v>
      </c>
      <c r="D1992" s="168" t="s">
        <v>5660</v>
      </c>
      <c r="E1992" s="31" t="s">
        <v>5661</v>
      </c>
      <c r="F1992" s="31" t="s">
        <v>131</v>
      </c>
      <c r="G1992" s="168" t="s">
        <v>1962</v>
      </c>
      <c r="H1992" s="31" t="s">
        <v>1944</v>
      </c>
      <c r="I1992" s="168" t="s">
        <v>1755</v>
      </c>
      <c r="J1992" s="173">
        <v>1.0</v>
      </c>
      <c r="K1992" s="31" t="s">
        <v>9</v>
      </c>
      <c r="L1992" s="31" t="s">
        <v>134</v>
      </c>
      <c r="M1992" s="174">
        <v>45761.0</v>
      </c>
      <c r="N1992" s="31" t="s">
        <v>2</v>
      </c>
      <c r="O1992" s="173">
        <v>1.0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99" t="s">
        <v>5668</v>
      </c>
      <c r="B1993" s="168" t="s">
        <v>5664</v>
      </c>
      <c r="C1993" s="31" t="s">
        <v>1732</v>
      </c>
      <c r="D1993" s="168" t="s">
        <v>5665</v>
      </c>
      <c r="E1993" s="31" t="s">
        <v>5666</v>
      </c>
      <c r="F1993" s="31" t="s">
        <v>129</v>
      </c>
      <c r="G1993" s="168" t="s">
        <v>1736</v>
      </c>
      <c r="H1993" s="31" t="s">
        <v>1733</v>
      </c>
      <c r="I1993" s="168" t="s">
        <v>1755</v>
      </c>
      <c r="J1993" s="173">
        <v>1.0</v>
      </c>
      <c r="K1993" s="31" t="s">
        <v>9</v>
      </c>
      <c r="L1993" s="31" t="s">
        <v>134</v>
      </c>
      <c r="M1993" s="174">
        <v>45761.0</v>
      </c>
      <c r="N1993" s="31" t="s">
        <v>2</v>
      </c>
      <c r="O1993" s="173">
        <v>1.0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99" t="s">
        <v>5669</v>
      </c>
      <c r="B1994" s="168" t="s">
        <v>5638</v>
      </c>
      <c r="C1994" s="31" t="s">
        <v>1735</v>
      </c>
      <c r="D1994" s="168" t="s">
        <v>5639</v>
      </c>
      <c r="E1994" s="31" t="s">
        <v>5640</v>
      </c>
      <c r="F1994" s="31" t="s">
        <v>132</v>
      </c>
      <c r="G1994" s="168" t="s">
        <v>1792</v>
      </c>
      <c r="H1994" s="31" t="s">
        <v>1779</v>
      </c>
      <c r="I1994" s="168" t="s">
        <v>1755</v>
      </c>
      <c r="J1994" s="173">
        <v>1.0</v>
      </c>
      <c r="K1994" s="31" t="s">
        <v>9</v>
      </c>
      <c r="L1994" s="31" t="s">
        <v>134</v>
      </c>
      <c r="M1994" s="174">
        <v>45761.0</v>
      </c>
      <c r="N1994" s="31" t="s">
        <v>2</v>
      </c>
      <c r="O1994" s="173">
        <v>1.0</v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99" t="s">
        <v>5670</v>
      </c>
      <c r="B1995" s="168" t="s">
        <v>5671</v>
      </c>
      <c r="C1995" s="31" t="s">
        <v>1725</v>
      </c>
      <c r="D1995" s="168" t="s">
        <v>5672</v>
      </c>
      <c r="E1995" s="31" t="s">
        <v>5673</v>
      </c>
      <c r="F1995" s="31" t="s">
        <v>132</v>
      </c>
      <c r="G1995" s="163" t="s">
        <v>1728</v>
      </c>
      <c r="H1995" s="31" t="s">
        <v>1728</v>
      </c>
      <c r="I1995" s="168" t="s">
        <v>1729</v>
      </c>
      <c r="J1995" s="173">
        <v>2.0</v>
      </c>
      <c r="K1995" s="31" t="s">
        <v>82</v>
      </c>
      <c r="L1995" s="31" t="s">
        <v>134</v>
      </c>
      <c r="M1995" s="174">
        <v>45761.0</v>
      </c>
      <c r="N1995" s="31" t="s">
        <v>2</v>
      </c>
      <c r="O1995" s="173">
        <v>2.0</v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99" t="s">
        <v>5674</v>
      </c>
      <c r="B1996" s="168" t="s">
        <v>5645</v>
      </c>
      <c r="C1996" s="31" t="s">
        <v>1735</v>
      </c>
      <c r="D1996" s="168" t="s">
        <v>5646</v>
      </c>
      <c r="E1996" s="31" t="s">
        <v>5647</v>
      </c>
      <c r="F1996" s="31" t="s">
        <v>129</v>
      </c>
      <c r="G1996" s="168" t="s">
        <v>1736</v>
      </c>
      <c r="H1996" s="31" t="s">
        <v>1733</v>
      </c>
      <c r="I1996" s="168" t="s">
        <v>1755</v>
      </c>
      <c r="J1996" s="173">
        <v>1.0</v>
      </c>
      <c r="K1996" s="31" t="s">
        <v>9</v>
      </c>
      <c r="L1996" s="31" t="s">
        <v>134</v>
      </c>
      <c r="M1996" s="174">
        <v>45761.0</v>
      </c>
      <c r="N1996" s="31" t="s">
        <v>2</v>
      </c>
      <c r="O1996" s="173">
        <v>1.0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99" t="s">
        <v>5675</v>
      </c>
      <c r="B1997" s="168" t="s">
        <v>5671</v>
      </c>
      <c r="C1997" s="31" t="s">
        <v>1732</v>
      </c>
      <c r="D1997" s="168" t="s">
        <v>5672</v>
      </c>
      <c r="E1997" s="31" t="s">
        <v>5673</v>
      </c>
      <c r="F1997" s="31" t="s">
        <v>132</v>
      </c>
      <c r="G1997" s="168" t="s">
        <v>1962</v>
      </c>
      <c r="H1997" s="31" t="s">
        <v>1944</v>
      </c>
      <c r="I1997" s="168" t="s">
        <v>1729</v>
      </c>
      <c r="J1997" s="173">
        <v>2.0</v>
      </c>
      <c r="K1997" s="31" t="s">
        <v>82</v>
      </c>
      <c r="L1997" s="31" t="s">
        <v>134</v>
      </c>
      <c r="M1997" s="174">
        <v>45761.0</v>
      </c>
      <c r="N1997" s="31" t="s">
        <v>2</v>
      </c>
      <c r="O1997" s="173">
        <v>2.0</v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99" t="s">
        <v>5676</v>
      </c>
      <c r="B1998" s="168" t="s">
        <v>5650</v>
      </c>
      <c r="C1998" s="31" t="s">
        <v>1735</v>
      </c>
      <c r="D1998" s="168" t="s">
        <v>5651</v>
      </c>
      <c r="E1998" s="31" t="s">
        <v>5652</v>
      </c>
      <c r="F1998" s="31" t="s">
        <v>129</v>
      </c>
      <c r="G1998" s="168" t="s">
        <v>1736</v>
      </c>
      <c r="H1998" s="31" t="s">
        <v>1733</v>
      </c>
      <c r="I1998" s="168" t="s">
        <v>1729</v>
      </c>
      <c r="J1998" s="173">
        <v>1.0</v>
      </c>
      <c r="K1998" s="31" t="s">
        <v>82</v>
      </c>
      <c r="L1998" s="31" t="s">
        <v>134</v>
      </c>
      <c r="M1998" s="174">
        <v>45761.0</v>
      </c>
      <c r="N1998" s="31" t="s">
        <v>2</v>
      </c>
      <c r="O1998" s="173">
        <v>1.0</v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99" t="s">
        <v>5677</v>
      </c>
      <c r="B1999" s="168" t="s">
        <v>5655</v>
      </c>
      <c r="C1999" s="31" t="s">
        <v>1735</v>
      </c>
      <c r="D1999" s="168" t="s">
        <v>5656</v>
      </c>
      <c r="E1999" s="31" t="s">
        <v>5657</v>
      </c>
      <c r="F1999" s="31" t="s">
        <v>132</v>
      </c>
      <c r="G1999" s="168" t="s">
        <v>1792</v>
      </c>
      <c r="H1999" s="31" t="s">
        <v>1779</v>
      </c>
      <c r="I1999" s="168" t="s">
        <v>1729</v>
      </c>
      <c r="J1999" s="173">
        <v>1.0</v>
      </c>
      <c r="K1999" s="31" t="s">
        <v>82</v>
      </c>
      <c r="L1999" s="31" t="s">
        <v>134</v>
      </c>
      <c r="M1999" s="174">
        <v>45761.0</v>
      </c>
      <c r="N1999" s="31" t="s">
        <v>2</v>
      </c>
      <c r="O1999" s="173">
        <v>1.0</v>
      </c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99" t="s">
        <v>5678</v>
      </c>
      <c r="B2000" s="168" t="s">
        <v>5664</v>
      </c>
      <c r="C2000" s="31" t="s">
        <v>1735</v>
      </c>
      <c r="D2000" s="168" t="s">
        <v>5665</v>
      </c>
      <c r="E2000" s="31" t="s">
        <v>5666</v>
      </c>
      <c r="F2000" s="31" t="s">
        <v>129</v>
      </c>
      <c r="G2000" s="168" t="s">
        <v>1736</v>
      </c>
      <c r="H2000" s="31" t="s">
        <v>1733</v>
      </c>
      <c r="I2000" s="168" t="s">
        <v>1755</v>
      </c>
      <c r="J2000" s="173">
        <v>1.0</v>
      </c>
      <c r="K2000" s="31" t="s">
        <v>9</v>
      </c>
      <c r="L2000" s="31" t="s">
        <v>134</v>
      </c>
      <c r="M2000" s="174">
        <v>45761.0</v>
      </c>
      <c r="N2000" s="31" t="s">
        <v>2</v>
      </c>
      <c r="O2000" s="173">
        <v>1.0</v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99" t="s">
        <v>5679</v>
      </c>
      <c r="B2001" s="168" t="s">
        <v>5680</v>
      </c>
      <c r="C2001" s="31" t="s">
        <v>1725</v>
      </c>
      <c r="D2001" s="168" t="s">
        <v>5681</v>
      </c>
      <c r="E2001" s="31" t="s">
        <v>5682</v>
      </c>
      <c r="F2001" s="31" t="s">
        <v>132</v>
      </c>
      <c r="G2001" s="163" t="s">
        <v>1728</v>
      </c>
      <c r="H2001" s="31" t="s">
        <v>1728</v>
      </c>
      <c r="I2001" s="168" t="s">
        <v>1755</v>
      </c>
      <c r="J2001" s="173">
        <v>1.0</v>
      </c>
      <c r="K2001" s="31" t="s">
        <v>9</v>
      </c>
      <c r="L2001" s="31" t="s">
        <v>134</v>
      </c>
      <c r="M2001" s="174">
        <v>45761.0</v>
      </c>
      <c r="N2001" s="31" t="s">
        <v>2</v>
      </c>
      <c r="O2001" s="173">
        <v>1.0</v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99" t="s">
        <v>5683</v>
      </c>
      <c r="B2002" s="168" t="s">
        <v>5680</v>
      </c>
      <c r="C2002" s="31" t="s">
        <v>1732</v>
      </c>
      <c r="D2002" s="168" t="s">
        <v>5681</v>
      </c>
      <c r="E2002" s="31" t="s">
        <v>5682</v>
      </c>
      <c r="F2002" s="31" t="s">
        <v>132</v>
      </c>
      <c r="G2002" s="168" t="s">
        <v>1736</v>
      </c>
      <c r="H2002" s="31" t="s">
        <v>1733</v>
      </c>
      <c r="I2002" s="168" t="s">
        <v>1755</v>
      </c>
      <c r="J2002" s="173">
        <v>1.0</v>
      </c>
      <c r="K2002" s="31" t="s">
        <v>9</v>
      </c>
      <c r="L2002" s="31" t="s">
        <v>134</v>
      </c>
      <c r="M2002" s="174">
        <v>45761.0</v>
      </c>
      <c r="N2002" s="31" t="s">
        <v>2</v>
      </c>
      <c r="O2002" s="173">
        <v>1.0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99" t="s">
        <v>5684</v>
      </c>
      <c r="B2003" s="168" t="s">
        <v>5685</v>
      </c>
      <c r="C2003" s="31" t="s">
        <v>1725</v>
      </c>
      <c r="D2003" s="168" t="s">
        <v>5686</v>
      </c>
      <c r="E2003" s="31" t="s">
        <v>5687</v>
      </c>
      <c r="F2003" s="31" t="s">
        <v>132</v>
      </c>
      <c r="G2003" s="163" t="s">
        <v>1728</v>
      </c>
      <c r="H2003" s="31" t="s">
        <v>1728</v>
      </c>
      <c r="I2003" s="168" t="s">
        <v>1729</v>
      </c>
      <c r="J2003" s="173">
        <v>1.0</v>
      </c>
      <c r="K2003" s="31" t="s">
        <v>82</v>
      </c>
      <c r="L2003" s="31" t="s">
        <v>134</v>
      </c>
      <c r="M2003" s="174">
        <v>45761.0</v>
      </c>
      <c r="N2003" s="31" t="s">
        <v>2</v>
      </c>
      <c r="O2003" s="173">
        <v>1.0</v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99" t="s">
        <v>5688</v>
      </c>
      <c r="B2004" s="168" t="s">
        <v>5685</v>
      </c>
      <c r="C2004" s="31" t="s">
        <v>1732</v>
      </c>
      <c r="D2004" s="168" t="s">
        <v>5686</v>
      </c>
      <c r="E2004" s="31" t="s">
        <v>5687</v>
      </c>
      <c r="F2004" s="31" t="s">
        <v>132</v>
      </c>
      <c r="G2004" s="168" t="s">
        <v>1736</v>
      </c>
      <c r="H2004" s="31" t="s">
        <v>1733</v>
      </c>
      <c r="I2004" s="168" t="s">
        <v>1729</v>
      </c>
      <c r="J2004" s="173">
        <v>1.0</v>
      </c>
      <c r="K2004" s="31" t="s">
        <v>82</v>
      </c>
      <c r="L2004" s="31" t="s">
        <v>134</v>
      </c>
      <c r="M2004" s="174">
        <v>45761.0</v>
      </c>
      <c r="N2004" s="31" t="s">
        <v>2</v>
      </c>
      <c r="O2004" s="173">
        <v>1.0</v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99" t="s">
        <v>5689</v>
      </c>
      <c r="B2005" s="168" t="s">
        <v>5659</v>
      </c>
      <c r="C2005" s="31" t="s">
        <v>1735</v>
      </c>
      <c r="D2005" s="168" t="s">
        <v>5660</v>
      </c>
      <c r="E2005" s="31" t="s">
        <v>5661</v>
      </c>
      <c r="F2005" s="31" t="s">
        <v>131</v>
      </c>
      <c r="G2005" s="168" t="s">
        <v>1962</v>
      </c>
      <c r="H2005" s="31" t="s">
        <v>1944</v>
      </c>
      <c r="I2005" s="168" t="s">
        <v>1755</v>
      </c>
      <c r="J2005" s="173">
        <v>1.0</v>
      </c>
      <c r="K2005" s="31" t="s">
        <v>9</v>
      </c>
      <c r="L2005" s="31" t="s">
        <v>134</v>
      </c>
      <c r="M2005" s="174">
        <v>45761.0</v>
      </c>
      <c r="N2005" s="31" t="s">
        <v>2</v>
      </c>
      <c r="O2005" s="173">
        <v>1.0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99" t="s">
        <v>5690</v>
      </c>
      <c r="B2006" s="168" t="s">
        <v>5680</v>
      </c>
      <c r="C2006" s="31" t="s">
        <v>1735</v>
      </c>
      <c r="D2006" s="168" t="s">
        <v>5681</v>
      </c>
      <c r="E2006" s="31" t="s">
        <v>5682</v>
      </c>
      <c r="F2006" s="31" t="s">
        <v>132</v>
      </c>
      <c r="G2006" s="168" t="s">
        <v>1736</v>
      </c>
      <c r="H2006" s="31" t="s">
        <v>1733</v>
      </c>
      <c r="I2006" s="168" t="s">
        <v>1755</v>
      </c>
      <c r="J2006" s="173">
        <v>1.0</v>
      </c>
      <c r="K2006" s="31" t="s">
        <v>9</v>
      </c>
      <c r="L2006" s="31" t="s">
        <v>134</v>
      </c>
      <c r="M2006" s="174">
        <v>45761.0</v>
      </c>
      <c r="N2006" s="31" t="s">
        <v>2</v>
      </c>
      <c r="O2006" s="173">
        <v>1.0</v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99" t="s">
        <v>5691</v>
      </c>
      <c r="B2007" s="168" t="s">
        <v>5692</v>
      </c>
      <c r="C2007" s="31" t="s">
        <v>1725</v>
      </c>
      <c r="D2007" s="168" t="s">
        <v>5693</v>
      </c>
      <c r="E2007" s="31" t="s">
        <v>5694</v>
      </c>
      <c r="F2007" s="31" t="s">
        <v>131</v>
      </c>
      <c r="G2007" s="163" t="s">
        <v>1728</v>
      </c>
      <c r="H2007" s="31" t="s">
        <v>1728</v>
      </c>
      <c r="I2007" s="168" t="s">
        <v>1729</v>
      </c>
      <c r="J2007" s="173">
        <v>2.0</v>
      </c>
      <c r="K2007" s="31" t="s">
        <v>82</v>
      </c>
      <c r="L2007" s="31" t="s">
        <v>134</v>
      </c>
      <c r="M2007" s="174">
        <v>45761.0</v>
      </c>
      <c r="N2007" s="31" t="s">
        <v>2</v>
      </c>
      <c r="O2007" s="173">
        <v>2.0</v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99" t="s">
        <v>5695</v>
      </c>
      <c r="B2008" s="168" t="s">
        <v>5692</v>
      </c>
      <c r="C2008" s="31" t="s">
        <v>1732</v>
      </c>
      <c r="D2008" s="168" t="s">
        <v>5693</v>
      </c>
      <c r="E2008" s="31" t="s">
        <v>5694</v>
      </c>
      <c r="F2008" s="31" t="s">
        <v>131</v>
      </c>
      <c r="G2008" s="168" t="s">
        <v>1962</v>
      </c>
      <c r="H2008" s="31" t="s">
        <v>1944</v>
      </c>
      <c r="I2008" s="168" t="s">
        <v>1729</v>
      </c>
      <c r="J2008" s="173">
        <v>2.0</v>
      </c>
      <c r="K2008" s="31" t="s">
        <v>82</v>
      </c>
      <c r="L2008" s="31" t="s">
        <v>134</v>
      </c>
      <c r="M2008" s="174">
        <v>45761.0</v>
      </c>
      <c r="N2008" s="31" t="s">
        <v>2</v>
      </c>
      <c r="O2008" s="173">
        <v>2.0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99" t="s">
        <v>5696</v>
      </c>
      <c r="B2009" s="168" t="s">
        <v>5671</v>
      </c>
      <c r="C2009" s="31" t="s">
        <v>1735</v>
      </c>
      <c r="D2009" s="168" t="s">
        <v>5672</v>
      </c>
      <c r="E2009" s="31" t="s">
        <v>5673</v>
      </c>
      <c r="F2009" s="31" t="s">
        <v>132</v>
      </c>
      <c r="G2009" s="168" t="s">
        <v>1962</v>
      </c>
      <c r="H2009" s="31" t="s">
        <v>1944</v>
      </c>
      <c r="I2009" s="168" t="s">
        <v>1729</v>
      </c>
      <c r="J2009" s="173">
        <v>2.0</v>
      </c>
      <c r="K2009" s="31" t="s">
        <v>82</v>
      </c>
      <c r="L2009" s="31" t="s">
        <v>134</v>
      </c>
      <c r="M2009" s="174">
        <v>45761.0</v>
      </c>
      <c r="N2009" s="31" t="s">
        <v>2</v>
      </c>
      <c r="O2009" s="173">
        <v>2.0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99" t="s">
        <v>5697</v>
      </c>
      <c r="B2010" s="168" t="s">
        <v>5685</v>
      </c>
      <c r="C2010" s="31" t="s">
        <v>1735</v>
      </c>
      <c r="D2010" s="168" t="s">
        <v>5686</v>
      </c>
      <c r="E2010" s="31" t="s">
        <v>5687</v>
      </c>
      <c r="F2010" s="31" t="s">
        <v>132</v>
      </c>
      <c r="G2010" s="168" t="s">
        <v>1736</v>
      </c>
      <c r="H2010" s="31" t="s">
        <v>1733</v>
      </c>
      <c r="I2010" s="168" t="s">
        <v>1729</v>
      </c>
      <c r="J2010" s="173">
        <v>1.0</v>
      </c>
      <c r="K2010" s="31" t="s">
        <v>82</v>
      </c>
      <c r="L2010" s="31" t="s">
        <v>134</v>
      </c>
      <c r="M2010" s="174">
        <v>45761.0</v>
      </c>
      <c r="N2010" s="31" t="s">
        <v>2</v>
      </c>
      <c r="O2010" s="173">
        <v>1.0</v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99" t="s">
        <v>5698</v>
      </c>
      <c r="B2011" s="168" t="s">
        <v>5692</v>
      </c>
      <c r="C2011" s="31" t="s">
        <v>1735</v>
      </c>
      <c r="D2011" s="168" t="s">
        <v>5693</v>
      </c>
      <c r="E2011" s="31" t="s">
        <v>5694</v>
      </c>
      <c r="F2011" s="31" t="s">
        <v>131</v>
      </c>
      <c r="G2011" s="168" t="s">
        <v>1962</v>
      </c>
      <c r="H2011" s="31" t="s">
        <v>1944</v>
      </c>
      <c r="I2011" s="168" t="s">
        <v>1729</v>
      </c>
      <c r="J2011" s="173">
        <v>2.0</v>
      </c>
      <c r="K2011" s="31" t="s">
        <v>82</v>
      </c>
      <c r="L2011" s="31" t="s">
        <v>134</v>
      </c>
      <c r="M2011" s="174">
        <v>45761.0</v>
      </c>
      <c r="N2011" s="31" t="s">
        <v>2</v>
      </c>
      <c r="O2011" s="173">
        <v>2.0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99" t="s">
        <v>5699</v>
      </c>
      <c r="B2012" s="168" t="s">
        <v>5700</v>
      </c>
      <c r="C2012" s="31" t="s">
        <v>1725</v>
      </c>
      <c r="D2012" s="168" t="s">
        <v>5701</v>
      </c>
      <c r="E2012" s="31" t="s">
        <v>5702</v>
      </c>
      <c r="F2012" s="31" t="s">
        <v>132</v>
      </c>
      <c r="G2012" s="163" t="s">
        <v>1728</v>
      </c>
      <c r="H2012" s="31" t="s">
        <v>1728</v>
      </c>
      <c r="I2012" s="168" t="s">
        <v>1755</v>
      </c>
      <c r="J2012" s="173">
        <v>1.0</v>
      </c>
      <c r="K2012" s="31" t="s">
        <v>9</v>
      </c>
      <c r="L2012" s="31" t="s">
        <v>134</v>
      </c>
      <c r="M2012" s="174">
        <v>45761.0</v>
      </c>
      <c r="N2012" s="31" t="s">
        <v>2</v>
      </c>
      <c r="O2012" s="173">
        <v>1.0</v>
      </c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99" t="s">
        <v>5703</v>
      </c>
      <c r="B2013" s="168" t="s">
        <v>5700</v>
      </c>
      <c r="C2013" s="31" t="s">
        <v>1732</v>
      </c>
      <c r="D2013" s="168" t="s">
        <v>5701</v>
      </c>
      <c r="E2013" s="31" t="s">
        <v>5702</v>
      </c>
      <c r="F2013" s="31" t="s">
        <v>132</v>
      </c>
      <c r="G2013" s="168" t="s">
        <v>1736</v>
      </c>
      <c r="H2013" s="31" t="s">
        <v>1733</v>
      </c>
      <c r="I2013" s="168" t="s">
        <v>1755</v>
      </c>
      <c r="J2013" s="173">
        <v>1.0</v>
      </c>
      <c r="K2013" s="31" t="s">
        <v>9</v>
      </c>
      <c r="L2013" s="31" t="s">
        <v>134</v>
      </c>
      <c r="M2013" s="174">
        <v>45761.0</v>
      </c>
      <c r="N2013" s="31" t="s">
        <v>2</v>
      </c>
      <c r="O2013" s="173">
        <v>1.0</v>
      </c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99" t="s">
        <v>5704</v>
      </c>
      <c r="B2014" s="168" t="s">
        <v>5705</v>
      </c>
      <c r="C2014" s="31" t="s">
        <v>1725</v>
      </c>
      <c r="D2014" s="168" t="s">
        <v>5706</v>
      </c>
      <c r="E2014" s="31" t="s">
        <v>5707</v>
      </c>
      <c r="F2014" s="31" t="s">
        <v>129</v>
      </c>
      <c r="G2014" s="163" t="s">
        <v>1728</v>
      </c>
      <c r="H2014" s="31" t="s">
        <v>1728</v>
      </c>
      <c r="I2014" s="168" t="s">
        <v>1755</v>
      </c>
      <c r="J2014" s="173">
        <v>1.0</v>
      </c>
      <c r="K2014" s="31" t="s">
        <v>9</v>
      </c>
      <c r="L2014" s="31" t="s">
        <v>134</v>
      </c>
      <c r="M2014" s="174">
        <v>45761.0</v>
      </c>
      <c r="N2014" s="31" t="s">
        <v>2</v>
      </c>
      <c r="O2014" s="173">
        <v>1.0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99" t="s">
        <v>5708</v>
      </c>
      <c r="B2015" s="168" t="s">
        <v>5705</v>
      </c>
      <c r="C2015" s="31" t="s">
        <v>1732</v>
      </c>
      <c r="D2015" s="168" t="s">
        <v>5706</v>
      </c>
      <c r="E2015" s="31" t="s">
        <v>5707</v>
      </c>
      <c r="F2015" s="31" t="s">
        <v>129</v>
      </c>
      <c r="G2015" s="168" t="s">
        <v>1792</v>
      </c>
      <c r="H2015" s="31" t="s">
        <v>1779</v>
      </c>
      <c r="I2015" s="168" t="s">
        <v>1755</v>
      </c>
      <c r="J2015" s="173">
        <v>1.0</v>
      </c>
      <c r="K2015" s="31" t="s">
        <v>9</v>
      </c>
      <c r="L2015" s="31" t="s">
        <v>134</v>
      </c>
      <c r="M2015" s="174">
        <v>45761.0</v>
      </c>
      <c r="N2015" s="31" t="s">
        <v>2</v>
      </c>
      <c r="O2015" s="173">
        <v>1.0</v>
      </c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99" t="s">
        <v>5709</v>
      </c>
      <c r="B2016" s="168" t="s">
        <v>5700</v>
      </c>
      <c r="C2016" s="31" t="s">
        <v>1735</v>
      </c>
      <c r="D2016" s="168" t="s">
        <v>5701</v>
      </c>
      <c r="E2016" s="31" t="s">
        <v>5702</v>
      </c>
      <c r="F2016" s="31" t="s">
        <v>132</v>
      </c>
      <c r="G2016" s="168" t="s">
        <v>1736</v>
      </c>
      <c r="H2016" s="31" t="s">
        <v>1733</v>
      </c>
      <c r="I2016" s="168" t="s">
        <v>1755</v>
      </c>
      <c r="J2016" s="173">
        <v>1.0</v>
      </c>
      <c r="K2016" s="31" t="s">
        <v>9</v>
      </c>
      <c r="L2016" s="31" t="s">
        <v>134</v>
      </c>
      <c r="M2016" s="174">
        <v>45761.0</v>
      </c>
      <c r="N2016" s="31" t="s">
        <v>2</v>
      </c>
      <c r="O2016" s="173">
        <v>1.0</v>
      </c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99" t="s">
        <v>5710</v>
      </c>
      <c r="B2017" s="168" t="s">
        <v>5711</v>
      </c>
      <c r="C2017" s="31" t="s">
        <v>1725</v>
      </c>
      <c r="D2017" s="168" t="s">
        <v>5712</v>
      </c>
      <c r="E2017" s="31" t="s">
        <v>5713</v>
      </c>
      <c r="F2017" s="31" t="s">
        <v>129</v>
      </c>
      <c r="G2017" s="163" t="s">
        <v>1728</v>
      </c>
      <c r="H2017" s="31" t="s">
        <v>1728</v>
      </c>
      <c r="I2017" s="168" t="s">
        <v>1729</v>
      </c>
      <c r="J2017" s="173">
        <v>1.0</v>
      </c>
      <c r="K2017" s="31" t="s">
        <v>82</v>
      </c>
      <c r="L2017" s="31" t="s">
        <v>134</v>
      </c>
      <c r="M2017" s="174">
        <v>45761.0</v>
      </c>
      <c r="N2017" s="31" t="s">
        <v>2</v>
      </c>
      <c r="O2017" s="173">
        <v>1.0</v>
      </c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99" t="s">
        <v>5714</v>
      </c>
      <c r="B2018" s="168" t="s">
        <v>5715</v>
      </c>
      <c r="C2018" s="31" t="s">
        <v>1725</v>
      </c>
      <c r="D2018" s="168" t="s">
        <v>5716</v>
      </c>
      <c r="E2018" s="31" t="s">
        <v>5717</v>
      </c>
      <c r="F2018" s="31" t="s">
        <v>132</v>
      </c>
      <c r="G2018" s="163" t="s">
        <v>1728</v>
      </c>
      <c r="H2018" s="31" t="s">
        <v>1728</v>
      </c>
      <c r="I2018" s="168" t="s">
        <v>1729</v>
      </c>
      <c r="J2018" s="173">
        <v>1.0</v>
      </c>
      <c r="K2018" s="31" t="s">
        <v>82</v>
      </c>
      <c r="L2018" s="31" t="s">
        <v>134</v>
      </c>
      <c r="M2018" s="174">
        <v>45761.0</v>
      </c>
      <c r="N2018" s="31" t="s">
        <v>2</v>
      </c>
      <c r="O2018" s="173">
        <v>1.0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99" t="s">
        <v>5718</v>
      </c>
      <c r="B2019" s="168" t="s">
        <v>5715</v>
      </c>
      <c r="C2019" s="31" t="s">
        <v>1732</v>
      </c>
      <c r="D2019" s="168" t="s">
        <v>5716</v>
      </c>
      <c r="E2019" s="31" t="s">
        <v>5717</v>
      </c>
      <c r="F2019" s="31" t="s">
        <v>132</v>
      </c>
      <c r="G2019" s="168" t="s">
        <v>1962</v>
      </c>
      <c r="H2019" s="31" t="s">
        <v>1944</v>
      </c>
      <c r="I2019" s="168" t="s">
        <v>1729</v>
      </c>
      <c r="J2019" s="173">
        <v>1.0</v>
      </c>
      <c r="K2019" s="31" t="s">
        <v>82</v>
      </c>
      <c r="L2019" s="31" t="s">
        <v>134</v>
      </c>
      <c r="M2019" s="174">
        <v>45761.0</v>
      </c>
      <c r="N2019" s="31" t="s">
        <v>2</v>
      </c>
      <c r="O2019" s="173">
        <v>1.0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99" t="s">
        <v>5719</v>
      </c>
      <c r="B2020" s="168" t="s">
        <v>5711</v>
      </c>
      <c r="C2020" s="31" t="s">
        <v>1732</v>
      </c>
      <c r="D2020" s="168" t="s">
        <v>5712</v>
      </c>
      <c r="E2020" s="31" t="s">
        <v>5713</v>
      </c>
      <c r="F2020" s="31" t="s">
        <v>129</v>
      </c>
      <c r="G2020" s="168" t="s">
        <v>1792</v>
      </c>
      <c r="H2020" s="31" t="s">
        <v>1779</v>
      </c>
      <c r="I2020" s="168" t="s">
        <v>1729</v>
      </c>
      <c r="J2020" s="173">
        <v>1.0</v>
      </c>
      <c r="K2020" s="31" t="s">
        <v>82</v>
      </c>
      <c r="L2020" s="31" t="s">
        <v>134</v>
      </c>
      <c r="M2020" s="174">
        <v>45761.0</v>
      </c>
      <c r="N2020" s="31" t="s">
        <v>2</v>
      </c>
      <c r="O2020" s="173">
        <v>1.0</v>
      </c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99" t="s">
        <v>5720</v>
      </c>
      <c r="B2021" s="168" t="s">
        <v>5705</v>
      </c>
      <c r="C2021" s="31" t="s">
        <v>1735</v>
      </c>
      <c r="D2021" s="168" t="s">
        <v>5706</v>
      </c>
      <c r="E2021" s="31" t="s">
        <v>5707</v>
      </c>
      <c r="F2021" s="31" t="s">
        <v>129</v>
      </c>
      <c r="G2021" s="168" t="s">
        <v>1792</v>
      </c>
      <c r="H2021" s="31" t="s">
        <v>1779</v>
      </c>
      <c r="I2021" s="168" t="s">
        <v>1755</v>
      </c>
      <c r="J2021" s="173">
        <v>1.0</v>
      </c>
      <c r="K2021" s="31" t="s">
        <v>9</v>
      </c>
      <c r="L2021" s="31" t="s">
        <v>134</v>
      </c>
      <c r="M2021" s="174">
        <v>45761.0</v>
      </c>
      <c r="N2021" s="31" t="s">
        <v>2</v>
      </c>
      <c r="O2021" s="173">
        <v>1.0</v>
      </c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99" t="s">
        <v>5721</v>
      </c>
      <c r="B2022" s="168" t="s">
        <v>5722</v>
      </c>
      <c r="C2022" s="31" t="s">
        <v>1725</v>
      </c>
      <c r="D2022" s="168" t="s">
        <v>5723</v>
      </c>
      <c r="E2022" s="31" t="s">
        <v>5724</v>
      </c>
      <c r="F2022" s="31" t="s">
        <v>132</v>
      </c>
      <c r="G2022" s="163" t="s">
        <v>1728</v>
      </c>
      <c r="H2022" s="31" t="s">
        <v>1728</v>
      </c>
      <c r="I2022" s="168" t="s">
        <v>1755</v>
      </c>
      <c r="J2022" s="173">
        <v>1.0</v>
      </c>
      <c r="K2022" s="31" t="s">
        <v>9</v>
      </c>
      <c r="L2022" s="31" t="s">
        <v>134</v>
      </c>
      <c r="M2022" s="174">
        <v>45761.0</v>
      </c>
      <c r="N2022" s="31" t="s">
        <v>2</v>
      </c>
      <c r="O2022" s="173">
        <v>1.0</v>
      </c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99" t="s">
        <v>5725</v>
      </c>
      <c r="B2023" s="168" t="s">
        <v>5722</v>
      </c>
      <c r="C2023" s="31" t="s">
        <v>1732</v>
      </c>
      <c r="D2023" s="168" t="s">
        <v>5723</v>
      </c>
      <c r="E2023" s="31" t="s">
        <v>5724</v>
      </c>
      <c r="F2023" s="31" t="s">
        <v>132</v>
      </c>
      <c r="G2023" s="168" t="s">
        <v>1736</v>
      </c>
      <c r="H2023" s="31" t="s">
        <v>1733</v>
      </c>
      <c r="I2023" s="168" t="s">
        <v>1755</v>
      </c>
      <c r="J2023" s="173">
        <v>1.0</v>
      </c>
      <c r="K2023" s="31" t="s">
        <v>9</v>
      </c>
      <c r="L2023" s="31" t="s">
        <v>134</v>
      </c>
      <c r="M2023" s="174">
        <v>45761.0</v>
      </c>
      <c r="N2023" s="31" t="s">
        <v>2</v>
      </c>
      <c r="O2023" s="173">
        <v>1.0</v>
      </c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99" t="s">
        <v>5726</v>
      </c>
      <c r="B2024" s="168" t="s">
        <v>5715</v>
      </c>
      <c r="C2024" s="31" t="s">
        <v>1735</v>
      </c>
      <c r="D2024" s="168" t="s">
        <v>5716</v>
      </c>
      <c r="E2024" s="31" t="s">
        <v>5717</v>
      </c>
      <c r="F2024" s="31" t="s">
        <v>132</v>
      </c>
      <c r="G2024" s="168" t="s">
        <v>1962</v>
      </c>
      <c r="H2024" s="31" t="s">
        <v>1944</v>
      </c>
      <c r="I2024" s="168" t="s">
        <v>1729</v>
      </c>
      <c r="J2024" s="173">
        <v>1.0</v>
      </c>
      <c r="K2024" s="31" t="s">
        <v>82</v>
      </c>
      <c r="L2024" s="31" t="s">
        <v>134</v>
      </c>
      <c r="M2024" s="174">
        <v>45761.0</v>
      </c>
      <c r="N2024" s="31" t="s">
        <v>2</v>
      </c>
      <c r="O2024" s="173">
        <v>1.0</v>
      </c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99" t="s">
        <v>5727</v>
      </c>
      <c r="B2025" s="168" t="s">
        <v>5722</v>
      </c>
      <c r="C2025" s="31" t="s">
        <v>1735</v>
      </c>
      <c r="D2025" s="168" t="s">
        <v>5723</v>
      </c>
      <c r="E2025" s="31" t="s">
        <v>5724</v>
      </c>
      <c r="F2025" s="31" t="s">
        <v>132</v>
      </c>
      <c r="G2025" s="168" t="s">
        <v>1736</v>
      </c>
      <c r="H2025" s="31" t="s">
        <v>1733</v>
      </c>
      <c r="I2025" s="168" t="s">
        <v>1755</v>
      </c>
      <c r="J2025" s="173">
        <v>1.0</v>
      </c>
      <c r="K2025" s="31" t="s">
        <v>9</v>
      </c>
      <c r="L2025" s="31" t="s">
        <v>134</v>
      </c>
      <c r="M2025" s="174">
        <v>45761.0</v>
      </c>
      <c r="N2025" s="31" t="s">
        <v>2</v>
      </c>
      <c r="O2025" s="173">
        <v>1.0</v>
      </c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99" t="s">
        <v>5728</v>
      </c>
      <c r="B2026" s="168" t="s">
        <v>5711</v>
      </c>
      <c r="C2026" s="31" t="s">
        <v>1735</v>
      </c>
      <c r="D2026" s="168" t="s">
        <v>5712</v>
      </c>
      <c r="E2026" s="31" t="s">
        <v>5713</v>
      </c>
      <c r="F2026" s="31" t="s">
        <v>129</v>
      </c>
      <c r="G2026" s="168" t="s">
        <v>1792</v>
      </c>
      <c r="H2026" s="31" t="s">
        <v>1779</v>
      </c>
      <c r="I2026" s="168" t="s">
        <v>1729</v>
      </c>
      <c r="J2026" s="173">
        <v>1.0</v>
      </c>
      <c r="K2026" s="31" t="s">
        <v>82</v>
      </c>
      <c r="L2026" s="31" t="s">
        <v>134</v>
      </c>
      <c r="M2026" s="174">
        <v>45761.0</v>
      </c>
      <c r="N2026" s="31" t="s">
        <v>2</v>
      </c>
      <c r="O2026" s="173">
        <v>1.0</v>
      </c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99" t="s">
        <v>5729</v>
      </c>
      <c r="B2027" s="168" t="s">
        <v>5730</v>
      </c>
      <c r="C2027" s="31" t="s">
        <v>1725</v>
      </c>
      <c r="D2027" s="168" t="s">
        <v>5731</v>
      </c>
      <c r="E2027" s="31" t="s">
        <v>5732</v>
      </c>
      <c r="F2027" s="31" t="s">
        <v>129</v>
      </c>
      <c r="G2027" s="163" t="s">
        <v>1728</v>
      </c>
      <c r="H2027" s="31" t="s">
        <v>1728</v>
      </c>
      <c r="I2027" s="168" t="s">
        <v>1755</v>
      </c>
      <c r="J2027" s="173">
        <v>1.0</v>
      </c>
      <c r="K2027" s="31" t="s">
        <v>9</v>
      </c>
      <c r="L2027" s="31" t="s">
        <v>134</v>
      </c>
      <c r="M2027" s="174">
        <v>45761.0</v>
      </c>
      <c r="N2027" s="31" t="s">
        <v>2</v>
      </c>
      <c r="O2027" s="173">
        <v>1.0</v>
      </c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99" t="s">
        <v>5733</v>
      </c>
      <c r="B2028" s="168" t="s">
        <v>5734</v>
      </c>
      <c r="C2028" s="31" t="s">
        <v>1725</v>
      </c>
      <c r="D2028" s="168" t="s">
        <v>5735</v>
      </c>
      <c r="E2028" s="31" t="s">
        <v>5736</v>
      </c>
      <c r="F2028" s="31" t="s">
        <v>129</v>
      </c>
      <c r="G2028" s="163" t="s">
        <v>1728</v>
      </c>
      <c r="H2028" s="31" t="s">
        <v>1728</v>
      </c>
      <c r="I2028" s="168" t="s">
        <v>1755</v>
      </c>
      <c r="J2028" s="173">
        <v>1.0</v>
      </c>
      <c r="K2028" s="31" t="s">
        <v>9</v>
      </c>
      <c r="L2028" s="31" t="s">
        <v>134</v>
      </c>
      <c r="M2028" s="174">
        <v>45761.0</v>
      </c>
      <c r="N2028" s="31" t="s">
        <v>2</v>
      </c>
      <c r="O2028" s="173">
        <v>1.0</v>
      </c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99" t="s">
        <v>5737</v>
      </c>
      <c r="B2029" s="168" t="s">
        <v>5738</v>
      </c>
      <c r="C2029" s="31" t="s">
        <v>1725</v>
      </c>
      <c r="D2029" s="168" t="s">
        <v>5739</v>
      </c>
      <c r="E2029" s="31" t="s">
        <v>4090</v>
      </c>
      <c r="F2029" s="31" t="s">
        <v>132</v>
      </c>
      <c r="G2029" s="163" t="s">
        <v>1728</v>
      </c>
      <c r="H2029" s="31" t="s">
        <v>1728</v>
      </c>
      <c r="I2029" s="168" t="s">
        <v>1755</v>
      </c>
      <c r="J2029" s="173">
        <v>1.0</v>
      </c>
      <c r="K2029" s="31" t="s">
        <v>9</v>
      </c>
      <c r="L2029" s="31" t="s">
        <v>134</v>
      </c>
      <c r="M2029" s="174">
        <v>45761.0</v>
      </c>
      <c r="N2029" s="31" t="s">
        <v>2</v>
      </c>
      <c r="O2029" s="173">
        <v>1.0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99" t="s">
        <v>5740</v>
      </c>
      <c r="B2030" s="168" t="s">
        <v>5734</v>
      </c>
      <c r="C2030" s="31" t="s">
        <v>1732</v>
      </c>
      <c r="D2030" s="168" t="s">
        <v>5735</v>
      </c>
      <c r="E2030" s="31" t="s">
        <v>5736</v>
      </c>
      <c r="F2030" s="31" t="s">
        <v>129</v>
      </c>
      <c r="G2030" s="168" t="s">
        <v>1792</v>
      </c>
      <c r="H2030" s="31" t="s">
        <v>1779</v>
      </c>
      <c r="I2030" s="168" t="s">
        <v>1755</v>
      </c>
      <c r="J2030" s="173">
        <v>1.0</v>
      </c>
      <c r="K2030" s="31" t="s">
        <v>9</v>
      </c>
      <c r="L2030" s="31" t="s">
        <v>134</v>
      </c>
      <c r="M2030" s="174">
        <v>45761.0</v>
      </c>
      <c r="N2030" s="31" t="s">
        <v>2</v>
      </c>
      <c r="O2030" s="173">
        <v>1.0</v>
      </c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99" t="s">
        <v>5741</v>
      </c>
      <c r="B2031" s="168" t="s">
        <v>5738</v>
      </c>
      <c r="C2031" s="31" t="s">
        <v>1732</v>
      </c>
      <c r="D2031" s="168" t="s">
        <v>5739</v>
      </c>
      <c r="E2031" s="31" t="s">
        <v>4090</v>
      </c>
      <c r="F2031" s="31" t="s">
        <v>132</v>
      </c>
      <c r="G2031" s="168" t="s">
        <v>1736</v>
      </c>
      <c r="H2031" s="31" t="s">
        <v>1733</v>
      </c>
      <c r="I2031" s="168" t="s">
        <v>1755</v>
      </c>
      <c r="J2031" s="173">
        <v>1.0</v>
      </c>
      <c r="K2031" s="31" t="s">
        <v>9</v>
      </c>
      <c r="L2031" s="31" t="s">
        <v>134</v>
      </c>
      <c r="M2031" s="174">
        <v>45761.0</v>
      </c>
      <c r="N2031" s="31" t="s">
        <v>2</v>
      </c>
      <c r="O2031" s="173">
        <v>1.0</v>
      </c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99" t="s">
        <v>5742</v>
      </c>
      <c r="B2032" s="168" t="s">
        <v>5730</v>
      </c>
      <c r="C2032" s="31" t="s">
        <v>1732</v>
      </c>
      <c r="D2032" s="168" t="s">
        <v>5731</v>
      </c>
      <c r="E2032" s="31" t="s">
        <v>5732</v>
      </c>
      <c r="F2032" s="31" t="s">
        <v>129</v>
      </c>
      <c r="G2032" s="168" t="s">
        <v>1736</v>
      </c>
      <c r="H2032" s="31" t="s">
        <v>1733</v>
      </c>
      <c r="I2032" s="168" t="s">
        <v>1755</v>
      </c>
      <c r="J2032" s="173">
        <v>1.0</v>
      </c>
      <c r="K2032" s="31" t="s">
        <v>9</v>
      </c>
      <c r="L2032" s="31" t="s">
        <v>134</v>
      </c>
      <c r="M2032" s="174">
        <v>45761.0</v>
      </c>
      <c r="N2032" s="31" t="s">
        <v>2</v>
      </c>
      <c r="O2032" s="173">
        <v>1.0</v>
      </c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99" t="s">
        <v>5743</v>
      </c>
      <c r="B2033" s="168" t="s">
        <v>5738</v>
      </c>
      <c r="C2033" s="31" t="s">
        <v>1735</v>
      </c>
      <c r="D2033" s="168" t="s">
        <v>5739</v>
      </c>
      <c r="E2033" s="31" t="s">
        <v>4090</v>
      </c>
      <c r="F2033" s="31" t="s">
        <v>132</v>
      </c>
      <c r="G2033" s="168" t="s">
        <v>1736</v>
      </c>
      <c r="H2033" s="31" t="s">
        <v>1733</v>
      </c>
      <c r="I2033" s="168" t="s">
        <v>1755</v>
      </c>
      <c r="J2033" s="173">
        <v>1.0</v>
      </c>
      <c r="K2033" s="31" t="s">
        <v>9</v>
      </c>
      <c r="L2033" s="31" t="s">
        <v>134</v>
      </c>
      <c r="M2033" s="174">
        <v>45761.0</v>
      </c>
      <c r="N2033" s="31" t="s">
        <v>2</v>
      </c>
      <c r="O2033" s="173">
        <v>1.0</v>
      </c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99" t="s">
        <v>5744</v>
      </c>
      <c r="B2034" s="168" t="s">
        <v>5745</v>
      </c>
      <c r="C2034" s="31" t="s">
        <v>1725</v>
      </c>
      <c r="D2034" s="168" t="s">
        <v>5746</v>
      </c>
      <c r="E2034" s="31" t="s">
        <v>5747</v>
      </c>
      <c r="F2034" s="31" t="s">
        <v>129</v>
      </c>
      <c r="G2034" s="163" t="s">
        <v>1728</v>
      </c>
      <c r="H2034" s="31" t="s">
        <v>1728</v>
      </c>
      <c r="I2034" s="168" t="s">
        <v>1755</v>
      </c>
      <c r="J2034" s="173">
        <v>1.0</v>
      </c>
      <c r="K2034" s="31" t="s">
        <v>9</v>
      </c>
      <c r="L2034" s="31" t="s">
        <v>134</v>
      </c>
      <c r="M2034" s="174">
        <v>45761.0</v>
      </c>
      <c r="N2034" s="31" t="s">
        <v>2</v>
      </c>
      <c r="O2034" s="173">
        <v>1.0</v>
      </c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99" t="s">
        <v>5748</v>
      </c>
      <c r="B2035" s="168" t="s">
        <v>5734</v>
      </c>
      <c r="C2035" s="31" t="s">
        <v>1735</v>
      </c>
      <c r="D2035" s="168" t="s">
        <v>5735</v>
      </c>
      <c r="E2035" s="31" t="s">
        <v>5736</v>
      </c>
      <c r="F2035" s="31" t="s">
        <v>129</v>
      </c>
      <c r="G2035" s="168" t="s">
        <v>1792</v>
      </c>
      <c r="H2035" s="31" t="s">
        <v>1779</v>
      </c>
      <c r="I2035" s="168" t="s">
        <v>1755</v>
      </c>
      <c r="J2035" s="173">
        <v>1.0</v>
      </c>
      <c r="K2035" s="31" t="s">
        <v>9</v>
      </c>
      <c r="L2035" s="31" t="s">
        <v>134</v>
      </c>
      <c r="M2035" s="174">
        <v>45761.0</v>
      </c>
      <c r="N2035" s="31" t="s">
        <v>2</v>
      </c>
      <c r="O2035" s="173">
        <v>1.0</v>
      </c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99" t="s">
        <v>5749</v>
      </c>
      <c r="B2036" s="168" t="s">
        <v>5745</v>
      </c>
      <c r="C2036" s="31" t="s">
        <v>1732</v>
      </c>
      <c r="D2036" s="168" t="s">
        <v>5746</v>
      </c>
      <c r="E2036" s="31" t="s">
        <v>5747</v>
      </c>
      <c r="F2036" s="31" t="s">
        <v>129</v>
      </c>
      <c r="G2036" s="168" t="s">
        <v>1792</v>
      </c>
      <c r="H2036" s="31" t="s">
        <v>1779</v>
      </c>
      <c r="I2036" s="168" t="s">
        <v>1755</v>
      </c>
      <c r="J2036" s="173">
        <v>1.0</v>
      </c>
      <c r="K2036" s="31" t="s">
        <v>9</v>
      </c>
      <c r="L2036" s="31" t="s">
        <v>134</v>
      </c>
      <c r="M2036" s="174">
        <v>45761.0</v>
      </c>
      <c r="N2036" s="31" t="s">
        <v>2</v>
      </c>
      <c r="O2036" s="173">
        <v>1.0</v>
      </c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99" t="s">
        <v>5750</v>
      </c>
      <c r="B2037" s="168" t="s">
        <v>5751</v>
      </c>
      <c r="C2037" s="31" t="s">
        <v>1725</v>
      </c>
      <c r="D2037" s="168" t="s">
        <v>5752</v>
      </c>
      <c r="E2037" s="31" t="s">
        <v>5753</v>
      </c>
      <c r="F2037" s="31" t="s">
        <v>131</v>
      </c>
      <c r="G2037" s="163" t="s">
        <v>1728</v>
      </c>
      <c r="H2037" s="31" t="s">
        <v>1728</v>
      </c>
      <c r="I2037" s="168" t="s">
        <v>1755</v>
      </c>
      <c r="J2037" s="173">
        <v>1.0</v>
      </c>
      <c r="K2037" s="31" t="s">
        <v>9</v>
      </c>
      <c r="L2037" s="31" t="s">
        <v>134</v>
      </c>
      <c r="M2037" s="174">
        <v>45761.0</v>
      </c>
      <c r="N2037" s="31" t="s">
        <v>2</v>
      </c>
      <c r="O2037" s="173">
        <v>1.0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99" t="s">
        <v>5754</v>
      </c>
      <c r="B2038" s="168" t="s">
        <v>5751</v>
      </c>
      <c r="C2038" s="31" t="s">
        <v>1732</v>
      </c>
      <c r="D2038" s="168" t="s">
        <v>5752</v>
      </c>
      <c r="E2038" s="31" t="s">
        <v>5753</v>
      </c>
      <c r="F2038" s="31" t="s">
        <v>131</v>
      </c>
      <c r="G2038" s="168" t="s">
        <v>1962</v>
      </c>
      <c r="H2038" s="31" t="s">
        <v>1944</v>
      </c>
      <c r="I2038" s="168" t="s">
        <v>1755</v>
      </c>
      <c r="J2038" s="173">
        <v>1.0</v>
      </c>
      <c r="K2038" s="31" t="s">
        <v>9</v>
      </c>
      <c r="L2038" s="31" t="s">
        <v>134</v>
      </c>
      <c r="M2038" s="174">
        <v>45761.0</v>
      </c>
      <c r="N2038" s="31" t="s">
        <v>2</v>
      </c>
      <c r="O2038" s="173">
        <v>1.0</v>
      </c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99" t="s">
        <v>5755</v>
      </c>
      <c r="B2039" s="168" t="s">
        <v>5756</v>
      </c>
      <c r="C2039" s="31" t="s">
        <v>1725</v>
      </c>
      <c r="D2039" s="168" t="s">
        <v>5757</v>
      </c>
      <c r="E2039" s="31" t="s">
        <v>5758</v>
      </c>
      <c r="F2039" s="31" t="s">
        <v>129</v>
      </c>
      <c r="G2039" s="163" t="s">
        <v>1728</v>
      </c>
      <c r="H2039" s="31" t="s">
        <v>1728</v>
      </c>
      <c r="I2039" s="168" t="s">
        <v>1755</v>
      </c>
      <c r="J2039" s="173">
        <v>1.0</v>
      </c>
      <c r="K2039" s="31" t="s">
        <v>9</v>
      </c>
      <c r="L2039" s="31" t="s">
        <v>134</v>
      </c>
      <c r="M2039" s="174">
        <v>45761.0</v>
      </c>
      <c r="N2039" s="31" t="s">
        <v>2</v>
      </c>
      <c r="O2039" s="173">
        <v>1.0</v>
      </c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99" t="s">
        <v>5759</v>
      </c>
      <c r="B2040" s="168" t="s">
        <v>5730</v>
      </c>
      <c r="C2040" s="31" t="s">
        <v>1735</v>
      </c>
      <c r="D2040" s="168" t="s">
        <v>5731</v>
      </c>
      <c r="E2040" s="31" t="s">
        <v>5732</v>
      </c>
      <c r="F2040" s="31" t="s">
        <v>129</v>
      </c>
      <c r="G2040" s="168" t="s">
        <v>1736</v>
      </c>
      <c r="H2040" s="31" t="s">
        <v>1733</v>
      </c>
      <c r="I2040" s="168" t="s">
        <v>1755</v>
      </c>
      <c r="J2040" s="173">
        <v>1.0</v>
      </c>
      <c r="K2040" s="31" t="s">
        <v>9</v>
      </c>
      <c r="L2040" s="31" t="s">
        <v>134</v>
      </c>
      <c r="M2040" s="174">
        <v>45761.0</v>
      </c>
      <c r="N2040" s="31" t="s">
        <v>2</v>
      </c>
      <c r="O2040" s="173">
        <v>1.0</v>
      </c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99" t="s">
        <v>5760</v>
      </c>
      <c r="B2041" s="168" t="s">
        <v>5756</v>
      </c>
      <c r="C2041" s="31" t="s">
        <v>1732</v>
      </c>
      <c r="D2041" s="168" t="s">
        <v>5757</v>
      </c>
      <c r="E2041" s="31" t="s">
        <v>5758</v>
      </c>
      <c r="F2041" s="31" t="s">
        <v>129</v>
      </c>
      <c r="G2041" s="168" t="s">
        <v>1736</v>
      </c>
      <c r="H2041" s="31" t="s">
        <v>1733</v>
      </c>
      <c r="I2041" s="168" t="s">
        <v>1755</v>
      </c>
      <c r="J2041" s="173">
        <v>1.0</v>
      </c>
      <c r="K2041" s="31" t="s">
        <v>9</v>
      </c>
      <c r="L2041" s="31" t="s">
        <v>134</v>
      </c>
      <c r="M2041" s="174">
        <v>45761.0</v>
      </c>
      <c r="N2041" s="31" t="s">
        <v>2</v>
      </c>
      <c r="O2041" s="173">
        <v>1.0</v>
      </c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99" t="s">
        <v>5761</v>
      </c>
      <c r="B2042" s="168" t="s">
        <v>5745</v>
      </c>
      <c r="C2042" s="31" t="s">
        <v>1735</v>
      </c>
      <c r="D2042" s="168" t="s">
        <v>5746</v>
      </c>
      <c r="E2042" s="31" t="s">
        <v>5747</v>
      </c>
      <c r="F2042" s="31" t="s">
        <v>129</v>
      </c>
      <c r="G2042" s="168" t="s">
        <v>1792</v>
      </c>
      <c r="H2042" s="31" t="s">
        <v>1779</v>
      </c>
      <c r="I2042" s="168" t="s">
        <v>1755</v>
      </c>
      <c r="J2042" s="173">
        <v>1.0</v>
      </c>
      <c r="K2042" s="31" t="s">
        <v>9</v>
      </c>
      <c r="L2042" s="31" t="s">
        <v>134</v>
      </c>
      <c r="M2042" s="174">
        <v>45761.0</v>
      </c>
      <c r="N2042" s="31" t="s">
        <v>2</v>
      </c>
      <c r="O2042" s="173">
        <v>1.0</v>
      </c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99" t="s">
        <v>5762</v>
      </c>
      <c r="B2043" s="168" t="s">
        <v>5763</v>
      </c>
      <c r="C2043" s="31" t="s">
        <v>1725</v>
      </c>
      <c r="D2043" s="168" t="s">
        <v>5764</v>
      </c>
      <c r="E2043" s="31" t="s">
        <v>5765</v>
      </c>
      <c r="F2043" s="31" t="s">
        <v>129</v>
      </c>
      <c r="G2043" s="163" t="s">
        <v>1728</v>
      </c>
      <c r="H2043" s="31" t="s">
        <v>1728</v>
      </c>
      <c r="I2043" s="168" t="s">
        <v>1755</v>
      </c>
      <c r="J2043" s="173">
        <v>1.0</v>
      </c>
      <c r="K2043" s="31" t="s">
        <v>9</v>
      </c>
      <c r="L2043" s="31" t="s">
        <v>134</v>
      </c>
      <c r="M2043" s="174">
        <v>45761.0</v>
      </c>
      <c r="N2043" s="31" t="s">
        <v>2</v>
      </c>
      <c r="O2043" s="173">
        <v>1.0</v>
      </c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99" t="s">
        <v>5766</v>
      </c>
      <c r="B2044" s="168" t="s">
        <v>5763</v>
      </c>
      <c r="C2044" s="31" t="s">
        <v>1732</v>
      </c>
      <c r="D2044" s="168" t="s">
        <v>5764</v>
      </c>
      <c r="E2044" s="31" t="s">
        <v>5765</v>
      </c>
      <c r="F2044" s="31" t="s">
        <v>129</v>
      </c>
      <c r="G2044" s="168" t="s">
        <v>1792</v>
      </c>
      <c r="H2044" s="31" t="s">
        <v>1779</v>
      </c>
      <c r="I2044" s="168" t="s">
        <v>1755</v>
      </c>
      <c r="J2044" s="173">
        <v>1.0</v>
      </c>
      <c r="K2044" s="31" t="s">
        <v>9</v>
      </c>
      <c r="L2044" s="31" t="s">
        <v>134</v>
      </c>
      <c r="M2044" s="174">
        <v>45761.0</v>
      </c>
      <c r="N2044" s="31" t="s">
        <v>2</v>
      </c>
      <c r="O2044" s="173">
        <v>1.0</v>
      </c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99" t="s">
        <v>5767</v>
      </c>
      <c r="B2045" s="168" t="s">
        <v>5768</v>
      </c>
      <c r="C2045" s="31" t="s">
        <v>1725</v>
      </c>
      <c r="D2045" s="168" t="s">
        <v>5769</v>
      </c>
      <c r="E2045" s="31" t="s">
        <v>5770</v>
      </c>
      <c r="F2045" s="31" t="s">
        <v>132</v>
      </c>
      <c r="G2045" s="163" t="s">
        <v>1728</v>
      </c>
      <c r="H2045" s="31" t="s">
        <v>1728</v>
      </c>
      <c r="I2045" s="168" t="s">
        <v>1729</v>
      </c>
      <c r="J2045" s="173">
        <v>1.0</v>
      </c>
      <c r="K2045" s="31" t="s">
        <v>82</v>
      </c>
      <c r="L2045" s="31" t="s">
        <v>134</v>
      </c>
      <c r="M2045" s="174">
        <v>45761.0</v>
      </c>
      <c r="N2045" s="31" t="s">
        <v>2</v>
      </c>
      <c r="O2045" s="173">
        <v>1.0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99" t="s">
        <v>5771</v>
      </c>
      <c r="B2046" s="168" t="s">
        <v>5768</v>
      </c>
      <c r="C2046" s="31" t="s">
        <v>1732</v>
      </c>
      <c r="D2046" s="168" t="s">
        <v>5769</v>
      </c>
      <c r="E2046" s="31" t="s">
        <v>5770</v>
      </c>
      <c r="F2046" s="31" t="s">
        <v>132</v>
      </c>
      <c r="G2046" s="168" t="s">
        <v>1962</v>
      </c>
      <c r="H2046" s="31" t="s">
        <v>1944</v>
      </c>
      <c r="I2046" s="168" t="s">
        <v>1729</v>
      </c>
      <c r="J2046" s="173">
        <v>1.0</v>
      </c>
      <c r="K2046" s="31" t="s">
        <v>82</v>
      </c>
      <c r="L2046" s="31" t="s">
        <v>134</v>
      </c>
      <c r="M2046" s="174">
        <v>45761.0</v>
      </c>
      <c r="N2046" s="31" t="s">
        <v>2</v>
      </c>
      <c r="O2046" s="173">
        <v>1.0</v>
      </c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99" t="s">
        <v>5772</v>
      </c>
      <c r="B2047" s="168" t="s">
        <v>5756</v>
      </c>
      <c r="C2047" s="31" t="s">
        <v>1735</v>
      </c>
      <c r="D2047" s="168" t="s">
        <v>5757</v>
      </c>
      <c r="E2047" s="31" t="s">
        <v>5758</v>
      </c>
      <c r="F2047" s="31" t="s">
        <v>129</v>
      </c>
      <c r="G2047" s="168" t="s">
        <v>1736</v>
      </c>
      <c r="H2047" s="31" t="s">
        <v>1733</v>
      </c>
      <c r="I2047" s="168" t="s">
        <v>1755</v>
      </c>
      <c r="J2047" s="173">
        <v>1.0</v>
      </c>
      <c r="K2047" s="31" t="s">
        <v>9</v>
      </c>
      <c r="L2047" s="31" t="s">
        <v>134</v>
      </c>
      <c r="M2047" s="174">
        <v>45761.0</v>
      </c>
      <c r="N2047" s="31" t="s">
        <v>2</v>
      </c>
      <c r="O2047" s="173">
        <v>1.0</v>
      </c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99" t="s">
        <v>5773</v>
      </c>
      <c r="B2048" s="168" t="s">
        <v>5751</v>
      </c>
      <c r="C2048" s="31" t="s">
        <v>1735</v>
      </c>
      <c r="D2048" s="168" t="s">
        <v>5752</v>
      </c>
      <c r="E2048" s="31" t="s">
        <v>5753</v>
      </c>
      <c r="F2048" s="31" t="s">
        <v>131</v>
      </c>
      <c r="G2048" s="168" t="s">
        <v>1962</v>
      </c>
      <c r="H2048" s="31" t="s">
        <v>1944</v>
      </c>
      <c r="I2048" s="168" t="s">
        <v>1755</v>
      </c>
      <c r="J2048" s="173">
        <v>1.0</v>
      </c>
      <c r="K2048" s="31" t="s">
        <v>9</v>
      </c>
      <c r="L2048" s="31" t="s">
        <v>134</v>
      </c>
      <c r="M2048" s="174">
        <v>45761.0</v>
      </c>
      <c r="N2048" s="31" t="s">
        <v>2</v>
      </c>
      <c r="O2048" s="173">
        <v>1.0</v>
      </c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99" t="s">
        <v>5774</v>
      </c>
      <c r="B2049" s="168" t="s">
        <v>5763</v>
      </c>
      <c r="C2049" s="31" t="s">
        <v>1735</v>
      </c>
      <c r="D2049" s="168" t="s">
        <v>5764</v>
      </c>
      <c r="E2049" s="31" t="s">
        <v>5765</v>
      </c>
      <c r="F2049" s="31" t="s">
        <v>129</v>
      </c>
      <c r="G2049" s="168" t="s">
        <v>1792</v>
      </c>
      <c r="H2049" s="31" t="s">
        <v>1779</v>
      </c>
      <c r="I2049" s="168" t="s">
        <v>1755</v>
      </c>
      <c r="J2049" s="173">
        <v>1.0</v>
      </c>
      <c r="K2049" s="31" t="s">
        <v>9</v>
      </c>
      <c r="L2049" s="31" t="s">
        <v>134</v>
      </c>
      <c r="M2049" s="174">
        <v>45761.0</v>
      </c>
      <c r="N2049" s="31" t="s">
        <v>2</v>
      </c>
      <c r="O2049" s="173">
        <v>1.0</v>
      </c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99" t="s">
        <v>5775</v>
      </c>
      <c r="B2050" s="168" t="s">
        <v>5776</v>
      </c>
      <c r="C2050" s="31" t="s">
        <v>1725</v>
      </c>
      <c r="D2050" s="168" t="s">
        <v>5777</v>
      </c>
      <c r="E2050" s="31" t="s">
        <v>5778</v>
      </c>
      <c r="F2050" s="31" t="s">
        <v>129</v>
      </c>
      <c r="G2050" s="163" t="s">
        <v>1728</v>
      </c>
      <c r="H2050" s="31" t="s">
        <v>1728</v>
      </c>
      <c r="I2050" s="168" t="s">
        <v>1755</v>
      </c>
      <c r="J2050" s="173">
        <v>1.0</v>
      </c>
      <c r="K2050" s="31" t="s">
        <v>9</v>
      </c>
      <c r="L2050" s="31" t="s">
        <v>134</v>
      </c>
      <c r="M2050" s="174">
        <v>45761.0</v>
      </c>
      <c r="N2050" s="31" t="s">
        <v>2</v>
      </c>
      <c r="O2050" s="173">
        <v>1.0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99" t="s">
        <v>5779</v>
      </c>
      <c r="B2051" s="168" t="s">
        <v>5780</v>
      </c>
      <c r="C2051" s="31" t="s">
        <v>1725</v>
      </c>
      <c r="D2051" s="168" t="s">
        <v>5781</v>
      </c>
      <c r="E2051" s="31" t="s">
        <v>5782</v>
      </c>
      <c r="F2051" s="31" t="s">
        <v>129</v>
      </c>
      <c r="G2051" s="163" t="s">
        <v>1728</v>
      </c>
      <c r="H2051" s="31" t="s">
        <v>1728</v>
      </c>
      <c r="I2051" s="168" t="s">
        <v>1729</v>
      </c>
      <c r="J2051" s="173">
        <v>2.0</v>
      </c>
      <c r="K2051" s="31" t="s">
        <v>82</v>
      </c>
      <c r="L2051" s="31" t="s">
        <v>134</v>
      </c>
      <c r="M2051" s="174">
        <v>45761.0</v>
      </c>
      <c r="N2051" s="31" t="s">
        <v>2</v>
      </c>
      <c r="O2051" s="173">
        <v>2.0</v>
      </c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99" t="s">
        <v>5783</v>
      </c>
      <c r="B2052" s="168" t="s">
        <v>5780</v>
      </c>
      <c r="C2052" s="31" t="s">
        <v>1732</v>
      </c>
      <c r="D2052" s="168" t="s">
        <v>5781</v>
      </c>
      <c r="E2052" s="31" t="s">
        <v>5782</v>
      </c>
      <c r="F2052" s="31" t="s">
        <v>129</v>
      </c>
      <c r="G2052" s="168" t="s">
        <v>1736</v>
      </c>
      <c r="H2052" s="31" t="s">
        <v>1733</v>
      </c>
      <c r="I2052" s="168" t="s">
        <v>1729</v>
      </c>
      <c r="J2052" s="173">
        <v>2.0</v>
      </c>
      <c r="K2052" s="31" t="s">
        <v>82</v>
      </c>
      <c r="L2052" s="31" t="s">
        <v>134</v>
      </c>
      <c r="M2052" s="174">
        <v>45761.0</v>
      </c>
      <c r="N2052" s="31" t="s">
        <v>2</v>
      </c>
      <c r="O2052" s="173">
        <v>2.0</v>
      </c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99" t="s">
        <v>5784</v>
      </c>
      <c r="B2053" s="168" t="s">
        <v>5776</v>
      </c>
      <c r="C2053" s="31" t="s">
        <v>1732</v>
      </c>
      <c r="D2053" s="168" t="s">
        <v>5777</v>
      </c>
      <c r="E2053" s="31" t="s">
        <v>5778</v>
      </c>
      <c r="F2053" s="31" t="s">
        <v>129</v>
      </c>
      <c r="G2053" s="168" t="s">
        <v>1792</v>
      </c>
      <c r="H2053" s="31" t="s">
        <v>1779</v>
      </c>
      <c r="I2053" s="168" t="s">
        <v>1755</v>
      </c>
      <c r="J2053" s="173">
        <v>1.0</v>
      </c>
      <c r="K2053" s="31" t="s">
        <v>9</v>
      </c>
      <c r="L2053" s="31" t="s">
        <v>134</v>
      </c>
      <c r="M2053" s="174">
        <v>45761.0</v>
      </c>
      <c r="N2053" s="31" t="s">
        <v>2</v>
      </c>
      <c r="O2053" s="173">
        <v>1.0</v>
      </c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99" t="s">
        <v>5785</v>
      </c>
      <c r="B2054" s="168" t="s">
        <v>5768</v>
      </c>
      <c r="C2054" s="31" t="s">
        <v>1735</v>
      </c>
      <c r="D2054" s="168" t="s">
        <v>5769</v>
      </c>
      <c r="E2054" s="31" t="s">
        <v>5770</v>
      </c>
      <c r="F2054" s="31" t="s">
        <v>132</v>
      </c>
      <c r="G2054" s="168" t="s">
        <v>1962</v>
      </c>
      <c r="H2054" s="31" t="s">
        <v>1944</v>
      </c>
      <c r="I2054" s="168" t="s">
        <v>1729</v>
      </c>
      <c r="J2054" s="173">
        <v>1.0</v>
      </c>
      <c r="K2054" s="31" t="s">
        <v>82</v>
      </c>
      <c r="L2054" s="31" t="s">
        <v>134</v>
      </c>
      <c r="M2054" s="174">
        <v>45761.0</v>
      </c>
      <c r="N2054" s="31" t="s">
        <v>2</v>
      </c>
      <c r="O2054" s="173">
        <v>1.0</v>
      </c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99" t="s">
        <v>5786</v>
      </c>
      <c r="B2055" s="168" t="s">
        <v>5776</v>
      </c>
      <c r="C2055" s="31" t="s">
        <v>1735</v>
      </c>
      <c r="D2055" s="168" t="s">
        <v>5777</v>
      </c>
      <c r="E2055" s="31" t="s">
        <v>5778</v>
      </c>
      <c r="F2055" s="31" t="s">
        <v>129</v>
      </c>
      <c r="G2055" s="168" t="s">
        <v>1792</v>
      </c>
      <c r="H2055" s="31" t="s">
        <v>1779</v>
      </c>
      <c r="I2055" s="168" t="s">
        <v>1755</v>
      </c>
      <c r="J2055" s="173">
        <v>1.0</v>
      </c>
      <c r="K2055" s="31" t="s">
        <v>9</v>
      </c>
      <c r="L2055" s="31" t="s">
        <v>134</v>
      </c>
      <c r="M2055" s="174">
        <v>45761.0</v>
      </c>
      <c r="N2055" s="31" t="s">
        <v>2</v>
      </c>
      <c r="O2055" s="173">
        <v>1.0</v>
      </c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99" t="s">
        <v>5787</v>
      </c>
      <c r="B2056" s="168" t="s">
        <v>5788</v>
      </c>
      <c r="C2056" s="31" t="s">
        <v>1725</v>
      </c>
      <c r="D2056" s="168" t="s">
        <v>5789</v>
      </c>
      <c r="E2056" s="31" t="s">
        <v>5790</v>
      </c>
      <c r="F2056" s="31" t="s">
        <v>129</v>
      </c>
      <c r="G2056" s="163" t="s">
        <v>1728</v>
      </c>
      <c r="H2056" s="31" t="s">
        <v>1728</v>
      </c>
      <c r="I2056" s="168" t="s">
        <v>1755</v>
      </c>
      <c r="J2056" s="173">
        <v>1.0</v>
      </c>
      <c r="K2056" s="31" t="s">
        <v>9</v>
      </c>
      <c r="L2056" s="31" t="s">
        <v>134</v>
      </c>
      <c r="M2056" s="174">
        <v>45761.0</v>
      </c>
      <c r="N2056" s="31" t="s">
        <v>2</v>
      </c>
      <c r="O2056" s="173">
        <v>1.0</v>
      </c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99" t="s">
        <v>5791</v>
      </c>
      <c r="B2057" s="168" t="s">
        <v>5788</v>
      </c>
      <c r="C2057" s="31" t="s">
        <v>1725</v>
      </c>
      <c r="D2057" s="168" t="s">
        <v>5789</v>
      </c>
      <c r="E2057" s="31" t="s">
        <v>5790</v>
      </c>
      <c r="F2057" s="31" t="s">
        <v>129</v>
      </c>
      <c r="G2057" s="163" t="s">
        <v>1728</v>
      </c>
      <c r="H2057" s="31" t="s">
        <v>1728</v>
      </c>
      <c r="I2057" s="168" t="s">
        <v>1729</v>
      </c>
      <c r="J2057" s="173">
        <v>1.0</v>
      </c>
      <c r="K2057" s="31" t="s">
        <v>82</v>
      </c>
      <c r="L2057" s="31" t="s">
        <v>134</v>
      </c>
      <c r="M2057" s="174">
        <v>45761.0</v>
      </c>
      <c r="N2057" s="31" t="s">
        <v>2</v>
      </c>
      <c r="O2057" s="173">
        <v>1.0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99" t="s">
        <v>5792</v>
      </c>
      <c r="B2058" s="168" t="s">
        <v>5780</v>
      </c>
      <c r="C2058" s="31" t="s">
        <v>1735</v>
      </c>
      <c r="D2058" s="168" t="s">
        <v>5781</v>
      </c>
      <c r="E2058" s="31" t="s">
        <v>5782</v>
      </c>
      <c r="F2058" s="31" t="s">
        <v>129</v>
      </c>
      <c r="G2058" s="168" t="s">
        <v>1736</v>
      </c>
      <c r="H2058" s="31" t="s">
        <v>1733</v>
      </c>
      <c r="I2058" s="168" t="s">
        <v>1729</v>
      </c>
      <c r="J2058" s="173">
        <v>2.0</v>
      </c>
      <c r="K2058" s="31" t="s">
        <v>82</v>
      </c>
      <c r="L2058" s="31" t="s">
        <v>134</v>
      </c>
      <c r="M2058" s="174">
        <v>45761.0</v>
      </c>
      <c r="N2058" s="31" t="s">
        <v>2</v>
      </c>
      <c r="O2058" s="173">
        <v>2.0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99" t="s">
        <v>5793</v>
      </c>
      <c r="B2059" s="168" t="s">
        <v>5788</v>
      </c>
      <c r="C2059" s="31" t="s">
        <v>1732</v>
      </c>
      <c r="D2059" s="168" t="s">
        <v>5789</v>
      </c>
      <c r="E2059" s="31" t="s">
        <v>5790</v>
      </c>
      <c r="F2059" s="31" t="s">
        <v>129</v>
      </c>
      <c r="G2059" s="168" t="s">
        <v>1792</v>
      </c>
      <c r="H2059" s="31" t="s">
        <v>1779</v>
      </c>
      <c r="I2059" s="168" t="s">
        <v>1729</v>
      </c>
      <c r="J2059" s="173">
        <v>1.0</v>
      </c>
      <c r="K2059" s="31" t="s">
        <v>82</v>
      </c>
      <c r="L2059" s="31" t="s">
        <v>134</v>
      </c>
      <c r="M2059" s="174">
        <v>45761.0</v>
      </c>
      <c r="N2059" s="31" t="s">
        <v>2</v>
      </c>
      <c r="O2059" s="173">
        <v>1.0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99" t="s">
        <v>5794</v>
      </c>
      <c r="B2060" s="168" t="s">
        <v>5788</v>
      </c>
      <c r="C2060" s="31" t="s">
        <v>1735</v>
      </c>
      <c r="D2060" s="168" t="s">
        <v>5789</v>
      </c>
      <c r="E2060" s="31" t="s">
        <v>5790</v>
      </c>
      <c r="F2060" s="31" t="s">
        <v>129</v>
      </c>
      <c r="G2060" s="168" t="s">
        <v>1792</v>
      </c>
      <c r="H2060" s="31" t="s">
        <v>1779</v>
      </c>
      <c r="I2060" s="168" t="s">
        <v>1755</v>
      </c>
      <c r="J2060" s="173">
        <v>1.0</v>
      </c>
      <c r="K2060" s="31" t="s">
        <v>9</v>
      </c>
      <c r="L2060" s="31" t="s">
        <v>134</v>
      </c>
      <c r="M2060" s="174">
        <v>45761.0</v>
      </c>
      <c r="N2060" s="31" t="s">
        <v>2</v>
      </c>
      <c r="O2060" s="173">
        <v>1.0</v>
      </c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99" t="s">
        <v>5795</v>
      </c>
      <c r="B2061" s="168" t="s">
        <v>5788</v>
      </c>
      <c r="C2061" s="31" t="s">
        <v>1735</v>
      </c>
      <c r="D2061" s="168" t="s">
        <v>5789</v>
      </c>
      <c r="E2061" s="31" t="s">
        <v>5790</v>
      </c>
      <c r="F2061" s="31" t="s">
        <v>129</v>
      </c>
      <c r="G2061" s="168" t="s">
        <v>1792</v>
      </c>
      <c r="H2061" s="31" t="s">
        <v>1779</v>
      </c>
      <c r="I2061" s="168" t="s">
        <v>1729</v>
      </c>
      <c r="J2061" s="173">
        <v>1.0</v>
      </c>
      <c r="K2061" s="31" t="s">
        <v>82</v>
      </c>
      <c r="L2061" s="31" t="s">
        <v>134</v>
      </c>
      <c r="M2061" s="174">
        <v>45761.0</v>
      </c>
      <c r="N2061" s="31" t="s">
        <v>2</v>
      </c>
      <c r="O2061" s="173">
        <v>1.0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99" t="s">
        <v>5796</v>
      </c>
      <c r="B2062" s="168" t="s">
        <v>5797</v>
      </c>
      <c r="C2062" s="31" t="s">
        <v>1725</v>
      </c>
      <c r="D2062" s="168" t="s">
        <v>5798</v>
      </c>
      <c r="E2062" s="31" t="s">
        <v>5799</v>
      </c>
      <c r="F2062" s="31" t="s">
        <v>131</v>
      </c>
      <c r="G2062" s="163" t="s">
        <v>1728</v>
      </c>
      <c r="H2062" s="31" t="s">
        <v>1728</v>
      </c>
      <c r="I2062" s="168" t="s">
        <v>1755</v>
      </c>
      <c r="J2062" s="173">
        <v>1.0</v>
      </c>
      <c r="K2062" s="31" t="s">
        <v>9</v>
      </c>
      <c r="L2062" s="31" t="s">
        <v>134</v>
      </c>
      <c r="M2062" s="174">
        <v>45761.0</v>
      </c>
      <c r="N2062" s="31" t="s">
        <v>2</v>
      </c>
      <c r="O2062" s="173">
        <v>1.0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99" t="s">
        <v>5800</v>
      </c>
      <c r="B2063" s="168" t="s">
        <v>5797</v>
      </c>
      <c r="C2063" s="31" t="s">
        <v>1732</v>
      </c>
      <c r="D2063" s="168" t="s">
        <v>5798</v>
      </c>
      <c r="E2063" s="31" t="s">
        <v>5799</v>
      </c>
      <c r="F2063" s="31" t="s">
        <v>131</v>
      </c>
      <c r="G2063" s="168" t="s">
        <v>1962</v>
      </c>
      <c r="H2063" s="31" t="s">
        <v>1944</v>
      </c>
      <c r="I2063" s="168" t="s">
        <v>1755</v>
      </c>
      <c r="J2063" s="173">
        <v>1.0</v>
      </c>
      <c r="K2063" s="31" t="s">
        <v>9</v>
      </c>
      <c r="L2063" s="31" t="s">
        <v>134</v>
      </c>
      <c r="M2063" s="174">
        <v>45761.0</v>
      </c>
      <c r="N2063" s="31" t="s">
        <v>2</v>
      </c>
      <c r="O2063" s="173">
        <v>1.0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99" t="s">
        <v>5801</v>
      </c>
      <c r="B2064" s="168" t="s">
        <v>5802</v>
      </c>
      <c r="C2064" s="31" t="s">
        <v>1725</v>
      </c>
      <c r="D2064" s="168" t="s">
        <v>5803</v>
      </c>
      <c r="E2064" s="31" t="s">
        <v>5804</v>
      </c>
      <c r="F2064" s="31" t="s">
        <v>132</v>
      </c>
      <c r="G2064" s="163" t="s">
        <v>1728</v>
      </c>
      <c r="H2064" s="31" t="s">
        <v>1728</v>
      </c>
      <c r="I2064" s="168" t="s">
        <v>1755</v>
      </c>
      <c r="J2064" s="173">
        <v>1.0</v>
      </c>
      <c r="K2064" s="31" t="s">
        <v>9</v>
      </c>
      <c r="L2064" s="31" t="s">
        <v>134</v>
      </c>
      <c r="M2064" s="174">
        <v>45761.0</v>
      </c>
      <c r="N2064" s="31" t="s">
        <v>2</v>
      </c>
      <c r="O2064" s="173">
        <v>1.0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99" t="s">
        <v>5805</v>
      </c>
      <c r="B2065" s="168" t="s">
        <v>5806</v>
      </c>
      <c r="C2065" s="31" t="s">
        <v>1725</v>
      </c>
      <c r="D2065" s="168" t="s">
        <v>5807</v>
      </c>
      <c r="E2065" s="31" t="s">
        <v>5808</v>
      </c>
      <c r="F2065" s="31" t="s">
        <v>131</v>
      </c>
      <c r="G2065" s="163" t="s">
        <v>1728</v>
      </c>
      <c r="H2065" s="31" t="s">
        <v>1728</v>
      </c>
      <c r="I2065" s="168" t="s">
        <v>1729</v>
      </c>
      <c r="J2065" s="173">
        <v>2.0</v>
      </c>
      <c r="K2065" s="31" t="s">
        <v>82</v>
      </c>
      <c r="L2065" s="31" t="s">
        <v>134</v>
      </c>
      <c r="M2065" s="174">
        <v>45761.0</v>
      </c>
      <c r="N2065" s="31" t="s">
        <v>2</v>
      </c>
      <c r="O2065" s="173">
        <v>2.0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99" t="s">
        <v>5809</v>
      </c>
      <c r="B2066" s="168" t="s">
        <v>5806</v>
      </c>
      <c r="C2066" s="31" t="s">
        <v>1732</v>
      </c>
      <c r="D2066" s="168" t="s">
        <v>5807</v>
      </c>
      <c r="E2066" s="31" t="s">
        <v>5808</v>
      </c>
      <c r="F2066" s="31" t="s">
        <v>131</v>
      </c>
      <c r="G2066" s="168" t="s">
        <v>1736</v>
      </c>
      <c r="H2066" s="31" t="s">
        <v>1733</v>
      </c>
      <c r="I2066" s="168" t="s">
        <v>1729</v>
      </c>
      <c r="J2066" s="173">
        <v>2.0</v>
      </c>
      <c r="K2066" s="31" t="s">
        <v>82</v>
      </c>
      <c r="L2066" s="31" t="s">
        <v>134</v>
      </c>
      <c r="M2066" s="174">
        <v>45761.0</v>
      </c>
      <c r="N2066" s="31" t="s">
        <v>2</v>
      </c>
      <c r="O2066" s="173">
        <v>2.0</v>
      </c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99" t="s">
        <v>5810</v>
      </c>
      <c r="B2067" s="168" t="s">
        <v>5802</v>
      </c>
      <c r="C2067" s="31" t="s">
        <v>1732</v>
      </c>
      <c r="D2067" s="168" t="s">
        <v>5803</v>
      </c>
      <c r="E2067" s="31" t="s">
        <v>5804</v>
      </c>
      <c r="F2067" s="31" t="s">
        <v>132</v>
      </c>
      <c r="G2067" s="168" t="s">
        <v>1792</v>
      </c>
      <c r="H2067" s="31" t="s">
        <v>1779</v>
      </c>
      <c r="I2067" s="168" t="s">
        <v>1755</v>
      </c>
      <c r="J2067" s="173">
        <v>1.0</v>
      </c>
      <c r="K2067" s="31" t="s">
        <v>9</v>
      </c>
      <c r="L2067" s="31" t="s">
        <v>134</v>
      </c>
      <c r="M2067" s="174">
        <v>45761.0</v>
      </c>
      <c r="N2067" s="31" t="s">
        <v>2</v>
      </c>
      <c r="O2067" s="173">
        <v>1.0</v>
      </c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99" t="s">
        <v>5811</v>
      </c>
      <c r="B2068" s="168" t="s">
        <v>5806</v>
      </c>
      <c r="C2068" s="31" t="s">
        <v>1735</v>
      </c>
      <c r="D2068" s="168" t="s">
        <v>5807</v>
      </c>
      <c r="E2068" s="31" t="s">
        <v>5808</v>
      </c>
      <c r="F2068" s="31" t="s">
        <v>131</v>
      </c>
      <c r="G2068" s="168" t="s">
        <v>1736</v>
      </c>
      <c r="H2068" s="31" t="s">
        <v>1733</v>
      </c>
      <c r="I2068" s="168" t="s">
        <v>1729</v>
      </c>
      <c r="J2068" s="173">
        <v>2.0</v>
      </c>
      <c r="K2068" s="31" t="s">
        <v>82</v>
      </c>
      <c r="L2068" s="31" t="s">
        <v>134</v>
      </c>
      <c r="M2068" s="174">
        <v>45761.0</v>
      </c>
      <c r="N2068" s="31" t="s">
        <v>2</v>
      </c>
      <c r="O2068" s="173">
        <v>2.0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99" t="s">
        <v>5812</v>
      </c>
      <c r="B2069" s="168" t="s">
        <v>5797</v>
      </c>
      <c r="C2069" s="31" t="s">
        <v>1735</v>
      </c>
      <c r="D2069" s="168" t="s">
        <v>5798</v>
      </c>
      <c r="E2069" s="31" t="s">
        <v>5799</v>
      </c>
      <c r="F2069" s="31" t="s">
        <v>131</v>
      </c>
      <c r="G2069" s="168" t="s">
        <v>1962</v>
      </c>
      <c r="H2069" s="31" t="s">
        <v>1944</v>
      </c>
      <c r="I2069" s="168" t="s">
        <v>1755</v>
      </c>
      <c r="J2069" s="173">
        <v>1.0</v>
      </c>
      <c r="K2069" s="31" t="s">
        <v>9</v>
      </c>
      <c r="L2069" s="31" t="s">
        <v>134</v>
      </c>
      <c r="M2069" s="174">
        <v>45761.0</v>
      </c>
      <c r="N2069" s="31" t="s">
        <v>2</v>
      </c>
      <c r="O2069" s="173">
        <v>1.0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99" t="s">
        <v>5813</v>
      </c>
      <c r="B2070" s="168" t="s">
        <v>5802</v>
      </c>
      <c r="C2070" s="31" t="s">
        <v>1735</v>
      </c>
      <c r="D2070" s="168" t="s">
        <v>5803</v>
      </c>
      <c r="E2070" s="31" t="s">
        <v>5804</v>
      </c>
      <c r="F2070" s="31" t="s">
        <v>132</v>
      </c>
      <c r="G2070" s="168" t="s">
        <v>1792</v>
      </c>
      <c r="H2070" s="31" t="s">
        <v>1779</v>
      </c>
      <c r="I2070" s="168" t="s">
        <v>1755</v>
      </c>
      <c r="J2070" s="173">
        <v>1.0</v>
      </c>
      <c r="K2070" s="31" t="s">
        <v>9</v>
      </c>
      <c r="L2070" s="31" t="s">
        <v>134</v>
      </c>
      <c r="M2070" s="174">
        <v>45761.0</v>
      </c>
      <c r="N2070" s="31" t="s">
        <v>2</v>
      </c>
      <c r="O2070" s="173">
        <v>1.0</v>
      </c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99" t="s">
        <v>5814</v>
      </c>
      <c r="B2071" s="168" t="s">
        <v>5815</v>
      </c>
      <c r="C2071" s="31" t="s">
        <v>1725</v>
      </c>
      <c r="D2071" s="168" t="s">
        <v>5816</v>
      </c>
      <c r="E2071" s="31" t="s">
        <v>5817</v>
      </c>
      <c r="F2071" s="31" t="s">
        <v>178</v>
      </c>
      <c r="G2071" s="163" t="s">
        <v>1728</v>
      </c>
      <c r="H2071" s="31" t="s">
        <v>1728</v>
      </c>
      <c r="I2071" s="168" t="s">
        <v>1755</v>
      </c>
      <c r="J2071" s="173">
        <v>1.0</v>
      </c>
      <c r="K2071" s="31" t="s">
        <v>9</v>
      </c>
      <c r="L2071" s="31" t="s">
        <v>134</v>
      </c>
      <c r="M2071" s="174">
        <v>45761.0</v>
      </c>
      <c r="N2071" s="31" t="s">
        <v>78</v>
      </c>
      <c r="O2071" s="173">
        <v>1.0</v>
      </c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99" t="s">
        <v>5818</v>
      </c>
      <c r="B2072" s="168" t="s">
        <v>5819</v>
      </c>
      <c r="C2072" s="31" t="s">
        <v>1725</v>
      </c>
      <c r="D2072" s="168" t="s">
        <v>5820</v>
      </c>
      <c r="E2072" s="31" t="s">
        <v>5821</v>
      </c>
      <c r="F2072" s="31" t="s">
        <v>178</v>
      </c>
      <c r="G2072" s="163" t="s">
        <v>1728</v>
      </c>
      <c r="H2072" s="31" t="s">
        <v>1728</v>
      </c>
      <c r="I2072" s="168" t="s">
        <v>1755</v>
      </c>
      <c r="J2072" s="173">
        <v>1.0</v>
      </c>
      <c r="K2072" s="31" t="s">
        <v>9</v>
      </c>
      <c r="L2072" s="31" t="s">
        <v>134</v>
      </c>
      <c r="M2072" s="174">
        <v>45761.0</v>
      </c>
      <c r="N2072" s="31" t="s">
        <v>78</v>
      </c>
      <c r="O2072" s="173">
        <v>1.0</v>
      </c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99" t="s">
        <v>5822</v>
      </c>
      <c r="B2073" s="168" t="s">
        <v>5815</v>
      </c>
      <c r="C2073" s="31" t="s">
        <v>1732</v>
      </c>
      <c r="D2073" s="168" t="s">
        <v>5816</v>
      </c>
      <c r="E2073" s="31" t="s">
        <v>5817</v>
      </c>
      <c r="F2073" s="31" t="s">
        <v>178</v>
      </c>
      <c r="G2073" s="168" t="s">
        <v>1792</v>
      </c>
      <c r="H2073" s="31" t="s">
        <v>1779</v>
      </c>
      <c r="I2073" s="168" t="s">
        <v>1755</v>
      </c>
      <c r="J2073" s="173">
        <v>1.0</v>
      </c>
      <c r="K2073" s="31" t="s">
        <v>9</v>
      </c>
      <c r="L2073" s="31" t="s">
        <v>134</v>
      </c>
      <c r="M2073" s="174">
        <v>45761.0</v>
      </c>
      <c r="N2073" s="31" t="s">
        <v>78</v>
      </c>
      <c r="O2073" s="173">
        <v>1.0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99" t="s">
        <v>5823</v>
      </c>
      <c r="B2074" s="168" t="s">
        <v>5819</v>
      </c>
      <c r="C2074" s="31" t="s">
        <v>1732</v>
      </c>
      <c r="D2074" s="168" t="s">
        <v>5820</v>
      </c>
      <c r="E2074" s="31" t="s">
        <v>5821</v>
      </c>
      <c r="F2074" s="31" t="s">
        <v>178</v>
      </c>
      <c r="G2074" s="168" t="s">
        <v>1792</v>
      </c>
      <c r="H2074" s="31" t="s">
        <v>1779</v>
      </c>
      <c r="I2074" s="168" t="s">
        <v>1755</v>
      </c>
      <c r="J2074" s="173">
        <v>1.0</v>
      </c>
      <c r="K2074" s="31" t="s">
        <v>9</v>
      </c>
      <c r="L2074" s="31" t="s">
        <v>134</v>
      </c>
      <c r="M2074" s="174">
        <v>45761.0</v>
      </c>
      <c r="N2074" s="31" t="s">
        <v>78</v>
      </c>
      <c r="O2074" s="173">
        <v>1.0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99" t="s">
        <v>5824</v>
      </c>
      <c r="B2075" s="168" t="s">
        <v>5825</v>
      </c>
      <c r="C2075" s="31" t="s">
        <v>1725</v>
      </c>
      <c r="D2075" s="168" t="s">
        <v>5826</v>
      </c>
      <c r="E2075" s="31" t="s">
        <v>5827</v>
      </c>
      <c r="F2075" s="31" t="s">
        <v>132</v>
      </c>
      <c r="G2075" s="163" t="s">
        <v>1728</v>
      </c>
      <c r="H2075" s="31" t="s">
        <v>1728</v>
      </c>
      <c r="I2075" s="168" t="s">
        <v>5828</v>
      </c>
      <c r="J2075" s="173">
        <v>1.0</v>
      </c>
      <c r="K2075" s="31" t="s">
        <v>151</v>
      </c>
      <c r="L2075" s="31" t="s">
        <v>134</v>
      </c>
      <c r="M2075" s="174">
        <v>45761.0</v>
      </c>
      <c r="N2075" s="31" t="s">
        <v>78</v>
      </c>
      <c r="O2075" s="173">
        <v>1.0</v>
      </c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99" t="s">
        <v>5829</v>
      </c>
      <c r="B2076" s="168" t="s">
        <v>5830</v>
      </c>
      <c r="C2076" s="31" t="s">
        <v>1725</v>
      </c>
      <c r="D2076" s="168" t="s">
        <v>5831</v>
      </c>
      <c r="E2076" s="31" t="s">
        <v>5832</v>
      </c>
      <c r="F2076" s="31" t="s">
        <v>131</v>
      </c>
      <c r="G2076" s="163" t="s">
        <v>1728</v>
      </c>
      <c r="H2076" s="31" t="s">
        <v>1728</v>
      </c>
      <c r="I2076" s="168" t="s">
        <v>1755</v>
      </c>
      <c r="J2076" s="173">
        <v>1.0</v>
      </c>
      <c r="K2076" s="31" t="s">
        <v>9</v>
      </c>
      <c r="L2076" s="31" t="s">
        <v>134</v>
      </c>
      <c r="M2076" s="174">
        <v>45761.0</v>
      </c>
      <c r="N2076" s="31" t="s">
        <v>78</v>
      </c>
      <c r="O2076" s="173">
        <v>1.0</v>
      </c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99" t="s">
        <v>5833</v>
      </c>
      <c r="B2077" s="168" t="s">
        <v>5830</v>
      </c>
      <c r="C2077" s="31" t="s">
        <v>1732</v>
      </c>
      <c r="D2077" s="168" t="s">
        <v>5831</v>
      </c>
      <c r="E2077" s="31" t="s">
        <v>5832</v>
      </c>
      <c r="F2077" s="31" t="s">
        <v>131</v>
      </c>
      <c r="G2077" s="168" t="s">
        <v>1749</v>
      </c>
      <c r="H2077" s="31" t="s">
        <v>1742</v>
      </c>
      <c r="I2077" s="168" t="s">
        <v>1755</v>
      </c>
      <c r="J2077" s="173">
        <v>1.0</v>
      </c>
      <c r="K2077" s="31" t="s">
        <v>9</v>
      </c>
      <c r="L2077" s="31" t="s">
        <v>134</v>
      </c>
      <c r="M2077" s="174">
        <v>45761.0</v>
      </c>
      <c r="N2077" s="31" t="s">
        <v>78</v>
      </c>
      <c r="O2077" s="173">
        <v>1.0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99" t="s">
        <v>5834</v>
      </c>
      <c r="B2078" s="168" t="s">
        <v>5835</v>
      </c>
      <c r="C2078" s="31" t="s">
        <v>1725</v>
      </c>
      <c r="D2078" s="168" t="s">
        <v>5836</v>
      </c>
      <c r="E2078" s="31" t="s">
        <v>5837</v>
      </c>
      <c r="F2078" s="31" t="s">
        <v>132</v>
      </c>
      <c r="G2078" s="163" t="s">
        <v>1728</v>
      </c>
      <c r="H2078" s="31" t="s">
        <v>1728</v>
      </c>
      <c r="I2078" s="168" t="s">
        <v>1755</v>
      </c>
      <c r="J2078" s="173">
        <v>1.0</v>
      </c>
      <c r="K2078" s="31" t="s">
        <v>9</v>
      </c>
      <c r="L2078" s="31" t="s">
        <v>134</v>
      </c>
      <c r="M2078" s="174">
        <v>45761.0</v>
      </c>
      <c r="N2078" s="31" t="s">
        <v>78</v>
      </c>
      <c r="O2078" s="173">
        <v>1.0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99" t="s">
        <v>5838</v>
      </c>
      <c r="B2079" s="168" t="s">
        <v>5835</v>
      </c>
      <c r="C2079" s="31" t="s">
        <v>1732</v>
      </c>
      <c r="D2079" s="168" t="s">
        <v>5836</v>
      </c>
      <c r="E2079" s="31" t="s">
        <v>5837</v>
      </c>
      <c r="F2079" s="31" t="s">
        <v>132</v>
      </c>
      <c r="G2079" s="168" t="s">
        <v>1749</v>
      </c>
      <c r="H2079" s="31" t="s">
        <v>1742</v>
      </c>
      <c r="I2079" s="168" t="s">
        <v>1755</v>
      </c>
      <c r="J2079" s="173">
        <v>1.0</v>
      </c>
      <c r="K2079" s="31" t="s">
        <v>9</v>
      </c>
      <c r="L2079" s="31" t="s">
        <v>134</v>
      </c>
      <c r="M2079" s="174">
        <v>45761.0</v>
      </c>
      <c r="N2079" s="31" t="s">
        <v>78</v>
      </c>
      <c r="O2079" s="173">
        <v>1.0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99" t="s">
        <v>5839</v>
      </c>
      <c r="B2080" s="168" t="s">
        <v>5825</v>
      </c>
      <c r="C2080" s="31" t="s">
        <v>1732</v>
      </c>
      <c r="D2080" s="168" t="s">
        <v>5826</v>
      </c>
      <c r="E2080" s="31" t="s">
        <v>5827</v>
      </c>
      <c r="F2080" s="31" t="s">
        <v>132</v>
      </c>
      <c r="G2080" s="168" t="s">
        <v>1736</v>
      </c>
      <c r="H2080" s="31" t="s">
        <v>1733</v>
      </c>
      <c r="I2080" s="168" t="s">
        <v>5828</v>
      </c>
      <c r="J2080" s="173">
        <v>1.0</v>
      </c>
      <c r="K2080" s="31" t="s">
        <v>151</v>
      </c>
      <c r="L2080" s="31" t="s">
        <v>134</v>
      </c>
      <c r="M2080" s="174">
        <v>45761.0</v>
      </c>
      <c r="N2080" s="31" t="s">
        <v>78</v>
      </c>
      <c r="O2080" s="173">
        <v>1.0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99" t="s">
        <v>5840</v>
      </c>
      <c r="B2081" s="168" t="s">
        <v>5841</v>
      </c>
      <c r="C2081" s="31" t="s">
        <v>1725</v>
      </c>
      <c r="D2081" s="168" t="s">
        <v>5842</v>
      </c>
      <c r="E2081" s="31" t="s">
        <v>5843</v>
      </c>
      <c r="F2081" s="31" t="s">
        <v>129</v>
      </c>
      <c r="G2081" s="163" t="s">
        <v>1728</v>
      </c>
      <c r="H2081" s="31" t="s">
        <v>1728</v>
      </c>
      <c r="I2081" s="168" t="s">
        <v>1755</v>
      </c>
      <c r="J2081" s="173">
        <v>1.0</v>
      </c>
      <c r="K2081" s="31" t="s">
        <v>9</v>
      </c>
      <c r="L2081" s="31" t="s">
        <v>134</v>
      </c>
      <c r="M2081" s="174">
        <v>45761.0</v>
      </c>
      <c r="N2081" s="31" t="s">
        <v>78</v>
      </c>
      <c r="O2081" s="173">
        <v>1.0</v>
      </c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99" t="s">
        <v>5844</v>
      </c>
      <c r="B2082" s="168" t="s">
        <v>5845</v>
      </c>
      <c r="C2082" s="31" t="s">
        <v>1725</v>
      </c>
      <c r="D2082" s="168" t="s">
        <v>5846</v>
      </c>
      <c r="E2082" s="31" t="s">
        <v>5847</v>
      </c>
      <c r="F2082" s="31" t="s">
        <v>129</v>
      </c>
      <c r="G2082" s="163" t="s">
        <v>1728</v>
      </c>
      <c r="H2082" s="31" t="s">
        <v>1728</v>
      </c>
      <c r="I2082" s="168" t="s">
        <v>1755</v>
      </c>
      <c r="J2082" s="173">
        <v>1.0</v>
      </c>
      <c r="K2082" s="31" t="s">
        <v>9</v>
      </c>
      <c r="L2082" s="31" t="s">
        <v>134</v>
      </c>
      <c r="M2082" s="174">
        <v>45761.0</v>
      </c>
      <c r="N2082" s="31" t="s">
        <v>78</v>
      </c>
      <c r="O2082" s="173">
        <v>1.0</v>
      </c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99" t="s">
        <v>5848</v>
      </c>
      <c r="B2083" s="168" t="s">
        <v>5841</v>
      </c>
      <c r="C2083" s="31" t="s">
        <v>1732</v>
      </c>
      <c r="D2083" s="168" t="s">
        <v>5842</v>
      </c>
      <c r="E2083" s="31" t="s">
        <v>5843</v>
      </c>
      <c r="F2083" s="31" t="s">
        <v>129</v>
      </c>
      <c r="G2083" s="168" t="s">
        <v>1736</v>
      </c>
      <c r="H2083" s="31" t="s">
        <v>1733</v>
      </c>
      <c r="I2083" s="168" t="s">
        <v>1755</v>
      </c>
      <c r="J2083" s="173">
        <v>1.0</v>
      </c>
      <c r="K2083" s="31" t="s">
        <v>9</v>
      </c>
      <c r="L2083" s="31" t="s">
        <v>134</v>
      </c>
      <c r="M2083" s="174">
        <v>45761.0</v>
      </c>
      <c r="N2083" s="31" t="s">
        <v>78</v>
      </c>
      <c r="O2083" s="173">
        <v>1.0</v>
      </c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99" t="s">
        <v>5849</v>
      </c>
      <c r="B2084" s="168" t="s">
        <v>5845</v>
      </c>
      <c r="C2084" s="31" t="s">
        <v>1732</v>
      </c>
      <c r="D2084" s="168" t="s">
        <v>5846</v>
      </c>
      <c r="E2084" s="31" t="s">
        <v>5847</v>
      </c>
      <c r="F2084" s="31" t="s">
        <v>129</v>
      </c>
      <c r="G2084" s="168" t="s">
        <v>1962</v>
      </c>
      <c r="H2084" s="31" t="s">
        <v>1944</v>
      </c>
      <c r="I2084" s="168" t="s">
        <v>1755</v>
      </c>
      <c r="J2084" s="173">
        <v>1.0</v>
      </c>
      <c r="K2084" s="31" t="s">
        <v>9</v>
      </c>
      <c r="L2084" s="31" t="s">
        <v>134</v>
      </c>
      <c r="M2084" s="174">
        <v>45761.0</v>
      </c>
      <c r="N2084" s="31" t="s">
        <v>78</v>
      </c>
      <c r="O2084" s="173">
        <v>1.0</v>
      </c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99" t="s">
        <v>5850</v>
      </c>
      <c r="B2085" s="168" t="s">
        <v>5815</v>
      </c>
      <c r="C2085" s="31" t="s">
        <v>1735</v>
      </c>
      <c r="D2085" s="168" t="s">
        <v>5816</v>
      </c>
      <c r="E2085" s="31" t="s">
        <v>5817</v>
      </c>
      <c r="F2085" s="31" t="s">
        <v>178</v>
      </c>
      <c r="G2085" s="168" t="s">
        <v>1792</v>
      </c>
      <c r="H2085" s="31" t="s">
        <v>1779</v>
      </c>
      <c r="I2085" s="168" t="s">
        <v>1755</v>
      </c>
      <c r="J2085" s="173">
        <v>1.0</v>
      </c>
      <c r="K2085" s="31" t="s">
        <v>9</v>
      </c>
      <c r="L2085" s="31" t="s">
        <v>134</v>
      </c>
      <c r="M2085" s="174">
        <v>45761.0</v>
      </c>
      <c r="N2085" s="31" t="s">
        <v>78</v>
      </c>
      <c r="O2085" s="173">
        <v>1.0</v>
      </c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99" t="s">
        <v>5851</v>
      </c>
      <c r="B2086" s="168" t="s">
        <v>5830</v>
      </c>
      <c r="C2086" s="31" t="s">
        <v>1735</v>
      </c>
      <c r="D2086" s="168" t="s">
        <v>5831</v>
      </c>
      <c r="E2086" s="31" t="s">
        <v>5832</v>
      </c>
      <c r="F2086" s="31" t="s">
        <v>131</v>
      </c>
      <c r="G2086" s="168" t="s">
        <v>1749</v>
      </c>
      <c r="H2086" s="31" t="s">
        <v>1742</v>
      </c>
      <c r="I2086" s="168" t="s">
        <v>1755</v>
      </c>
      <c r="J2086" s="173">
        <v>1.0</v>
      </c>
      <c r="K2086" s="31" t="s">
        <v>9</v>
      </c>
      <c r="L2086" s="31" t="s">
        <v>134</v>
      </c>
      <c r="M2086" s="174">
        <v>45761.0</v>
      </c>
      <c r="N2086" s="31" t="s">
        <v>78</v>
      </c>
      <c r="O2086" s="173">
        <v>1.0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99" t="s">
        <v>5852</v>
      </c>
      <c r="B2087" s="168" t="s">
        <v>5853</v>
      </c>
      <c r="C2087" s="31" t="s">
        <v>1725</v>
      </c>
      <c r="D2087" s="168" t="s">
        <v>5854</v>
      </c>
      <c r="E2087" s="31" t="s">
        <v>5855</v>
      </c>
      <c r="F2087" s="31" t="s">
        <v>132</v>
      </c>
      <c r="G2087" s="163" t="s">
        <v>1728</v>
      </c>
      <c r="H2087" s="31" t="s">
        <v>1728</v>
      </c>
      <c r="I2087" s="168" t="s">
        <v>1755</v>
      </c>
      <c r="J2087" s="173">
        <v>1.0</v>
      </c>
      <c r="K2087" s="31" t="s">
        <v>9</v>
      </c>
      <c r="L2087" s="31" t="s">
        <v>134</v>
      </c>
      <c r="M2087" s="174">
        <v>45761.0</v>
      </c>
      <c r="N2087" s="31" t="s">
        <v>78</v>
      </c>
      <c r="O2087" s="173">
        <v>1.0</v>
      </c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99" t="s">
        <v>5856</v>
      </c>
      <c r="B2088" s="168" t="s">
        <v>5853</v>
      </c>
      <c r="C2088" s="31" t="s">
        <v>1732</v>
      </c>
      <c r="D2088" s="168" t="s">
        <v>5854</v>
      </c>
      <c r="E2088" s="31" t="s">
        <v>5855</v>
      </c>
      <c r="F2088" s="31" t="s">
        <v>132</v>
      </c>
      <c r="G2088" s="168" t="s">
        <v>1749</v>
      </c>
      <c r="H2088" s="31" t="s">
        <v>1742</v>
      </c>
      <c r="I2088" s="168" t="s">
        <v>1755</v>
      </c>
      <c r="J2088" s="173">
        <v>1.0</v>
      </c>
      <c r="K2088" s="31" t="s">
        <v>9</v>
      </c>
      <c r="L2088" s="31" t="s">
        <v>134</v>
      </c>
      <c r="M2088" s="174">
        <v>45761.0</v>
      </c>
      <c r="N2088" s="31" t="s">
        <v>78</v>
      </c>
      <c r="O2088" s="173">
        <v>1.0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99" t="s">
        <v>5857</v>
      </c>
      <c r="B2089" s="168" t="s">
        <v>5858</v>
      </c>
      <c r="C2089" s="31" t="s">
        <v>1725</v>
      </c>
      <c r="D2089" s="168" t="s">
        <v>5859</v>
      </c>
      <c r="E2089" s="31" t="s">
        <v>5860</v>
      </c>
      <c r="F2089" s="31" t="s">
        <v>131</v>
      </c>
      <c r="G2089" s="163" t="s">
        <v>1728</v>
      </c>
      <c r="H2089" s="31" t="s">
        <v>1728</v>
      </c>
      <c r="I2089" s="168" t="s">
        <v>1755</v>
      </c>
      <c r="J2089" s="173">
        <v>1.0</v>
      </c>
      <c r="K2089" s="31" t="s">
        <v>9</v>
      </c>
      <c r="L2089" s="31" t="s">
        <v>134</v>
      </c>
      <c r="M2089" s="174">
        <v>45761.0</v>
      </c>
      <c r="N2089" s="31" t="s">
        <v>78</v>
      </c>
      <c r="O2089" s="173">
        <v>1.0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99" t="s">
        <v>5861</v>
      </c>
      <c r="B2090" s="168" t="s">
        <v>5858</v>
      </c>
      <c r="C2090" s="31" t="s">
        <v>1732</v>
      </c>
      <c r="D2090" s="168" t="s">
        <v>5859</v>
      </c>
      <c r="E2090" s="31" t="s">
        <v>5860</v>
      </c>
      <c r="F2090" s="31" t="s">
        <v>131</v>
      </c>
      <c r="G2090" s="168" t="s">
        <v>1749</v>
      </c>
      <c r="H2090" s="31" t="s">
        <v>1742</v>
      </c>
      <c r="I2090" s="168" t="s">
        <v>1755</v>
      </c>
      <c r="J2090" s="173">
        <v>1.0</v>
      </c>
      <c r="K2090" s="31" t="s">
        <v>9</v>
      </c>
      <c r="L2090" s="31" t="s">
        <v>134</v>
      </c>
      <c r="M2090" s="174">
        <v>45761.0</v>
      </c>
      <c r="N2090" s="31" t="s">
        <v>78</v>
      </c>
      <c r="O2090" s="173">
        <v>1.0</v>
      </c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99" t="s">
        <v>5862</v>
      </c>
      <c r="B2091" s="168" t="s">
        <v>5863</v>
      </c>
      <c r="C2091" s="31" t="s">
        <v>1725</v>
      </c>
      <c r="D2091" s="168" t="s">
        <v>5864</v>
      </c>
      <c r="E2091" s="31" t="s">
        <v>3760</v>
      </c>
      <c r="F2091" s="31" t="s">
        <v>132</v>
      </c>
      <c r="G2091" s="163" t="s">
        <v>1728</v>
      </c>
      <c r="H2091" s="31" t="s">
        <v>1728</v>
      </c>
      <c r="I2091" s="168" t="s">
        <v>1729</v>
      </c>
      <c r="J2091" s="173">
        <v>1.0</v>
      </c>
      <c r="K2091" s="31" t="s">
        <v>82</v>
      </c>
      <c r="L2091" s="31" t="s">
        <v>134</v>
      </c>
      <c r="M2091" s="174">
        <v>45761.0</v>
      </c>
      <c r="N2091" s="31" t="s">
        <v>78</v>
      </c>
      <c r="O2091" s="173">
        <v>1.0</v>
      </c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99" t="s">
        <v>5865</v>
      </c>
      <c r="B2092" s="168" t="s">
        <v>5858</v>
      </c>
      <c r="C2092" s="31" t="s">
        <v>1735</v>
      </c>
      <c r="D2092" s="168" t="s">
        <v>5859</v>
      </c>
      <c r="E2092" s="31" t="s">
        <v>5860</v>
      </c>
      <c r="F2092" s="31" t="s">
        <v>131</v>
      </c>
      <c r="G2092" s="168" t="s">
        <v>1749</v>
      </c>
      <c r="H2092" s="31" t="s">
        <v>1742</v>
      </c>
      <c r="I2092" s="168" t="s">
        <v>1755</v>
      </c>
      <c r="J2092" s="173">
        <v>1.0</v>
      </c>
      <c r="K2092" s="31" t="s">
        <v>9</v>
      </c>
      <c r="L2092" s="31" t="s">
        <v>134</v>
      </c>
      <c r="M2092" s="174">
        <v>45761.0</v>
      </c>
      <c r="N2092" s="31" t="s">
        <v>78</v>
      </c>
      <c r="O2092" s="173">
        <v>1.0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99" t="s">
        <v>5866</v>
      </c>
      <c r="B2093" s="168" t="s">
        <v>5863</v>
      </c>
      <c r="C2093" s="31" t="s">
        <v>1732</v>
      </c>
      <c r="D2093" s="168" t="s">
        <v>5864</v>
      </c>
      <c r="E2093" s="31" t="s">
        <v>3760</v>
      </c>
      <c r="F2093" s="31" t="s">
        <v>132</v>
      </c>
      <c r="G2093" s="168" t="s">
        <v>1736</v>
      </c>
      <c r="H2093" s="31" t="s">
        <v>1733</v>
      </c>
      <c r="I2093" s="168" t="s">
        <v>1729</v>
      </c>
      <c r="J2093" s="173">
        <v>1.0</v>
      </c>
      <c r="K2093" s="31" t="s">
        <v>82</v>
      </c>
      <c r="L2093" s="31" t="s">
        <v>134</v>
      </c>
      <c r="M2093" s="174">
        <v>45761.0</v>
      </c>
      <c r="N2093" s="31" t="s">
        <v>78</v>
      </c>
      <c r="O2093" s="173">
        <v>1.0</v>
      </c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99" t="s">
        <v>5867</v>
      </c>
      <c r="B2094" s="168" t="s">
        <v>5819</v>
      </c>
      <c r="C2094" s="31" t="s">
        <v>1735</v>
      </c>
      <c r="D2094" s="168" t="s">
        <v>5820</v>
      </c>
      <c r="E2094" s="31" t="s">
        <v>5821</v>
      </c>
      <c r="F2094" s="31" t="s">
        <v>178</v>
      </c>
      <c r="G2094" s="168" t="s">
        <v>1792</v>
      </c>
      <c r="H2094" s="31" t="s">
        <v>1779</v>
      </c>
      <c r="I2094" s="168" t="s">
        <v>1755</v>
      </c>
      <c r="J2094" s="173">
        <v>1.0</v>
      </c>
      <c r="K2094" s="31" t="s">
        <v>9</v>
      </c>
      <c r="L2094" s="31" t="s">
        <v>134</v>
      </c>
      <c r="M2094" s="174">
        <v>45761.0</v>
      </c>
      <c r="N2094" s="31" t="s">
        <v>78</v>
      </c>
      <c r="O2094" s="173">
        <v>1.0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99" t="s">
        <v>5868</v>
      </c>
      <c r="B2095" s="168" t="s">
        <v>5841</v>
      </c>
      <c r="C2095" s="31" t="s">
        <v>1735</v>
      </c>
      <c r="D2095" s="168" t="s">
        <v>5842</v>
      </c>
      <c r="E2095" s="31" t="s">
        <v>5843</v>
      </c>
      <c r="F2095" s="31" t="s">
        <v>129</v>
      </c>
      <c r="G2095" s="168" t="s">
        <v>1736</v>
      </c>
      <c r="H2095" s="31" t="s">
        <v>1733</v>
      </c>
      <c r="I2095" s="168" t="s">
        <v>1755</v>
      </c>
      <c r="J2095" s="173">
        <v>1.0</v>
      </c>
      <c r="K2095" s="31" t="s">
        <v>9</v>
      </c>
      <c r="L2095" s="31" t="s">
        <v>134</v>
      </c>
      <c r="M2095" s="174">
        <v>45761.0</v>
      </c>
      <c r="N2095" s="31" t="s">
        <v>78</v>
      </c>
      <c r="O2095" s="173">
        <v>1.0</v>
      </c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99" t="s">
        <v>5869</v>
      </c>
      <c r="B2096" s="168" t="s">
        <v>5870</v>
      </c>
      <c r="C2096" s="31" t="s">
        <v>1725</v>
      </c>
      <c r="D2096" s="168" t="s">
        <v>5871</v>
      </c>
      <c r="E2096" s="31" t="s">
        <v>5872</v>
      </c>
      <c r="F2096" s="31" t="s">
        <v>129</v>
      </c>
      <c r="G2096" s="163" t="s">
        <v>1728</v>
      </c>
      <c r="H2096" s="31" t="s">
        <v>1728</v>
      </c>
      <c r="I2096" s="168" t="s">
        <v>5828</v>
      </c>
      <c r="J2096" s="173">
        <v>1.0</v>
      </c>
      <c r="K2096" s="31" t="s">
        <v>151</v>
      </c>
      <c r="L2096" s="31" t="s">
        <v>134</v>
      </c>
      <c r="M2096" s="174">
        <v>45761.0</v>
      </c>
      <c r="N2096" s="31" t="s">
        <v>78</v>
      </c>
      <c r="O2096" s="173">
        <v>1.0</v>
      </c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99" t="s">
        <v>5873</v>
      </c>
      <c r="B2097" s="168" t="s">
        <v>5845</v>
      </c>
      <c r="C2097" s="31" t="s">
        <v>1735</v>
      </c>
      <c r="D2097" s="168" t="s">
        <v>5846</v>
      </c>
      <c r="E2097" s="31" t="s">
        <v>5847</v>
      </c>
      <c r="F2097" s="31" t="s">
        <v>129</v>
      </c>
      <c r="G2097" s="168" t="s">
        <v>1962</v>
      </c>
      <c r="H2097" s="31" t="s">
        <v>1944</v>
      </c>
      <c r="I2097" s="168" t="s">
        <v>1755</v>
      </c>
      <c r="J2097" s="173">
        <v>1.0</v>
      </c>
      <c r="K2097" s="31" t="s">
        <v>9</v>
      </c>
      <c r="L2097" s="31" t="s">
        <v>134</v>
      </c>
      <c r="M2097" s="174">
        <v>45761.0</v>
      </c>
      <c r="N2097" s="31" t="s">
        <v>78</v>
      </c>
      <c r="O2097" s="173">
        <v>1.0</v>
      </c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99" t="s">
        <v>5874</v>
      </c>
      <c r="B2098" s="168" t="s">
        <v>5870</v>
      </c>
      <c r="C2098" s="31" t="s">
        <v>1732</v>
      </c>
      <c r="D2098" s="168" t="s">
        <v>5871</v>
      </c>
      <c r="E2098" s="31" t="s">
        <v>5872</v>
      </c>
      <c r="F2098" s="31" t="s">
        <v>129</v>
      </c>
      <c r="G2098" s="168" t="s">
        <v>1736</v>
      </c>
      <c r="H2098" s="31" t="s">
        <v>1733</v>
      </c>
      <c r="I2098" s="168" t="s">
        <v>5828</v>
      </c>
      <c r="J2098" s="173">
        <v>1.0</v>
      </c>
      <c r="K2098" s="31" t="s">
        <v>151</v>
      </c>
      <c r="L2098" s="31" t="s">
        <v>134</v>
      </c>
      <c r="M2098" s="174">
        <v>45761.0</v>
      </c>
      <c r="N2098" s="31" t="s">
        <v>78</v>
      </c>
      <c r="O2098" s="173">
        <v>1.0</v>
      </c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99" t="s">
        <v>5875</v>
      </c>
      <c r="B2099" s="168" t="s">
        <v>5853</v>
      </c>
      <c r="C2099" s="31" t="s">
        <v>1735</v>
      </c>
      <c r="D2099" s="168" t="s">
        <v>5854</v>
      </c>
      <c r="E2099" s="31" t="s">
        <v>5855</v>
      </c>
      <c r="F2099" s="31" t="s">
        <v>132</v>
      </c>
      <c r="G2099" s="168" t="s">
        <v>1749</v>
      </c>
      <c r="H2099" s="31" t="s">
        <v>1742</v>
      </c>
      <c r="I2099" s="168" t="s">
        <v>1755</v>
      </c>
      <c r="J2099" s="173">
        <v>1.0</v>
      </c>
      <c r="K2099" s="31" t="s">
        <v>9</v>
      </c>
      <c r="L2099" s="31" t="s">
        <v>134</v>
      </c>
      <c r="M2099" s="174">
        <v>45761.0</v>
      </c>
      <c r="N2099" s="31" t="s">
        <v>78</v>
      </c>
      <c r="O2099" s="173">
        <v>1.0</v>
      </c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99" t="s">
        <v>5876</v>
      </c>
      <c r="B2100" s="168" t="s">
        <v>5877</v>
      </c>
      <c r="C2100" s="31" t="s">
        <v>1725</v>
      </c>
      <c r="D2100" s="168" t="s">
        <v>5878</v>
      </c>
      <c r="E2100" s="31" t="s">
        <v>5879</v>
      </c>
      <c r="F2100" s="31" t="s">
        <v>132</v>
      </c>
      <c r="G2100" s="163" t="s">
        <v>1728</v>
      </c>
      <c r="H2100" s="31" t="s">
        <v>1728</v>
      </c>
      <c r="I2100" s="168" t="s">
        <v>1729</v>
      </c>
      <c r="J2100" s="173">
        <v>1.0</v>
      </c>
      <c r="K2100" s="31" t="s">
        <v>82</v>
      </c>
      <c r="L2100" s="31" t="s">
        <v>134</v>
      </c>
      <c r="M2100" s="174">
        <v>45761.0</v>
      </c>
      <c r="N2100" s="31" t="s">
        <v>78</v>
      </c>
      <c r="O2100" s="173">
        <v>1.0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99" t="s">
        <v>5880</v>
      </c>
      <c r="B2101" s="168" t="s">
        <v>5877</v>
      </c>
      <c r="C2101" s="31" t="s">
        <v>1732</v>
      </c>
      <c r="D2101" s="168" t="s">
        <v>5878</v>
      </c>
      <c r="E2101" s="31" t="s">
        <v>5879</v>
      </c>
      <c r="F2101" s="31" t="s">
        <v>132</v>
      </c>
      <c r="G2101" s="168" t="s">
        <v>1749</v>
      </c>
      <c r="H2101" s="31" t="s">
        <v>1742</v>
      </c>
      <c r="I2101" s="168" t="s">
        <v>1729</v>
      </c>
      <c r="J2101" s="173">
        <v>1.0</v>
      </c>
      <c r="K2101" s="31" t="s">
        <v>82</v>
      </c>
      <c r="L2101" s="31" t="s">
        <v>134</v>
      </c>
      <c r="M2101" s="174">
        <v>45761.0</v>
      </c>
      <c r="N2101" s="31" t="s">
        <v>78</v>
      </c>
      <c r="O2101" s="173">
        <v>1.0</v>
      </c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99" t="s">
        <v>5881</v>
      </c>
      <c r="B2102" s="168" t="s">
        <v>5825</v>
      </c>
      <c r="C2102" s="31" t="s">
        <v>1735</v>
      </c>
      <c r="D2102" s="168" t="s">
        <v>5826</v>
      </c>
      <c r="E2102" s="31" t="s">
        <v>5827</v>
      </c>
      <c r="F2102" s="31" t="s">
        <v>132</v>
      </c>
      <c r="G2102" s="168" t="s">
        <v>1736</v>
      </c>
      <c r="H2102" s="31" t="s">
        <v>1733</v>
      </c>
      <c r="I2102" s="168" t="s">
        <v>5828</v>
      </c>
      <c r="J2102" s="173">
        <v>1.0</v>
      </c>
      <c r="K2102" s="31" t="s">
        <v>151</v>
      </c>
      <c r="L2102" s="31" t="s">
        <v>134</v>
      </c>
      <c r="M2102" s="174">
        <v>45761.0</v>
      </c>
      <c r="N2102" s="31" t="s">
        <v>78</v>
      </c>
      <c r="O2102" s="173">
        <v>1.0</v>
      </c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99" t="s">
        <v>5882</v>
      </c>
      <c r="B2103" s="168" t="s">
        <v>5883</v>
      </c>
      <c r="C2103" s="31" t="s">
        <v>1725</v>
      </c>
      <c r="D2103" s="168" t="s">
        <v>5884</v>
      </c>
      <c r="E2103" s="31" t="s">
        <v>5885</v>
      </c>
      <c r="F2103" s="31" t="s">
        <v>725</v>
      </c>
      <c r="G2103" s="163" t="s">
        <v>1728</v>
      </c>
      <c r="H2103" s="31" t="s">
        <v>1728</v>
      </c>
      <c r="I2103" s="168" t="s">
        <v>5828</v>
      </c>
      <c r="J2103" s="173">
        <v>1.0</v>
      </c>
      <c r="K2103" s="31" t="s">
        <v>151</v>
      </c>
      <c r="L2103" s="31" t="s">
        <v>134</v>
      </c>
      <c r="M2103" s="174">
        <v>45761.0</v>
      </c>
      <c r="N2103" s="31" t="s">
        <v>78</v>
      </c>
      <c r="O2103" s="173">
        <v>1.0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99" t="s">
        <v>5886</v>
      </c>
      <c r="B2104" s="168" t="s">
        <v>5883</v>
      </c>
      <c r="C2104" s="31" t="s">
        <v>1732</v>
      </c>
      <c r="D2104" s="168" t="s">
        <v>5884</v>
      </c>
      <c r="E2104" s="31" t="s">
        <v>5885</v>
      </c>
      <c r="F2104" s="31" t="s">
        <v>725</v>
      </c>
      <c r="G2104" s="168" t="s">
        <v>1962</v>
      </c>
      <c r="H2104" s="31" t="s">
        <v>1944</v>
      </c>
      <c r="I2104" s="168" t="s">
        <v>5828</v>
      </c>
      <c r="J2104" s="173">
        <v>1.0</v>
      </c>
      <c r="K2104" s="31" t="s">
        <v>151</v>
      </c>
      <c r="L2104" s="31" t="s">
        <v>134</v>
      </c>
      <c r="M2104" s="174">
        <v>45761.0</v>
      </c>
      <c r="N2104" s="31" t="s">
        <v>78</v>
      </c>
      <c r="O2104" s="173">
        <v>1.0</v>
      </c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99" t="s">
        <v>5887</v>
      </c>
      <c r="B2105" s="168" t="s">
        <v>5877</v>
      </c>
      <c r="C2105" s="31" t="s">
        <v>1735</v>
      </c>
      <c r="D2105" s="168" t="s">
        <v>5878</v>
      </c>
      <c r="E2105" s="31" t="s">
        <v>5879</v>
      </c>
      <c r="F2105" s="31" t="s">
        <v>132</v>
      </c>
      <c r="G2105" s="168" t="s">
        <v>1749</v>
      </c>
      <c r="H2105" s="31" t="s">
        <v>1742</v>
      </c>
      <c r="I2105" s="168" t="s">
        <v>1729</v>
      </c>
      <c r="J2105" s="173">
        <v>1.0</v>
      </c>
      <c r="K2105" s="31" t="s">
        <v>82</v>
      </c>
      <c r="L2105" s="31" t="s">
        <v>134</v>
      </c>
      <c r="M2105" s="174">
        <v>45761.0</v>
      </c>
      <c r="N2105" s="31" t="s">
        <v>78</v>
      </c>
      <c r="O2105" s="173">
        <v>1.0</v>
      </c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99" t="s">
        <v>5888</v>
      </c>
      <c r="B2106" s="168" t="s">
        <v>5889</v>
      </c>
      <c r="C2106" s="31" t="s">
        <v>1725</v>
      </c>
      <c r="D2106" s="168" t="s">
        <v>5890</v>
      </c>
      <c r="E2106" s="31" t="s">
        <v>5891</v>
      </c>
      <c r="F2106" s="31" t="s">
        <v>132</v>
      </c>
      <c r="G2106" s="163" t="s">
        <v>1728</v>
      </c>
      <c r="H2106" s="31" t="s">
        <v>1728</v>
      </c>
      <c r="I2106" s="168" t="s">
        <v>5828</v>
      </c>
      <c r="J2106" s="173">
        <v>1.0</v>
      </c>
      <c r="K2106" s="31" t="s">
        <v>151</v>
      </c>
      <c r="L2106" s="31" t="s">
        <v>134</v>
      </c>
      <c r="M2106" s="174">
        <v>45761.0</v>
      </c>
      <c r="N2106" s="31" t="s">
        <v>78</v>
      </c>
      <c r="O2106" s="173">
        <v>1.0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99" t="s">
        <v>5892</v>
      </c>
      <c r="B2107" s="168" t="s">
        <v>5889</v>
      </c>
      <c r="C2107" s="31" t="s">
        <v>1732</v>
      </c>
      <c r="D2107" s="168" t="s">
        <v>5890</v>
      </c>
      <c r="E2107" s="31" t="s">
        <v>5891</v>
      </c>
      <c r="F2107" s="31" t="s">
        <v>132</v>
      </c>
      <c r="G2107" s="168" t="s">
        <v>1749</v>
      </c>
      <c r="H2107" s="31" t="s">
        <v>1742</v>
      </c>
      <c r="I2107" s="168" t="s">
        <v>5828</v>
      </c>
      <c r="J2107" s="173">
        <v>1.0</v>
      </c>
      <c r="K2107" s="31" t="s">
        <v>151</v>
      </c>
      <c r="L2107" s="31" t="s">
        <v>134</v>
      </c>
      <c r="M2107" s="174">
        <v>45761.0</v>
      </c>
      <c r="N2107" s="31" t="s">
        <v>78</v>
      </c>
      <c r="O2107" s="173">
        <v>1.0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99" t="s">
        <v>5893</v>
      </c>
      <c r="B2108" s="168" t="s">
        <v>5894</v>
      </c>
      <c r="C2108" s="31" t="s">
        <v>1725</v>
      </c>
      <c r="D2108" s="168" t="s">
        <v>5895</v>
      </c>
      <c r="E2108" s="31" t="s">
        <v>5896</v>
      </c>
      <c r="F2108" s="31" t="s">
        <v>178</v>
      </c>
      <c r="G2108" s="163" t="s">
        <v>1728</v>
      </c>
      <c r="H2108" s="31" t="s">
        <v>1728</v>
      </c>
      <c r="I2108" s="168" t="s">
        <v>5828</v>
      </c>
      <c r="J2108" s="173">
        <v>1.0</v>
      </c>
      <c r="K2108" s="31" t="s">
        <v>151</v>
      </c>
      <c r="L2108" s="31" t="s">
        <v>134</v>
      </c>
      <c r="M2108" s="174">
        <v>45761.0</v>
      </c>
      <c r="N2108" s="31" t="s">
        <v>78</v>
      </c>
      <c r="O2108" s="173">
        <v>1.0</v>
      </c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99" t="s">
        <v>5897</v>
      </c>
      <c r="B2109" s="168" t="s">
        <v>5835</v>
      </c>
      <c r="C2109" s="31" t="s">
        <v>1735</v>
      </c>
      <c r="D2109" s="168" t="s">
        <v>5836</v>
      </c>
      <c r="E2109" s="31" t="s">
        <v>5837</v>
      </c>
      <c r="F2109" s="31" t="s">
        <v>132</v>
      </c>
      <c r="G2109" s="168" t="s">
        <v>1749</v>
      </c>
      <c r="H2109" s="31" t="s">
        <v>1742</v>
      </c>
      <c r="I2109" s="168" t="s">
        <v>1755</v>
      </c>
      <c r="J2109" s="173">
        <v>1.0</v>
      </c>
      <c r="K2109" s="31" t="s">
        <v>9</v>
      </c>
      <c r="L2109" s="31" t="s">
        <v>134</v>
      </c>
      <c r="M2109" s="174">
        <v>45761.0</v>
      </c>
      <c r="N2109" s="31" t="s">
        <v>78</v>
      </c>
      <c r="O2109" s="173">
        <v>1.0</v>
      </c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99" t="s">
        <v>5898</v>
      </c>
      <c r="B2110" s="168" t="s">
        <v>5863</v>
      </c>
      <c r="C2110" s="31" t="s">
        <v>1735</v>
      </c>
      <c r="D2110" s="168" t="s">
        <v>5864</v>
      </c>
      <c r="E2110" s="31" t="s">
        <v>3760</v>
      </c>
      <c r="F2110" s="31" t="s">
        <v>132</v>
      </c>
      <c r="G2110" s="168" t="s">
        <v>1736</v>
      </c>
      <c r="H2110" s="31" t="s">
        <v>1733</v>
      </c>
      <c r="I2110" s="168" t="s">
        <v>1729</v>
      </c>
      <c r="J2110" s="173">
        <v>1.0</v>
      </c>
      <c r="K2110" s="31" t="s">
        <v>82</v>
      </c>
      <c r="L2110" s="31" t="s">
        <v>134</v>
      </c>
      <c r="M2110" s="174">
        <v>45761.0</v>
      </c>
      <c r="N2110" s="31" t="s">
        <v>78</v>
      </c>
      <c r="O2110" s="173">
        <v>1.0</v>
      </c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99" t="s">
        <v>5899</v>
      </c>
      <c r="B2111" s="168" t="s">
        <v>5894</v>
      </c>
      <c r="C2111" s="31" t="s">
        <v>1732</v>
      </c>
      <c r="D2111" s="168" t="s">
        <v>5895</v>
      </c>
      <c r="E2111" s="31" t="s">
        <v>5896</v>
      </c>
      <c r="F2111" s="31" t="s">
        <v>178</v>
      </c>
      <c r="G2111" s="168" t="s">
        <v>1792</v>
      </c>
      <c r="H2111" s="31" t="s">
        <v>1779</v>
      </c>
      <c r="I2111" s="168" t="s">
        <v>5828</v>
      </c>
      <c r="J2111" s="173">
        <v>1.0</v>
      </c>
      <c r="K2111" s="31" t="s">
        <v>151</v>
      </c>
      <c r="L2111" s="31" t="s">
        <v>134</v>
      </c>
      <c r="M2111" s="174">
        <v>45761.0</v>
      </c>
      <c r="N2111" s="31" t="s">
        <v>78</v>
      </c>
      <c r="O2111" s="173">
        <v>1.0</v>
      </c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99" t="s">
        <v>5900</v>
      </c>
      <c r="B2112" s="168" t="s">
        <v>5901</v>
      </c>
      <c r="C2112" s="31" t="s">
        <v>1725</v>
      </c>
      <c r="D2112" s="168" t="s">
        <v>5902</v>
      </c>
      <c r="E2112" s="31" t="s">
        <v>3660</v>
      </c>
      <c r="F2112" s="31" t="s">
        <v>178</v>
      </c>
      <c r="G2112" s="163" t="s">
        <v>1728</v>
      </c>
      <c r="H2112" s="31" t="s">
        <v>1728</v>
      </c>
      <c r="I2112" s="168" t="s">
        <v>1755</v>
      </c>
      <c r="J2112" s="173">
        <v>2.0</v>
      </c>
      <c r="K2112" s="31" t="s">
        <v>9</v>
      </c>
      <c r="L2112" s="31" t="s">
        <v>134</v>
      </c>
      <c r="M2112" s="174">
        <v>45761.0</v>
      </c>
      <c r="N2112" s="31" t="s">
        <v>78</v>
      </c>
      <c r="O2112" s="173">
        <v>2.0</v>
      </c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99" t="s">
        <v>5903</v>
      </c>
      <c r="B2113" s="168" t="s">
        <v>5904</v>
      </c>
      <c r="C2113" s="31" t="s">
        <v>1725</v>
      </c>
      <c r="D2113" s="168" t="s">
        <v>5905</v>
      </c>
      <c r="E2113" s="31" t="s">
        <v>5906</v>
      </c>
      <c r="F2113" s="31" t="s">
        <v>129</v>
      </c>
      <c r="G2113" s="163" t="s">
        <v>1728</v>
      </c>
      <c r="H2113" s="31" t="s">
        <v>1728</v>
      </c>
      <c r="I2113" s="168" t="s">
        <v>5828</v>
      </c>
      <c r="J2113" s="173">
        <v>1.0</v>
      </c>
      <c r="K2113" s="31" t="s">
        <v>151</v>
      </c>
      <c r="L2113" s="31" t="s">
        <v>134</v>
      </c>
      <c r="M2113" s="174">
        <v>45761.0</v>
      </c>
      <c r="N2113" s="31" t="s">
        <v>78</v>
      </c>
      <c r="O2113" s="173">
        <v>1.0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99" t="s">
        <v>5907</v>
      </c>
      <c r="B2114" s="168" t="s">
        <v>5901</v>
      </c>
      <c r="C2114" s="31" t="s">
        <v>1732</v>
      </c>
      <c r="D2114" s="168" t="s">
        <v>5902</v>
      </c>
      <c r="E2114" s="31" t="s">
        <v>3660</v>
      </c>
      <c r="F2114" s="31" t="s">
        <v>178</v>
      </c>
      <c r="G2114" s="168" t="s">
        <v>1792</v>
      </c>
      <c r="H2114" s="31" t="s">
        <v>1779</v>
      </c>
      <c r="I2114" s="168" t="s">
        <v>1755</v>
      </c>
      <c r="J2114" s="173">
        <v>2.0</v>
      </c>
      <c r="K2114" s="31" t="s">
        <v>9</v>
      </c>
      <c r="L2114" s="31" t="s">
        <v>134</v>
      </c>
      <c r="M2114" s="174">
        <v>45761.0</v>
      </c>
      <c r="N2114" s="31" t="s">
        <v>78</v>
      </c>
      <c r="O2114" s="173">
        <v>2.0</v>
      </c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99" t="s">
        <v>5908</v>
      </c>
      <c r="B2115" s="168" t="s">
        <v>5904</v>
      </c>
      <c r="C2115" s="31" t="s">
        <v>1732</v>
      </c>
      <c r="D2115" s="168" t="s">
        <v>5905</v>
      </c>
      <c r="E2115" s="31" t="s">
        <v>5906</v>
      </c>
      <c r="F2115" s="31" t="s">
        <v>129</v>
      </c>
      <c r="G2115" s="168" t="s">
        <v>1962</v>
      </c>
      <c r="H2115" s="31" t="s">
        <v>1944</v>
      </c>
      <c r="I2115" s="168" t="s">
        <v>5828</v>
      </c>
      <c r="J2115" s="173">
        <v>1.0</v>
      </c>
      <c r="K2115" s="31" t="s">
        <v>151</v>
      </c>
      <c r="L2115" s="31" t="s">
        <v>134</v>
      </c>
      <c r="M2115" s="174">
        <v>45761.0</v>
      </c>
      <c r="N2115" s="31" t="s">
        <v>78</v>
      </c>
      <c r="O2115" s="173">
        <v>1.0</v>
      </c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99" t="s">
        <v>5909</v>
      </c>
      <c r="B2116" s="168" t="s">
        <v>5910</v>
      </c>
      <c r="C2116" s="31" t="s">
        <v>1725</v>
      </c>
      <c r="D2116" s="168" t="s">
        <v>5911</v>
      </c>
      <c r="E2116" s="31" t="s">
        <v>5912</v>
      </c>
      <c r="F2116" s="31" t="s">
        <v>129</v>
      </c>
      <c r="G2116" s="163" t="s">
        <v>1728</v>
      </c>
      <c r="H2116" s="31" t="s">
        <v>1728</v>
      </c>
      <c r="I2116" s="168" t="s">
        <v>5828</v>
      </c>
      <c r="J2116" s="173">
        <v>1.0</v>
      </c>
      <c r="K2116" s="31" t="s">
        <v>151</v>
      </c>
      <c r="L2116" s="31" t="s">
        <v>134</v>
      </c>
      <c r="M2116" s="174">
        <v>45761.0</v>
      </c>
      <c r="N2116" s="31" t="s">
        <v>78</v>
      </c>
      <c r="O2116" s="173">
        <v>1.0</v>
      </c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99" t="s">
        <v>5913</v>
      </c>
      <c r="B2117" s="168" t="s">
        <v>5914</v>
      </c>
      <c r="C2117" s="31" t="s">
        <v>1725</v>
      </c>
      <c r="D2117" s="168" t="s">
        <v>5915</v>
      </c>
      <c r="E2117" s="31" t="s">
        <v>5916</v>
      </c>
      <c r="F2117" s="31" t="s">
        <v>132</v>
      </c>
      <c r="G2117" s="163" t="s">
        <v>1728</v>
      </c>
      <c r="H2117" s="31" t="s">
        <v>1728</v>
      </c>
      <c r="I2117" s="168" t="s">
        <v>5828</v>
      </c>
      <c r="J2117" s="173">
        <v>1.0</v>
      </c>
      <c r="K2117" s="31" t="s">
        <v>151</v>
      </c>
      <c r="L2117" s="31" t="s">
        <v>134</v>
      </c>
      <c r="M2117" s="174">
        <v>45761.0</v>
      </c>
      <c r="N2117" s="31" t="s">
        <v>78</v>
      </c>
      <c r="O2117" s="173">
        <v>1.0</v>
      </c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99" t="s">
        <v>5917</v>
      </c>
      <c r="B2118" s="168" t="s">
        <v>5910</v>
      </c>
      <c r="C2118" s="31" t="s">
        <v>1732</v>
      </c>
      <c r="D2118" s="168" t="s">
        <v>5911</v>
      </c>
      <c r="E2118" s="31" t="s">
        <v>5912</v>
      </c>
      <c r="F2118" s="31" t="s">
        <v>129</v>
      </c>
      <c r="G2118" s="168" t="s">
        <v>1962</v>
      </c>
      <c r="H2118" s="31" t="s">
        <v>1944</v>
      </c>
      <c r="I2118" s="168" t="s">
        <v>5828</v>
      </c>
      <c r="J2118" s="173">
        <v>1.0</v>
      </c>
      <c r="K2118" s="31" t="s">
        <v>151</v>
      </c>
      <c r="L2118" s="31" t="s">
        <v>134</v>
      </c>
      <c r="M2118" s="174">
        <v>45761.0</v>
      </c>
      <c r="N2118" s="31" t="s">
        <v>78</v>
      </c>
      <c r="O2118" s="173">
        <v>1.0</v>
      </c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99" t="s">
        <v>5918</v>
      </c>
      <c r="B2119" s="168" t="s">
        <v>5914</v>
      </c>
      <c r="C2119" s="31" t="s">
        <v>1732</v>
      </c>
      <c r="D2119" s="168" t="s">
        <v>5915</v>
      </c>
      <c r="E2119" s="31" t="s">
        <v>5916</v>
      </c>
      <c r="F2119" s="31" t="s">
        <v>132</v>
      </c>
      <c r="G2119" s="168" t="s">
        <v>1736</v>
      </c>
      <c r="H2119" s="31" t="s">
        <v>1733</v>
      </c>
      <c r="I2119" s="168" t="s">
        <v>5828</v>
      </c>
      <c r="J2119" s="173">
        <v>1.0</v>
      </c>
      <c r="K2119" s="31" t="s">
        <v>151</v>
      </c>
      <c r="L2119" s="31" t="s">
        <v>134</v>
      </c>
      <c r="M2119" s="174">
        <v>45761.0</v>
      </c>
      <c r="N2119" s="31" t="s">
        <v>78</v>
      </c>
      <c r="O2119" s="173">
        <v>1.0</v>
      </c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99" t="s">
        <v>5919</v>
      </c>
      <c r="B2120" s="168" t="s">
        <v>5920</v>
      </c>
      <c r="C2120" s="31" t="s">
        <v>1725</v>
      </c>
      <c r="D2120" s="168" t="s">
        <v>5921</v>
      </c>
      <c r="E2120" s="31" t="s">
        <v>5922</v>
      </c>
      <c r="F2120" s="31" t="s">
        <v>178</v>
      </c>
      <c r="G2120" s="163" t="s">
        <v>1728</v>
      </c>
      <c r="H2120" s="31" t="s">
        <v>1728</v>
      </c>
      <c r="I2120" s="168" t="s">
        <v>1755</v>
      </c>
      <c r="J2120" s="173">
        <v>1.0</v>
      </c>
      <c r="K2120" s="31" t="s">
        <v>9</v>
      </c>
      <c r="L2120" s="31" t="s">
        <v>134</v>
      </c>
      <c r="M2120" s="174">
        <v>45761.0</v>
      </c>
      <c r="N2120" s="31" t="s">
        <v>78</v>
      </c>
      <c r="O2120" s="173">
        <v>1.0</v>
      </c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99" t="s">
        <v>5923</v>
      </c>
      <c r="B2121" s="168" t="s">
        <v>5924</v>
      </c>
      <c r="C2121" s="31" t="s">
        <v>1725</v>
      </c>
      <c r="D2121" s="168" t="s">
        <v>5925</v>
      </c>
      <c r="E2121" s="31" t="s">
        <v>5926</v>
      </c>
      <c r="F2121" s="31" t="s">
        <v>178</v>
      </c>
      <c r="G2121" s="163" t="s">
        <v>1728</v>
      </c>
      <c r="H2121" s="31" t="s">
        <v>1728</v>
      </c>
      <c r="I2121" s="168" t="s">
        <v>5828</v>
      </c>
      <c r="J2121" s="173">
        <v>1.0</v>
      </c>
      <c r="K2121" s="31" t="s">
        <v>151</v>
      </c>
      <c r="L2121" s="31" t="s">
        <v>134</v>
      </c>
      <c r="M2121" s="174">
        <v>45761.0</v>
      </c>
      <c r="N2121" s="31" t="s">
        <v>78</v>
      </c>
      <c r="O2121" s="173">
        <v>1.0</v>
      </c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99" t="s">
        <v>5927</v>
      </c>
      <c r="B2122" s="168" t="s">
        <v>5920</v>
      </c>
      <c r="C2122" s="31" t="s">
        <v>1732</v>
      </c>
      <c r="D2122" s="168" t="s">
        <v>5921</v>
      </c>
      <c r="E2122" s="31" t="s">
        <v>5922</v>
      </c>
      <c r="F2122" s="31" t="s">
        <v>178</v>
      </c>
      <c r="G2122" s="168" t="s">
        <v>1792</v>
      </c>
      <c r="H2122" s="31" t="s">
        <v>1779</v>
      </c>
      <c r="I2122" s="168" t="s">
        <v>1755</v>
      </c>
      <c r="J2122" s="173">
        <v>1.0</v>
      </c>
      <c r="K2122" s="31" t="s">
        <v>9</v>
      </c>
      <c r="L2122" s="31" t="s">
        <v>134</v>
      </c>
      <c r="M2122" s="174">
        <v>45761.0</v>
      </c>
      <c r="N2122" s="31" t="s">
        <v>78</v>
      </c>
      <c r="O2122" s="173">
        <v>1.0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99" t="s">
        <v>5928</v>
      </c>
      <c r="B2123" s="168" t="s">
        <v>5924</v>
      </c>
      <c r="C2123" s="31" t="s">
        <v>1732</v>
      </c>
      <c r="D2123" s="168" t="s">
        <v>5925</v>
      </c>
      <c r="E2123" s="31" t="s">
        <v>5926</v>
      </c>
      <c r="F2123" s="31" t="s">
        <v>178</v>
      </c>
      <c r="G2123" s="168" t="s">
        <v>1792</v>
      </c>
      <c r="H2123" s="31" t="s">
        <v>1779</v>
      </c>
      <c r="I2123" s="168" t="s">
        <v>5828</v>
      </c>
      <c r="J2123" s="173">
        <v>1.0</v>
      </c>
      <c r="K2123" s="31" t="s">
        <v>151</v>
      </c>
      <c r="L2123" s="31" t="s">
        <v>134</v>
      </c>
      <c r="M2123" s="174">
        <v>45761.0</v>
      </c>
      <c r="N2123" s="31" t="s">
        <v>78</v>
      </c>
      <c r="O2123" s="173">
        <v>1.0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99" t="s">
        <v>5929</v>
      </c>
      <c r="B2124" s="168" t="s">
        <v>5889</v>
      </c>
      <c r="C2124" s="31" t="s">
        <v>1735</v>
      </c>
      <c r="D2124" s="168" t="s">
        <v>5890</v>
      </c>
      <c r="E2124" s="31" t="s">
        <v>5891</v>
      </c>
      <c r="F2124" s="31" t="s">
        <v>132</v>
      </c>
      <c r="G2124" s="168" t="s">
        <v>1749</v>
      </c>
      <c r="H2124" s="31" t="s">
        <v>1742</v>
      </c>
      <c r="I2124" s="168" t="s">
        <v>5828</v>
      </c>
      <c r="J2124" s="173">
        <v>1.0</v>
      </c>
      <c r="K2124" s="31" t="s">
        <v>151</v>
      </c>
      <c r="L2124" s="31" t="s">
        <v>134</v>
      </c>
      <c r="M2124" s="174">
        <v>45761.0</v>
      </c>
      <c r="N2124" s="31" t="s">
        <v>78</v>
      </c>
      <c r="O2124" s="173">
        <v>1.0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99" t="s">
        <v>5930</v>
      </c>
      <c r="B2125" s="168" t="s">
        <v>5894</v>
      </c>
      <c r="C2125" s="31" t="s">
        <v>1735</v>
      </c>
      <c r="D2125" s="168" t="s">
        <v>5895</v>
      </c>
      <c r="E2125" s="31" t="s">
        <v>5896</v>
      </c>
      <c r="F2125" s="31" t="s">
        <v>178</v>
      </c>
      <c r="G2125" s="168" t="s">
        <v>1792</v>
      </c>
      <c r="H2125" s="31" t="s">
        <v>1779</v>
      </c>
      <c r="I2125" s="168" t="s">
        <v>5828</v>
      </c>
      <c r="J2125" s="173">
        <v>1.0</v>
      </c>
      <c r="K2125" s="31" t="s">
        <v>151</v>
      </c>
      <c r="L2125" s="31" t="s">
        <v>134</v>
      </c>
      <c r="M2125" s="174">
        <v>45761.0</v>
      </c>
      <c r="N2125" s="31" t="s">
        <v>78</v>
      </c>
      <c r="O2125" s="173">
        <v>1.0</v>
      </c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99" t="s">
        <v>5931</v>
      </c>
      <c r="B2126" s="168" t="s">
        <v>5932</v>
      </c>
      <c r="C2126" s="31" t="s">
        <v>1725</v>
      </c>
      <c r="D2126" s="168" t="s">
        <v>5933</v>
      </c>
      <c r="E2126" s="31" t="s">
        <v>5934</v>
      </c>
      <c r="F2126" s="31" t="s">
        <v>132</v>
      </c>
      <c r="G2126" s="163" t="s">
        <v>1728</v>
      </c>
      <c r="H2126" s="31" t="s">
        <v>1728</v>
      </c>
      <c r="I2126" s="168" t="s">
        <v>5828</v>
      </c>
      <c r="J2126" s="173">
        <v>1.0</v>
      </c>
      <c r="K2126" s="31" t="s">
        <v>151</v>
      </c>
      <c r="L2126" s="31" t="s">
        <v>134</v>
      </c>
      <c r="M2126" s="174">
        <v>45761.0</v>
      </c>
      <c r="N2126" s="31" t="s">
        <v>78</v>
      </c>
      <c r="O2126" s="173">
        <v>1.0</v>
      </c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99" t="s">
        <v>5935</v>
      </c>
      <c r="B2127" s="168" t="s">
        <v>5932</v>
      </c>
      <c r="C2127" s="31" t="s">
        <v>1732</v>
      </c>
      <c r="D2127" s="168" t="s">
        <v>5933</v>
      </c>
      <c r="E2127" s="31" t="s">
        <v>5934</v>
      </c>
      <c r="F2127" s="31" t="s">
        <v>132</v>
      </c>
      <c r="G2127" s="168" t="s">
        <v>1749</v>
      </c>
      <c r="H2127" s="31" t="s">
        <v>1742</v>
      </c>
      <c r="I2127" s="168" t="s">
        <v>5828</v>
      </c>
      <c r="J2127" s="173">
        <v>1.0</v>
      </c>
      <c r="K2127" s="31" t="s">
        <v>151</v>
      </c>
      <c r="L2127" s="31" t="s">
        <v>134</v>
      </c>
      <c r="M2127" s="174">
        <v>45761.0</v>
      </c>
      <c r="N2127" s="31" t="s">
        <v>78</v>
      </c>
      <c r="O2127" s="173">
        <v>1.0</v>
      </c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99" t="s">
        <v>5936</v>
      </c>
      <c r="B2128" s="168" t="s">
        <v>5883</v>
      </c>
      <c r="C2128" s="31" t="s">
        <v>1735</v>
      </c>
      <c r="D2128" s="168" t="s">
        <v>5884</v>
      </c>
      <c r="E2128" s="31" t="s">
        <v>5885</v>
      </c>
      <c r="F2128" s="31" t="s">
        <v>725</v>
      </c>
      <c r="G2128" s="168" t="s">
        <v>1962</v>
      </c>
      <c r="H2128" s="31" t="s">
        <v>1944</v>
      </c>
      <c r="I2128" s="168" t="s">
        <v>5828</v>
      </c>
      <c r="J2128" s="173">
        <v>1.0</v>
      </c>
      <c r="K2128" s="31" t="s">
        <v>151</v>
      </c>
      <c r="L2128" s="31" t="s">
        <v>134</v>
      </c>
      <c r="M2128" s="174">
        <v>45761.0</v>
      </c>
      <c r="N2128" s="31" t="s">
        <v>78</v>
      </c>
      <c r="O2128" s="173">
        <v>1.0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99" t="s">
        <v>5937</v>
      </c>
      <c r="B2129" s="168" t="s">
        <v>5920</v>
      </c>
      <c r="C2129" s="31" t="s">
        <v>1735</v>
      </c>
      <c r="D2129" s="168" t="s">
        <v>5921</v>
      </c>
      <c r="E2129" s="31" t="s">
        <v>5922</v>
      </c>
      <c r="F2129" s="31" t="s">
        <v>178</v>
      </c>
      <c r="G2129" s="168" t="s">
        <v>1792</v>
      </c>
      <c r="H2129" s="31" t="s">
        <v>1779</v>
      </c>
      <c r="I2129" s="168" t="s">
        <v>1755</v>
      </c>
      <c r="J2129" s="173">
        <v>1.0</v>
      </c>
      <c r="K2129" s="31" t="s">
        <v>9</v>
      </c>
      <c r="L2129" s="31" t="s">
        <v>134</v>
      </c>
      <c r="M2129" s="174">
        <v>45761.0</v>
      </c>
      <c r="N2129" s="31" t="s">
        <v>78</v>
      </c>
      <c r="O2129" s="173">
        <v>1.0</v>
      </c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99" t="s">
        <v>5938</v>
      </c>
      <c r="B2130" s="168" t="s">
        <v>5939</v>
      </c>
      <c r="C2130" s="31" t="s">
        <v>1725</v>
      </c>
      <c r="D2130" s="168" t="s">
        <v>5940</v>
      </c>
      <c r="E2130" s="31" t="s">
        <v>5941</v>
      </c>
      <c r="F2130" s="31" t="s">
        <v>178</v>
      </c>
      <c r="G2130" s="163" t="s">
        <v>1728</v>
      </c>
      <c r="H2130" s="31" t="s">
        <v>1728</v>
      </c>
      <c r="I2130" s="168" t="s">
        <v>1755</v>
      </c>
      <c r="J2130" s="173">
        <v>1.0</v>
      </c>
      <c r="K2130" s="31" t="s">
        <v>9</v>
      </c>
      <c r="L2130" s="31" t="s">
        <v>134</v>
      </c>
      <c r="M2130" s="174">
        <v>45761.0</v>
      </c>
      <c r="N2130" s="31" t="s">
        <v>78</v>
      </c>
      <c r="O2130" s="173">
        <v>1.0</v>
      </c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99" t="s">
        <v>5942</v>
      </c>
      <c r="B2131" s="168" t="s">
        <v>5939</v>
      </c>
      <c r="C2131" s="31" t="s">
        <v>1732</v>
      </c>
      <c r="D2131" s="168" t="s">
        <v>5940</v>
      </c>
      <c r="E2131" s="31" t="s">
        <v>5941</v>
      </c>
      <c r="F2131" s="31" t="s">
        <v>178</v>
      </c>
      <c r="G2131" s="168" t="s">
        <v>1792</v>
      </c>
      <c r="H2131" s="31" t="s">
        <v>1779</v>
      </c>
      <c r="I2131" s="168" t="s">
        <v>1755</v>
      </c>
      <c r="J2131" s="173">
        <v>1.0</v>
      </c>
      <c r="K2131" s="31" t="s">
        <v>9</v>
      </c>
      <c r="L2131" s="31" t="s">
        <v>134</v>
      </c>
      <c r="M2131" s="174">
        <v>45761.0</v>
      </c>
      <c r="N2131" s="31" t="s">
        <v>78</v>
      </c>
      <c r="O2131" s="173">
        <v>1.0</v>
      </c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99" t="s">
        <v>5943</v>
      </c>
      <c r="B2132" s="168" t="s">
        <v>5932</v>
      </c>
      <c r="C2132" s="31" t="s">
        <v>1735</v>
      </c>
      <c r="D2132" s="168" t="s">
        <v>5933</v>
      </c>
      <c r="E2132" s="31" t="s">
        <v>5934</v>
      </c>
      <c r="F2132" s="31" t="s">
        <v>132</v>
      </c>
      <c r="G2132" s="168" t="s">
        <v>1749</v>
      </c>
      <c r="H2132" s="31" t="s">
        <v>1742</v>
      </c>
      <c r="I2132" s="168" t="s">
        <v>5828</v>
      </c>
      <c r="J2132" s="173">
        <v>1.0</v>
      </c>
      <c r="K2132" s="31" t="s">
        <v>151</v>
      </c>
      <c r="L2132" s="31" t="s">
        <v>134</v>
      </c>
      <c r="M2132" s="174">
        <v>45761.0</v>
      </c>
      <c r="N2132" s="31" t="s">
        <v>78</v>
      </c>
      <c r="O2132" s="173">
        <v>1.0</v>
      </c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99" t="s">
        <v>5944</v>
      </c>
      <c r="B2133" s="168" t="s">
        <v>5945</v>
      </c>
      <c r="C2133" s="31" t="s">
        <v>1725</v>
      </c>
      <c r="D2133" s="168" t="s">
        <v>5946</v>
      </c>
      <c r="E2133" s="31" t="s">
        <v>5947</v>
      </c>
      <c r="F2133" s="31" t="s">
        <v>132</v>
      </c>
      <c r="G2133" s="163" t="s">
        <v>1728</v>
      </c>
      <c r="H2133" s="31" t="s">
        <v>1728</v>
      </c>
      <c r="I2133" s="168" t="s">
        <v>1755</v>
      </c>
      <c r="J2133" s="173">
        <v>1.0</v>
      </c>
      <c r="K2133" s="31" t="s">
        <v>9</v>
      </c>
      <c r="L2133" s="31" t="s">
        <v>134</v>
      </c>
      <c r="M2133" s="174">
        <v>45761.0</v>
      </c>
      <c r="N2133" s="31" t="s">
        <v>78</v>
      </c>
      <c r="O2133" s="173">
        <v>1.0</v>
      </c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99" t="s">
        <v>5948</v>
      </c>
      <c r="B2134" s="168" t="s">
        <v>5945</v>
      </c>
      <c r="C2134" s="31" t="s">
        <v>1732</v>
      </c>
      <c r="D2134" s="168" t="s">
        <v>5946</v>
      </c>
      <c r="E2134" s="31" t="s">
        <v>5947</v>
      </c>
      <c r="F2134" s="31" t="s">
        <v>132</v>
      </c>
      <c r="G2134" s="168" t="s">
        <v>1749</v>
      </c>
      <c r="H2134" s="31" t="s">
        <v>1742</v>
      </c>
      <c r="I2134" s="168" t="s">
        <v>1755</v>
      </c>
      <c r="J2134" s="173">
        <v>1.0</v>
      </c>
      <c r="K2134" s="31" t="s">
        <v>9</v>
      </c>
      <c r="L2134" s="31" t="s">
        <v>134</v>
      </c>
      <c r="M2134" s="174">
        <v>45761.0</v>
      </c>
      <c r="N2134" s="31" t="s">
        <v>78</v>
      </c>
      <c r="O2134" s="173">
        <v>1.0</v>
      </c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99" t="s">
        <v>5949</v>
      </c>
      <c r="B2135" s="168" t="s">
        <v>5950</v>
      </c>
      <c r="C2135" s="31" t="s">
        <v>1725</v>
      </c>
      <c r="D2135" s="168" t="s">
        <v>5951</v>
      </c>
      <c r="E2135" s="31" t="s">
        <v>5952</v>
      </c>
      <c r="F2135" s="31" t="s">
        <v>132</v>
      </c>
      <c r="G2135" s="163" t="s">
        <v>1728</v>
      </c>
      <c r="H2135" s="31" t="s">
        <v>1728</v>
      </c>
      <c r="I2135" s="168" t="s">
        <v>5828</v>
      </c>
      <c r="J2135" s="173">
        <v>1.0</v>
      </c>
      <c r="K2135" s="31" t="s">
        <v>151</v>
      </c>
      <c r="L2135" s="31" t="s">
        <v>134</v>
      </c>
      <c r="M2135" s="174">
        <v>45761.0</v>
      </c>
      <c r="N2135" s="31" t="s">
        <v>78</v>
      </c>
      <c r="O2135" s="173">
        <v>1.0</v>
      </c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99" t="s">
        <v>5953</v>
      </c>
      <c r="B2136" s="168" t="s">
        <v>5950</v>
      </c>
      <c r="C2136" s="31" t="s">
        <v>1732</v>
      </c>
      <c r="D2136" s="168" t="s">
        <v>5951</v>
      </c>
      <c r="E2136" s="31" t="s">
        <v>5952</v>
      </c>
      <c r="F2136" s="31" t="s">
        <v>132</v>
      </c>
      <c r="G2136" s="168" t="s">
        <v>1749</v>
      </c>
      <c r="H2136" s="31" t="s">
        <v>1742</v>
      </c>
      <c r="I2136" s="168" t="s">
        <v>5828</v>
      </c>
      <c r="J2136" s="173">
        <v>1.0</v>
      </c>
      <c r="K2136" s="31" t="s">
        <v>151</v>
      </c>
      <c r="L2136" s="31" t="s">
        <v>134</v>
      </c>
      <c r="M2136" s="174">
        <v>45761.0</v>
      </c>
      <c r="N2136" s="31" t="s">
        <v>78</v>
      </c>
      <c r="O2136" s="173">
        <v>1.0</v>
      </c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99" t="s">
        <v>5954</v>
      </c>
      <c r="B2137" s="168" t="s">
        <v>5955</v>
      </c>
      <c r="C2137" s="31" t="s">
        <v>1725</v>
      </c>
      <c r="D2137" s="168" t="s">
        <v>5956</v>
      </c>
      <c r="E2137" s="31" t="s">
        <v>5957</v>
      </c>
      <c r="F2137" s="31" t="s">
        <v>178</v>
      </c>
      <c r="G2137" s="163" t="s">
        <v>1728</v>
      </c>
      <c r="H2137" s="31" t="s">
        <v>1728</v>
      </c>
      <c r="I2137" s="168" t="s">
        <v>5828</v>
      </c>
      <c r="J2137" s="173">
        <v>1.0</v>
      </c>
      <c r="K2137" s="31" t="s">
        <v>151</v>
      </c>
      <c r="L2137" s="31" t="s">
        <v>134</v>
      </c>
      <c r="M2137" s="174">
        <v>45761.0</v>
      </c>
      <c r="N2137" s="31" t="s">
        <v>78</v>
      </c>
      <c r="O2137" s="173">
        <v>1.0</v>
      </c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99" t="s">
        <v>5958</v>
      </c>
      <c r="B2138" s="168" t="s">
        <v>5955</v>
      </c>
      <c r="C2138" s="31" t="s">
        <v>1732</v>
      </c>
      <c r="D2138" s="168" t="s">
        <v>5956</v>
      </c>
      <c r="E2138" s="31" t="s">
        <v>5957</v>
      </c>
      <c r="F2138" s="31" t="s">
        <v>178</v>
      </c>
      <c r="G2138" s="168" t="s">
        <v>1792</v>
      </c>
      <c r="H2138" s="31" t="s">
        <v>1779</v>
      </c>
      <c r="I2138" s="168" t="s">
        <v>5828</v>
      </c>
      <c r="J2138" s="173">
        <v>1.0</v>
      </c>
      <c r="K2138" s="31" t="s">
        <v>151</v>
      </c>
      <c r="L2138" s="31" t="s">
        <v>134</v>
      </c>
      <c r="M2138" s="174">
        <v>45761.0</v>
      </c>
      <c r="N2138" s="31" t="s">
        <v>78</v>
      </c>
      <c r="O2138" s="173">
        <v>1.0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99" t="s">
        <v>5959</v>
      </c>
      <c r="B2139" s="168" t="s">
        <v>5960</v>
      </c>
      <c r="C2139" s="31" t="s">
        <v>1725</v>
      </c>
      <c r="D2139" s="168" t="s">
        <v>5961</v>
      </c>
      <c r="E2139" s="31" t="s">
        <v>5962</v>
      </c>
      <c r="F2139" s="31" t="s">
        <v>178</v>
      </c>
      <c r="G2139" s="163" t="s">
        <v>1728</v>
      </c>
      <c r="H2139" s="31" t="s">
        <v>1728</v>
      </c>
      <c r="I2139" s="168" t="s">
        <v>1755</v>
      </c>
      <c r="J2139" s="173">
        <v>1.0</v>
      </c>
      <c r="K2139" s="31" t="s">
        <v>9</v>
      </c>
      <c r="L2139" s="31" t="s">
        <v>134</v>
      </c>
      <c r="M2139" s="174">
        <v>45761.0</v>
      </c>
      <c r="N2139" s="31" t="s">
        <v>78</v>
      </c>
      <c r="O2139" s="173">
        <v>1.0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99" t="s">
        <v>5963</v>
      </c>
      <c r="B2140" s="168" t="s">
        <v>5964</v>
      </c>
      <c r="C2140" s="31" t="s">
        <v>1725</v>
      </c>
      <c r="D2140" s="168" t="s">
        <v>5965</v>
      </c>
      <c r="E2140" s="31" t="s">
        <v>5966</v>
      </c>
      <c r="F2140" s="31" t="s">
        <v>129</v>
      </c>
      <c r="G2140" s="163" t="s">
        <v>1728</v>
      </c>
      <c r="H2140" s="31" t="s">
        <v>1728</v>
      </c>
      <c r="I2140" s="168" t="s">
        <v>5828</v>
      </c>
      <c r="J2140" s="173">
        <v>1.0</v>
      </c>
      <c r="K2140" s="31" t="s">
        <v>151</v>
      </c>
      <c r="L2140" s="31" t="s">
        <v>134</v>
      </c>
      <c r="M2140" s="174">
        <v>45761.0</v>
      </c>
      <c r="N2140" s="31" t="s">
        <v>78</v>
      </c>
      <c r="O2140" s="173">
        <v>1.0</v>
      </c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99" t="s">
        <v>5967</v>
      </c>
      <c r="B2141" s="168" t="s">
        <v>5960</v>
      </c>
      <c r="C2141" s="31" t="s">
        <v>1732</v>
      </c>
      <c r="D2141" s="168" t="s">
        <v>5961</v>
      </c>
      <c r="E2141" s="31" t="s">
        <v>5962</v>
      </c>
      <c r="F2141" s="31" t="s">
        <v>178</v>
      </c>
      <c r="G2141" s="168" t="s">
        <v>1792</v>
      </c>
      <c r="H2141" s="31" t="s">
        <v>1779</v>
      </c>
      <c r="I2141" s="168" t="s">
        <v>1755</v>
      </c>
      <c r="J2141" s="173">
        <v>1.0</v>
      </c>
      <c r="K2141" s="31" t="s">
        <v>9</v>
      </c>
      <c r="L2141" s="31" t="s">
        <v>134</v>
      </c>
      <c r="M2141" s="174">
        <v>45761.0</v>
      </c>
      <c r="N2141" s="31" t="s">
        <v>78</v>
      </c>
      <c r="O2141" s="173">
        <v>1.0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99" t="s">
        <v>5968</v>
      </c>
      <c r="B2142" s="168" t="s">
        <v>5964</v>
      </c>
      <c r="C2142" s="31" t="s">
        <v>1732</v>
      </c>
      <c r="D2142" s="168" t="s">
        <v>5965</v>
      </c>
      <c r="E2142" s="31" t="s">
        <v>5966</v>
      </c>
      <c r="F2142" s="31" t="s">
        <v>129</v>
      </c>
      <c r="G2142" s="168" t="s">
        <v>1736</v>
      </c>
      <c r="H2142" s="31" t="s">
        <v>1733</v>
      </c>
      <c r="I2142" s="168" t="s">
        <v>5828</v>
      </c>
      <c r="J2142" s="173">
        <v>1.0</v>
      </c>
      <c r="K2142" s="31" t="s">
        <v>151</v>
      </c>
      <c r="L2142" s="31" t="s">
        <v>134</v>
      </c>
      <c r="M2142" s="174">
        <v>45761.0</v>
      </c>
      <c r="N2142" s="31" t="s">
        <v>78</v>
      </c>
      <c r="O2142" s="173">
        <v>1.0</v>
      </c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99" t="s">
        <v>5969</v>
      </c>
      <c r="B2143" s="168" t="s">
        <v>5970</v>
      </c>
      <c r="C2143" s="31" t="s">
        <v>1725</v>
      </c>
      <c r="D2143" s="168" t="s">
        <v>5971</v>
      </c>
      <c r="E2143" s="31" t="s">
        <v>5972</v>
      </c>
      <c r="F2143" s="31" t="s">
        <v>178</v>
      </c>
      <c r="G2143" s="163" t="s">
        <v>1728</v>
      </c>
      <c r="H2143" s="31" t="s">
        <v>1728</v>
      </c>
      <c r="I2143" s="168" t="s">
        <v>1755</v>
      </c>
      <c r="J2143" s="173">
        <v>1.0</v>
      </c>
      <c r="K2143" s="31" t="s">
        <v>9</v>
      </c>
      <c r="L2143" s="31" t="s">
        <v>134</v>
      </c>
      <c r="M2143" s="174">
        <v>45761.0</v>
      </c>
      <c r="N2143" s="31" t="s">
        <v>78</v>
      </c>
      <c r="O2143" s="173">
        <v>1.0</v>
      </c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99" t="s">
        <v>5973</v>
      </c>
      <c r="B2144" s="168" t="s">
        <v>5970</v>
      </c>
      <c r="C2144" s="31" t="s">
        <v>1732</v>
      </c>
      <c r="D2144" s="168" t="s">
        <v>5971</v>
      </c>
      <c r="E2144" s="31" t="s">
        <v>5972</v>
      </c>
      <c r="F2144" s="31" t="s">
        <v>178</v>
      </c>
      <c r="G2144" s="168" t="s">
        <v>1962</v>
      </c>
      <c r="H2144" s="31" t="s">
        <v>1944</v>
      </c>
      <c r="I2144" s="168" t="s">
        <v>1755</v>
      </c>
      <c r="J2144" s="173">
        <v>1.0</v>
      </c>
      <c r="K2144" s="31" t="s">
        <v>9</v>
      </c>
      <c r="L2144" s="31" t="s">
        <v>134</v>
      </c>
      <c r="M2144" s="174">
        <v>45761.0</v>
      </c>
      <c r="N2144" s="31" t="s">
        <v>78</v>
      </c>
      <c r="O2144" s="173">
        <v>1.0</v>
      </c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99" t="s">
        <v>5974</v>
      </c>
      <c r="B2145" s="168" t="s">
        <v>5975</v>
      </c>
      <c r="C2145" s="31" t="s">
        <v>1725</v>
      </c>
      <c r="D2145" s="168" t="s">
        <v>5976</v>
      </c>
      <c r="E2145" s="31" t="s">
        <v>5977</v>
      </c>
      <c r="F2145" s="31" t="s">
        <v>132</v>
      </c>
      <c r="G2145" s="163" t="s">
        <v>1728</v>
      </c>
      <c r="H2145" s="31" t="s">
        <v>1728</v>
      </c>
      <c r="I2145" s="168" t="s">
        <v>5828</v>
      </c>
      <c r="J2145" s="173">
        <v>1.0</v>
      </c>
      <c r="K2145" s="31" t="s">
        <v>151</v>
      </c>
      <c r="L2145" s="31" t="s">
        <v>134</v>
      </c>
      <c r="M2145" s="174">
        <v>45761.0</v>
      </c>
      <c r="N2145" s="31" t="s">
        <v>78</v>
      </c>
      <c r="O2145" s="173">
        <v>1.0</v>
      </c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99" t="s">
        <v>5978</v>
      </c>
      <c r="B2146" s="168" t="s">
        <v>5975</v>
      </c>
      <c r="C2146" s="31" t="s">
        <v>1732</v>
      </c>
      <c r="D2146" s="168" t="s">
        <v>5976</v>
      </c>
      <c r="E2146" s="31" t="s">
        <v>5977</v>
      </c>
      <c r="F2146" s="31" t="s">
        <v>132</v>
      </c>
      <c r="G2146" s="168" t="s">
        <v>1749</v>
      </c>
      <c r="H2146" s="31" t="s">
        <v>1742</v>
      </c>
      <c r="I2146" s="168" t="s">
        <v>5828</v>
      </c>
      <c r="J2146" s="173">
        <v>1.0</v>
      </c>
      <c r="K2146" s="31" t="s">
        <v>151</v>
      </c>
      <c r="L2146" s="31" t="s">
        <v>134</v>
      </c>
      <c r="M2146" s="174">
        <v>45761.0</v>
      </c>
      <c r="N2146" s="31" t="s">
        <v>78</v>
      </c>
      <c r="O2146" s="173">
        <v>1.0</v>
      </c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99" t="s">
        <v>5979</v>
      </c>
      <c r="B2147" s="168" t="s">
        <v>5870</v>
      </c>
      <c r="C2147" s="31" t="s">
        <v>1735</v>
      </c>
      <c r="D2147" s="168" t="s">
        <v>5871</v>
      </c>
      <c r="E2147" s="31" t="s">
        <v>5872</v>
      </c>
      <c r="F2147" s="31" t="s">
        <v>129</v>
      </c>
      <c r="G2147" s="168" t="s">
        <v>1736</v>
      </c>
      <c r="H2147" s="31" t="s">
        <v>1733</v>
      </c>
      <c r="I2147" s="168" t="s">
        <v>5828</v>
      </c>
      <c r="J2147" s="173">
        <v>1.0</v>
      </c>
      <c r="K2147" s="31" t="s">
        <v>151</v>
      </c>
      <c r="L2147" s="31" t="s">
        <v>134</v>
      </c>
      <c r="M2147" s="174">
        <v>45761.0</v>
      </c>
      <c r="N2147" s="31" t="s">
        <v>78</v>
      </c>
      <c r="O2147" s="173">
        <v>1.0</v>
      </c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99" t="s">
        <v>5980</v>
      </c>
      <c r="B2148" s="168" t="s">
        <v>5981</v>
      </c>
      <c r="C2148" s="31" t="s">
        <v>1725</v>
      </c>
      <c r="D2148" s="168" t="s">
        <v>5982</v>
      </c>
      <c r="E2148" s="31" t="s">
        <v>3828</v>
      </c>
      <c r="F2148" s="31" t="s">
        <v>178</v>
      </c>
      <c r="G2148" s="163" t="s">
        <v>1728</v>
      </c>
      <c r="H2148" s="31" t="s">
        <v>1728</v>
      </c>
      <c r="I2148" s="168" t="s">
        <v>1755</v>
      </c>
      <c r="J2148" s="173">
        <v>1.0</v>
      </c>
      <c r="K2148" s="31" t="s">
        <v>9</v>
      </c>
      <c r="L2148" s="31" t="s">
        <v>134</v>
      </c>
      <c r="M2148" s="174">
        <v>45761.0</v>
      </c>
      <c r="N2148" s="31" t="s">
        <v>78</v>
      </c>
      <c r="O2148" s="173">
        <v>1.0</v>
      </c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99" t="s">
        <v>5983</v>
      </c>
      <c r="B2149" s="168" t="s">
        <v>5981</v>
      </c>
      <c r="C2149" s="31" t="s">
        <v>1732</v>
      </c>
      <c r="D2149" s="168" t="s">
        <v>5982</v>
      </c>
      <c r="E2149" s="31" t="s">
        <v>3828</v>
      </c>
      <c r="F2149" s="31" t="s">
        <v>178</v>
      </c>
      <c r="G2149" s="168" t="s">
        <v>1962</v>
      </c>
      <c r="H2149" s="31" t="s">
        <v>1944</v>
      </c>
      <c r="I2149" s="168" t="s">
        <v>1755</v>
      </c>
      <c r="J2149" s="173">
        <v>1.0</v>
      </c>
      <c r="K2149" s="31" t="s">
        <v>9</v>
      </c>
      <c r="L2149" s="31" t="s">
        <v>134</v>
      </c>
      <c r="M2149" s="174">
        <v>45761.0</v>
      </c>
      <c r="N2149" s="31" t="s">
        <v>78</v>
      </c>
      <c r="O2149" s="173">
        <v>1.0</v>
      </c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99" t="s">
        <v>5984</v>
      </c>
      <c r="B2150" s="168" t="s">
        <v>5985</v>
      </c>
      <c r="C2150" s="31" t="s">
        <v>1725</v>
      </c>
      <c r="D2150" s="168" t="s">
        <v>5986</v>
      </c>
      <c r="E2150" s="31" t="s">
        <v>5987</v>
      </c>
      <c r="F2150" s="31" t="s">
        <v>129</v>
      </c>
      <c r="G2150" s="163" t="s">
        <v>1728</v>
      </c>
      <c r="H2150" s="31" t="s">
        <v>1728</v>
      </c>
      <c r="I2150" s="168" t="s">
        <v>5828</v>
      </c>
      <c r="J2150" s="173">
        <v>1.0</v>
      </c>
      <c r="K2150" s="31" t="s">
        <v>151</v>
      </c>
      <c r="L2150" s="31" t="s">
        <v>134</v>
      </c>
      <c r="M2150" s="174">
        <v>45761.0</v>
      </c>
      <c r="N2150" s="31" t="s">
        <v>78</v>
      </c>
      <c r="O2150" s="173">
        <v>1.0</v>
      </c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99" t="s">
        <v>5988</v>
      </c>
      <c r="B2151" s="168" t="s">
        <v>5910</v>
      </c>
      <c r="C2151" s="31" t="s">
        <v>1735</v>
      </c>
      <c r="D2151" s="168" t="s">
        <v>5911</v>
      </c>
      <c r="E2151" s="31" t="s">
        <v>5912</v>
      </c>
      <c r="F2151" s="31" t="s">
        <v>129</v>
      </c>
      <c r="G2151" s="168" t="s">
        <v>1962</v>
      </c>
      <c r="H2151" s="31" t="s">
        <v>1944</v>
      </c>
      <c r="I2151" s="168" t="s">
        <v>5828</v>
      </c>
      <c r="J2151" s="173">
        <v>1.0</v>
      </c>
      <c r="K2151" s="31" t="s">
        <v>151</v>
      </c>
      <c r="L2151" s="31" t="s">
        <v>134</v>
      </c>
      <c r="M2151" s="174">
        <v>45761.0</v>
      </c>
      <c r="N2151" s="31" t="s">
        <v>78</v>
      </c>
      <c r="O2151" s="173">
        <v>1.0</v>
      </c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99" t="s">
        <v>5989</v>
      </c>
      <c r="B2152" s="168" t="s">
        <v>5960</v>
      </c>
      <c r="C2152" s="31" t="s">
        <v>1735</v>
      </c>
      <c r="D2152" s="168" t="s">
        <v>5961</v>
      </c>
      <c r="E2152" s="31" t="s">
        <v>5962</v>
      </c>
      <c r="F2152" s="31" t="s">
        <v>178</v>
      </c>
      <c r="G2152" s="168" t="s">
        <v>1792</v>
      </c>
      <c r="H2152" s="31" t="s">
        <v>1779</v>
      </c>
      <c r="I2152" s="168" t="s">
        <v>1755</v>
      </c>
      <c r="J2152" s="173">
        <v>1.0</v>
      </c>
      <c r="K2152" s="31" t="s">
        <v>9</v>
      </c>
      <c r="L2152" s="31" t="s">
        <v>134</v>
      </c>
      <c r="M2152" s="174">
        <v>45761.0</v>
      </c>
      <c r="N2152" s="31" t="s">
        <v>78</v>
      </c>
      <c r="O2152" s="173">
        <v>1.0</v>
      </c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99" t="s">
        <v>5990</v>
      </c>
      <c r="B2153" s="168" t="s">
        <v>5985</v>
      </c>
      <c r="C2153" s="31" t="s">
        <v>1732</v>
      </c>
      <c r="D2153" s="168" t="s">
        <v>5986</v>
      </c>
      <c r="E2153" s="31" t="s">
        <v>5987</v>
      </c>
      <c r="F2153" s="31" t="s">
        <v>129</v>
      </c>
      <c r="G2153" s="168" t="s">
        <v>1736</v>
      </c>
      <c r="H2153" s="31" t="s">
        <v>1733</v>
      </c>
      <c r="I2153" s="168" t="s">
        <v>5828</v>
      </c>
      <c r="J2153" s="173">
        <v>1.0</v>
      </c>
      <c r="K2153" s="31" t="s">
        <v>151</v>
      </c>
      <c r="L2153" s="31" t="s">
        <v>134</v>
      </c>
      <c r="M2153" s="174">
        <v>45761.0</v>
      </c>
      <c r="N2153" s="31" t="s">
        <v>78</v>
      </c>
      <c r="O2153" s="173">
        <v>1.0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99" t="s">
        <v>5991</v>
      </c>
      <c r="B2154" s="168" t="s">
        <v>5992</v>
      </c>
      <c r="C2154" s="31" t="s">
        <v>1725</v>
      </c>
      <c r="D2154" s="168" t="s">
        <v>5993</v>
      </c>
      <c r="E2154" s="31" t="s">
        <v>5994</v>
      </c>
      <c r="F2154" s="31" t="s">
        <v>132</v>
      </c>
      <c r="G2154" s="163" t="s">
        <v>1728</v>
      </c>
      <c r="H2154" s="31" t="s">
        <v>1728</v>
      </c>
      <c r="I2154" s="168" t="s">
        <v>5828</v>
      </c>
      <c r="J2154" s="173">
        <v>1.0</v>
      </c>
      <c r="K2154" s="31" t="s">
        <v>151</v>
      </c>
      <c r="L2154" s="31" t="s">
        <v>134</v>
      </c>
      <c r="M2154" s="174">
        <v>45761.0</v>
      </c>
      <c r="N2154" s="31" t="s">
        <v>78</v>
      </c>
      <c r="O2154" s="173">
        <v>1.0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99" t="s">
        <v>5995</v>
      </c>
      <c r="B2155" s="168" t="s">
        <v>5996</v>
      </c>
      <c r="C2155" s="31" t="s">
        <v>1725</v>
      </c>
      <c r="D2155" s="168" t="s">
        <v>5997</v>
      </c>
      <c r="E2155" s="31" t="s">
        <v>5998</v>
      </c>
      <c r="F2155" s="31" t="s">
        <v>129</v>
      </c>
      <c r="G2155" s="163" t="s">
        <v>1728</v>
      </c>
      <c r="H2155" s="31" t="s">
        <v>1728</v>
      </c>
      <c r="I2155" s="168" t="s">
        <v>5828</v>
      </c>
      <c r="J2155" s="173">
        <v>1.0</v>
      </c>
      <c r="K2155" s="31" t="s">
        <v>151</v>
      </c>
      <c r="L2155" s="31" t="s">
        <v>134</v>
      </c>
      <c r="M2155" s="174">
        <v>45761.0</v>
      </c>
      <c r="N2155" s="31" t="s">
        <v>78</v>
      </c>
      <c r="O2155" s="173">
        <v>1.0</v>
      </c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99" t="s">
        <v>5999</v>
      </c>
      <c r="B2156" s="168" t="s">
        <v>5992</v>
      </c>
      <c r="C2156" s="31" t="s">
        <v>1732</v>
      </c>
      <c r="D2156" s="168" t="s">
        <v>5993</v>
      </c>
      <c r="E2156" s="31" t="s">
        <v>5994</v>
      </c>
      <c r="F2156" s="31" t="s">
        <v>132</v>
      </c>
      <c r="G2156" s="168" t="s">
        <v>1749</v>
      </c>
      <c r="H2156" s="31" t="s">
        <v>1742</v>
      </c>
      <c r="I2156" s="168" t="s">
        <v>5828</v>
      </c>
      <c r="J2156" s="173">
        <v>1.0</v>
      </c>
      <c r="K2156" s="31" t="s">
        <v>151</v>
      </c>
      <c r="L2156" s="31" t="s">
        <v>134</v>
      </c>
      <c r="M2156" s="174">
        <v>45761.0</v>
      </c>
      <c r="N2156" s="31" t="s">
        <v>78</v>
      </c>
      <c r="O2156" s="173">
        <v>1.0</v>
      </c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99" t="s">
        <v>6000</v>
      </c>
      <c r="B2157" s="168" t="s">
        <v>6001</v>
      </c>
      <c r="C2157" s="31" t="s">
        <v>1725</v>
      </c>
      <c r="D2157" s="168" t="s">
        <v>6002</v>
      </c>
      <c r="E2157" s="31" t="s">
        <v>6003</v>
      </c>
      <c r="F2157" s="31" t="s">
        <v>131</v>
      </c>
      <c r="G2157" s="163" t="s">
        <v>1728</v>
      </c>
      <c r="H2157" s="31" t="s">
        <v>1728</v>
      </c>
      <c r="I2157" s="168" t="s">
        <v>5828</v>
      </c>
      <c r="J2157" s="173">
        <v>1.0</v>
      </c>
      <c r="K2157" s="31" t="s">
        <v>151</v>
      </c>
      <c r="L2157" s="31" t="s">
        <v>134</v>
      </c>
      <c r="M2157" s="174">
        <v>45761.0</v>
      </c>
      <c r="N2157" s="31" t="s">
        <v>78</v>
      </c>
      <c r="O2157" s="173">
        <v>1.0</v>
      </c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99" t="s">
        <v>6004</v>
      </c>
      <c r="B2158" s="168" t="s">
        <v>6005</v>
      </c>
      <c r="C2158" s="31" t="s">
        <v>1725</v>
      </c>
      <c r="D2158" s="168" t="s">
        <v>6006</v>
      </c>
      <c r="E2158" s="31" t="s">
        <v>6007</v>
      </c>
      <c r="F2158" s="31" t="s">
        <v>178</v>
      </c>
      <c r="G2158" s="163" t="s">
        <v>1728</v>
      </c>
      <c r="H2158" s="31" t="s">
        <v>1728</v>
      </c>
      <c r="I2158" s="168" t="s">
        <v>5828</v>
      </c>
      <c r="J2158" s="173">
        <v>1.0</v>
      </c>
      <c r="K2158" s="31" t="s">
        <v>151</v>
      </c>
      <c r="L2158" s="31" t="s">
        <v>134</v>
      </c>
      <c r="M2158" s="174">
        <v>45761.0</v>
      </c>
      <c r="N2158" s="31" t="s">
        <v>78</v>
      </c>
      <c r="O2158" s="173">
        <v>1.0</v>
      </c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99" t="s">
        <v>6008</v>
      </c>
      <c r="B2159" s="168" t="s">
        <v>6009</v>
      </c>
      <c r="C2159" s="31" t="s">
        <v>1725</v>
      </c>
      <c r="D2159" s="168" t="s">
        <v>6010</v>
      </c>
      <c r="E2159" s="31" t="s">
        <v>6011</v>
      </c>
      <c r="F2159" s="31" t="s">
        <v>178</v>
      </c>
      <c r="G2159" s="163" t="s">
        <v>1728</v>
      </c>
      <c r="H2159" s="31" t="s">
        <v>1728</v>
      </c>
      <c r="I2159" s="168" t="s">
        <v>1755</v>
      </c>
      <c r="J2159" s="173">
        <v>1.0</v>
      </c>
      <c r="K2159" s="31" t="s">
        <v>9</v>
      </c>
      <c r="L2159" s="31" t="s">
        <v>134</v>
      </c>
      <c r="M2159" s="174">
        <v>45761.0</v>
      </c>
      <c r="N2159" s="31" t="s">
        <v>78</v>
      </c>
      <c r="O2159" s="173">
        <v>1.0</v>
      </c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99" t="s">
        <v>6012</v>
      </c>
      <c r="B2160" s="168" t="s">
        <v>5996</v>
      </c>
      <c r="C2160" s="31" t="s">
        <v>1732</v>
      </c>
      <c r="D2160" s="168" t="s">
        <v>5997</v>
      </c>
      <c r="E2160" s="31" t="s">
        <v>5998</v>
      </c>
      <c r="F2160" s="31" t="s">
        <v>129</v>
      </c>
      <c r="G2160" s="168" t="s">
        <v>1962</v>
      </c>
      <c r="H2160" s="31" t="s">
        <v>1944</v>
      </c>
      <c r="I2160" s="168" t="s">
        <v>5828</v>
      </c>
      <c r="J2160" s="173">
        <v>1.0</v>
      </c>
      <c r="K2160" s="31" t="s">
        <v>151</v>
      </c>
      <c r="L2160" s="31" t="s">
        <v>134</v>
      </c>
      <c r="M2160" s="174">
        <v>45761.0</v>
      </c>
      <c r="N2160" s="31" t="s">
        <v>78</v>
      </c>
      <c r="O2160" s="173">
        <v>1.0</v>
      </c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99" t="s">
        <v>6013</v>
      </c>
      <c r="B2161" s="168" t="s">
        <v>5945</v>
      </c>
      <c r="C2161" s="31" t="s">
        <v>1735</v>
      </c>
      <c r="D2161" s="168" t="s">
        <v>5946</v>
      </c>
      <c r="E2161" s="31" t="s">
        <v>5947</v>
      </c>
      <c r="F2161" s="31" t="s">
        <v>132</v>
      </c>
      <c r="G2161" s="168" t="s">
        <v>1749</v>
      </c>
      <c r="H2161" s="31" t="s">
        <v>1742</v>
      </c>
      <c r="I2161" s="168" t="s">
        <v>1755</v>
      </c>
      <c r="J2161" s="173">
        <v>1.0</v>
      </c>
      <c r="K2161" s="31" t="s">
        <v>9</v>
      </c>
      <c r="L2161" s="31" t="s">
        <v>134</v>
      </c>
      <c r="M2161" s="174">
        <v>45761.0</v>
      </c>
      <c r="N2161" s="31" t="s">
        <v>78</v>
      </c>
      <c r="O2161" s="173">
        <v>1.0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99" t="s">
        <v>6014</v>
      </c>
      <c r="B2162" s="168" t="s">
        <v>6001</v>
      </c>
      <c r="C2162" s="31" t="s">
        <v>1732</v>
      </c>
      <c r="D2162" s="168" t="s">
        <v>6002</v>
      </c>
      <c r="E2162" s="31" t="s">
        <v>6003</v>
      </c>
      <c r="F2162" s="31" t="s">
        <v>131</v>
      </c>
      <c r="G2162" s="168" t="s">
        <v>1736</v>
      </c>
      <c r="H2162" s="31" t="s">
        <v>1733</v>
      </c>
      <c r="I2162" s="168" t="s">
        <v>5828</v>
      </c>
      <c r="J2162" s="173">
        <v>1.0</v>
      </c>
      <c r="K2162" s="31" t="s">
        <v>151</v>
      </c>
      <c r="L2162" s="31" t="s">
        <v>134</v>
      </c>
      <c r="M2162" s="174">
        <v>45761.0</v>
      </c>
      <c r="N2162" s="31" t="s">
        <v>78</v>
      </c>
      <c r="O2162" s="173">
        <v>1.0</v>
      </c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99" t="s">
        <v>6015</v>
      </c>
      <c r="B2163" s="168" t="s">
        <v>5985</v>
      </c>
      <c r="C2163" s="31" t="s">
        <v>1735</v>
      </c>
      <c r="D2163" s="168" t="s">
        <v>5986</v>
      </c>
      <c r="E2163" s="31" t="s">
        <v>5987</v>
      </c>
      <c r="F2163" s="31" t="s">
        <v>129</v>
      </c>
      <c r="G2163" s="168" t="s">
        <v>1736</v>
      </c>
      <c r="H2163" s="31" t="s">
        <v>1733</v>
      </c>
      <c r="I2163" s="168" t="s">
        <v>5828</v>
      </c>
      <c r="J2163" s="173">
        <v>1.0</v>
      </c>
      <c r="K2163" s="31" t="s">
        <v>151</v>
      </c>
      <c r="L2163" s="31" t="s">
        <v>134</v>
      </c>
      <c r="M2163" s="174">
        <v>45761.0</v>
      </c>
      <c r="N2163" s="31" t="s">
        <v>78</v>
      </c>
      <c r="O2163" s="173">
        <v>1.0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99" t="s">
        <v>6016</v>
      </c>
      <c r="B2164" s="168" t="s">
        <v>6005</v>
      </c>
      <c r="C2164" s="31" t="s">
        <v>1732</v>
      </c>
      <c r="D2164" s="168" t="s">
        <v>6006</v>
      </c>
      <c r="E2164" s="31" t="s">
        <v>6007</v>
      </c>
      <c r="F2164" s="31" t="s">
        <v>178</v>
      </c>
      <c r="G2164" s="168" t="s">
        <v>1792</v>
      </c>
      <c r="H2164" s="31" t="s">
        <v>1779</v>
      </c>
      <c r="I2164" s="168" t="s">
        <v>5828</v>
      </c>
      <c r="J2164" s="173">
        <v>1.0</v>
      </c>
      <c r="K2164" s="31" t="s">
        <v>151</v>
      </c>
      <c r="L2164" s="31" t="s">
        <v>134</v>
      </c>
      <c r="M2164" s="174">
        <v>45761.0</v>
      </c>
      <c r="N2164" s="31" t="s">
        <v>78</v>
      </c>
      <c r="O2164" s="173">
        <v>1.0</v>
      </c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99" t="s">
        <v>6017</v>
      </c>
      <c r="B2165" s="168" t="s">
        <v>6009</v>
      </c>
      <c r="C2165" s="31" t="s">
        <v>1732</v>
      </c>
      <c r="D2165" s="168" t="s">
        <v>6010</v>
      </c>
      <c r="E2165" s="31" t="s">
        <v>6011</v>
      </c>
      <c r="F2165" s="31" t="s">
        <v>178</v>
      </c>
      <c r="G2165" s="168" t="s">
        <v>1962</v>
      </c>
      <c r="H2165" s="31" t="s">
        <v>1944</v>
      </c>
      <c r="I2165" s="168" t="s">
        <v>1755</v>
      </c>
      <c r="J2165" s="173">
        <v>1.0</v>
      </c>
      <c r="K2165" s="31" t="s">
        <v>9</v>
      </c>
      <c r="L2165" s="31" t="s">
        <v>134</v>
      </c>
      <c r="M2165" s="174">
        <v>45761.0</v>
      </c>
      <c r="N2165" s="31" t="s">
        <v>78</v>
      </c>
      <c r="O2165" s="173">
        <v>1.0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99" t="s">
        <v>6018</v>
      </c>
      <c r="B2166" s="168" t="s">
        <v>5996</v>
      </c>
      <c r="C2166" s="31" t="s">
        <v>1735</v>
      </c>
      <c r="D2166" s="168" t="s">
        <v>5997</v>
      </c>
      <c r="E2166" s="31" t="s">
        <v>5998</v>
      </c>
      <c r="F2166" s="31" t="s">
        <v>129</v>
      </c>
      <c r="G2166" s="168" t="s">
        <v>1962</v>
      </c>
      <c r="H2166" s="31" t="s">
        <v>1944</v>
      </c>
      <c r="I2166" s="168" t="s">
        <v>5828</v>
      </c>
      <c r="J2166" s="173">
        <v>1.0</v>
      </c>
      <c r="K2166" s="31" t="s">
        <v>151</v>
      </c>
      <c r="L2166" s="31" t="s">
        <v>134</v>
      </c>
      <c r="M2166" s="174">
        <v>45761.0</v>
      </c>
      <c r="N2166" s="31" t="s">
        <v>78</v>
      </c>
      <c r="O2166" s="173">
        <v>1.0</v>
      </c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99" t="s">
        <v>6019</v>
      </c>
      <c r="B2167" s="168" t="s">
        <v>5964</v>
      </c>
      <c r="C2167" s="31" t="s">
        <v>1735</v>
      </c>
      <c r="D2167" s="168" t="s">
        <v>5965</v>
      </c>
      <c r="E2167" s="31" t="s">
        <v>5966</v>
      </c>
      <c r="F2167" s="31" t="s">
        <v>129</v>
      </c>
      <c r="G2167" s="168" t="s">
        <v>1736</v>
      </c>
      <c r="H2167" s="31" t="s">
        <v>1733</v>
      </c>
      <c r="I2167" s="168" t="s">
        <v>5828</v>
      </c>
      <c r="J2167" s="173">
        <v>1.0</v>
      </c>
      <c r="K2167" s="31" t="s">
        <v>151</v>
      </c>
      <c r="L2167" s="31" t="s">
        <v>134</v>
      </c>
      <c r="M2167" s="174">
        <v>45761.0</v>
      </c>
      <c r="N2167" s="31" t="s">
        <v>78</v>
      </c>
      <c r="O2167" s="173">
        <v>1.0</v>
      </c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99" t="s">
        <v>6020</v>
      </c>
      <c r="B2168" s="168" t="s">
        <v>5955</v>
      </c>
      <c r="C2168" s="31" t="s">
        <v>1735</v>
      </c>
      <c r="D2168" s="168" t="s">
        <v>5956</v>
      </c>
      <c r="E2168" s="31" t="s">
        <v>5957</v>
      </c>
      <c r="F2168" s="31" t="s">
        <v>178</v>
      </c>
      <c r="G2168" s="168" t="s">
        <v>1792</v>
      </c>
      <c r="H2168" s="31" t="s">
        <v>1779</v>
      </c>
      <c r="I2168" s="168" t="s">
        <v>5828</v>
      </c>
      <c r="J2168" s="173">
        <v>1.0</v>
      </c>
      <c r="K2168" s="31" t="s">
        <v>151</v>
      </c>
      <c r="L2168" s="31" t="s">
        <v>134</v>
      </c>
      <c r="M2168" s="174">
        <v>45761.0</v>
      </c>
      <c r="N2168" s="31" t="s">
        <v>78</v>
      </c>
      <c r="O2168" s="173">
        <v>1.0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99" t="s">
        <v>6021</v>
      </c>
      <c r="B2169" s="168" t="s">
        <v>6022</v>
      </c>
      <c r="C2169" s="31" t="s">
        <v>1725</v>
      </c>
      <c r="D2169" s="168" t="s">
        <v>6023</v>
      </c>
      <c r="E2169" s="31" t="s">
        <v>2251</v>
      </c>
      <c r="F2169" s="31" t="s">
        <v>725</v>
      </c>
      <c r="G2169" s="163" t="s">
        <v>1728</v>
      </c>
      <c r="H2169" s="31" t="s">
        <v>1728</v>
      </c>
      <c r="I2169" s="168" t="s">
        <v>1729</v>
      </c>
      <c r="J2169" s="173">
        <v>1.0</v>
      </c>
      <c r="K2169" s="31" t="s">
        <v>82</v>
      </c>
      <c r="L2169" s="31" t="s">
        <v>134</v>
      </c>
      <c r="M2169" s="174">
        <v>45761.0</v>
      </c>
      <c r="N2169" s="31" t="s">
        <v>78</v>
      </c>
      <c r="O2169" s="173">
        <v>1.0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99" t="s">
        <v>6024</v>
      </c>
      <c r="B2170" s="168" t="s">
        <v>5975</v>
      </c>
      <c r="C2170" s="31" t="s">
        <v>1735</v>
      </c>
      <c r="D2170" s="168" t="s">
        <v>5976</v>
      </c>
      <c r="E2170" s="31" t="s">
        <v>5977</v>
      </c>
      <c r="F2170" s="31" t="s">
        <v>132</v>
      </c>
      <c r="G2170" s="168" t="s">
        <v>1749</v>
      </c>
      <c r="H2170" s="31" t="s">
        <v>1742</v>
      </c>
      <c r="I2170" s="168" t="s">
        <v>5828</v>
      </c>
      <c r="J2170" s="173">
        <v>1.0</v>
      </c>
      <c r="K2170" s="31" t="s">
        <v>151</v>
      </c>
      <c r="L2170" s="31" t="s">
        <v>134</v>
      </c>
      <c r="M2170" s="174">
        <v>45761.0</v>
      </c>
      <c r="N2170" s="31" t="s">
        <v>78</v>
      </c>
      <c r="O2170" s="173">
        <v>1.0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99" t="s">
        <v>6025</v>
      </c>
      <c r="B2171" s="168" t="s">
        <v>6026</v>
      </c>
      <c r="C2171" s="31" t="s">
        <v>1725</v>
      </c>
      <c r="D2171" s="168" t="s">
        <v>6027</v>
      </c>
      <c r="E2171" s="31" t="s">
        <v>6028</v>
      </c>
      <c r="F2171" s="31" t="s">
        <v>131</v>
      </c>
      <c r="G2171" s="163" t="s">
        <v>1728</v>
      </c>
      <c r="H2171" s="31" t="s">
        <v>1728</v>
      </c>
      <c r="I2171" s="168" t="s">
        <v>5828</v>
      </c>
      <c r="J2171" s="173">
        <v>1.0</v>
      </c>
      <c r="K2171" s="31" t="s">
        <v>151</v>
      </c>
      <c r="L2171" s="31" t="s">
        <v>134</v>
      </c>
      <c r="M2171" s="174">
        <v>45761.0</v>
      </c>
      <c r="N2171" s="31" t="s">
        <v>78</v>
      </c>
      <c r="O2171" s="173">
        <v>1.0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99" t="s">
        <v>6029</v>
      </c>
      <c r="B2172" s="168" t="s">
        <v>6022</v>
      </c>
      <c r="C2172" s="31" t="s">
        <v>1732</v>
      </c>
      <c r="D2172" s="168" t="s">
        <v>6023</v>
      </c>
      <c r="E2172" s="31" t="s">
        <v>2251</v>
      </c>
      <c r="F2172" s="31" t="s">
        <v>725</v>
      </c>
      <c r="G2172" s="168" t="s">
        <v>1962</v>
      </c>
      <c r="H2172" s="31" t="s">
        <v>1944</v>
      </c>
      <c r="I2172" s="168" t="s">
        <v>1729</v>
      </c>
      <c r="J2172" s="173">
        <v>1.0</v>
      </c>
      <c r="K2172" s="31" t="s">
        <v>82</v>
      </c>
      <c r="L2172" s="31" t="s">
        <v>134</v>
      </c>
      <c r="M2172" s="174">
        <v>45761.0</v>
      </c>
      <c r="N2172" s="31" t="s">
        <v>78</v>
      </c>
      <c r="O2172" s="173">
        <v>1.0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99" t="s">
        <v>6030</v>
      </c>
      <c r="B2173" s="168" t="s">
        <v>6026</v>
      </c>
      <c r="C2173" s="31" t="s">
        <v>1732</v>
      </c>
      <c r="D2173" s="168" t="s">
        <v>6027</v>
      </c>
      <c r="E2173" s="31" t="s">
        <v>6028</v>
      </c>
      <c r="F2173" s="31" t="s">
        <v>131</v>
      </c>
      <c r="G2173" s="168" t="s">
        <v>1749</v>
      </c>
      <c r="H2173" s="31" t="s">
        <v>1742</v>
      </c>
      <c r="I2173" s="168" t="s">
        <v>5828</v>
      </c>
      <c r="J2173" s="173">
        <v>1.0</v>
      </c>
      <c r="K2173" s="31" t="s">
        <v>151</v>
      </c>
      <c r="L2173" s="31" t="s">
        <v>134</v>
      </c>
      <c r="M2173" s="174">
        <v>45761.0</v>
      </c>
      <c r="N2173" s="31" t="s">
        <v>78</v>
      </c>
      <c r="O2173" s="173">
        <v>1.0</v>
      </c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99" t="s">
        <v>6031</v>
      </c>
      <c r="B2174" s="168" t="s">
        <v>6032</v>
      </c>
      <c r="C2174" s="31" t="s">
        <v>1725</v>
      </c>
      <c r="D2174" s="168" t="s">
        <v>6033</v>
      </c>
      <c r="E2174" s="31" t="s">
        <v>6034</v>
      </c>
      <c r="F2174" s="31" t="s">
        <v>725</v>
      </c>
      <c r="G2174" s="163" t="s">
        <v>1728</v>
      </c>
      <c r="H2174" s="31" t="s">
        <v>1728</v>
      </c>
      <c r="I2174" s="168" t="s">
        <v>1755</v>
      </c>
      <c r="J2174" s="173">
        <v>1.0</v>
      </c>
      <c r="K2174" s="31" t="s">
        <v>9</v>
      </c>
      <c r="L2174" s="31" t="s">
        <v>134</v>
      </c>
      <c r="M2174" s="174">
        <v>45761.0</v>
      </c>
      <c r="N2174" s="31" t="s">
        <v>78</v>
      </c>
      <c r="O2174" s="173">
        <v>1.0</v>
      </c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99" t="s">
        <v>6035</v>
      </c>
      <c r="B2175" s="168" t="s">
        <v>6032</v>
      </c>
      <c r="C2175" s="31" t="s">
        <v>1732</v>
      </c>
      <c r="D2175" s="168" t="s">
        <v>6033</v>
      </c>
      <c r="E2175" s="31" t="s">
        <v>6034</v>
      </c>
      <c r="F2175" s="31" t="s">
        <v>725</v>
      </c>
      <c r="G2175" s="168" t="s">
        <v>1962</v>
      </c>
      <c r="H2175" s="31" t="s">
        <v>1944</v>
      </c>
      <c r="I2175" s="168" t="s">
        <v>1755</v>
      </c>
      <c r="J2175" s="173">
        <v>1.0</v>
      </c>
      <c r="K2175" s="31" t="s">
        <v>9</v>
      </c>
      <c r="L2175" s="31" t="s">
        <v>134</v>
      </c>
      <c r="M2175" s="174">
        <v>45761.0</v>
      </c>
      <c r="N2175" s="31" t="s">
        <v>78</v>
      </c>
      <c r="O2175" s="173">
        <v>1.0</v>
      </c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99" t="s">
        <v>6036</v>
      </c>
      <c r="B2176" s="168" t="s">
        <v>6037</v>
      </c>
      <c r="C2176" s="31" t="s">
        <v>1725</v>
      </c>
      <c r="D2176" s="168" t="s">
        <v>6038</v>
      </c>
      <c r="E2176" s="31" t="s">
        <v>6039</v>
      </c>
      <c r="F2176" s="31" t="s">
        <v>178</v>
      </c>
      <c r="G2176" s="163" t="s">
        <v>1728</v>
      </c>
      <c r="H2176" s="31" t="s">
        <v>1728</v>
      </c>
      <c r="I2176" s="168" t="s">
        <v>1755</v>
      </c>
      <c r="J2176" s="173">
        <v>1.0</v>
      </c>
      <c r="K2176" s="31" t="s">
        <v>9</v>
      </c>
      <c r="L2176" s="31" t="s">
        <v>134</v>
      </c>
      <c r="M2176" s="174">
        <v>45761.0</v>
      </c>
      <c r="N2176" s="31" t="s">
        <v>78</v>
      </c>
      <c r="O2176" s="173">
        <v>1.0</v>
      </c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99" t="s">
        <v>6040</v>
      </c>
      <c r="B2177" s="168" t="s">
        <v>6041</v>
      </c>
      <c r="C2177" s="31" t="s">
        <v>1725</v>
      </c>
      <c r="D2177" s="168" t="s">
        <v>6042</v>
      </c>
      <c r="E2177" s="31" t="s">
        <v>6043</v>
      </c>
      <c r="F2177" s="31" t="s">
        <v>178</v>
      </c>
      <c r="G2177" s="163" t="s">
        <v>1728</v>
      </c>
      <c r="H2177" s="31" t="s">
        <v>1728</v>
      </c>
      <c r="I2177" s="168" t="s">
        <v>1755</v>
      </c>
      <c r="J2177" s="173">
        <v>1.0</v>
      </c>
      <c r="K2177" s="31" t="s">
        <v>9</v>
      </c>
      <c r="L2177" s="31" t="s">
        <v>134</v>
      </c>
      <c r="M2177" s="174">
        <v>45761.0</v>
      </c>
      <c r="N2177" s="31" t="s">
        <v>78</v>
      </c>
      <c r="O2177" s="173">
        <v>1.0</v>
      </c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99" t="s">
        <v>6044</v>
      </c>
      <c r="B2178" s="168" t="s">
        <v>6041</v>
      </c>
      <c r="C2178" s="31" t="s">
        <v>1732</v>
      </c>
      <c r="D2178" s="168" t="s">
        <v>6042</v>
      </c>
      <c r="E2178" s="31" t="s">
        <v>6043</v>
      </c>
      <c r="F2178" s="31" t="s">
        <v>178</v>
      </c>
      <c r="G2178" s="168" t="s">
        <v>1962</v>
      </c>
      <c r="H2178" s="31" t="s">
        <v>1944</v>
      </c>
      <c r="I2178" s="168" t="s">
        <v>1755</v>
      </c>
      <c r="J2178" s="173">
        <v>1.0</v>
      </c>
      <c r="K2178" s="31" t="s">
        <v>9</v>
      </c>
      <c r="L2178" s="31" t="s">
        <v>134</v>
      </c>
      <c r="M2178" s="174">
        <v>45761.0</v>
      </c>
      <c r="N2178" s="31" t="s">
        <v>78</v>
      </c>
      <c r="O2178" s="173">
        <v>1.0</v>
      </c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99" t="s">
        <v>6045</v>
      </c>
      <c r="B2179" s="168" t="s">
        <v>6037</v>
      </c>
      <c r="C2179" s="31" t="s">
        <v>1732</v>
      </c>
      <c r="D2179" s="168" t="s">
        <v>6038</v>
      </c>
      <c r="E2179" s="31" t="s">
        <v>6039</v>
      </c>
      <c r="F2179" s="31" t="s">
        <v>178</v>
      </c>
      <c r="G2179" s="168" t="s">
        <v>1962</v>
      </c>
      <c r="H2179" s="31" t="s">
        <v>1944</v>
      </c>
      <c r="I2179" s="168" t="s">
        <v>1755</v>
      </c>
      <c r="J2179" s="173">
        <v>1.0</v>
      </c>
      <c r="K2179" s="31" t="s">
        <v>9</v>
      </c>
      <c r="L2179" s="31" t="s">
        <v>134</v>
      </c>
      <c r="M2179" s="174">
        <v>45761.0</v>
      </c>
      <c r="N2179" s="31" t="s">
        <v>78</v>
      </c>
      <c r="O2179" s="173">
        <v>1.0</v>
      </c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99" t="s">
        <v>6046</v>
      </c>
      <c r="B2180" s="168" t="s">
        <v>5901</v>
      </c>
      <c r="C2180" s="31" t="s">
        <v>1735</v>
      </c>
      <c r="D2180" s="168" t="s">
        <v>5902</v>
      </c>
      <c r="E2180" s="31" t="s">
        <v>3660</v>
      </c>
      <c r="F2180" s="31" t="s">
        <v>178</v>
      </c>
      <c r="G2180" s="168" t="s">
        <v>1792</v>
      </c>
      <c r="H2180" s="31" t="s">
        <v>1779</v>
      </c>
      <c r="I2180" s="168" t="s">
        <v>1755</v>
      </c>
      <c r="J2180" s="173">
        <v>2.0</v>
      </c>
      <c r="K2180" s="31" t="s">
        <v>9</v>
      </c>
      <c r="L2180" s="31" t="s">
        <v>134</v>
      </c>
      <c r="M2180" s="174">
        <v>45761.0</v>
      </c>
      <c r="N2180" s="31" t="s">
        <v>78</v>
      </c>
      <c r="O2180" s="173">
        <v>2.0</v>
      </c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99" t="s">
        <v>6047</v>
      </c>
      <c r="B2181" s="168" t="s">
        <v>5904</v>
      </c>
      <c r="C2181" s="31" t="s">
        <v>1735</v>
      </c>
      <c r="D2181" s="168" t="s">
        <v>5905</v>
      </c>
      <c r="E2181" s="31" t="s">
        <v>5906</v>
      </c>
      <c r="F2181" s="31" t="s">
        <v>129</v>
      </c>
      <c r="G2181" s="168" t="s">
        <v>1962</v>
      </c>
      <c r="H2181" s="31" t="s">
        <v>1944</v>
      </c>
      <c r="I2181" s="168" t="s">
        <v>5828</v>
      </c>
      <c r="J2181" s="173">
        <v>1.0</v>
      </c>
      <c r="K2181" s="31" t="s">
        <v>151</v>
      </c>
      <c r="L2181" s="31" t="s">
        <v>134</v>
      </c>
      <c r="M2181" s="174">
        <v>45761.0</v>
      </c>
      <c r="N2181" s="31" t="s">
        <v>78</v>
      </c>
      <c r="O2181" s="173">
        <v>1.0</v>
      </c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99" t="s">
        <v>6048</v>
      </c>
      <c r="B2182" s="168" t="s">
        <v>6049</v>
      </c>
      <c r="C2182" s="31" t="s">
        <v>1725</v>
      </c>
      <c r="D2182" s="168" t="s">
        <v>6050</v>
      </c>
      <c r="E2182" s="31" t="s">
        <v>5821</v>
      </c>
      <c r="F2182" s="31" t="s">
        <v>725</v>
      </c>
      <c r="G2182" s="163" t="s">
        <v>1728</v>
      </c>
      <c r="H2182" s="31" t="s">
        <v>1728</v>
      </c>
      <c r="I2182" s="168" t="s">
        <v>5828</v>
      </c>
      <c r="J2182" s="173">
        <v>1.0</v>
      </c>
      <c r="K2182" s="31" t="s">
        <v>151</v>
      </c>
      <c r="L2182" s="31" t="s">
        <v>134</v>
      </c>
      <c r="M2182" s="174">
        <v>45761.0</v>
      </c>
      <c r="N2182" s="31" t="s">
        <v>78</v>
      </c>
      <c r="O2182" s="173">
        <v>1.0</v>
      </c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99" t="s">
        <v>6051</v>
      </c>
      <c r="B2183" s="168" t="s">
        <v>6049</v>
      </c>
      <c r="C2183" s="31" t="s">
        <v>1732</v>
      </c>
      <c r="D2183" s="168" t="s">
        <v>6050</v>
      </c>
      <c r="E2183" s="31" t="s">
        <v>5821</v>
      </c>
      <c r="F2183" s="31" t="s">
        <v>725</v>
      </c>
      <c r="G2183" s="168" t="s">
        <v>1962</v>
      </c>
      <c r="H2183" s="31" t="s">
        <v>1944</v>
      </c>
      <c r="I2183" s="168" t="s">
        <v>5828</v>
      </c>
      <c r="J2183" s="173">
        <v>1.0</v>
      </c>
      <c r="K2183" s="31" t="s">
        <v>151</v>
      </c>
      <c r="L2183" s="31" t="s">
        <v>134</v>
      </c>
      <c r="M2183" s="174">
        <v>45761.0</v>
      </c>
      <c r="N2183" s="31" t="s">
        <v>78</v>
      </c>
      <c r="O2183" s="173">
        <v>1.0</v>
      </c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99" t="s">
        <v>6052</v>
      </c>
      <c r="B2184" s="168" t="s">
        <v>6005</v>
      </c>
      <c r="C2184" s="31" t="s">
        <v>1735</v>
      </c>
      <c r="D2184" s="168" t="s">
        <v>6006</v>
      </c>
      <c r="E2184" s="31" t="s">
        <v>6007</v>
      </c>
      <c r="F2184" s="31" t="s">
        <v>178</v>
      </c>
      <c r="G2184" s="168" t="s">
        <v>1792</v>
      </c>
      <c r="H2184" s="31" t="s">
        <v>1779</v>
      </c>
      <c r="I2184" s="168" t="s">
        <v>5828</v>
      </c>
      <c r="J2184" s="173">
        <v>1.0</v>
      </c>
      <c r="K2184" s="31" t="s">
        <v>151</v>
      </c>
      <c r="L2184" s="31" t="s">
        <v>134</v>
      </c>
      <c r="M2184" s="174">
        <v>45761.0</v>
      </c>
      <c r="N2184" s="31" t="s">
        <v>78</v>
      </c>
      <c r="O2184" s="173">
        <v>1.0</v>
      </c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99" t="s">
        <v>6053</v>
      </c>
      <c r="B2185" s="168" t="s">
        <v>6054</v>
      </c>
      <c r="C2185" s="31" t="s">
        <v>1725</v>
      </c>
      <c r="D2185" s="168" t="s">
        <v>6055</v>
      </c>
      <c r="E2185" s="31" t="s">
        <v>3932</v>
      </c>
      <c r="F2185" s="31" t="s">
        <v>132</v>
      </c>
      <c r="G2185" s="163" t="s">
        <v>1728</v>
      </c>
      <c r="H2185" s="31" t="s">
        <v>1728</v>
      </c>
      <c r="I2185" s="168" t="s">
        <v>5828</v>
      </c>
      <c r="J2185" s="173">
        <v>1.0</v>
      </c>
      <c r="K2185" s="31" t="s">
        <v>151</v>
      </c>
      <c r="L2185" s="31" t="s">
        <v>134</v>
      </c>
      <c r="M2185" s="174">
        <v>45761.0</v>
      </c>
      <c r="N2185" s="31" t="s">
        <v>78</v>
      </c>
      <c r="O2185" s="173">
        <v>1.0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99" t="s">
        <v>6056</v>
      </c>
      <c r="B2186" s="168" t="s">
        <v>5950</v>
      </c>
      <c r="C2186" s="31" t="s">
        <v>1735</v>
      </c>
      <c r="D2186" s="168" t="s">
        <v>5951</v>
      </c>
      <c r="E2186" s="31" t="s">
        <v>5952</v>
      </c>
      <c r="F2186" s="31" t="s">
        <v>132</v>
      </c>
      <c r="G2186" s="168" t="s">
        <v>1749</v>
      </c>
      <c r="H2186" s="31" t="s">
        <v>1742</v>
      </c>
      <c r="I2186" s="168" t="s">
        <v>5828</v>
      </c>
      <c r="J2186" s="173">
        <v>1.0</v>
      </c>
      <c r="K2186" s="31" t="s">
        <v>151</v>
      </c>
      <c r="L2186" s="31" t="s">
        <v>134</v>
      </c>
      <c r="M2186" s="174">
        <v>45761.0</v>
      </c>
      <c r="N2186" s="31" t="s">
        <v>78</v>
      </c>
      <c r="O2186" s="173">
        <v>1.0</v>
      </c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99" t="s">
        <v>6057</v>
      </c>
      <c r="B2187" s="168" t="s">
        <v>5914</v>
      </c>
      <c r="C2187" s="31" t="s">
        <v>1735</v>
      </c>
      <c r="D2187" s="168" t="s">
        <v>5915</v>
      </c>
      <c r="E2187" s="31" t="s">
        <v>5916</v>
      </c>
      <c r="F2187" s="31" t="s">
        <v>132</v>
      </c>
      <c r="G2187" s="168" t="s">
        <v>1736</v>
      </c>
      <c r="H2187" s="31" t="s">
        <v>1733</v>
      </c>
      <c r="I2187" s="168" t="s">
        <v>5828</v>
      </c>
      <c r="J2187" s="173">
        <v>1.0</v>
      </c>
      <c r="K2187" s="31" t="s">
        <v>151</v>
      </c>
      <c r="L2187" s="31" t="s">
        <v>134</v>
      </c>
      <c r="M2187" s="174">
        <v>45761.0</v>
      </c>
      <c r="N2187" s="31" t="s">
        <v>78</v>
      </c>
      <c r="O2187" s="173">
        <v>1.0</v>
      </c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99" t="s">
        <v>6058</v>
      </c>
      <c r="B2188" s="168" t="s">
        <v>5924</v>
      </c>
      <c r="C2188" s="31" t="s">
        <v>1735</v>
      </c>
      <c r="D2188" s="168" t="s">
        <v>5925</v>
      </c>
      <c r="E2188" s="31" t="s">
        <v>5926</v>
      </c>
      <c r="F2188" s="31" t="s">
        <v>178</v>
      </c>
      <c r="G2188" s="168" t="s">
        <v>1792</v>
      </c>
      <c r="H2188" s="31" t="s">
        <v>1779</v>
      </c>
      <c r="I2188" s="168" t="s">
        <v>5828</v>
      </c>
      <c r="J2188" s="173">
        <v>1.0</v>
      </c>
      <c r="K2188" s="31" t="s">
        <v>151</v>
      </c>
      <c r="L2188" s="31" t="s">
        <v>134</v>
      </c>
      <c r="M2188" s="174">
        <v>45761.0</v>
      </c>
      <c r="N2188" s="31" t="s">
        <v>78</v>
      </c>
      <c r="O2188" s="173">
        <v>1.0</v>
      </c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99" t="s">
        <v>6059</v>
      </c>
      <c r="B2189" s="168" t="s">
        <v>6060</v>
      </c>
      <c r="C2189" s="31" t="s">
        <v>1725</v>
      </c>
      <c r="D2189" s="168" t="s">
        <v>6061</v>
      </c>
      <c r="E2189" s="31" t="s">
        <v>6062</v>
      </c>
      <c r="F2189" s="31" t="s">
        <v>132</v>
      </c>
      <c r="G2189" s="163" t="s">
        <v>1728</v>
      </c>
      <c r="H2189" s="31" t="s">
        <v>1728</v>
      </c>
      <c r="I2189" s="168" t="s">
        <v>1755</v>
      </c>
      <c r="J2189" s="173">
        <v>1.0</v>
      </c>
      <c r="K2189" s="31" t="s">
        <v>9</v>
      </c>
      <c r="L2189" s="31" t="s">
        <v>134</v>
      </c>
      <c r="M2189" s="174">
        <v>45761.0</v>
      </c>
      <c r="N2189" s="31" t="s">
        <v>78</v>
      </c>
      <c r="O2189" s="173">
        <v>1.0</v>
      </c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99" t="s">
        <v>6063</v>
      </c>
      <c r="B2190" s="168" t="s">
        <v>6064</v>
      </c>
      <c r="C2190" s="31" t="s">
        <v>1725</v>
      </c>
      <c r="D2190" s="168" t="s">
        <v>6065</v>
      </c>
      <c r="E2190" s="31" t="s">
        <v>6066</v>
      </c>
      <c r="F2190" s="31" t="s">
        <v>132</v>
      </c>
      <c r="G2190" s="163" t="s">
        <v>1728</v>
      </c>
      <c r="H2190" s="31" t="s">
        <v>1728</v>
      </c>
      <c r="I2190" s="168" t="s">
        <v>5828</v>
      </c>
      <c r="J2190" s="173">
        <v>1.0</v>
      </c>
      <c r="K2190" s="31" t="s">
        <v>151</v>
      </c>
      <c r="L2190" s="31" t="s">
        <v>134</v>
      </c>
      <c r="M2190" s="174">
        <v>45761.0</v>
      </c>
      <c r="N2190" s="31" t="s">
        <v>78</v>
      </c>
      <c r="O2190" s="173">
        <v>1.0</v>
      </c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99" t="s">
        <v>6067</v>
      </c>
      <c r="B2191" s="168" t="s">
        <v>6060</v>
      </c>
      <c r="C2191" s="31" t="s">
        <v>1732</v>
      </c>
      <c r="D2191" s="168" t="s">
        <v>6061</v>
      </c>
      <c r="E2191" s="31" t="s">
        <v>6062</v>
      </c>
      <c r="F2191" s="31" t="s">
        <v>132</v>
      </c>
      <c r="G2191" s="168" t="s">
        <v>1749</v>
      </c>
      <c r="H2191" s="31" t="s">
        <v>1742</v>
      </c>
      <c r="I2191" s="168" t="s">
        <v>1755</v>
      </c>
      <c r="J2191" s="173">
        <v>1.0</v>
      </c>
      <c r="K2191" s="31" t="s">
        <v>9</v>
      </c>
      <c r="L2191" s="31" t="s">
        <v>134</v>
      </c>
      <c r="M2191" s="174">
        <v>45761.0</v>
      </c>
      <c r="N2191" s="31" t="s">
        <v>78</v>
      </c>
      <c r="O2191" s="173">
        <v>1.0</v>
      </c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99" t="s">
        <v>6068</v>
      </c>
      <c r="B2192" s="168" t="s">
        <v>6064</v>
      </c>
      <c r="C2192" s="31" t="s">
        <v>1732</v>
      </c>
      <c r="D2192" s="168" t="s">
        <v>6065</v>
      </c>
      <c r="E2192" s="31" t="s">
        <v>6066</v>
      </c>
      <c r="F2192" s="31" t="s">
        <v>132</v>
      </c>
      <c r="G2192" s="168" t="s">
        <v>1792</v>
      </c>
      <c r="H2192" s="31" t="s">
        <v>1779</v>
      </c>
      <c r="I2192" s="168" t="s">
        <v>5828</v>
      </c>
      <c r="J2192" s="173">
        <v>1.0</v>
      </c>
      <c r="K2192" s="31" t="s">
        <v>151</v>
      </c>
      <c r="L2192" s="31" t="s">
        <v>134</v>
      </c>
      <c r="M2192" s="174">
        <v>45761.0</v>
      </c>
      <c r="N2192" s="31" t="s">
        <v>78</v>
      </c>
      <c r="O2192" s="173">
        <v>1.0</v>
      </c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99" t="s">
        <v>6069</v>
      </c>
      <c r="B2193" s="168" t="s">
        <v>5992</v>
      </c>
      <c r="C2193" s="31" t="s">
        <v>1735</v>
      </c>
      <c r="D2193" s="168" t="s">
        <v>5993</v>
      </c>
      <c r="E2193" s="31" t="s">
        <v>5994</v>
      </c>
      <c r="F2193" s="31" t="s">
        <v>132</v>
      </c>
      <c r="G2193" s="168" t="s">
        <v>1749</v>
      </c>
      <c r="H2193" s="31" t="s">
        <v>1742</v>
      </c>
      <c r="I2193" s="168" t="s">
        <v>5828</v>
      </c>
      <c r="J2193" s="173">
        <v>1.0</v>
      </c>
      <c r="K2193" s="31" t="s">
        <v>151</v>
      </c>
      <c r="L2193" s="31" t="s">
        <v>134</v>
      </c>
      <c r="M2193" s="174">
        <v>45761.0</v>
      </c>
      <c r="N2193" s="31" t="s">
        <v>78</v>
      </c>
      <c r="O2193" s="173">
        <v>1.0</v>
      </c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99" t="s">
        <v>6070</v>
      </c>
      <c r="B2194" s="168" t="s">
        <v>6071</v>
      </c>
      <c r="C2194" s="31" t="s">
        <v>1725</v>
      </c>
      <c r="D2194" s="168" t="s">
        <v>6072</v>
      </c>
      <c r="E2194" s="31" t="s">
        <v>6073</v>
      </c>
      <c r="F2194" s="31" t="s">
        <v>178</v>
      </c>
      <c r="G2194" s="163" t="s">
        <v>1728</v>
      </c>
      <c r="H2194" s="31" t="s">
        <v>1728</v>
      </c>
      <c r="I2194" s="168" t="s">
        <v>1755</v>
      </c>
      <c r="J2194" s="173">
        <v>1.0</v>
      </c>
      <c r="K2194" s="31" t="s">
        <v>9</v>
      </c>
      <c r="L2194" s="31" t="s">
        <v>134</v>
      </c>
      <c r="M2194" s="174">
        <v>45761.0</v>
      </c>
      <c r="N2194" s="31" t="s">
        <v>78</v>
      </c>
      <c r="O2194" s="173">
        <v>1.0</v>
      </c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99" t="s">
        <v>6074</v>
      </c>
      <c r="B2195" s="168" t="s">
        <v>6071</v>
      </c>
      <c r="C2195" s="31" t="s">
        <v>1732</v>
      </c>
      <c r="D2195" s="168" t="s">
        <v>6072</v>
      </c>
      <c r="E2195" s="31" t="s">
        <v>6073</v>
      </c>
      <c r="F2195" s="31" t="s">
        <v>178</v>
      </c>
      <c r="G2195" s="168" t="s">
        <v>1736</v>
      </c>
      <c r="H2195" s="31" t="s">
        <v>1733</v>
      </c>
      <c r="I2195" s="168" t="s">
        <v>1755</v>
      </c>
      <c r="J2195" s="173">
        <v>1.0</v>
      </c>
      <c r="K2195" s="31" t="s">
        <v>9</v>
      </c>
      <c r="L2195" s="31" t="s">
        <v>134</v>
      </c>
      <c r="M2195" s="174">
        <v>45761.0</v>
      </c>
      <c r="N2195" s="31" t="s">
        <v>78</v>
      </c>
      <c r="O2195" s="173">
        <v>1.0</v>
      </c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99" t="s">
        <v>6075</v>
      </c>
      <c r="B2196" s="168" t="s">
        <v>6001</v>
      </c>
      <c r="C2196" s="31" t="s">
        <v>1735</v>
      </c>
      <c r="D2196" s="168" t="s">
        <v>6002</v>
      </c>
      <c r="E2196" s="31" t="s">
        <v>6003</v>
      </c>
      <c r="F2196" s="31" t="s">
        <v>131</v>
      </c>
      <c r="G2196" s="168" t="s">
        <v>1736</v>
      </c>
      <c r="H2196" s="31" t="s">
        <v>1733</v>
      </c>
      <c r="I2196" s="168" t="s">
        <v>5828</v>
      </c>
      <c r="J2196" s="173">
        <v>1.0</v>
      </c>
      <c r="K2196" s="31" t="s">
        <v>151</v>
      </c>
      <c r="L2196" s="31" t="s">
        <v>134</v>
      </c>
      <c r="M2196" s="174">
        <v>45761.0</v>
      </c>
      <c r="N2196" s="31" t="s">
        <v>78</v>
      </c>
      <c r="O2196" s="173">
        <v>1.0</v>
      </c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99" t="s">
        <v>6076</v>
      </c>
      <c r="B2197" s="168" t="s">
        <v>6077</v>
      </c>
      <c r="C2197" s="31" t="s">
        <v>1725</v>
      </c>
      <c r="D2197" s="168" t="s">
        <v>6078</v>
      </c>
      <c r="E2197" s="31" t="s">
        <v>6079</v>
      </c>
      <c r="F2197" s="31" t="s">
        <v>178</v>
      </c>
      <c r="G2197" s="163" t="s">
        <v>1728</v>
      </c>
      <c r="H2197" s="31" t="s">
        <v>1728</v>
      </c>
      <c r="I2197" s="168" t="s">
        <v>1755</v>
      </c>
      <c r="J2197" s="173">
        <v>1.0</v>
      </c>
      <c r="K2197" s="31" t="s">
        <v>9</v>
      </c>
      <c r="L2197" s="31" t="s">
        <v>134</v>
      </c>
      <c r="M2197" s="174">
        <v>45761.0</v>
      </c>
      <c r="N2197" s="31" t="s">
        <v>78</v>
      </c>
      <c r="O2197" s="173">
        <v>1.0</v>
      </c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99" t="s">
        <v>6080</v>
      </c>
      <c r="B2198" s="168" t="s">
        <v>6077</v>
      </c>
      <c r="C2198" s="31" t="s">
        <v>1732</v>
      </c>
      <c r="D2198" s="168" t="s">
        <v>6078</v>
      </c>
      <c r="E2198" s="31" t="s">
        <v>6079</v>
      </c>
      <c r="F2198" s="31" t="s">
        <v>178</v>
      </c>
      <c r="G2198" s="168" t="s">
        <v>1736</v>
      </c>
      <c r="H2198" s="31" t="s">
        <v>1733</v>
      </c>
      <c r="I2198" s="168" t="s">
        <v>1755</v>
      </c>
      <c r="J2198" s="173">
        <v>1.0</v>
      </c>
      <c r="K2198" s="31" t="s">
        <v>9</v>
      </c>
      <c r="L2198" s="31" t="s">
        <v>134</v>
      </c>
      <c r="M2198" s="174">
        <v>45761.0</v>
      </c>
      <c r="N2198" s="31" t="s">
        <v>78</v>
      </c>
      <c r="O2198" s="173">
        <v>1.0</v>
      </c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99" t="s">
        <v>6081</v>
      </c>
      <c r="B2199" s="168" t="s">
        <v>6082</v>
      </c>
      <c r="C2199" s="31" t="s">
        <v>1725</v>
      </c>
      <c r="D2199" s="168" t="s">
        <v>6083</v>
      </c>
      <c r="E2199" s="31" t="s">
        <v>6084</v>
      </c>
      <c r="F2199" s="31" t="s">
        <v>129</v>
      </c>
      <c r="G2199" s="163" t="s">
        <v>1728</v>
      </c>
      <c r="H2199" s="31" t="s">
        <v>1728</v>
      </c>
      <c r="I2199" s="168" t="s">
        <v>5828</v>
      </c>
      <c r="J2199" s="173">
        <v>1.0</v>
      </c>
      <c r="K2199" s="31" t="s">
        <v>151</v>
      </c>
      <c r="L2199" s="31" t="s">
        <v>134</v>
      </c>
      <c r="M2199" s="174">
        <v>45761.0</v>
      </c>
      <c r="N2199" s="31" t="s">
        <v>78</v>
      </c>
      <c r="O2199" s="173">
        <v>1.0</v>
      </c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99" t="s">
        <v>6085</v>
      </c>
      <c r="B2200" s="168" t="s">
        <v>6082</v>
      </c>
      <c r="C2200" s="31" t="s">
        <v>1732</v>
      </c>
      <c r="D2200" s="168" t="s">
        <v>6083</v>
      </c>
      <c r="E2200" s="31" t="s">
        <v>6084</v>
      </c>
      <c r="F2200" s="31" t="s">
        <v>129</v>
      </c>
      <c r="G2200" s="168" t="s">
        <v>1792</v>
      </c>
      <c r="H2200" s="31" t="s">
        <v>1779</v>
      </c>
      <c r="I2200" s="168" t="s">
        <v>5828</v>
      </c>
      <c r="J2200" s="173">
        <v>1.0</v>
      </c>
      <c r="K2200" s="31" t="s">
        <v>151</v>
      </c>
      <c r="L2200" s="31" t="s">
        <v>134</v>
      </c>
      <c r="M2200" s="174">
        <v>45761.0</v>
      </c>
      <c r="N2200" s="31" t="s">
        <v>78</v>
      </c>
      <c r="O2200" s="173">
        <v>1.0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99" t="s">
        <v>6086</v>
      </c>
      <c r="B2201" s="168" t="s">
        <v>5970</v>
      </c>
      <c r="C2201" s="31" t="s">
        <v>1735</v>
      </c>
      <c r="D2201" s="168" t="s">
        <v>5971</v>
      </c>
      <c r="E2201" s="31" t="s">
        <v>5972</v>
      </c>
      <c r="F2201" s="31" t="s">
        <v>178</v>
      </c>
      <c r="G2201" s="168" t="s">
        <v>1962</v>
      </c>
      <c r="H2201" s="31" t="s">
        <v>1944</v>
      </c>
      <c r="I2201" s="168" t="s">
        <v>1755</v>
      </c>
      <c r="J2201" s="173">
        <v>1.0</v>
      </c>
      <c r="K2201" s="31" t="s">
        <v>9</v>
      </c>
      <c r="L2201" s="31" t="s">
        <v>134</v>
      </c>
      <c r="M2201" s="174">
        <v>45761.0</v>
      </c>
      <c r="N2201" s="31" t="s">
        <v>78</v>
      </c>
      <c r="O2201" s="173">
        <v>1.0</v>
      </c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99" t="s">
        <v>6087</v>
      </c>
      <c r="B2202" s="168" t="s">
        <v>6088</v>
      </c>
      <c r="C2202" s="31" t="s">
        <v>1725</v>
      </c>
      <c r="D2202" s="168" t="s">
        <v>6089</v>
      </c>
      <c r="E2202" s="31" t="s">
        <v>4772</v>
      </c>
      <c r="F2202" s="31" t="s">
        <v>178</v>
      </c>
      <c r="G2202" s="163" t="s">
        <v>1728</v>
      </c>
      <c r="H2202" s="31" t="s">
        <v>1728</v>
      </c>
      <c r="I2202" s="168" t="s">
        <v>1755</v>
      </c>
      <c r="J2202" s="173">
        <v>3.0</v>
      </c>
      <c r="K2202" s="31" t="s">
        <v>9</v>
      </c>
      <c r="L2202" s="31" t="s">
        <v>134</v>
      </c>
      <c r="M2202" s="174">
        <v>45761.0</v>
      </c>
      <c r="N2202" s="31" t="s">
        <v>78</v>
      </c>
      <c r="O2202" s="173">
        <v>3.0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99" t="s">
        <v>6090</v>
      </c>
      <c r="B2203" s="168" t="s">
        <v>6091</v>
      </c>
      <c r="C2203" s="31" t="s">
        <v>1725</v>
      </c>
      <c r="D2203" s="168" t="s">
        <v>6092</v>
      </c>
      <c r="E2203" s="31" t="s">
        <v>1771</v>
      </c>
      <c r="F2203" s="31" t="s">
        <v>725</v>
      </c>
      <c r="G2203" s="163" t="s">
        <v>1728</v>
      </c>
      <c r="H2203" s="31" t="s">
        <v>1728</v>
      </c>
      <c r="I2203" s="168" t="s">
        <v>5828</v>
      </c>
      <c r="J2203" s="173">
        <v>1.0</v>
      </c>
      <c r="K2203" s="31" t="s">
        <v>151</v>
      </c>
      <c r="L2203" s="31" t="s">
        <v>134</v>
      </c>
      <c r="M2203" s="174">
        <v>45761.0</v>
      </c>
      <c r="N2203" s="31" t="s">
        <v>78</v>
      </c>
      <c r="O2203" s="173">
        <v>1.0</v>
      </c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99" t="s">
        <v>6093</v>
      </c>
      <c r="B2204" s="168" t="s">
        <v>6064</v>
      </c>
      <c r="C2204" s="31" t="s">
        <v>1735</v>
      </c>
      <c r="D2204" s="168" t="s">
        <v>6065</v>
      </c>
      <c r="E2204" s="31" t="s">
        <v>6066</v>
      </c>
      <c r="F2204" s="31" t="s">
        <v>132</v>
      </c>
      <c r="G2204" s="168" t="s">
        <v>1792</v>
      </c>
      <c r="H2204" s="31" t="s">
        <v>1779</v>
      </c>
      <c r="I2204" s="168" t="s">
        <v>5828</v>
      </c>
      <c r="J2204" s="173">
        <v>1.0</v>
      </c>
      <c r="K2204" s="31" t="s">
        <v>151</v>
      </c>
      <c r="L2204" s="31" t="s">
        <v>134</v>
      </c>
      <c r="M2204" s="174">
        <v>45761.0</v>
      </c>
      <c r="N2204" s="31" t="s">
        <v>78</v>
      </c>
      <c r="O2204" s="173">
        <v>1.0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99" t="s">
        <v>6094</v>
      </c>
      <c r="B2205" s="168" t="s">
        <v>6095</v>
      </c>
      <c r="C2205" s="31" t="s">
        <v>1725</v>
      </c>
      <c r="D2205" s="168" t="s">
        <v>6096</v>
      </c>
      <c r="E2205" s="31" t="s">
        <v>6097</v>
      </c>
      <c r="F2205" s="31" t="s">
        <v>132</v>
      </c>
      <c r="G2205" s="163" t="s">
        <v>1728</v>
      </c>
      <c r="H2205" s="31" t="s">
        <v>1728</v>
      </c>
      <c r="I2205" s="168" t="s">
        <v>5828</v>
      </c>
      <c r="J2205" s="173">
        <v>1.0</v>
      </c>
      <c r="K2205" s="31" t="s">
        <v>151</v>
      </c>
      <c r="L2205" s="31" t="s">
        <v>134</v>
      </c>
      <c r="M2205" s="174">
        <v>45761.0</v>
      </c>
      <c r="N2205" s="31" t="s">
        <v>78</v>
      </c>
      <c r="O2205" s="173">
        <v>1.0</v>
      </c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99" t="s">
        <v>6098</v>
      </c>
      <c r="B2206" s="168" t="s">
        <v>6060</v>
      </c>
      <c r="C2206" s="31" t="s">
        <v>1735</v>
      </c>
      <c r="D2206" s="168" t="s">
        <v>6061</v>
      </c>
      <c r="E2206" s="31" t="s">
        <v>6062</v>
      </c>
      <c r="F2206" s="31" t="s">
        <v>132</v>
      </c>
      <c r="G2206" s="168" t="s">
        <v>1749</v>
      </c>
      <c r="H2206" s="31" t="s">
        <v>1742</v>
      </c>
      <c r="I2206" s="168" t="s">
        <v>1755</v>
      </c>
      <c r="J2206" s="173">
        <v>1.0</v>
      </c>
      <c r="K2206" s="31" t="s">
        <v>9</v>
      </c>
      <c r="L2206" s="31" t="s">
        <v>134</v>
      </c>
      <c r="M2206" s="174">
        <v>45761.0</v>
      </c>
      <c r="N2206" s="31" t="s">
        <v>78</v>
      </c>
      <c r="O2206" s="173">
        <v>1.0</v>
      </c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99" t="s">
        <v>6099</v>
      </c>
      <c r="B2207" s="168" t="s">
        <v>5981</v>
      </c>
      <c r="C2207" s="31" t="s">
        <v>1735</v>
      </c>
      <c r="D2207" s="168" t="s">
        <v>5982</v>
      </c>
      <c r="E2207" s="31" t="s">
        <v>3828</v>
      </c>
      <c r="F2207" s="31" t="s">
        <v>178</v>
      </c>
      <c r="G2207" s="168" t="s">
        <v>1962</v>
      </c>
      <c r="H2207" s="31" t="s">
        <v>1944</v>
      </c>
      <c r="I2207" s="168" t="s">
        <v>1755</v>
      </c>
      <c r="J2207" s="173">
        <v>1.0</v>
      </c>
      <c r="K2207" s="31" t="s">
        <v>9</v>
      </c>
      <c r="L2207" s="31" t="s">
        <v>134</v>
      </c>
      <c r="M2207" s="174">
        <v>45761.0</v>
      </c>
      <c r="N2207" s="31" t="s">
        <v>78</v>
      </c>
      <c r="O2207" s="173">
        <v>1.0</v>
      </c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99" t="s">
        <v>6100</v>
      </c>
      <c r="B2208" s="168" t="s">
        <v>6101</v>
      </c>
      <c r="C2208" s="31" t="s">
        <v>1725</v>
      </c>
      <c r="D2208" s="168" t="s">
        <v>6102</v>
      </c>
      <c r="E2208" s="31" t="s">
        <v>6103</v>
      </c>
      <c r="F2208" s="31" t="s">
        <v>178</v>
      </c>
      <c r="G2208" s="163" t="s">
        <v>1728</v>
      </c>
      <c r="H2208" s="31" t="s">
        <v>1728</v>
      </c>
      <c r="I2208" s="168" t="s">
        <v>5828</v>
      </c>
      <c r="J2208" s="173">
        <v>1.0</v>
      </c>
      <c r="K2208" s="31" t="s">
        <v>151</v>
      </c>
      <c r="L2208" s="31" t="s">
        <v>134</v>
      </c>
      <c r="M2208" s="174">
        <v>45761.0</v>
      </c>
      <c r="N2208" s="31" t="s">
        <v>78</v>
      </c>
      <c r="O2208" s="173">
        <v>1.0</v>
      </c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99" t="s">
        <v>6104</v>
      </c>
      <c r="B2209" s="168" t="s">
        <v>6105</v>
      </c>
      <c r="C2209" s="31" t="s">
        <v>1725</v>
      </c>
      <c r="D2209" s="168" t="s">
        <v>6106</v>
      </c>
      <c r="E2209" s="31" t="s">
        <v>6107</v>
      </c>
      <c r="F2209" s="31" t="s">
        <v>178</v>
      </c>
      <c r="G2209" s="163" t="s">
        <v>1728</v>
      </c>
      <c r="H2209" s="31" t="s">
        <v>1728</v>
      </c>
      <c r="I2209" s="168" t="s">
        <v>1755</v>
      </c>
      <c r="J2209" s="173">
        <v>1.0</v>
      </c>
      <c r="K2209" s="31" t="s">
        <v>9</v>
      </c>
      <c r="L2209" s="31" t="s">
        <v>134</v>
      </c>
      <c r="M2209" s="174">
        <v>45761.0</v>
      </c>
      <c r="N2209" s="31" t="s">
        <v>78</v>
      </c>
      <c r="O2209" s="173">
        <v>1.0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99" t="s">
        <v>6108</v>
      </c>
      <c r="B2210" s="168" t="s">
        <v>6105</v>
      </c>
      <c r="C2210" s="31" t="s">
        <v>1732</v>
      </c>
      <c r="D2210" s="168" t="s">
        <v>6106</v>
      </c>
      <c r="E2210" s="31" t="s">
        <v>6107</v>
      </c>
      <c r="F2210" s="31" t="s">
        <v>178</v>
      </c>
      <c r="G2210" s="168" t="s">
        <v>1736</v>
      </c>
      <c r="H2210" s="31" t="s">
        <v>1733</v>
      </c>
      <c r="I2210" s="168" t="s">
        <v>1755</v>
      </c>
      <c r="J2210" s="173">
        <v>1.0</v>
      </c>
      <c r="K2210" s="31" t="s">
        <v>9</v>
      </c>
      <c r="L2210" s="31" t="s">
        <v>134</v>
      </c>
      <c r="M2210" s="174">
        <v>45761.0</v>
      </c>
      <c r="N2210" s="31" t="s">
        <v>78</v>
      </c>
      <c r="O2210" s="173">
        <v>1.0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99" t="s">
        <v>6109</v>
      </c>
      <c r="B2211" s="168" t="s">
        <v>6110</v>
      </c>
      <c r="C2211" s="31" t="s">
        <v>1725</v>
      </c>
      <c r="D2211" s="168" t="s">
        <v>6111</v>
      </c>
      <c r="E2211" s="31" t="s">
        <v>6112</v>
      </c>
      <c r="F2211" s="31" t="s">
        <v>132</v>
      </c>
      <c r="G2211" s="163" t="s">
        <v>1728</v>
      </c>
      <c r="H2211" s="31" t="s">
        <v>1728</v>
      </c>
      <c r="I2211" s="168" t="s">
        <v>5828</v>
      </c>
      <c r="J2211" s="173">
        <v>1.0</v>
      </c>
      <c r="K2211" s="31" t="s">
        <v>151</v>
      </c>
      <c r="L2211" s="31" t="s">
        <v>134</v>
      </c>
      <c r="M2211" s="174">
        <v>45761.0</v>
      </c>
      <c r="N2211" s="31" t="s">
        <v>78</v>
      </c>
      <c r="O2211" s="173">
        <v>1.0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99" t="s">
        <v>6113</v>
      </c>
      <c r="B2212" s="168" t="s">
        <v>6114</v>
      </c>
      <c r="C2212" s="31" t="s">
        <v>1725</v>
      </c>
      <c r="D2212" s="168" t="s">
        <v>6115</v>
      </c>
      <c r="E2212" s="31" t="s">
        <v>4814</v>
      </c>
      <c r="F2212" s="31" t="s">
        <v>132</v>
      </c>
      <c r="G2212" s="163" t="s">
        <v>1728</v>
      </c>
      <c r="H2212" s="31" t="s">
        <v>1728</v>
      </c>
      <c r="I2212" s="168" t="s">
        <v>1755</v>
      </c>
      <c r="J2212" s="173">
        <v>1.0</v>
      </c>
      <c r="K2212" s="31" t="s">
        <v>9</v>
      </c>
      <c r="L2212" s="31" t="s">
        <v>134</v>
      </c>
      <c r="M2212" s="174">
        <v>45761.0</v>
      </c>
      <c r="N2212" s="31" t="s">
        <v>78</v>
      </c>
      <c r="O2212" s="173">
        <v>1.0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99" t="s">
        <v>6116</v>
      </c>
      <c r="B2213" s="168" t="s">
        <v>6117</v>
      </c>
      <c r="C2213" s="31" t="s">
        <v>1725</v>
      </c>
      <c r="D2213" s="168" t="s">
        <v>6118</v>
      </c>
      <c r="E2213" s="31" t="s">
        <v>6119</v>
      </c>
      <c r="F2213" s="31" t="s">
        <v>178</v>
      </c>
      <c r="G2213" s="163" t="s">
        <v>1728</v>
      </c>
      <c r="H2213" s="31" t="s">
        <v>1728</v>
      </c>
      <c r="I2213" s="168" t="s">
        <v>1755</v>
      </c>
      <c r="J2213" s="173">
        <v>1.0</v>
      </c>
      <c r="K2213" s="31" t="s">
        <v>9</v>
      </c>
      <c r="L2213" s="31" t="s">
        <v>134</v>
      </c>
      <c r="M2213" s="174">
        <v>45761.0</v>
      </c>
      <c r="N2213" s="31" t="s">
        <v>78</v>
      </c>
      <c r="O2213" s="173">
        <v>1.0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99" t="s">
        <v>6120</v>
      </c>
      <c r="B2214" s="168" t="s">
        <v>5939</v>
      </c>
      <c r="C2214" s="31" t="s">
        <v>1735</v>
      </c>
      <c r="D2214" s="168" t="s">
        <v>5940</v>
      </c>
      <c r="E2214" s="31" t="s">
        <v>5941</v>
      </c>
      <c r="F2214" s="31" t="s">
        <v>178</v>
      </c>
      <c r="G2214" s="168" t="s">
        <v>1736</v>
      </c>
      <c r="H2214" s="31" t="s">
        <v>1733</v>
      </c>
      <c r="I2214" s="168" t="s">
        <v>1755</v>
      </c>
      <c r="J2214" s="173">
        <v>1.0</v>
      </c>
      <c r="K2214" s="31" t="s">
        <v>9</v>
      </c>
      <c r="L2214" s="31" t="s">
        <v>134</v>
      </c>
      <c r="M2214" s="174">
        <v>45761.0</v>
      </c>
      <c r="N2214" s="31" t="s">
        <v>78</v>
      </c>
      <c r="O2214" s="173">
        <v>1.0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99" t="s">
        <v>6121</v>
      </c>
      <c r="B2215" s="168" t="s">
        <v>6122</v>
      </c>
      <c r="C2215" s="31" t="s">
        <v>1725</v>
      </c>
      <c r="D2215" s="168" t="s">
        <v>6123</v>
      </c>
      <c r="E2215" s="31" t="s">
        <v>6124</v>
      </c>
      <c r="F2215" s="31" t="s">
        <v>129</v>
      </c>
      <c r="G2215" s="163" t="s">
        <v>1728</v>
      </c>
      <c r="H2215" s="31" t="s">
        <v>1728</v>
      </c>
      <c r="I2215" s="168" t="s">
        <v>1755</v>
      </c>
      <c r="J2215" s="173">
        <v>1.0</v>
      </c>
      <c r="K2215" s="31" t="s">
        <v>9</v>
      </c>
      <c r="L2215" s="31" t="s">
        <v>134</v>
      </c>
      <c r="M2215" s="174">
        <v>45761.0</v>
      </c>
      <c r="N2215" s="31" t="s">
        <v>78</v>
      </c>
      <c r="O2215" s="173">
        <v>1.0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99" t="s">
        <v>6125</v>
      </c>
      <c r="B2216" s="168" t="s">
        <v>6126</v>
      </c>
      <c r="C2216" s="31" t="s">
        <v>1725</v>
      </c>
      <c r="D2216" s="168" t="s">
        <v>6127</v>
      </c>
      <c r="E2216" s="31" t="s">
        <v>6128</v>
      </c>
      <c r="F2216" s="31" t="s">
        <v>178</v>
      </c>
      <c r="G2216" s="163" t="s">
        <v>1728</v>
      </c>
      <c r="H2216" s="31" t="s">
        <v>1728</v>
      </c>
      <c r="I2216" s="168" t="s">
        <v>1755</v>
      </c>
      <c r="J2216" s="173">
        <v>1.0</v>
      </c>
      <c r="K2216" s="31" t="s">
        <v>9</v>
      </c>
      <c r="L2216" s="31" t="s">
        <v>134</v>
      </c>
      <c r="M2216" s="174">
        <v>45761.0</v>
      </c>
      <c r="N2216" s="31" t="s">
        <v>78</v>
      </c>
      <c r="O2216" s="173">
        <v>1.0</v>
      </c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99" t="s">
        <v>6129</v>
      </c>
      <c r="B2217" s="168" t="s">
        <v>6130</v>
      </c>
      <c r="C2217" s="31" t="s">
        <v>1725</v>
      </c>
      <c r="D2217" s="168" t="s">
        <v>6131</v>
      </c>
      <c r="E2217" s="31" t="s">
        <v>6132</v>
      </c>
      <c r="F2217" s="31" t="s">
        <v>178</v>
      </c>
      <c r="G2217" s="163" t="s">
        <v>1728</v>
      </c>
      <c r="H2217" s="31" t="s">
        <v>1728</v>
      </c>
      <c r="I2217" s="168" t="s">
        <v>5828</v>
      </c>
      <c r="J2217" s="173">
        <v>1.0</v>
      </c>
      <c r="K2217" s="31" t="s">
        <v>151</v>
      </c>
      <c r="L2217" s="31" t="s">
        <v>134</v>
      </c>
      <c r="M2217" s="174">
        <v>45761.0</v>
      </c>
      <c r="N2217" s="31" t="s">
        <v>78</v>
      </c>
      <c r="O2217" s="173">
        <v>1.0</v>
      </c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99" t="s">
        <v>6133</v>
      </c>
      <c r="B2218" s="168" t="s">
        <v>6134</v>
      </c>
      <c r="C2218" s="31" t="s">
        <v>1725</v>
      </c>
      <c r="D2218" s="168" t="s">
        <v>6135</v>
      </c>
      <c r="E2218" s="31" t="s">
        <v>6136</v>
      </c>
      <c r="F2218" s="31" t="s">
        <v>178</v>
      </c>
      <c r="G2218" s="163" t="s">
        <v>1728</v>
      </c>
      <c r="H2218" s="31" t="s">
        <v>1728</v>
      </c>
      <c r="I2218" s="168" t="s">
        <v>1729</v>
      </c>
      <c r="J2218" s="173">
        <v>1.0</v>
      </c>
      <c r="K2218" s="31" t="s">
        <v>82</v>
      </c>
      <c r="L2218" s="31" t="s">
        <v>134</v>
      </c>
      <c r="M2218" s="174">
        <v>45761.0</v>
      </c>
      <c r="N2218" s="31" t="s">
        <v>78</v>
      </c>
      <c r="O2218" s="173">
        <v>1.0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99" t="s">
        <v>6137</v>
      </c>
      <c r="B2219" s="168" t="s">
        <v>6134</v>
      </c>
      <c r="C2219" s="31" t="s">
        <v>1732</v>
      </c>
      <c r="D2219" s="168" t="s">
        <v>6135</v>
      </c>
      <c r="E2219" s="31" t="s">
        <v>6136</v>
      </c>
      <c r="F2219" s="31" t="s">
        <v>178</v>
      </c>
      <c r="G2219" s="168" t="s">
        <v>1736</v>
      </c>
      <c r="H2219" s="31" t="s">
        <v>1733</v>
      </c>
      <c r="I2219" s="168" t="s">
        <v>1729</v>
      </c>
      <c r="J2219" s="173">
        <v>1.0</v>
      </c>
      <c r="K2219" s="31" t="s">
        <v>82</v>
      </c>
      <c r="L2219" s="31" t="s">
        <v>134</v>
      </c>
      <c r="M2219" s="174">
        <v>45761.0</v>
      </c>
      <c r="N2219" s="31" t="s">
        <v>78</v>
      </c>
      <c r="O2219" s="173">
        <v>1.0</v>
      </c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99" t="s">
        <v>6138</v>
      </c>
      <c r="B2220" s="168" t="s">
        <v>6026</v>
      </c>
      <c r="C2220" s="31" t="s">
        <v>1735</v>
      </c>
      <c r="D2220" s="168" t="s">
        <v>6027</v>
      </c>
      <c r="E2220" s="31" t="s">
        <v>6028</v>
      </c>
      <c r="F2220" s="31" t="s">
        <v>131</v>
      </c>
      <c r="G2220" s="168" t="s">
        <v>1749</v>
      </c>
      <c r="H2220" s="31" t="s">
        <v>1742</v>
      </c>
      <c r="I2220" s="168" t="s">
        <v>5828</v>
      </c>
      <c r="J2220" s="173">
        <v>1.0</v>
      </c>
      <c r="K2220" s="31" t="s">
        <v>151</v>
      </c>
      <c r="L2220" s="31" t="s">
        <v>134</v>
      </c>
      <c r="M2220" s="174">
        <v>45761.0</v>
      </c>
      <c r="N2220" s="31" t="s">
        <v>78</v>
      </c>
      <c r="O2220" s="173">
        <v>1.0</v>
      </c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99" t="s">
        <v>6139</v>
      </c>
      <c r="B2221" s="168" t="s">
        <v>6082</v>
      </c>
      <c r="C2221" s="31" t="s">
        <v>1735</v>
      </c>
      <c r="D2221" s="168" t="s">
        <v>6083</v>
      </c>
      <c r="E2221" s="31" t="s">
        <v>6084</v>
      </c>
      <c r="F2221" s="31" t="s">
        <v>129</v>
      </c>
      <c r="G2221" s="168" t="s">
        <v>1792</v>
      </c>
      <c r="H2221" s="31" t="s">
        <v>1779</v>
      </c>
      <c r="I2221" s="168" t="s">
        <v>5828</v>
      </c>
      <c r="J2221" s="173">
        <v>1.0</v>
      </c>
      <c r="K2221" s="31" t="s">
        <v>151</v>
      </c>
      <c r="L2221" s="31" t="s">
        <v>134</v>
      </c>
      <c r="M2221" s="174">
        <v>45761.0</v>
      </c>
      <c r="N2221" s="31" t="s">
        <v>78</v>
      </c>
      <c r="O2221" s="173">
        <v>1.0</v>
      </c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99" t="s">
        <v>6140</v>
      </c>
      <c r="B2222" s="168" t="s">
        <v>6141</v>
      </c>
      <c r="C2222" s="31" t="s">
        <v>1725</v>
      </c>
      <c r="D2222" s="168" t="s">
        <v>6142</v>
      </c>
      <c r="E2222" s="31" t="s">
        <v>6143</v>
      </c>
      <c r="F2222" s="31" t="s">
        <v>129</v>
      </c>
      <c r="G2222" s="163" t="s">
        <v>1728</v>
      </c>
      <c r="H2222" s="31" t="s">
        <v>1728</v>
      </c>
      <c r="I2222" s="168" t="s">
        <v>5828</v>
      </c>
      <c r="J2222" s="173">
        <v>1.0</v>
      </c>
      <c r="K2222" s="31" t="s">
        <v>151</v>
      </c>
      <c r="L2222" s="31" t="s">
        <v>134</v>
      </c>
      <c r="M2222" s="174">
        <v>45761.0</v>
      </c>
      <c r="N2222" s="31" t="s">
        <v>78</v>
      </c>
      <c r="O2222" s="173">
        <v>1.0</v>
      </c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99" t="s">
        <v>6144</v>
      </c>
      <c r="B2223" s="168" t="s">
        <v>6145</v>
      </c>
      <c r="C2223" s="31" t="s">
        <v>1725</v>
      </c>
      <c r="D2223" s="168" t="s">
        <v>6146</v>
      </c>
      <c r="E2223" s="31" t="s">
        <v>6147</v>
      </c>
      <c r="F2223" s="31" t="s">
        <v>178</v>
      </c>
      <c r="G2223" s="163" t="s">
        <v>1728</v>
      </c>
      <c r="H2223" s="31" t="s">
        <v>1728</v>
      </c>
      <c r="I2223" s="168" t="s">
        <v>5828</v>
      </c>
      <c r="J2223" s="173">
        <v>1.0</v>
      </c>
      <c r="K2223" s="31" t="s">
        <v>151</v>
      </c>
      <c r="L2223" s="31" t="s">
        <v>134</v>
      </c>
      <c r="M2223" s="174">
        <v>45761.0</v>
      </c>
      <c r="N2223" s="31" t="s">
        <v>78</v>
      </c>
      <c r="O2223" s="173">
        <v>1.0</v>
      </c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99" t="s">
        <v>6148</v>
      </c>
      <c r="B2224" s="168" t="s">
        <v>6077</v>
      </c>
      <c r="C2224" s="31" t="s">
        <v>1735</v>
      </c>
      <c r="D2224" s="168" t="s">
        <v>6078</v>
      </c>
      <c r="E2224" s="31" t="s">
        <v>6079</v>
      </c>
      <c r="F2224" s="31" t="s">
        <v>178</v>
      </c>
      <c r="G2224" s="168" t="s">
        <v>1736</v>
      </c>
      <c r="H2224" s="31" t="s">
        <v>1733</v>
      </c>
      <c r="I2224" s="168" t="s">
        <v>1755</v>
      </c>
      <c r="J2224" s="173">
        <v>1.0</v>
      </c>
      <c r="K2224" s="31" t="s">
        <v>9</v>
      </c>
      <c r="L2224" s="31" t="s">
        <v>134</v>
      </c>
      <c r="M2224" s="174">
        <v>45761.0</v>
      </c>
      <c r="N2224" s="31" t="s">
        <v>78</v>
      </c>
      <c r="O2224" s="173">
        <v>1.0</v>
      </c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99" t="s">
        <v>6149</v>
      </c>
      <c r="B2225" s="168" t="s">
        <v>6150</v>
      </c>
      <c r="C2225" s="31" t="s">
        <v>1725</v>
      </c>
      <c r="D2225" s="168" t="s">
        <v>6151</v>
      </c>
      <c r="E2225" s="31" t="s">
        <v>6152</v>
      </c>
      <c r="F2225" s="31" t="s">
        <v>129</v>
      </c>
      <c r="G2225" s="163" t="s">
        <v>1728</v>
      </c>
      <c r="H2225" s="31" t="s">
        <v>1728</v>
      </c>
      <c r="I2225" s="168" t="s">
        <v>1755</v>
      </c>
      <c r="J2225" s="173">
        <v>1.0</v>
      </c>
      <c r="K2225" s="31" t="s">
        <v>9</v>
      </c>
      <c r="L2225" s="31" t="s">
        <v>134</v>
      </c>
      <c r="M2225" s="174">
        <v>45761.0</v>
      </c>
      <c r="N2225" s="31" t="s">
        <v>78</v>
      </c>
      <c r="O2225" s="173">
        <v>1.0</v>
      </c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99" t="s">
        <v>6153</v>
      </c>
      <c r="B2226" s="168" t="s">
        <v>6154</v>
      </c>
      <c r="C2226" s="31" t="s">
        <v>1725</v>
      </c>
      <c r="D2226" s="168" t="s">
        <v>6155</v>
      </c>
      <c r="E2226" s="31" t="s">
        <v>6156</v>
      </c>
      <c r="F2226" s="31" t="s">
        <v>129</v>
      </c>
      <c r="G2226" s="163" t="s">
        <v>1728</v>
      </c>
      <c r="H2226" s="31" t="s">
        <v>1728</v>
      </c>
      <c r="I2226" s="168" t="s">
        <v>1755</v>
      </c>
      <c r="J2226" s="173">
        <v>1.0</v>
      </c>
      <c r="K2226" s="31" t="s">
        <v>9</v>
      </c>
      <c r="L2226" s="31" t="s">
        <v>134</v>
      </c>
      <c r="M2226" s="174">
        <v>45761.0</v>
      </c>
      <c r="N2226" s="31" t="s">
        <v>78</v>
      </c>
      <c r="O2226" s="173">
        <v>1.0</v>
      </c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99" t="s">
        <v>6157</v>
      </c>
      <c r="B2227" s="168" t="s">
        <v>6134</v>
      </c>
      <c r="C2227" s="31" t="s">
        <v>1735</v>
      </c>
      <c r="D2227" s="168" t="s">
        <v>6135</v>
      </c>
      <c r="E2227" s="31" t="s">
        <v>6136</v>
      </c>
      <c r="F2227" s="31" t="s">
        <v>178</v>
      </c>
      <c r="G2227" s="168" t="s">
        <v>1736</v>
      </c>
      <c r="H2227" s="31" t="s">
        <v>1733</v>
      </c>
      <c r="I2227" s="168" t="s">
        <v>1729</v>
      </c>
      <c r="J2227" s="173">
        <v>1.0</v>
      </c>
      <c r="K2227" s="31" t="s">
        <v>82</v>
      </c>
      <c r="L2227" s="31" t="s">
        <v>134</v>
      </c>
      <c r="M2227" s="174">
        <v>45761.0</v>
      </c>
      <c r="N2227" s="31" t="s">
        <v>78</v>
      </c>
      <c r="O2227" s="173">
        <v>1.0</v>
      </c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99" t="s">
        <v>6158</v>
      </c>
      <c r="B2228" s="168" t="s">
        <v>6159</v>
      </c>
      <c r="C2228" s="31" t="s">
        <v>1725</v>
      </c>
      <c r="D2228" s="168" t="s">
        <v>6160</v>
      </c>
      <c r="E2228" s="31" t="s">
        <v>6161</v>
      </c>
      <c r="F2228" s="31" t="s">
        <v>401</v>
      </c>
      <c r="G2228" s="163" t="s">
        <v>1728</v>
      </c>
      <c r="H2228" s="31" t="s">
        <v>1728</v>
      </c>
      <c r="I2228" s="168" t="s">
        <v>1755</v>
      </c>
      <c r="J2228" s="173">
        <v>1.0</v>
      </c>
      <c r="K2228" s="31" t="s">
        <v>9</v>
      </c>
      <c r="L2228" s="31" t="s">
        <v>134</v>
      </c>
      <c r="M2228" s="174">
        <v>45761.0</v>
      </c>
      <c r="N2228" s="31" t="s">
        <v>78</v>
      </c>
      <c r="O2228" s="173">
        <v>1.0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99" t="s">
        <v>6162</v>
      </c>
      <c r="B2229" s="168" t="s">
        <v>6041</v>
      </c>
      <c r="C2229" s="31" t="s">
        <v>1735</v>
      </c>
      <c r="D2229" s="168" t="s">
        <v>6042</v>
      </c>
      <c r="E2229" s="31" t="s">
        <v>6043</v>
      </c>
      <c r="F2229" s="31" t="s">
        <v>178</v>
      </c>
      <c r="G2229" s="168" t="s">
        <v>1962</v>
      </c>
      <c r="H2229" s="31" t="s">
        <v>1944</v>
      </c>
      <c r="I2229" s="168" t="s">
        <v>1755</v>
      </c>
      <c r="J2229" s="173">
        <v>1.0</v>
      </c>
      <c r="K2229" s="31" t="s">
        <v>9</v>
      </c>
      <c r="L2229" s="31" t="s">
        <v>134</v>
      </c>
      <c r="M2229" s="174">
        <v>45761.0</v>
      </c>
      <c r="N2229" s="31" t="s">
        <v>78</v>
      </c>
      <c r="O2229" s="173">
        <v>1.0</v>
      </c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99" t="s">
        <v>6163</v>
      </c>
      <c r="B2230" s="168" t="s">
        <v>6164</v>
      </c>
      <c r="C2230" s="31" t="s">
        <v>1725</v>
      </c>
      <c r="D2230" s="168" t="s">
        <v>6165</v>
      </c>
      <c r="E2230" s="31" t="s">
        <v>5122</v>
      </c>
      <c r="F2230" s="31" t="s">
        <v>129</v>
      </c>
      <c r="G2230" s="163" t="s">
        <v>1728</v>
      </c>
      <c r="H2230" s="31" t="s">
        <v>1728</v>
      </c>
      <c r="I2230" s="168" t="s">
        <v>5828</v>
      </c>
      <c r="J2230" s="173">
        <v>1.0</v>
      </c>
      <c r="K2230" s="31" t="s">
        <v>151</v>
      </c>
      <c r="L2230" s="31" t="s">
        <v>134</v>
      </c>
      <c r="M2230" s="174">
        <v>45761.0</v>
      </c>
      <c r="N2230" s="31" t="s">
        <v>78</v>
      </c>
      <c r="O2230" s="173">
        <v>1.0</v>
      </c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99" t="s">
        <v>6166</v>
      </c>
      <c r="B2231" s="168" t="s">
        <v>6167</v>
      </c>
      <c r="C2231" s="31" t="s">
        <v>1725</v>
      </c>
      <c r="D2231" s="168" t="s">
        <v>6168</v>
      </c>
      <c r="E2231" s="31" t="s">
        <v>5623</v>
      </c>
      <c r="F2231" s="31" t="s">
        <v>725</v>
      </c>
      <c r="G2231" s="163" t="s">
        <v>1728</v>
      </c>
      <c r="H2231" s="31" t="s">
        <v>1728</v>
      </c>
      <c r="I2231" s="168" t="s">
        <v>5828</v>
      </c>
      <c r="J2231" s="173">
        <v>1.0</v>
      </c>
      <c r="K2231" s="31" t="s">
        <v>151</v>
      </c>
      <c r="L2231" s="31" t="s">
        <v>134</v>
      </c>
      <c r="M2231" s="174">
        <v>45761.0</v>
      </c>
      <c r="N2231" s="31" t="s">
        <v>78</v>
      </c>
      <c r="O2231" s="173">
        <v>1.0</v>
      </c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99" t="s">
        <v>6169</v>
      </c>
      <c r="B2232" s="168" t="s">
        <v>6170</v>
      </c>
      <c r="C2232" s="31" t="s">
        <v>1725</v>
      </c>
      <c r="D2232" s="168" t="s">
        <v>6171</v>
      </c>
      <c r="E2232" s="31" t="s">
        <v>6172</v>
      </c>
      <c r="F2232" s="31" t="s">
        <v>132</v>
      </c>
      <c r="G2232" s="163" t="s">
        <v>1728</v>
      </c>
      <c r="H2232" s="31" t="s">
        <v>1728</v>
      </c>
      <c r="I2232" s="168" t="s">
        <v>5828</v>
      </c>
      <c r="J2232" s="173">
        <v>1.0</v>
      </c>
      <c r="K2232" s="31" t="s">
        <v>151</v>
      </c>
      <c r="L2232" s="31" t="s">
        <v>134</v>
      </c>
      <c r="M2232" s="174">
        <v>45761.0</v>
      </c>
      <c r="N2232" s="31" t="s">
        <v>78</v>
      </c>
      <c r="O2232" s="173">
        <v>1.0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99" t="s">
        <v>6173</v>
      </c>
      <c r="B2233" s="168" t="s">
        <v>6174</v>
      </c>
      <c r="C2233" s="31" t="s">
        <v>1725</v>
      </c>
      <c r="D2233" s="168" t="s">
        <v>6175</v>
      </c>
      <c r="E2233" s="31" t="s">
        <v>6176</v>
      </c>
      <c r="F2233" s="31" t="s">
        <v>401</v>
      </c>
      <c r="G2233" s="163" t="s">
        <v>1728</v>
      </c>
      <c r="H2233" s="31" t="s">
        <v>1728</v>
      </c>
      <c r="I2233" s="168" t="s">
        <v>5828</v>
      </c>
      <c r="J2233" s="173">
        <v>1.0</v>
      </c>
      <c r="K2233" s="31" t="s">
        <v>151</v>
      </c>
      <c r="L2233" s="31" t="s">
        <v>134</v>
      </c>
      <c r="M2233" s="174">
        <v>45761.0</v>
      </c>
      <c r="N2233" s="31" t="s">
        <v>78</v>
      </c>
      <c r="O2233" s="173">
        <v>1.0</v>
      </c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99" t="s">
        <v>6177</v>
      </c>
      <c r="B2234" s="168" t="s">
        <v>6178</v>
      </c>
      <c r="C2234" s="31" t="s">
        <v>1725</v>
      </c>
      <c r="D2234" s="168" t="s">
        <v>6179</v>
      </c>
      <c r="E2234" s="31" t="s">
        <v>6180</v>
      </c>
      <c r="F2234" s="31" t="s">
        <v>725</v>
      </c>
      <c r="G2234" s="163" t="s">
        <v>1728</v>
      </c>
      <c r="H2234" s="31" t="s">
        <v>1728</v>
      </c>
      <c r="I2234" s="168" t="s">
        <v>1755</v>
      </c>
      <c r="J2234" s="173">
        <v>1.0</v>
      </c>
      <c r="K2234" s="31" t="s">
        <v>9</v>
      </c>
      <c r="L2234" s="31" t="s">
        <v>134</v>
      </c>
      <c r="M2234" s="174">
        <v>45761.0</v>
      </c>
      <c r="N2234" s="31" t="s">
        <v>78</v>
      </c>
      <c r="O2234" s="173">
        <v>1.0</v>
      </c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99" t="s">
        <v>6181</v>
      </c>
      <c r="B2235" s="168" t="s">
        <v>6091</v>
      </c>
      <c r="C2235" s="31" t="s">
        <v>1732</v>
      </c>
      <c r="D2235" s="168" t="s">
        <v>6092</v>
      </c>
      <c r="E2235" s="31" t="s">
        <v>1771</v>
      </c>
      <c r="F2235" s="31" t="s">
        <v>725</v>
      </c>
      <c r="G2235" s="168" t="s">
        <v>1792</v>
      </c>
      <c r="H2235" s="31" t="s">
        <v>1779</v>
      </c>
      <c r="I2235" s="168" t="s">
        <v>5828</v>
      </c>
      <c r="J2235" s="173">
        <v>1.0</v>
      </c>
      <c r="K2235" s="31" t="s">
        <v>151</v>
      </c>
      <c r="L2235" s="31" t="s">
        <v>134</v>
      </c>
      <c r="M2235" s="174">
        <v>45761.0</v>
      </c>
      <c r="N2235" s="31" t="s">
        <v>78</v>
      </c>
      <c r="O2235" s="173">
        <v>1.0</v>
      </c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99" t="s">
        <v>6182</v>
      </c>
      <c r="B2236" s="168" t="s">
        <v>6088</v>
      </c>
      <c r="C2236" s="31" t="s">
        <v>1732</v>
      </c>
      <c r="D2236" s="168" t="s">
        <v>6089</v>
      </c>
      <c r="E2236" s="31" t="s">
        <v>4772</v>
      </c>
      <c r="F2236" s="31" t="s">
        <v>178</v>
      </c>
      <c r="G2236" s="168" t="s">
        <v>1792</v>
      </c>
      <c r="H2236" s="31" t="s">
        <v>1779</v>
      </c>
      <c r="I2236" s="168" t="s">
        <v>1755</v>
      </c>
      <c r="J2236" s="173">
        <v>3.0</v>
      </c>
      <c r="K2236" s="31" t="s">
        <v>9</v>
      </c>
      <c r="L2236" s="31" t="s">
        <v>134</v>
      </c>
      <c r="M2236" s="174">
        <v>45761.0</v>
      </c>
      <c r="N2236" s="31" t="s">
        <v>78</v>
      </c>
      <c r="O2236" s="173">
        <v>3.0</v>
      </c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99" t="s">
        <v>6183</v>
      </c>
      <c r="B2237" s="168" t="s">
        <v>6101</v>
      </c>
      <c r="C2237" s="31" t="s">
        <v>1732</v>
      </c>
      <c r="D2237" s="168" t="s">
        <v>6102</v>
      </c>
      <c r="E2237" s="31" t="s">
        <v>6103</v>
      </c>
      <c r="F2237" s="31" t="s">
        <v>178</v>
      </c>
      <c r="G2237" s="168" t="s">
        <v>1792</v>
      </c>
      <c r="H2237" s="31" t="s">
        <v>1779</v>
      </c>
      <c r="I2237" s="168" t="s">
        <v>5828</v>
      </c>
      <c r="J2237" s="173">
        <v>1.0</v>
      </c>
      <c r="K2237" s="31" t="s">
        <v>151</v>
      </c>
      <c r="L2237" s="31" t="s">
        <v>134</v>
      </c>
      <c r="M2237" s="174">
        <v>45761.0</v>
      </c>
      <c r="N2237" s="31" t="s">
        <v>78</v>
      </c>
      <c r="O2237" s="173">
        <v>1.0</v>
      </c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99" t="s">
        <v>6184</v>
      </c>
      <c r="B2238" s="168" t="s">
        <v>6185</v>
      </c>
      <c r="C2238" s="31" t="s">
        <v>1725</v>
      </c>
      <c r="D2238" s="168" t="s">
        <v>6186</v>
      </c>
      <c r="E2238" s="31" t="s">
        <v>6187</v>
      </c>
      <c r="F2238" s="31" t="s">
        <v>132</v>
      </c>
      <c r="G2238" s="163" t="s">
        <v>1728</v>
      </c>
      <c r="H2238" s="31" t="s">
        <v>1728</v>
      </c>
      <c r="I2238" s="168" t="s">
        <v>5828</v>
      </c>
      <c r="J2238" s="173">
        <v>1.0</v>
      </c>
      <c r="K2238" s="31" t="s">
        <v>151</v>
      </c>
      <c r="L2238" s="31" t="s">
        <v>134</v>
      </c>
      <c r="M2238" s="174">
        <v>45761.0</v>
      </c>
      <c r="N2238" s="31" t="s">
        <v>78</v>
      </c>
      <c r="O2238" s="173">
        <v>1.0</v>
      </c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99" t="s">
        <v>6188</v>
      </c>
      <c r="B2239" s="168" t="s">
        <v>6117</v>
      </c>
      <c r="C2239" s="31" t="s">
        <v>1732</v>
      </c>
      <c r="D2239" s="168" t="s">
        <v>6118</v>
      </c>
      <c r="E2239" s="31" t="s">
        <v>6119</v>
      </c>
      <c r="F2239" s="31" t="s">
        <v>178</v>
      </c>
      <c r="G2239" s="168" t="s">
        <v>1792</v>
      </c>
      <c r="H2239" s="31" t="s">
        <v>1779</v>
      </c>
      <c r="I2239" s="168" t="s">
        <v>1755</v>
      </c>
      <c r="J2239" s="173">
        <v>1.0</v>
      </c>
      <c r="K2239" s="31" t="s">
        <v>9</v>
      </c>
      <c r="L2239" s="31" t="s">
        <v>134</v>
      </c>
      <c r="M2239" s="174">
        <v>45761.0</v>
      </c>
      <c r="N2239" s="31" t="s">
        <v>78</v>
      </c>
      <c r="O2239" s="173">
        <v>1.0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99" t="s">
        <v>6189</v>
      </c>
      <c r="B2240" s="168" t="s">
        <v>6122</v>
      </c>
      <c r="C2240" s="31" t="s">
        <v>1732</v>
      </c>
      <c r="D2240" s="168" t="s">
        <v>6123</v>
      </c>
      <c r="E2240" s="31" t="s">
        <v>6124</v>
      </c>
      <c r="F2240" s="31" t="s">
        <v>129</v>
      </c>
      <c r="G2240" s="168" t="s">
        <v>1792</v>
      </c>
      <c r="H2240" s="31" t="s">
        <v>1779</v>
      </c>
      <c r="I2240" s="168" t="s">
        <v>1755</v>
      </c>
      <c r="J2240" s="173">
        <v>1.0</v>
      </c>
      <c r="K2240" s="31" t="s">
        <v>9</v>
      </c>
      <c r="L2240" s="31" t="s">
        <v>134</v>
      </c>
      <c r="M2240" s="174">
        <v>45761.0</v>
      </c>
      <c r="N2240" s="31" t="s">
        <v>78</v>
      </c>
      <c r="O2240" s="173">
        <v>1.0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99" t="s">
        <v>6190</v>
      </c>
      <c r="B2241" s="168" t="s">
        <v>6130</v>
      </c>
      <c r="C2241" s="31" t="s">
        <v>1732</v>
      </c>
      <c r="D2241" s="168" t="s">
        <v>6131</v>
      </c>
      <c r="E2241" s="31" t="s">
        <v>6132</v>
      </c>
      <c r="F2241" s="31" t="s">
        <v>178</v>
      </c>
      <c r="G2241" s="168" t="s">
        <v>1792</v>
      </c>
      <c r="H2241" s="31" t="s">
        <v>1779</v>
      </c>
      <c r="I2241" s="168" t="s">
        <v>5828</v>
      </c>
      <c r="J2241" s="173">
        <v>1.0</v>
      </c>
      <c r="K2241" s="31" t="s">
        <v>151</v>
      </c>
      <c r="L2241" s="31" t="s">
        <v>134</v>
      </c>
      <c r="M2241" s="174">
        <v>45761.0</v>
      </c>
      <c r="N2241" s="31" t="s">
        <v>78</v>
      </c>
      <c r="O2241" s="173">
        <v>1.0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99" t="s">
        <v>6191</v>
      </c>
      <c r="B2242" s="168" t="s">
        <v>6167</v>
      </c>
      <c r="C2242" s="31" t="s">
        <v>1732</v>
      </c>
      <c r="D2242" s="168" t="s">
        <v>6168</v>
      </c>
      <c r="E2242" s="31" t="s">
        <v>5623</v>
      </c>
      <c r="F2242" s="31" t="s">
        <v>725</v>
      </c>
      <c r="G2242" s="168" t="s">
        <v>1792</v>
      </c>
      <c r="H2242" s="31" t="s">
        <v>1779</v>
      </c>
      <c r="I2242" s="168" t="s">
        <v>5828</v>
      </c>
      <c r="J2242" s="173">
        <v>1.0</v>
      </c>
      <c r="K2242" s="31" t="s">
        <v>151</v>
      </c>
      <c r="L2242" s="31" t="s">
        <v>134</v>
      </c>
      <c r="M2242" s="174">
        <v>45761.0</v>
      </c>
      <c r="N2242" s="31" t="s">
        <v>78</v>
      </c>
      <c r="O2242" s="173">
        <v>1.0</v>
      </c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99" t="s">
        <v>6192</v>
      </c>
      <c r="B2243" s="168" t="s">
        <v>6193</v>
      </c>
      <c r="C2243" s="31" t="s">
        <v>1725</v>
      </c>
      <c r="D2243" s="168" t="s">
        <v>6194</v>
      </c>
      <c r="E2243" s="31" t="s">
        <v>6195</v>
      </c>
      <c r="F2243" s="31" t="s">
        <v>131</v>
      </c>
      <c r="G2243" s="163" t="s">
        <v>1728</v>
      </c>
      <c r="H2243" s="31" t="s">
        <v>1728</v>
      </c>
      <c r="I2243" s="168" t="s">
        <v>5828</v>
      </c>
      <c r="J2243" s="173">
        <v>1.0</v>
      </c>
      <c r="K2243" s="31" t="s">
        <v>151</v>
      </c>
      <c r="L2243" s="31" t="s">
        <v>134</v>
      </c>
      <c r="M2243" s="174">
        <v>45761.0</v>
      </c>
      <c r="N2243" s="31" t="s">
        <v>78</v>
      </c>
      <c r="O2243" s="173">
        <v>1.0</v>
      </c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99" t="s">
        <v>6196</v>
      </c>
      <c r="B2244" s="168" t="s">
        <v>6197</v>
      </c>
      <c r="C2244" s="31" t="s">
        <v>1725</v>
      </c>
      <c r="D2244" s="168" t="s">
        <v>6198</v>
      </c>
      <c r="E2244" s="31" t="s">
        <v>6199</v>
      </c>
      <c r="F2244" s="31" t="s">
        <v>178</v>
      </c>
      <c r="G2244" s="163" t="s">
        <v>1728</v>
      </c>
      <c r="H2244" s="31" t="s">
        <v>1728</v>
      </c>
      <c r="I2244" s="168" t="s">
        <v>1755</v>
      </c>
      <c r="J2244" s="173">
        <v>1.0</v>
      </c>
      <c r="K2244" s="31" t="s">
        <v>9</v>
      </c>
      <c r="L2244" s="31" t="s">
        <v>134</v>
      </c>
      <c r="M2244" s="174">
        <v>45761.0</v>
      </c>
      <c r="N2244" s="31" t="s">
        <v>78</v>
      </c>
      <c r="O2244" s="173">
        <v>1.0</v>
      </c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99" t="s">
        <v>6200</v>
      </c>
      <c r="B2245" s="168" t="s">
        <v>6178</v>
      </c>
      <c r="C2245" s="31" t="s">
        <v>1732</v>
      </c>
      <c r="D2245" s="168" t="s">
        <v>6179</v>
      </c>
      <c r="E2245" s="31" t="s">
        <v>6180</v>
      </c>
      <c r="F2245" s="31" t="s">
        <v>725</v>
      </c>
      <c r="G2245" s="168" t="s">
        <v>1736</v>
      </c>
      <c r="H2245" s="31" t="s">
        <v>1733</v>
      </c>
      <c r="I2245" s="168" t="s">
        <v>1755</v>
      </c>
      <c r="J2245" s="173">
        <v>1.0</v>
      </c>
      <c r="K2245" s="31" t="s">
        <v>9</v>
      </c>
      <c r="L2245" s="31" t="s">
        <v>134</v>
      </c>
      <c r="M2245" s="174">
        <v>45761.0</v>
      </c>
      <c r="N2245" s="31" t="s">
        <v>78</v>
      </c>
      <c r="O2245" s="173">
        <v>1.0</v>
      </c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99" t="s">
        <v>6201</v>
      </c>
      <c r="B2246" s="168" t="s">
        <v>6114</v>
      </c>
      <c r="C2246" s="31" t="s">
        <v>1732</v>
      </c>
      <c r="D2246" s="168" t="s">
        <v>6115</v>
      </c>
      <c r="E2246" s="31" t="s">
        <v>4814</v>
      </c>
      <c r="F2246" s="31" t="s">
        <v>132</v>
      </c>
      <c r="G2246" s="168" t="s">
        <v>1749</v>
      </c>
      <c r="H2246" s="31" t="s">
        <v>1742</v>
      </c>
      <c r="I2246" s="168" t="s">
        <v>1755</v>
      </c>
      <c r="J2246" s="173">
        <v>1.0</v>
      </c>
      <c r="K2246" s="31" t="s">
        <v>9</v>
      </c>
      <c r="L2246" s="31" t="s">
        <v>134</v>
      </c>
      <c r="M2246" s="174">
        <v>45761.0</v>
      </c>
      <c r="N2246" s="31" t="s">
        <v>78</v>
      </c>
      <c r="O2246" s="173">
        <v>1.0</v>
      </c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99" t="s">
        <v>6202</v>
      </c>
      <c r="B2247" s="168" t="s">
        <v>6105</v>
      </c>
      <c r="C2247" s="31" t="s">
        <v>1735</v>
      </c>
      <c r="D2247" s="168" t="s">
        <v>6106</v>
      </c>
      <c r="E2247" s="31" t="s">
        <v>6107</v>
      </c>
      <c r="F2247" s="31" t="s">
        <v>178</v>
      </c>
      <c r="G2247" s="168" t="s">
        <v>1736</v>
      </c>
      <c r="H2247" s="31" t="s">
        <v>1733</v>
      </c>
      <c r="I2247" s="168" t="s">
        <v>1755</v>
      </c>
      <c r="J2247" s="173">
        <v>1.0</v>
      </c>
      <c r="K2247" s="31" t="s">
        <v>9</v>
      </c>
      <c r="L2247" s="31" t="s">
        <v>134</v>
      </c>
      <c r="M2247" s="174">
        <v>45761.0</v>
      </c>
      <c r="N2247" s="31" t="s">
        <v>78</v>
      </c>
      <c r="O2247" s="173">
        <v>1.0</v>
      </c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99" t="s">
        <v>6203</v>
      </c>
      <c r="B2248" s="168" t="s">
        <v>6054</v>
      </c>
      <c r="C2248" s="31" t="s">
        <v>1732</v>
      </c>
      <c r="D2248" s="168" t="s">
        <v>6055</v>
      </c>
      <c r="E2248" s="31" t="s">
        <v>3932</v>
      </c>
      <c r="F2248" s="31" t="s">
        <v>132</v>
      </c>
      <c r="G2248" s="168" t="s">
        <v>1749</v>
      </c>
      <c r="H2248" s="31" t="s">
        <v>1742</v>
      </c>
      <c r="I2248" s="168" t="s">
        <v>5828</v>
      </c>
      <c r="J2248" s="173">
        <v>1.0</v>
      </c>
      <c r="K2248" s="31" t="s">
        <v>151</v>
      </c>
      <c r="L2248" s="31" t="s">
        <v>134</v>
      </c>
      <c r="M2248" s="174">
        <v>45761.0</v>
      </c>
      <c r="N2248" s="31" t="s">
        <v>78</v>
      </c>
      <c r="O2248" s="173">
        <v>1.0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99" t="s">
        <v>6204</v>
      </c>
      <c r="B2249" s="168" t="s">
        <v>6110</v>
      </c>
      <c r="C2249" s="31" t="s">
        <v>1732</v>
      </c>
      <c r="D2249" s="168" t="s">
        <v>6111</v>
      </c>
      <c r="E2249" s="31" t="s">
        <v>6112</v>
      </c>
      <c r="F2249" s="31" t="s">
        <v>132</v>
      </c>
      <c r="G2249" s="168" t="s">
        <v>1749</v>
      </c>
      <c r="H2249" s="31" t="s">
        <v>1742</v>
      </c>
      <c r="I2249" s="168" t="s">
        <v>5828</v>
      </c>
      <c r="J2249" s="173">
        <v>1.0</v>
      </c>
      <c r="K2249" s="31" t="s">
        <v>151</v>
      </c>
      <c r="L2249" s="31" t="s">
        <v>134</v>
      </c>
      <c r="M2249" s="174">
        <v>45761.0</v>
      </c>
      <c r="N2249" s="31" t="s">
        <v>78</v>
      </c>
      <c r="O2249" s="173">
        <v>1.0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99" t="s">
        <v>6205</v>
      </c>
      <c r="B2250" s="168" t="s">
        <v>6095</v>
      </c>
      <c r="C2250" s="31" t="s">
        <v>1732</v>
      </c>
      <c r="D2250" s="168" t="s">
        <v>6096</v>
      </c>
      <c r="E2250" s="31" t="s">
        <v>6097</v>
      </c>
      <c r="F2250" s="31" t="s">
        <v>132</v>
      </c>
      <c r="G2250" s="168" t="s">
        <v>1749</v>
      </c>
      <c r="H2250" s="31" t="s">
        <v>1742</v>
      </c>
      <c r="I2250" s="168" t="s">
        <v>5828</v>
      </c>
      <c r="J2250" s="173">
        <v>1.0</v>
      </c>
      <c r="K2250" s="31" t="s">
        <v>151</v>
      </c>
      <c r="L2250" s="31" t="s">
        <v>134</v>
      </c>
      <c r="M2250" s="174">
        <v>45761.0</v>
      </c>
      <c r="N2250" s="31" t="s">
        <v>78</v>
      </c>
      <c r="O2250" s="173">
        <v>1.0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99" t="s">
        <v>6206</v>
      </c>
      <c r="B2251" s="168" t="s">
        <v>6037</v>
      </c>
      <c r="C2251" s="31" t="s">
        <v>1735</v>
      </c>
      <c r="D2251" s="168" t="s">
        <v>6038</v>
      </c>
      <c r="E2251" s="31" t="s">
        <v>6039</v>
      </c>
      <c r="F2251" s="31" t="s">
        <v>178</v>
      </c>
      <c r="G2251" s="168" t="s">
        <v>1962</v>
      </c>
      <c r="H2251" s="31" t="s">
        <v>1944</v>
      </c>
      <c r="I2251" s="168" t="s">
        <v>1755</v>
      </c>
      <c r="J2251" s="173">
        <v>1.0</v>
      </c>
      <c r="K2251" s="31" t="s">
        <v>9</v>
      </c>
      <c r="L2251" s="31" t="s">
        <v>134</v>
      </c>
      <c r="M2251" s="174">
        <v>45761.0</v>
      </c>
      <c r="N2251" s="31" t="s">
        <v>78</v>
      </c>
      <c r="O2251" s="173">
        <v>1.0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99" t="s">
        <v>6207</v>
      </c>
      <c r="B2252" s="168" t="s">
        <v>6208</v>
      </c>
      <c r="C2252" s="31" t="s">
        <v>1725</v>
      </c>
      <c r="D2252" s="168" t="s">
        <v>6209</v>
      </c>
      <c r="E2252" s="31" t="s">
        <v>6210</v>
      </c>
      <c r="F2252" s="31" t="s">
        <v>513</v>
      </c>
      <c r="G2252" s="163" t="s">
        <v>1728</v>
      </c>
      <c r="H2252" s="31" t="s">
        <v>1728</v>
      </c>
      <c r="I2252" s="168" t="s">
        <v>5828</v>
      </c>
      <c r="J2252" s="173">
        <v>1.0</v>
      </c>
      <c r="K2252" s="31" t="s">
        <v>151</v>
      </c>
      <c r="L2252" s="31" t="s">
        <v>134</v>
      </c>
      <c r="M2252" s="174">
        <v>45761.0</v>
      </c>
      <c r="N2252" s="31" t="s">
        <v>78</v>
      </c>
      <c r="O2252" s="173">
        <v>1.0</v>
      </c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99" t="s">
        <v>6211</v>
      </c>
      <c r="B2253" s="168" t="s">
        <v>6208</v>
      </c>
      <c r="C2253" s="31" t="s">
        <v>1725</v>
      </c>
      <c r="D2253" s="168" t="s">
        <v>6209</v>
      </c>
      <c r="E2253" s="31" t="s">
        <v>6210</v>
      </c>
      <c r="F2253" s="31" t="s">
        <v>513</v>
      </c>
      <c r="G2253" s="163" t="s">
        <v>1728</v>
      </c>
      <c r="H2253" s="31" t="s">
        <v>1728</v>
      </c>
      <c r="I2253" s="168" t="s">
        <v>1729</v>
      </c>
      <c r="J2253" s="173">
        <v>1.0</v>
      </c>
      <c r="K2253" s="31" t="s">
        <v>82</v>
      </c>
      <c r="L2253" s="31" t="s">
        <v>134</v>
      </c>
      <c r="M2253" s="174">
        <v>45761.0</v>
      </c>
      <c r="N2253" s="31" t="s">
        <v>78</v>
      </c>
      <c r="O2253" s="173">
        <v>1.0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99" t="s">
        <v>6212</v>
      </c>
      <c r="B2254" s="168" t="s">
        <v>6213</v>
      </c>
      <c r="C2254" s="31" t="s">
        <v>1725</v>
      </c>
      <c r="D2254" s="168" t="s">
        <v>6214</v>
      </c>
      <c r="E2254" s="31" t="s">
        <v>6215</v>
      </c>
      <c r="F2254" s="31" t="s">
        <v>513</v>
      </c>
      <c r="G2254" s="163" t="s">
        <v>1728</v>
      </c>
      <c r="H2254" s="31" t="s">
        <v>1728</v>
      </c>
      <c r="I2254" s="168" t="s">
        <v>5828</v>
      </c>
      <c r="J2254" s="173">
        <v>1.0</v>
      </c>
      <c r="K2254" s="31" t="s">
        <v>151</v>
      </c>
      <c r="L2254" s="31" t="s">
        <v>134</v>
      </c>
      <c r="M2254" s="174">
        <v>45761.0</v>
      </c>
      <c r="N2254" s="31" t="s">
        <v>78</v>
      </c>
      <c r="O2254" s="173">
        <v>1.0</v>
      </c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99" t="s">
        <v>6216</v>
      </c>
      <c r="B2255" s="168" t="s">
        <v>6217</v>
      </c>
      <c r="C2255" s="31" t="s">
        <v>1725</v>
      </c>
      <c r="D2255" s="168" t="s">
        <v>6218</v>
      </c>
      <c r="E2255" s="31" t="s">
        <v>6219</v>
      </c>
      <c r="F2255" s="31" t="s">
        <v>178</v>
      </c>
      <c r="G2255" s="163" t="s">
        <v>1728</v>
      </c>
      <c r="H2255" s="31" t="s">
        <v>1728</v>
      </c>
      <c r="I2255" s="168" t="s">
        <v>1755</v>
      </c>
      <c r="J2255" s="173">
        <v>1.0</v>
      </c>
      <c r="K2255" s="31" t="s">
        <v>9</v>
      </c>
      <c r="L2255" s="31" t="s">
        <v>134</v>
      </c>
      <c r="M2255" s="174">
        <v>45761.0</v>
      </c>
      <c r="N2255" s="31" t="s">
        <v>78</v>
      </c>
      <c r="O2255" s="173">
        <v>1.0</v>
      </c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99" t="s">
        <v>6220</v>
      </c>
      <c r="B2256" s="168" t="s">
        <v>6221</v>
      </c>
      <c r="C2256" s="31" t="s">
        <v>1725</v>
      </c>
      <c r="D2256" s="168" t="s">
        <v>6222</v>
      </c>
      <c r="E2256" s="31" t="s">
        <v>6223</v>
      </c>
      <c r="F2256" s="31" t="s">
        <v>178</v>
      </c>
      <c r="G2256" s="163" t="s">
        <v>1728</v>
      </c>
      <c r="H2256" s="31" t="s">
        <v>1728</v>
      </c>
      <c r="I2256" s="168" t="s">
        <v>5828</v>
      </c>
      <c r="J2256" s="173">
        <v>1.0</v>
      </c>
      <c r="K2256" s="31" t="s">
        <v>151</v>
      </c>
      <c r="L2256" s="31" t="s">
        <v>134</v>
      </c>
      <c r="M2256" s="174">
        <v>45761.0</v>
      </c>
      <c r="N2256" s="31" t="s">
        <v>78</v>
      </c>
      <c r="O2256" s="173">
        <v>1.0</v>
      </c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99" t="s">
        <v>6224</v>
      </c>
      <c r="B2257" s="168" t="s">
        <v>6225</v>
      </c>
      <c r="C2257" s="31" t="s">
        <v>1725</v>
      </c>
      <c r="D2257" s="168" t="s">
        <v>6226</v>
      </c>
      <c r="E2257" s="31" t="s">
        <v>6227</v>
      </c>
      <c r="F2257" s="31" t="s">
        <v>401</v>
      </c>
      <c r="G2257" s="163" t="s">
        <v>1728</v>
      </c>
      <c r="H2257" s="31" t="s">
        <v>1728</v>
      </c>
      <c r="I2257" s="168" t="s">
        <v>5828</v>
      </c>
      <c r="J2257" s="173">
        <v>1.0</v>
      </c>
      <c r="K2257" s="31" t="s">
        <v>151</v>
      </c>
      <c r="L2257" s="31" t="s">
        <v>134</v>
      </c>
      <c r="M2257" s="174">
        <v>45761.0</v>
      </c>
      <c r="N2257" s="31" t="s">
        <v>78</v>
      </c>
      <c r="O2257" s="173">
        <v>1.0</v>
      </c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99" t="s">
        <v>6228</v>
      </c>
      <c r="B2258" s="168" t="s">
        <v>6229</v>
      </c>
      <c r="C2258" s="31" t="s">
        <v>1725</v>
      </c>
      <c r="D2258" s="168" t="s">
        <v>6230</v>
      </c>
      <c r="E2258" s="31" t="s">
        <v>6231</v>
      </c>
      <c r="F2258" s="31" t="s">
        <v>129</v>
      </c>
      <c r="G2258" s="163" t="s">
        <v>1728</v>
      </c>
      <c r="H2258" s="31" t="s">
        <v>1728</v>
      </c>
      <c r="I2258" s="168" t="s">
        <v>1729</v>
      </c>
      <c r="J2258" s="173">
        <v>1.0</v>
      </c>
      <c r="K2258" s="31" t="s">
        <v>82</v>
      </c>
      <c r="L2258" s="31" t="s">
        <v>134</v>
      </c>
      <c r="M2258" s="174">
        <v>45761.0</v>
      </c>
      <c r="N2258" s="31" t="s">
        <v>78</v>
      </c>
      <c r="O2258" s="173">
        <v>1.0</v>
      </c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99" t="s">
        <v>6232</v>
      </c>
      <c r="B2259" s="168" t="s">
        <v>6071</v>
      </c>
      <c r="C2259" s="31" t="s">
        <v>1735</v>
      </c>
      <c r="D2259" s="168" t="s">
        <v>6072</v>
      </c>
      <c r="E2259" s="31" t="s">
        <v>6073</v>
      </c>
      <c r="F2259" s="31" t="s">
        <v>178</v>
      </c>
      <c r="G2259" s="168" t="s">
        <v>1736</v>
      </c>
      <c r="H2259" s="31" t="s">
        <v>1733</v>
      </c>
      <c r="I2259" s="168" t="s">
        <v>1755</v>
      </c>
      <c r="J2259" s="173">
        <v>1.0</v>
      </c>
      <c r="K2259" s="31" t="s">
        <v>9</v>
      </c>
      <c r="L2259" s="31" t="s">
        <v>134</v>
      </c>
      <c r="M2259" s="174">
        <v>45761.0</v>
      </c>
      <c r="N2259" s="31" t="s">
        <v>78</v>
      </c>
      <c r="O2259" s="173">
        <v>1.0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99" t="s">
        <v>6233</v>
      </c>
      <c r="B2260" s="168" t="s">
        <v>6234</v>
      </c>
      <c r="C2260" s="31" t="s">
        <v>1725</v>
      </c>
      <c r="D2260" s="168" t="s">
        <v>6235</v>
      </c>
      <c r="E2260" s="31" t="s">
        <v>6236</v>
      </c>
      <c r="F2260" s="31" t="s">
        <v>132</v>
      </c>
      <c r="G2260" s="163" t="s">
        <v>1728</v>
      </c>
      <c r="H2260" s="31" t="s">
        <v>1728</v>
      </c>
      <c r="I2260" s="168" t="s">
        <v>1755</v>
      </c>
      <c r="J2260" s="173">
        <v>1.0</v>
      </c>
      <c r="K2260" s="31" t="s">
        <v>9</v>
      </c>
      <c r="L2260" s="31" t="s">
        <v>134</v>
      </c>
      <c r="M2260" s="174">
        <v>45761.0</v>
      </c>
      <c r="N2260" s="31" t="s">
        <v>78</v>
      </c>
      <c r="O2260" s="173">
        <v>1.0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99" t="s">
        <v>6237</v>
      </c>
      <c r="B2261" s="168" t="s">
        <v>6088</v>
      </c>
      <c r="C2261" s="31" t="s">
        <v>1735</v>
      </c>
      <c r="D2261" s="168" t="s">
        <v>6089</v>
      </c>
      <c r="E2261" s="31" t="s">
        <v>4772</v>
      </c>
      <c r="F2261" s="31" t="s">
        <v>178</v>
      </c>
      <c r="G2261" s="168" t="s">
        <v>1792</v>
      </c>
      <c r="H2261" s="31" t="s">
        <v>1779</v>
      </c>
      <c r="I2261" s="168" t="s">
        <v>1755</v>
      </c>
      <c r="J2261" s="173">
        <v>3.0</v>
      </c>
      <c r="K2261" s="31" t="s">
        <v>9</v>
      </c>
      <c r="L2261" s="31" t="s">
        <v>134</v>
      </c>
      <c r="M2261" s="174">
        <v>45761.0</v>
      </c>
      <c r="N2261" s="31" t="s">
        <v>78</v>
      </c>
      <c r="O2261" s="173">
        <v>3.0</v>
      </c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99" t="s">
        <v>6238</v>
      </c>
      <c r="B2262" s="168" t="s">
        <v>6229</v>
      </c>
      <c r="C2262" s="31" t="s">
        <v>1732</v>
      </c>
      <c r="D2262" s="168" t="s">
        <v>6230</v>
      </c>
      <c r="E2262" s="31" t="s">
        <v>6231</v>
      </c>
      <c r="F2262" s="31" t="s">
        <v>129</v>
      </c>
      <c r="G2262" s="168" t="s">
        <v>1792</v>
      </c>
      <c r="H2262" s="31" t="s">
        <v>1779</v>
      </c>
      <c r="I2262" s="168" t="s">
        <v>1729</v>
      </c>
      <c r="J2262" s="173">
        <v>1.0</v>
      </c>
      <c r="K2262" s="31" t="s">
        <v>82</v>
      </c>
      <c r="L2262" s="31" t="s">
        <v>134</v>
      </c>
      <c r="M2262" s="174">
        <v>45761.0</v>
      </c>
      <c r="N2262" s="31" t="s">
        <v>78</v>
      </c>
      <c r="O2262" s="173">
        <v>1.0</v>
      </c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99" t="s">
        <v>6239</v>
      </c>
      <c r="B2263" s="168" t="s">
        <v>6240</v>
      </c>
      <c r="C2263" s="31" t="s">
        <v>1725</v>
      </c>
      <c r="D2263" s="168" t="s">
        <v>6241</v>
      </c>
      <c r="E2263" s="31" t="s">
        <v>6242</v>
      </c>
      <c r="F2263" s="31" t="s">
        <v>132</v>
      </c>
      <c r="G2263" s="163" t="s">
        <v>1728</v>
      </c>
      <c r="H2263" s="31" t="s">
        <v>1728</v>
      </c>
      <c r="I2263" s="168" t="s">
        <v>5828</v>
      </c>
      <c r="J2263" s="173">
        <v>1.0</v>
      </c>
      <c r="K2263" s="31" t="s">
        <v>151</v>
      </c>
      <c r="L2263" s="31" t="s">
        <v>134</v>
      </c>
      <c r="M2263" s="174">
        <v>45761.0</v>
      </c>
      <c r="N2263" s="31" t="s">
        <v>78</v>
      </c>
      <c r="O2263" s="173">
        <v>1.0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99" t="s">
        <v>6243</v>
      </c>
      <c r="B2264" s="168" t="s">
        <v>6244</v>
      </c>
      <c r="C2264" s="31" t="s">
        <v>1725</v>
      </c>
      <c r="D2264" s="168" t="s">
        <v>6245</v>
      </c>
      <c r="E2264" s="31" t="s">
        <v>6246</v>
      </c>
      <c r="F2264" s="31" t="s">
        <v>178</v>
      </c>
      <c r="G2264" s="163" t="s">
        <v>1728</v>
      </c>
      <c r="H2264" s="31" t="s">
        <v>1728</v>
      </c>
      <c r="I2264" s="168" t="s">
        <v>1755</v>
      </c>
      <c r="J2264" s="173">
        <v>1.0</v>
      </c>
      <c r="K2264" s="31" t="s">
        <v>9</v>
      </c>
      <c r="L2264" s="31" t="s">
        <v>134</v>
      </c>
      <c r="M2264" s="174">
        <v>45761.0</v>
      </c>
      <c r="N2264" s="31" t="s">
        <v>78</v>
      </c>
      <c r="O2264" s="173">
        <v>1.0</v>
      </c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99" t="s">
        <v>6247</v>
      </c>
      <c r="B2265" s="168" t="s">
        <v>6248</v>
      </c>
      <c r="C2265" s="31" t="s">
        <v>1725</v>
      </c>
      <c r="D2265" s="168" t="s">
        <v>6249</v>
      </c>
      <c r="E2265" s="31" t="s">
        <v>2847</v>
      </c>
      <c r="F2265" s="31" t="s">
        <v>132</v>
      </c>
      <c r="G2265" s="163" t="s">
        <v>1728</v>
      </c>
      <c r="H2265" s="31" t="s">
        <v>1728</v>
      </c>
      <c r="I2265" s="168" t="s">
        <v>1755</v>
      </c>
      <c r="J2265" s="173">
        <v>1.0</v>
      </c>
      <c r="K2265" s="31" t="s">
        <v>9</v>
      </c>
      <c r="L2265" s="31" t="s">
        <v>134</v>
      </c>
      <c r="M2265" s="174">
        <v>45761.0</v>
      </c>
      <c r="N2265" s="31" t="s">
        <v>78</v>
      </c>
      <c r="O2265" s="173">
        <v>1.0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99" t="s">
        <v>6250</v>
      </c>
      <c r="B2266" s="168" t="s">
        <v>6251</v>
      </c>
      <c r="C2266" s="31" t="s">
        <v>1725</v>
      </c>
      <c r="D2266" s="168" t="s">
        <v>6252</v>
      </c>
      <c r="E2266" s="31" t="s">
        <v>6253</v>
      </c>
      <c r="F2266" s="31" t="s">
        <v>178</v>
      </c>
      <c r="G2266" s="163" t="s">
        <v>1728</v>
      </c>
      <c r="H2266" s="31" t="s">
        <v>1728</v>
      </c>
      <c r="I2266" s="168" t="s">
        <v>5828</v>
      </c>
      <c r="J2266" s="173">
        <v>1.0</v>
      </c>
      <c r="K2266" s="31" t="s">
        <v>151</v>
      </c>
      <c r="L2266" s="31" t="s">
        <v>134</v>
      </c>
      <c r="M2266" s="174">
        <v>45761.0</v>
      </c>
      <c r="N2266" s="31" t="s">
        <v>78</v>
      </c>
      <c r="O2266" s="173">
        <v>1.0</v>
      </c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99" t="s">
        <v>6254</v>
      </c>
      <c r="B2267" s="168" t="s">
        <v>6174</v>
      </c>
      <c r="C2267" s="31" t="s">
        <v>1732</v>
      </c>
      <c r="D2267" s="168" t="s">
        <v>6175</v>
      </c>
      <c r="E2267" s="31" t="s">
        <v>6176</v>
      </c>
      <c r="F2267" s="31" t="s">
        <v>401</v>
      </c>
      <c r="G2267" s="168" t="s">
        <v>6255</v>
      </c>
      <c r="H2267" s="31" t="s">
        <v>6256</v>
      </c>
      <c r="I2267" s="168" t="s">
        <v>5828</v>
      </c>
      <c r="J2267" s="173">
        <v>1.0</v>
      </c>
      <c r="K2267" s="31" t="s">
        <v>151</v>
      </c>
      <c r="L2267" s="31" t="s">
        <v>134</v>
      </c>
      <c r="M2267" s="174">
        <v>45761.0</v>
      </c>
      <c r="N2267" s="31" t="s">
        <v>78</v>
      </c>
      <c r="O2267" s="173">
        <v>1.0</v>
      </c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99" t="s">
        <v>6257</v>
      </c>
      <c r="B2268" s="168" t="s">
        <v>6159</v>
      </c>
      <c r="C2268" s="31" t="s">
        <v>1732</v>
      </c>
      <c r="D2268" s="168" t="s">
        <v>6160</v>
      </c>
      <c r="E2268" s="31" t="s">
        <v>6161</v>
      </c>
      <c r="F2268" s="31" t="s">
        <v>401</v>
      </c>
      <c r="G2268" s="168" t="s">
        <v>6255</v>
      </c>
      <c r="H2268" s="31" t="s">
        <v>6256</v>
      </c>
      <c r="I2268" s="168" t="s">
        <v>1755</v>
      </c>
      <c r="J2268" s="173">
        <v>1.0</v>
      </c>
      <c r="K2268" s="31" t="s">
        <v>9</v>
      </c>
      <c r="L2268" s="31" t="s">
        <v>134</v>
      </c>
      <c r="M2268" s="174">
        <v>45761.0</v>
      </c>
      <c r="N2268" s="31" t="s">
        <v>78</v>
      </c>
      <c r="O2268" s="173">
        <v>1.0</v>
      </c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99" t="s">
        <v>6258</v>
      </c>
      <c r="B2269" s="168" t="s">
        <v>6259</v>
      </c>
      <c r="C2269" s="31" t="s">
        <v>1725</v>
      </c>
      <c r="D2269" s="168" t="s">
        <v>6260</v>
      </c>
      <c r="E2269" s="31" t="s">
        <v>6261</v>
      </c>
      <c r="F2269" s="31" t="s">
        <v>401</v>
      </c>
      <c r="G2269" s="163" t="s">
        <v>1728</v>
      </c>
      <c r="H2269" s="31" t="s">
        <v>1728</v>
      </c>
      <c r="I2269" s="168" t="s">
        <v>5828</v>
      </c>
      <c r="J2269" s="173">
        <v>1.0</v>
      </c>
      <c r="K2269" s="31" t="s">
        <v>151</v>
      </c>
      <c r="L2269" s="31" t="s">
        <v>134</v>
      </c>
      <c r="M2269" s="174">
        <v>45761.0</v>
      </c>
      <c r="N2269" s="31" t="s">
        <v>78</v>
      </c>
      <c r="O2269" s="173">
        <v>1.0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99" t="s">
        <v>6262</v>
      </c>
      <c r="B2270" s="168" t="s">
        <v>6174</v>
      </c>
      <c r="C2270" s="31" t="s">
        <v>1735</v>
      </c>
      <c r="D2270" s="168" t="s">
        <v>6175</v>
      </c>
      <c r="E2270" s="31" t="s">
        <v>6176</v>
      </c>
      <c r="F2270" s="31" t="s">
        <v>401</v>
      </c>
      <c r="G2270" s="168" t="s">
        <v>6255</v>
      </c>
      <c r="H2270" s="31" t="s">
        <v>6256</v>
      </c>
      <c r="I2270" s="168" t="s">
        <v>5828</v>
      </c>
      <c r="J2270" s="173">
        <v>1.0</v>
      </c>
      <c r="K2270" s="31" t="s">
        <v>151</v>
      </c>
      <c r="L2270" s="31" t="s">
        <v>134</v>
      </c>
      <c r="M2270" s="174">
        <v>45761.0</v>
      </c>
      <c r="N2270" s="31" t="s">
        <v>78</v>
      </c>
      <c r="O2270" s="173">
        <v>1.0</v>
      </c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99" t="s">
        <v>6263</v>
      </c>
      <c r="B2271" s="168" t="s">
        <v>6193</v>
      </c>
      <c r="C2271" s="31" t="s">
        <v>1732</v>
      </c>
      <c r="D2271" s="168" t="s">
        <v>6194</v>
      </c>
      <c r="E2271" s="31" t="s">
        <v>6195</v>
      </c>
      <c r="F2271" s="31" t="s">
        <v>131</v>
      </c>
      <c r="G2271" s="168" t="s">
        <v>1749</v>
      </c>
      <c r="H2271" s="31" t="s">
        <v>1742</v>
      </c>
      <c r="I2271" s="168" t="s">
        <v>5828</v>
      </c>
      <c r="J2271" s="173">
        <v>1.0</v>
      </c>
      <c r="K2271" s="31" t="s">
        <v>151</v>
      </c>
      <c r="L2271" s="31" t="s">
        <v>134</v>
      </c>
      <c r="M2271" s="174">
        <v>45761.0</v>
      </c>
      <c r="N2271" s="31" t="s">
        <v>78</v>
      </c>
      <c r="O2271" s="173">
        <v>1.0</v>
      </c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99" t="s">
        <v>6264</v>
      </c>
      <c r="B2272" s="168" t="s">
        <v>6130</v>
      </c>
      <c r="C2272" s="31" t="s">
        <v>1735</v>
      </c>
      <c r="D2272" s="168" t="s">
        <v>6131</v>
      </c>
      <c r="E2272" s="31" t="s">
        <v>6132</v>
      </c>
      <c r="F2272" s="31" t="s">
        <v>178</v>
      </c>
      <c r="G2272" s="168" t="s">
        <v>1792</v>
      </c>
      <c r="H2272" s="31" t="s">
        <v>1779</v>
      </c>
      <c r="I2272" s="168" t="s">
        <v>5828</v>
      </c>
      <c r="J2272" s="173">
        <v>1.0</v>
      </c>
      <c r="K2272" s="31" t="s">
        <v>151</v>
      </c>
      <c r="L2272" s="31" t="s">
        <v>134</v>
      </c>
      <c r="M2272" s="174">
        <v>45761.0</v>
      </c>
      <c r="N2272" s="31" t="s">
        <v>78</v>
      </c>
      <c r="O2272" s="173">
        <v>1.0</v>
      </c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99" t="s">
        <v>6265</v>
      </c>
      <c r="B2273" s="168" t="s">
        <v>6185</v>
      </c>
      <c r="C2273" s="31" t="s">
        <v>1732</v>
      </c>
      <c r="D2273" s="168" t="s">
        <v>6186</v>
      </c>
      <c r="E2273" s="31" t="s">
        <v>6187</v>
      </c>
      <c r="F2273" s="31" t="s">
        <v>132</v>
      </c>
      <c r="G2273" s="168" t="s">
        <v>1749</v>
      </c>
      <c r="H2273" s="31" t="s">
        <v>1742</v>
      </c>
      <c r="I2273" s="168" t="s">
        <v>5828</v>
      </c>
      <c r="J2273" s="173">
        <v>1.0</v>
      </c>
      <c r="K2273" s="31" t="s">
        <v>151</v>
      </c>
      <c r="L2273" s="31" t="s">
        <v>134</v>
      </c>
      <c r="M2273" s="174">
        <v>45761.0</v>
      </c>
      <c r="N2273" s="31" t="s">
        <v>78</v>
      </c>
      <c r="O2273" s="173">
        <v>1.0</v>
      </c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99" t="s">
        <v>6266</v>
      </c>
      <c r="B2274" s="168" t="s">
        <v>6170</v>
      </c>
      <c r="C2274" s="31" t="s">
        <v>1732</v>
      </c>
      <c r="D2274" s="168" t="s">
        <v>6171</v>
      </c>
      <c r="E2274" s="31" t="s">
        <v>6172</v>
      </c>
      <c r="F2274" s="31" t="s">
        <v>132</v>
      </c>
      <c r="G2274" s="168" t="s">
        <v>1749</v>
      </c>
      <c r="H2274" s="31" t="s">
        <v>1742</v>
      </c>
      <c r="I2274" s="168" t="s">
        <v>5828</v>
      </c>
      <c r="J2274" s="173">
        <v>1.0</v>
      </c>
      <c r="K2274" s="31" t="s">
        <v>151</v>
      </c>
      <c r="L2274" s="31" t="s">
        <v>134</v>
      </c>
      <c r="M2274" s="174">
        <v>45761.0</v>
      </c>
      <c r="N2274" s="31" t="s">
        <v>78</v>
      </c>
      <c r="O2274" s="173">
        <v>1.0</v>
      </c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99" t="s">
        <v>6267</v>
      </c>
      <c r="B2275" s="168" t="s">
        <v>6268</v>
      </c>
      <c r="C2275" s="31" t="s">
        <v>1725</v>
      </c>
      <c r="D2275" s="168" t="s">
        <v>6269</v>
      </c>
      <c r="E2275" s="31" t="s">
        <v>6270</v>
      </c>
      <c r="F2275" s="31" t="s">
        <v>178</v>
      </c>
      <c r="G2275" s="163" t="s">
        <v>1728</v>
      </c>
      <c r="H2275" s="31" t="s">
        <v>1728</v>
      </c>
      <c r="I2275" s="168" t="s">
        <v>5828</v>
      </c>
      <c r="J2275" s="173">
        <v>1.0</v>
      </c>
      <c r="K2275" s="31" t="s">
        <v>151</v>
      </c>
      <c r="L2275" s="31" t="s">
        <v>134</v>
      </c>
      <c r="M2275" s="174">
        <v>45761.0</v>
      </c>
      <c r="N2275" s="31" t="s">
        <v>78</v>
      </c>
      <c r="O2275" s="173">
        <v>1.0</v>
      </c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99" t="s">
        <v>6271</v>
      </c>
      <c r="B2276" s="168" t="s">
        <v>6009</v>
      </c>
      <c r="C2276" s="31" t="s">
        <v>1735</v>
      </c>
      <c r="D2276" s="168" t="s">
        <v>6010</v>
      </c>
      <c r="E2276" s="31" t="s">
        <v>6011</v>
      </c>
      <c r="F2276" s="31" t="s">
        <v>178</v>
      </c>
      <c r="G2276" s="168" t="s">
        <v>1962</v>
      </c>
      <c r="H2276" s="31" t="s">
        <v>1944</v>
      </c>
      <c r="I2276" s="168" t="s">
        <v>1755</v>
      </c>
      <c r="J2276" s="173">
        <v>1.0</v>
      </c>
      <c r="K2276" s="31" t="s">
        <v>9</v>
      </c>
      <c r="L2276" s="31" t="s">
        <v>134</v>
      </c>
      <c r="M2276" s="174">
        <v>45761.0</v>
      </c>
      <c r="N2276" s="31" t="s">
        <v>78</v>
      </c>
      <c r="O2276" s="173">
        <v>1.0</v>
      </c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99" t="s">
        <v>6272</v>
      </c>
      <c r="B2277" s="168" t="s">
        <v>6159</v>
      </c>
      <c r="C2277" s="31" t="s">
        <v>1735</v>
      </c>
      <c r="D2277" s="168" t="s">
        <v>6160</v>
      </c>
      <c r="E2277" s="31" t="s">
        <v>6161</v>
      </c>
      <c r="F2277" s="31" t="s">
        <v>401</v>
      </c>
      <c r="G2277" s="168" t="s">
        <v>6255</v>
      </c>
      <c r="H2277" s="31" t="s">
        <v>6256</v>
      </c>
      <c r="I2277" s="168" t="s">
        <v>1755</v>
      </c>
      <c r="J2277" s="173">
        <v>1.0</v>
      </c>
      <c r="K2277" s="31" t="s">
        <v>9</v>
      </c>
      <c r="L2277" s="31" t="s">
        <v>134</v>
      </c>
      <c r="M2277" s="174">
        <v>45761.0</v>
      </c>
      <c r="N2277" s="31" t="s">
        <v>78</v>
      </c>
      <c r="O2277" s="173">
        <v>1.0</v>
      </c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99" t="s">
        <v>6273</v>
      </c>
      <c r="B2278" s="168" t="s">
        <v>6178</v>
      </c>
      <c r="C2278" s="31" t="s">
        <v>1735</v>
      </c>
      <c r="D2278" s="168" t="s">
        <v>6179</v>
      </c>
      <c r="E2278" s="31" t="s">
        <v>6180</v>
      </c>
      <c r="F2278" s="31" t="s">
        <v>725</v>
      </c>
      <c r="G2278" s="168" t="s">
        <v>1736</v>
      </c>
      <c r="H2278" s="31" t="s">
        <v>1733</v>
      </c>
      <c r="I2278" s="168" t="s">
        <v>1755</v>
      </c>
      <c r="J2278" s="173">
        <v>1.0</v>
      </c>
      <c r="K2278" s="31" t="s">
        <v>9</v>
      </c>
      <c r="L2278" s="31" t="s">
        <v>134</v>
      </c>
      <c r="M2278" s="174">
        <v>45761.0</v>
      </c>
      <c r="N2278" s="31" t="s">
        <v>78</v>
      </c>
      <c r="O2278" s="173">
        <v>1.0</v>
      </c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99" t="s">
        <v>6274</v>
      </c>
      <c r="B2279" s="168" t="s">
        <v>6259</v>
      </c>
      <c r="C2279" s="31" t="s">
        <v>1732</v>
      </c>
      <c r="D2279" s="168" t="s">
        <v>6260</v>
      </c>
      <c r="E2279" s="31" t="s">
        <v>6261</v>
      </c>
      <c r="F2279" s="31" t="s">
        <v>401</v>
      </c>
      <c r="G2279" s="168" t="s">
        <v>6255</v>
      </c>
      <c r="H2279" s="31" t="s">
        <v>6256</v>
      </c>
      <c r="I2279" s="168" t="s">
        <v>5828</v>
      </c>
      <c r="J2279" s="173">
        <v>1.0</v>
      </c>
      <c r="K2279" s="31" t="s">
        <v>151</v>
      </c>
      <c r="L2279" s="31" t="s">
        <v>134</v>
      </c>
      <c r="M2279" s="174">
        <v>45761.0</v>
      </c>
      <c r="N2279" s="31" t="s">
        <v>78</v>
      </c>
      <c r="O2279" s="173">
        <v>1.0</v>
      </c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99" t="s">
        <v>6275</v>
      </c>
      <c r="B2280" s="168" t="s">
        <v>6054</v>
      </c>
      <c r="C2280" s="31" t="s">
        <v>1735</v>
      </c>
      <c r="D2280" s="168" t="s">
        <v>6055</v>
      </c>
      <c r="E2280" s="31" t="s">
        <v>3932</v>
      </c>
      <c r="F2280" s="31" t="s">
        <v>132</v>
      </c>
      <c r="G2280" s="168" t="s">
        <v>1749</v>
      </c>
      <c r="H2280" s="31" t="s">
        <v>1742</v>
      </c>
      <c r="I2280" s="168" t="s">
        <v>5828</v>
      </c>
      <c r="J2280" s="173">
        <v>1.0</v>
      </c>
      <c r="K2280" s="31" t="s">
        <v>151</v>
      </c>
      <c r="L2280" s="31" t="s">
        <v>134</v>
      </c>
      <c r="M2280" s="174">
        <v>45761.0</v>
      </c>
      <c r="N2280" s="31" t="s">
        <v>78</v>
      </c>
      <c r="O2280" s="173">
        <v>1.0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99" t="s">
        <v>6276</v>
      </c>
      <c r="B2281" s="168" t="s">
        <v>6213</v>
      </c>
      <c r="C2281" s="31" t="s">
        <v>1732</v>
      </c>
      <c r="D2281" s="168" t="s">
        <v>6214</v>
      </c>
      <c r="E2281" s="31" t="s">
        <v>6215</v>
      </c>
      <c r="F2281" s="31" t="s">
        <v>513</v>
      </c>
      <c r="G2281" s="168" t="s">
        <v>6255</v>
      </c>
      <c r="H2281" s="31" t="s">
        <v>6256</v>
      </c>
      <c r="I2281" s="168" t="s">
        <v>5828</v>
      </c>
      <c r="J2281" s="173">
        <v>1.0</v>
      </c>
      <c r="K2281" s="31" t="s">
        <v>151</v>
      </c>
      <c r="L2281" s="31" t="s">
        <v>134</v>
      </c>
      <c r="M2281" s="174">
        <v>45761.0</v>
      </c>
      <c r="N2281" s="31" t="s">
        <v>78</v>
      </c>
      <c r="O2281" s="173">
        <v>1.0</v>
      </c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99" t="s">
        <v>6277</v>
      </c>
      <c r="B2282" s="168" t="s">
        <v>6225</v>
      </c>
      <c r="C2282" s="31" t="s">
        <v>1732</v>
      </c>
      <c r="D2282" s="168" t="s">
        <v>6226</v>
      </c>
      <c r="E2282" s="31" t="s">
        <v>6227</v>
      </c>
      <c r="F2282" s="31" t="s">
        <v>401</v>
      </c>
      <c r="G2282" s="168" t="s">
        <v>6255</v>
      </c>
      <c r="H2282" s="31" t="s">
        <v>6256</v>
      </c>
      <c r="I2282" s="168" t="s">
        <v>5828</v>
      </c>
      <c r="J2282" s="173">
        <v>1.0</v>
      </c>
      <c r="K2282" s="31" t="s">
        <v>151</v>
      </c>
      <c r="L2282" s="31" t="s">
        <v>134</v>
      </c>
      <c r="M2282" s="174">
        <v>45761.0</v>
      </c>
      <c r="N2282" s="31" t="s">
        <v>78</v>
      </c>
      <c r="O2282" s="173">
        <v>1.0</v>
      </c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99" t="s">
        <v>6278</v>
      </c>
      <c r="B2283" s="168" t="s">
        <v>6279</v>
      </c>
      <c r="C2283" s="31" t="s">
        <v>1725</v>
      </c>
      <c r="D2283" s="168" t="s">
        <v>6280</v>
      </c>
      <c r="E2283" s="31" t="s">
        <v>6281</v>
      </c>
      <c r="F2283" s="31" t="s">
        <v>401</v>
      </c>
      <c r="G2283" s="163" t="s">
        <v>1728</v>
      </c>
      <c r="H2283" s="31" t="s">
        <v>1728</v>
      </c>
      <c r="I2283" s="168" t="s">
        <v>5828</v>
      </c>
      <c r="J2283" s="173">
        <v>1.0</v>
      </c>
      <c r="K2283" s="31" t="s">
        <v>151</v>
      </c>
      <c r="L2283" s="31" t="s">
        <v>134</v>
      </c>
      <c r="M2283" s="174">
        <v>45761.0</v>
      </c>
      <c r="N2283" s="31" t="s">
        <v>78</v>
      </c>
      <c r="O2283" s="173">
        <v>1.0</v>
      </c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99" t="s">
        <v>6282</v>
      </c>
      <c r="B2284" s="168" t="s">
        <v>6049</v>
      </c>
      <c r="C2284" s="31" t="s">
        <v>1735</v>
      </c>
      <c r="D2284" s="168" t="s">
        <v>6050</v>
      </c>
      <c r="E2284" s="31" t="s">
        <v>5821</v>
      </c>
      <c r="F2284" s="31" t="s">
        <v>725</v>
      </c>
      <c r="G2284" s="168" t="s">
        <v>1962</v>
      </c>
      <c r="H2284" s="31" t="s">
        <v>1944</v>
      </c>
      <c r="I2284" s="168" t="s">
        <v>5828</v>
      </c>
      <c r="J2284" s="173">
        <v>1.0</v>
      </c>
      <c r="K2284" s="31" t="s">
        <v>151</v>
      </c>
      <c r="L2284" s="31" t="s">
        <v>134</v>
      </c>
      <c r="M2284" s="174">
        <v>45761.0</v>
      </c>
      <c r="N2284" s="31" t="s">
        <v>78</v>
      </c>
      <c r="O2284" s="173">
        <v>1.0</v>
      </c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99" t="s">
        <v>6283</v>
      </c>
      <c r="B2285" s="168" t="s">
        <v>6284</v>
      </c>
      <c r="C2285" s="31" t="s">
        <v>1725</v>
      </c>
      <c r="D2285" s="168" t="s">
        <v>6285</v>
      </c>
      <c r="E2285" s="31" t="s">
        <v>6286</v>
      </c>
      <c r="F2285" s="31" t="s">
        <v>725</v>
      </c>
      <c r="G2285" s="163" t="s">
        <v>1728</v>
      </c>
      <c r="H2285" s="31" t="s">
        <v>1728</v>
      </c>
      <c r="I2285" s="168" t="s">
        <v>1755</v>
      </c>
      <c r="J2285" s="173">
        <v>1.0</v>
      </c>
      <c r="K2285" s="31" t="s">
        <v>9</v>
      </c>
      <c r="L2285" s="31" t="s">
        <v>134</v>
      </c>
      <c r="M2285" s="174">
        <v>45761.0</v>
      </c>
      <c r="N2285" s="31" t="s">
        <v>78</v>
      </c>
      <c r="O2285" s="173">
        <v>1.0</v>
      </c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99" t="s">
        <v>6287</v>
      </c>
      <c r="B2286" s="168" t="s">
        <v>6288</v>
      </c>
      <c r="C2286" s="31" t="s">
        <v>1725</v>
      </c>
      <c r="D2286" s="168" t="s">
        <v>6289</v>
      </c>
      <c r="E2286" s="31" t="s">
        <v>6290</v>
      </c>
      <c r="F2286" s="31" t="s">
        <v>129</v>
      </c>
      <c r="G2286" s="163" t="s">
        <v>1728</v>
      </c>
      <c r="H2286" s="31" t="s">
        <v>1728</v>
      </c>
      <c r="I2286" s="168" t="s">
        <v>1755</v>
      </c>
      <c r="J2286" s="173">
        <v>1.0</v>
      </c>
      <c r="K2286" s="31" t="s">
        <v>9</v>
      </c>
      <c r="L2286" s="31" t="s">
        <v>134</v>
      </c>
      <c r="M2286" s="174">
        <v>45761.0</v>
      </c>
      <c r="N2286" s="31" t="s">
        <v>78</v>
      </c>
      <c r="O2286" s="173">
        <v>1.0</v>
      </c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99" t="s">
        <v>6291</v>
      </c>
      <c r="B2287" s="168" t="s">
        <v>6145</v>
      </c>
      <c r="C2287" s="31" t="s">
        <v>1732</v>
      </c>
      <c r="D2287" s="168" t="s">
        <v>6146</v>
      </c>
      <c r="E2287" s="31" t="s">
        <v>6147</v>
      </c>
      <c r="F2287" s="31" t="s">
        <v>178</v>
      </c>
      <c r="G2287" s="168" t="s">
        <v>1736</v>
      </c>
      <c r="H2287" s="31" t="s">
        <v>1733</v>
      </c>
      <c r="I2287" s="168" t="s">
        <v>5828</v>
      </c>
      <c r="J2287" s="173">
        <v>1.0</v>
      </c>
      <c r="K2287" s="31" t="s">
        <v>151</v>
      </c>
      <c r="L2287" s="31" t="s">
        <v>134</v>
      </c>
      <c r="M2287" s="174">
        <v>45761.0</v>
      </c>
      <c r="N2287" s="31" t="s">
        <v>78</v>
      </c>
      <c r="O2287" s="173">
        <v>1.0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99" t="s">
        <v>6292</v>
      </c>
      <c r="B2288" s="168" t="s">
        <v>6141</v>
      </c>
      <c r="C2288" s="31" t="s">
        <v>1732</v>
      </c>
      <c r="D2288" s="168" t="s">
        <v>6142</v>
      </c>
      <c r="E2288" s="31" t="s">
        <v>6143</v>
      </c>
      <c r="F2288" s="31" t="s">
        <v>129</v>
      </c>
      <c r="G2288" s="168" t="s">
        <v>1736</v>
      </c>
      <c r="H2288" s="31" t="s">
        <v>1733</v>
      </c>
      <c r="I2288" s="168" t="s">
        <v>5828</v>
      </c>
      <c r="J2288" s="173">
        <v>1.0</v>
      </c>
      <c r="K2288" s="31" t="s">
        <v>151</v>
      </c>
      <c r="L2288" s="31" t="s">
        <v>134</v>
      </c>
      <c r="M2288" s="174">
        <v>45761.0</v>
      </c>
      <c r="N2288" s="31" t="s">
        <v>78</v>
      </c>
      <c r="O2288" s="173">
        <v>1.0</v>
      </c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99" t="s">
        <v>6293</v>
      </c>
      <c r="B2289" s="168" t="s">
        <v>6154</v>
      </c>
      <c r="C2289" s="31" t="s">
        <v>1732</v>
      </c>
      <c r="D2289" s="168" t="s">
        <v>6155</v>
      </c>
      <c r="E2289" s="31" t="s">
        <v>6156</v>
      </c>
      <c r="F2289" s="31" t="s">
        <v>129</v>
      </c>
      <c r="G2289" s="168" t="s">
        <v>1736</v>
      </c>
      <c r="H2289" s="31" t="s">
        <v>1733</v>
      </c>
      <c r="I2289" s="168" t="s">
        <v>1755</v>
      </c>
      <c r="J2289" s="173">
        <v>1.0</v>
      </c>
      <c r="K2289" s="31" t="s">
        <v>9</v>
      </c>
      <c r="L2289" s="31" t="s">
        <v>134</v>
      </c>
      <c r="M2289" s="174">
        <v>45761.0</v>
      </c>
      <c r="N2289" s="31" t="s">
        <v>78</v>
      </c>
      <c r="O2289" s="173">
        <v>1.0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99" t="s">
        <v>6294</v>
      </c>
      <c r="B2290" s="168" t="s">
        <v>6164</v>
      </c>
      <c r="C2290" s="31" t="s">
        <v>1732</v>
      </c>
      <c r="D2290" s="168" t="s">
        <v>6165</v>
      </c>
      <c r="E2290" s="31" t="s">
        <v>5122</v>
      </c>
      <c r="F2290" s="31" t="s">
        <v>129</v>
      </c>
      <c r="G2290" s="168" t="s">
        <v>1736</v>
      </c>
      <c r="H2290" s="31" t="s">
        <v>1733</v>
      </c>
      <c r="I2290" s="168" t="s">
        <v>5828</v>
      </c>
      <c r="J2290" s="173">
        <v>1.0</v>
      </c>
      <c r="K2290" s="31" t="s">
        <v>151</v>
      </c>
      <c r="L2290" s="31" t="s">
        <v>134</v>
      </c>
      <c r="M2290" s="174">
        <v>45761.0</v>
      </c>
      <c r="N2290" s="31" t="s">
        <v>78</v>
      </c>
      <c r="O2290" s="173">
        <v>1.0</v>
      </c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99" t="s">
        <v>6295</v>
      </c>
      <c r="B2291" s="168" t="s">
        <v>6234</v>
      </c>
      <c r="C2291" s="31" t="s">
        <v>1732</v>
      </c>
      <c r="D2291" s="168" t="s">
        <v>6235</v>
      </c>
      <c r="E2291" s="31" t="s">
        <v>6236</v>
      </c>
      <c r="F2291" s="31" t="s">
        <v>132</v>
      </c>
      <c r="G2291" s="168" t="s">
        <v>1792</v>
      </c>
      <c r="H2291" s="31" t="s">
        <v>1779</v>
      </c>
      <c r="I2291" s="168" t="s">
        <v>1755</v>
      </c>
      <c r="J2291" s="173">
        <v>1.0</v>
      </c>
      <c r="K2291" s="31" t="s">
        <v>9</v>
      </c>
      <c r="L2291" s="31" t="s">
        <v>134</v>
      </c>
      <c r="M2291" s="174">
        <v>45761.0</v>
      </c>
      <c r="N2291" s="31" t="s">
        <v>78</v>
      </c>
      <c r="O2291" s="173">
        <v>1.0</v>
      </c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99" t="s">
        <v>6296</v>
      </c>
      <c r="B2292" s="168" t="s">
        <v>6248</v>
      </c>
      <c r="C2292" s="31" t="s">
        <v>1732</v>
      </c>
      <c r="D2292" s="168" t="s">
        <v>6249</v>
      </c>
      <c r="E2292" s="31" t="s">
        <v>2847</v>
      </c>
      <c r="F2292" s="31" t="s">
        <v>132</v>
      </c>
      <c r="G2292" s="168" t="s">
        <v>1792</v>
      </c>
      <c r="H2292" s="31" t="s">
        <v>1779</v>
      </c>
      <c r="I2292" s="168" t="s">
        <v>1755</v>
      </c>
      <c r="J2292" s="173">
        <v>1.0</v>
      </c>
      <c r="K2292" s="31" t="s">
        <v>9</v>
      </c>
      <c r="L2292" s="31" t="s">
        <v>134</v>
      </c>
      <c r="M2292" s="174">
        <v>45761.0</v>
      </c>
      <c r="N2292" s="31" t="s">
        <v>78</v>
      </c>
      <c r="O2292" s="173">
        <v>1.0</v>
      </c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99" t="s">
        <v>6297</v>
      </c>
      <c r="B2293" s="168" t="s">
        <v>6268</v>
      </c>
      <c r="C2293" s="31" t="s">
        <v>1732</v>
      </c>
      <c r="D2293" s="168" t="s">
        <v>6269</v>
      </c>
      <c r="E2293" s="31" t="s">
        <v>6270</v>
      </c>
      <c r="F2293" s="31" t="s">
        <v>178</v>
      </c>
      <c r="G2293" s="168" t="s">
        <v>1792</v>
      </c>
      <c r="H2293" s="31" t="s">
        <v>1779</v>
      </c>
      <c r="I2293" s="168" t="s">
        <v>5828</v>
      </c>
      <c r="J2293" s="173">
        <v>1.0</v>
      </c>
      <c r="K2293" s="31" t="s">
        <v>151</v>
      </c>
      <c r="L2293" s="31" t="s">
        <v>134</v>
      </c>
      <c r="M2293" s="174">
        <v>45761.0</v>
      </c>
      <c r="N2293" s="31" t="s">
        <v>78</v>
      </c>
      <c r="O2293" s="173">
        <v>1.0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99" t="s">
        <v>6298</v>
      </c>
      <c r="B2294" s="168" t="s">
        <v>6284</v>
      </c>
      <c r="C2294" s="31" t="s">
        <v>1732</v>
      </c>
      <c r="D2294" s="168" t="s">
        <v>6285</v>
      </c>
      <c r="E2294" s="31" t="s">
        <v>6286</v>
      </c>
      <c r="F2294" s="31" t="s">
        <v>725</v>
      </c>
      <c r="G2294" s="168" t="s">
        <v>1792</v>
      </c>
      <c r="H2294" s="31" t="s">
        <v>1779</v>
      </c>
      <c r="I2294" s="168" t="s">
        <v>1755</v>
      </c>
      <c r="J2294" s="173">
        <v>1.0</v>
      </c>
      <c r="K2294" s="31" t="s">
        <v>9</v>
      </c>
      <c r="L2294" s="31" t="s">
        <v>134</v>
      </c>
      <c r="M2294" s="174">
        <v>45761.0</v>
      </c>
      <c r="N2294" s="31" t="s">
        <v>78</v>
      </c>
      <c r="O2294" s="173">
        <v>1.0</v>
      </c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99" t="s">
        <v>6299</v>
      </c>
      <c r="B2295" s="168" t="s">
        <v>6288</v>
      </c>
      <c r="C2295" s="31" t="s">
        <v>1732</v>
      </c>
      <c r="D2295" s="168" t="s">
        <v>6289</v>
      </c>
      <c r="E2295" s="31" t="s">
        <v>6290</v>
      </c>
      <c r="F2295" s="31" t="s">
        <v>129</v>
      </c>
      <c r="G2295" s="168" t="s">
        <v>1792</v>
      </c>
      <c r="H2295" s="31" t="s">
        <v>1779</v>
      </c>
      <c r="I2295" s="168" t="s">
        <v>1755</v>
      </c>
      <c r="J2295" s="173">
        <v>1.0</v>
      </c>
      <c r="K2295" s="31" t="s">
        <v>9</v>
      </c>
      <c r="L2295" s="31" t="s">
        <v>134</v>
      </c>
      <c r="M2295" s="174">
        <v>45761.0</v>
      </c>
      <c r="N2295" s="31" t="s">
        <v>78</v>
      </c>
      <c r="O2295" s="173">
        <v>1.0</v>
      </c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99" t="s">
        <v>6300</v>
      </c>
      <c r="B2296" s="168" t="s">
        <v>6150</v>
      </c>
      <c r="C2296" s="31" t="s">
        <v>1732</v>
      </c>
      <c r="D2296" s="168" t="s">
        <v>6151</v>
      </c>
      <c r="E2296" s="31" t="s">
        <v>6152</v>
      </c>
      <c r="F2296" s="31" t="s">
        <v>129</v>
      </c>
      <c r="G2296" s="168" t="s">
        <v>1736</v>
      </c>
      <c r="H2296" s="31" t="s">
        <v>1733</v>
      </c>
      <c r="I2296" s="168" t="s">
        <v>1755</v>
      </c>
      <c r="J2296" s="173">
        <v>1.0</v>
      </c>
      <c r="K2296" s="31" t="s">
        <v>9</v>
      </c>
      <c r="L2296" s="31" t="s">
        <v>134</v>
      </c>
      <c r="M2296" s="174">
        <v>45761.0</v>
      </c>
      <c r="N2296" s="31" t="s">
        <v>78</v>
      </c>
      <c r="O2296" s="173">
        <v>1.0</v>
      </c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99" t="s">
        <v>6301</v>
      </c>
      <c r="B2297" s="168" t="s">
        <v>6101</v>
      </c>
      <c r="C2297" s="31" t="s">
        <v>1735</v>
      </c>
      <c r="D2297" s="168" t="s">
        <v>6102</v>
      </c>
      <c r="E2297" s="31" t="s">
        <v>6103</v>
      </c>
      <c r="F2297" s="31" t="s">
        <v>178</v>
      </c>
      <c r="G2297" s="168" t="s">
        <v>1792</v>
      </c>
      <c r="H2297" s="31" t="s">
        <v>1779</v>
      </c>
      <c r="I2297" s="168" t="s">
        <v>5828</v>
      </c>
      <c r="J2297" s="173">
        <v>1.0</v>
      </c>
      <c r="K2297" s="31" t="s">
        <v>151</v>
      </c>
      <c r="L2297" s="31" t="s">
        <v>134</v>
      </c>
      <c r="M2297" s="174">
        <v>45761.0</v>
      </c>
      <c r="N2297" s="31" t="s">
        <v>78</v>
      </c>
      <c r="O2297" s="173">
        <v>1.0</v>
      </c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99" t="s">
        <v>6302</v>
      </c>
      <c r="B2298" s="168" t="s">
        <v>6303</v>
      </c>
      <c r="C2298" s="31" t="s">
        <v>1725</v>
      </c>
      <c r="D2298" s="168" t="s">
        <v>6304</v>
      </c>
      <c r="E2298" s="31" t="s">
        <v>6305</v>
      </c>
      <c r="F2298" s="31" t="s">
        <v>129</v>
      </c>
      <c r="G2298" s="163" t="s">
        <v>1728</v>
      </c>
      <c r="H2298" s="31" t="s">
        <v>1728</v>
      </c>
      <c r="I2298" s="168" t="s">
        <v>5828</v>
      </c>
      <c r="J2298" s="173">
        <v>1.0</v>
      </c>
      <c r="K2298" s="31" t="s">
        <v>151</v>
      </c>
      <c r="L2298" s="31" t="s">
        <v>134</v>
      </c>
      <c r="M2298" s="174">
        <v>45761.0</v>
      </c>
      <c r="N2298" s="31" t="s">
        <v>78</v>
      </c>
      <c r="O2298" s="173">
        <v>1.0</v>
      </c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99" t="s">
        <v>6306</v>
      </c>
      <c r="B2299" s="168" t="s">
        <v>6240</v>
      </c>
      <c r="C2299" s="31" t="s">
        <v>1732</v>
      </c>
      <c r="D2299" s="168" t="s">
        <v>6241</v>
      </c>
      <c r="E2299" s="31" t="s">
        <v>6242</v>
      </c>
      <c r="F2299" s="31" t="s">
        <v>132</v>
      </c>
      <c r="G2299" s="168" t="s">
        <v>1749</v>
      </c>
      <c r="H2299" s="31" t="s">
        <v>1742</v>
      </c>
      <c r="I2299" s="168" t="s">
        <v>5828</v>
      </c>
      <c r="J2299" s="173">
        <v>1.0</v>
      </c>
      <c r="K2299" s="31" t="s">
        <v>151</v>
      </c>
      <c r="L2299" s="31" t="s">
        <v>134</v>
      </c>
      <c r="M2299" s="174">
        <v>45761.0</v>
      </c>
      <c r="N2299" s="31" t="s">
        <v>78</v>
      </c>
      <c r="O2299" s="173">
        <v>1.0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99" t="s">
        <v>6307</v>
      </c>
      <c r="B2300" s="168" t="s">
        <v>6308</v>
      </c>
      <c r="C2300" s="31" t="s">
        <v>1725</v>
      </c>
      <c r="D2300" s="168" t="s">
        <v>6309</v>
      </c>
      <c r="E2300" s="31" t="s">
        <v>6310</v>
      </c>
      <c r="F2300" s="31" t="s">
        <v>132</v>
      </c>
      <c r="G2300" s="163" t="s">
        <v>1728</v>
      </c>
      <c r="H2300" s="31" t="s">
        <v>1728</v>
      </c>
      <c r="I2300" s="168" t="s">
        <v>1755</v>
      </c>
      <c r="J2300" s="173">
        <v>1.0</v>
      </c>
      <c r="K2300" s="31" t="s">
        <v>9</v>
      </c>
      <c r="L2300" s="31" t="s">
        <v>134</v>
      </c>
      <c r="M2300" s="174">
        <v>45761.0</v>
      </c>
      <c r="N2300" s="31" t="s">
        <v>78</v>
      </c>
      <c r="O2300" s="173">
        <v>1.0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99" t="s">
        <v>6311</v>
      </c>
      <c r="B2301" s="168" t="s">
        <v>6312</v>
      </c>
      <c r="C2301" s="31" t="s">
        <v>1725</v>
      </c>
      <c r="D2301" s="168" t="s">
        <v>6313</v>
      </c>
      <c r="E2301" s="31" t="s">
        <v>6314</v>
      </c>
      <c r="F2301" s="31" t="s">
        <v>178</v>
      </c>
      <c r="G2301" s="163" t="s">
        <v>1728</v>
      </c>
      <c r="H2301" s="31" t="s">
        <v>1728</v>
      </c>
      <c r="I2301" s="168" t="s">
        <v>1755</v>
      </c>
      <c r="J2301" s="173">
        <v>1.0</v>
      </c>
      <c r="K2301" s="31" t="s">
        <v>9</v>
      </c>
      <c r="L2301" s="31" t="s">
        <v>134</v>
      </c>
      <c r="M2301" s="174">
        <v>45761.0</v>
      </c>
      <c r="N2301" s="31" t="s">
        <v>78</v>
      </c>
      <c r="O2301" s="173">
        <v>1.0</v>
      </c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99" t="s">
        <v>6315</v>
      </c>
      <c r="B2302" s="168" t="s">
        <v>6095</v>
      </c>
      <c r="C2302" s="31" t="s">
        <v>1735</v>
      </c>
      <c r="D2302" s="168" t="s">
        <v>6096</v>
      </c>
      <c r="E2302" s="31" t="s">
        <v>6097</v>
      </c>
      <c r="F2302" s="31" t="s">
        <v>132</v>
      </c>
      <c r="G2302" s="168" t="s">
        <v>1749</v>
      </c>
      <c r="H2302" s="31" t="s">
        <v>1742</v>
      </c>
      <c r="I2302" s="168" t="s">
        <v>5828</v>
      </c>
      <c r="J2302" s="173">
        <v>1.0</v>
      </c>
      <c r="K2302" s="31" t="s">
        <v>151</v>
      </c>
      <c r="L2302" s="31" t="s">
        <v>134</v>
      </c>
      <c r="M2302" s="174">
        <v>45761.0</v>
      </c>
      <c r="N2302" s="31" t="s">
        <v>78</v>
      </c>
      <c r="O2302" s="173">
        <v>1.0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99" t="s">
        <v>6316</v>
      </c>
      <c r="B2303" s="168" t="s">
        <v>6279</v>
      </c>
      <c r="C2303" s="31" t="s">
        <v>1732</v>
      </c>
      <c r="D2303" s="168" t="s">
        <v>6280</v>
      </c>
      <c r="E2303" s="31" t="s">
        <v>6281</v>
      </c>
      <c r="F2303" s="31" t="s">
        <v>401</v>
      </c>
      <c r="G2303" s="168" t="s">
        <v>6255</v>
      </c>
      <c r="H2303" s="31" t="s">
        <v>6256</v>
      </c>
      <c r="I2303" s="168" t="s">
        <v>5828</v>
      </c>
      <c r="J2303" s="173">
        <v>1.0</v>
      </c>
      <c r="K2303" s="31" t="s">
        <v>151</v>
      </c>
      <c r="L2303" s="31" t="s">
        <v>134</v>
      </c>
      <c r="M2303" s="174">
        <v>45761.0</v>
      </c>
      <c r="N2303" s="31" t="s">
        <v>78</v>
      </c>
      <c r="O2303" s="173">
        <v>1.0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99" t="s">
        <v>6317</v>
      </c>
      <c r="B2304" s="168" t="s">
        <v>6303</v>
      </c>
      <c r="C2304" s="31" t="s">
        <v>1732</v>
      </c>
      <c r="D2304" s="168" t="s">
        <v>6304</v>
      </c>
      <c r="E2304" s="31" t="s">
        <v>6305</v>
      </c>
      <c r="F2304" s="31" t="s">
        <v>129</v>
      </c>
      <c r="G2304" s="168" t="s">
        <v>1792</v>
      </c>
      <c r="H2304" s="31" t="s">
        <v>1779</v>
      </c>
      <c r="I2304" s="168" t="s">
        <v>5828</v>
      </c>
      <c r="J2304" s="173">
        <v>1.0</v>
      </c>
      <c r="K2304" s="31" t="s">
        <v>151</v>
      </c>
      <c r="L2304" s="31" t="s">
        <v>134</v>
      </c>
      <c r="M2304" s="174">
        <v>45761.0</v>
      </c>
      <c r="N2304" s="31" t="s">
        <v>78</v>
      </c>
      <c r="O2304" s="173">
        <v>1.0</v>
      </c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99" t="s">
        <v>6318</v>
      </c>
      <c r="B2305" s="168" t="s">
        <v>6268</v>
      </c>
      <c r="C2305" s="31" t="s">
        <v>1735</v>
      </c>
      <c r="D2305" s="168" t="s">
        <v>6269</v>
      </c>
      <c r="E2305" s="31" t="s">
        <v>6270</v>
      </c>
      <c r="F2305" s="31" t="s">
        <v>178</v>
      </c>
      <c r="G2305" s="168" t="s">
        <v>1792</v>
      </c>
      <c r="H2305" s="31" t="s">
        <v>1779</v>
      </c>
      <c r="I2305" s="168" t="s">
        <v>5828</v>
      </c>
      <c r="J2305" s="173">
        <v>1.0</v>
      </c>
      <c r="K2305" s="31" t="s">
        <v>151</v>
      </c>
      <c r="L2305" s="31" t="s">
        <v>134</v>
      </c>
      <c r="M2305" s="174">
        <v>45761.0</v>
      </c>
      <c r="N2305" s="31" t="s">
        <v>78</v>
      </c>
      <c r="O2305" s="173">
        <v>1.0</v>
      </c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99" t="s">
        <v>6319</v>
      </c>
      <c r="B2306" s="168" t="s">
        <v>6225</v>
      </c>
      <c r="C2306" s="31" t="s">
        <v>1735</v>
      </c>
      <c r="D2306" s="168" t="s">
        <v>6226</v>
      </c>
      <c r="E2306" s="31" t="s">
        <v>6227</v>
      </c>
      <c r="F2306" s="31" t="s">
        <v>401</v>
      </c>
      <c r="G2306" s="168" t="s">
        <v>6255</v>
      </c>
      <c r="H2306" s="31" t="s">
        <v>6256</v>
      </c>
      <c r="I2306" s="168" t="s">
        <v>5828</v>
      </c>
      <c r="J2306" s="173">
        <v>1.0</v>
      </c>
      <c r="K2306" s="31" t="s">
        <v>151</v>
      </c>
      <c r="L2306" s="31" t="s">
        <v>134</v>
      </c>
      <c r="M2306" s="174">
        <v>45761.0</v>
      </c>
      <c r="N2306" s="31" t="s">
        <v>78</v>
      </c>
      <c r="O2306" s="173">
        <v>1.0</v>
      </c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99" t="s">
        <v>6320</v>
      </c>
      <c r="B2307" s="168" t="s">
        <v>6321</v>
      </c>
      <c r="C2307" s="31" t="s">
        <v>1725</v>
      </c>
      <c r="D2307" s="168" t="s">
        <v>6322</v>
      </c>
      <c r="E2307" s="31" t="s">
        <v>6323</v>
      </c>
      <c r="F2307" s="31" t="s">
        <v>178</v>
      </c>
      <c r="G2307" s="163" t="s">
        <v>1728</v>
      </c>
      <c r="H2307" s="31" t="s">
        <v>1728</v>
      </c>
      <c r="I2307" s="168" t="s">
        <v>5828</v>
      </c>
      <c r="J2307" s="173">
        <v>2.0</v>
      </c>
      <c r="K2307" s="31" t="s">
        <v>151</v>
      </c>
      <c r="L2307" s="31" t="s">
        <v>134</v>
      </c>
      <c r="M2307" s="174">
        <v>45761.0</v>
      </c>
      <c r="N2307" s="31" t="s">
        <v>78</v>
      </c>
      <c r="O2307" s="173">
        <v>2.0</v>
      </c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99" t="s">
        <v>6324</v>
      </c>
      <c r="B2308" s="168" t="s">
        <v>6022</v>
      </c>
      <c r="C2308" s="31" t="s">
        <v>1735</v>
      </c>
      <c r="D2308" s="168" t="s">
        <v>6023</v>
      </c>
      <c r="E2308" s="31" t="s">
        <v>2251</v>
      </c>
      <c r="F2308" s="31" t="s">
        <v>725</v>
      </c>
      <c r="G2308" s="168" t="s">
        <v>1962</v>
      </c>
      <c r="H2308" s="31" t="s">
        <v>1944</v>
      </c>
      <c r="I2308" s="168" t="s">
        <v>1729</v>
      </c>
      <c r="J2308" s="173">
        <v>1.0</v>
      </c>
      <c r="K2308" s="31" t="s">
        <v>82</v>
      </c>
      <c r="L2308" s="31" t="s">
        <v>134</v>
      </c>
      <c r="M2308" s="174">
        <v>45761.0</v>
      </c>
      <c r="N2308" s="31" t="s">
        <v>78</v>
      </c>
      <c r="O2308" s="173">
        <v>1.0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99" t="s">
        <v>6325</v>
      </c>
      <c r="B2309" s="168" t="s">
        <v>6170</v>
      </c>
      <c r="C2309" s="31" t="s">
        <v>1735</v>
      </c>
      <c r="D2309" s="168" t="s">
        <v>6171</v>
      </c>
      <c r="E2309" s="31" t="s">
        <v>6172</v>
      </c>
      <c r="F2309" s="31" t="s">
        <v>132</v>
      </c>
      <c r="G2309" s="168" t="s">
        <v>1749</v>
      </c>
      <c r="H2309" s="31" t="s">
        <v>1742</v>
      </c>
      <c r="I2309" s="168" t="s">
        <v>5828</v>
      </c>
      <c r="J2309" s="173">
        <v>1.0</v>
      </c>
      <c r="K2309" s="31" t="s">
        <v>151</v>
      </c>
      <c r="L2309" s="31" t="s">
        <v>134</v>
      </c>
      <c r="M2309" s="174">
        <v>45761.0</v>
      </c>
      <c r="N2309" s="31" t="s">
        <v>78</v>
      </c>
      <c r="O2309" s="173">
        <v>1.0</v>
      </c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99" t="s">
        <v>6326</v>
      </c>
      <c r="B2310" s="168" t="s">
        <v>6259</v>
      </c>
      <c r="C2310" s="31" t="s">
        <v>1735</v>
      </c>
      <c r="D2310" s="168" t="s">
        <v>6260</v>
      </c>
      <c r="E2310" s="31" t="s">
        <v>6261</v>
      </c>
      <c r="F2310" s="31" t="s">
        <v>401</v>
      </c>
      <c r="G2310" s="168" t="s">
        <v>6255</v>
      </c>
      <c r="H2310" s="31" t="s">
        <v>6256</v>
      </c>
      <c r="I2310" s="168" t="s">
        <v>5828</v>
      </c>
      <c r="J2310" s="173">
        <v>1.0</v>
      </c>
      <c r="K2310" s="31" t="s">
        <v>151</v>
      </c>
      <c r="L2310" s="31" t="s">
        <v>134</v>
      </c>
      <c r="M2310" s="174">
        <v>45761.0</v>
      </c>
      <c r="N2310" s="31" t="s">
        <v>78</v>
      </c>
      <c r="O2310" s="173">
        <v>1.0</v>
      </c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99" t="s">
        <v>6327</v>
      </c>
      <c r="B2311" s="168" t="s">
        <v>6328</v>
      </c>
      <c r="C2311" s="31" t="s">
        <v>1725</v>
      </c>
      <c r="D2311" s="168" t="s">
        <v>6329</v>
      </c>
      <c r="E2311" s="31" t="s">
        <v>6330</v>
      </c>
      <c r="F2311" s="31" t="s">
        <v>725</v>
      </c>
      <c r="G2311" s="163" t="s">
        <v>1728</v>
      </c>
      <c r="H2311" s="31" t="s">
        <v>1728</v>
      </c>
      <c r="I2311" s="168" t="s">
        <v>1755</v>
      </c>
      <c r="J2311" s="173">
        <v>1.0</v>
      </c>
      <c r="K2311" s="31" t="s">
        <v>9</v>
      </c>
      <c r="L2311" s="31" t="s">
        <v>134</v>
      </c>
      <c r="M2311" s="174">
        <v>45761.0</v>
      </c>
      <c r="N2311" s="31" t="s">
        <v>78</v>
      </c>
      <c r="O2311" s="173">
        <v>1.0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99" t="s">
        <v>6331</v>
      </c>
      <c r="B2312" s="168" t="s">
        <v>6251</v>
      </c>
      <c r="C2312" s="31" t="s">
        <v>1732</v>
      </c>
      <c r="D2312" s="168" t="s">
        <v>6252</v>
      </c>
      <c r="E2312" s="31" t="s">
        <v>6253</v>
      </c>
      <c r="F2312" s="31" t="s">
        <v>178</v>
      </c>
      <c r="G2312" s="168" t="s">
        <v>6255</v>
      </c>
      <c r="H2312" s="31" t="s">
        <v>6256</v>
      </c>
      <c r="I2312" s="168" t="s">
        <v>5828</v>
      </c>
      <c r="J2312" s="173">
        <v>1.0</v>
      </c>
      <c r="K2312" s="31" t="s">
        <v>151</v>
      </c>
      <c r="L2312" s="31" t="s">
        <v>134</v>
      </c>
      <c r="M2312" s="174">
        <v>45761.0</v>
      </c>
      <c r="N2312" s="31" t="s">
        <v>78</v>
      </c>
      <c r="O2312" s="173">
        <v>1.0</v>
      </c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99" t="s">
        <v>6332</v>
      </c>
      <c r="B2313" s="168" t="s">
        <v>6221</v>
      </c>
      <c r="C2313" s="31" t="s">
        <v>1732</v>
      </c>
      <c r="D2313" s="168" t="s">
        <v>6222</v>
      </c>
      <c r="E2313" s="31" t="s">
        <v>6223</v>
      </c>
      <c r="F2313" s="31" t="s">
        <v>178</v>
      </c>
      <c r="G2313" s="168" t="s">
        <v>6255</v>
      </c>
      <c r="H2313" s="31" t="s">
        <v>6256</v>
      </c>
      <c r="I2313" s="168" t="s">
        <v>5828</v>
      </c>
      <c r="J2313" s="173">
        <v>1.0</v>
      </c>
      <c r="K2313" s="31" t="s">
        <v>151</v>
      </c>
      <c r="L2313" s="31" t="s">
        <v>134</v>
      </c>
      <c r="M2313" s="174">
        <v>45761.0</v>
      </c>
      <c r="N2313" s="31" t="s">
        <v>78</v>
      </c>
      <c r="O2313" s="173">
        <v>1.0</v>
      </c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99" t="s">
        <v>6333</v>
      </c>
      <c r="B2314" s="168" t="s">
        <v>6240</v>
      </c>
      <c r="C2314" s="31" t="s">
        <v>1735</v>
      </c>
      <c r="D2314" s="168" t="s">
        <v>6241</v>
      </c>
      <c r="E2314" s="31" t="s">
        <v>6242</v>
      </c>
      <c r="F2314" s="31" t="s">
        <v>132</v>
      </c>
      <c r="G2314" s="168" t="s">
        <v>1749</v>
      </c>
      <c r="H2314" s="31" t="s">
        <v>1742</v>
      </c>
      <c r="I2314" s="168" t="s">
        <v>5828</v>
      </c>
      <c r="J2314" s="173">
        <v>1.0</v>
      </c>
      <c r="K2314" s="31" t="s">
        <v>151</v>
      </c>
      <c r="L2314" s="31" t="s">
        <v>134</v>
      </c>
      <c r="M2314" s="174">
        <v>45761.0</v>
      </c>
      <c r="N2314" s="31" t="s">
        <v>78</v>
      </c>
      <c r="O2314" s="173">
        <v>1.0</v>
      </c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99" t="s">
        <v>6334</v>
      </c>
      <c r="B2315" s="168" t="s">
        <v>6117</v>
      </c>
      <c r="C2315" s="31" t="s">
        <v>1735</v>
      </c>
      <c r="D2315" s="168" t="s">
        <v>6118</v>
      </c>
      <c r="E2315" s="31" t="s">
        <v>6119</v>
      </c>
      <c r="F2315" s="31" t="s">
        <v>178</v>
      </c>
      <c r="G2315" s="168" t="s">
        <v>1792</v>
      </c>
      <c r="H2315" s="31" t="s">
        <v>1779</v>
      </c>
      <c r="I2315" s="168" t="s">
        <v>1755</v>
      </c>
      <c r="J2315" s="173">
        <v>1.0</v>
      </c>
      <c r="K2315" s="31" t="s">
        <v>9</v>
      </c>
      <c r="L2315" s="31" t="s">
        <v>134</v>
      </c>
      <c r="M2315" s="174">
        <v>45761.0</v>
      </c>
      <c r="N2315" s="31" t="s">
        <v>78</v>
      </c>
      <c r="O2315" s="173">
        <v>1.0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99" t="s">
        <v>6335</v>
      </c>
      <c r="B2316" s="168" t="s">
        <v>6336</v>
      </c>
      <c r="C2316" s="31" t="s">
        <v>1725</v>
      </c>
      <c r="D2316" s="168" t="s">
        <v>6337</v>
      </c>
      <c r="E2316" s="31" t="s">
        <v>6338</v>
      </c>
      <c r="F2316" s="31" t="s">
        <v>178</v>
      </c>
      <c r="G2316" s="163" t="s">
        <v>1728</v>
      </c>
      <c r="H2316" s="31" t="s">
        <v>1728</v>
      </c>
      <c r="I2316" s="168" t="s">
        <v>1755</v>
      </c>
      <c r="J2316" s="173">
        <v>1.0</v>
      </c>
      <c r="K2316" s="31" t="s">
        <v>9</v>
      </c>
      <c r="L2316" s="31" t="s">
        <v>134</v>
      </c>
      <c r="M2316" s="174">
        <v>45761.0</v>
      </c>
      <c r="N2316" s="31" t="s">
        <v>78</v>
      </c>
      <c r="O2316" s="173">
        <v>1.0</v>
      </c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99" t="s">
        <v>6339</v>
      </c>
      <c r="B2317" s="168" t="s">
        <v>6340</v>
      </c>
      <c r="C2317" s="31" t="s">
        <v>1725</v>
      </c>
      <c r="D2317" s="168" t="s">
        <v>6341</v>
      </c>
      <c r="E2317" s="31" t="s">
        <v>6342</v>
      </c>
      <c r="F2317" s="31" t="s">
        <v>725</v>
      </c>
      <c r="G2317" s="163" t="s">
        <v>1728</v>
      </c>
      <c r="H2317" s="31" t="s">
        <v>1728</v>
      </c>
      <c r="I2317" s="168" t="s">
        <v>1755</v>
      </c>
      <c r="J2317" s="173">
        <v>1.0</v>
      </c>
      <c r="K2317" s="31" t="s">
        <v>9</v>
      </c>
      <c r="L2317" s="31" t="s">
        <v>134</v>
      </c>
      <c r="M2317" s="174">
        <v>45761.0</v>
      </c>
      <c r="N2317" s="31" t="s">
        <v>78</v>
      </c>
      <c r="O2317" s="173">
        <v>1.0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99" t="s">
        <v>6343</v>
      </c>
      <c r="B2318" s="168" t="s">
        <v>6344</v>
      </c>
      <c r="C2318" s="31" t="s">
        <v>1725</v>
      </c>
      <c r="D2318" s="168" t="s">
        <v>6345</v>
      </c>
      <c r="E2318" s="31" t="s">
        <v>6346</v>
      </c>
      <c r="F2318" s="31" t="s">
        <v>401</v>
      </c>
      <c r="G2318" s="163" t="s">
        <v>1728</v>
      </c>
      <c r="H2318" s="31" t="s">
        <v>1728</v>
      </c>
      <c r="I2318" s="168" t="s">
        <v>5828</v>
      </c>
      <c r="J2318" s="173">
        <v>1.0</v>
      </c>
      <c r="K2318" s="31" t="s">
        <v>151</v>
      </c>
      <c r="L2318" s="31" t="s">
        <v>134</v>
      </c>
      <c r="M2318" s="174">
        <v>45761.0</v>
      </c>
      <c r="N2318" s="31" t="s">
        <v>78</v>
      </c>
      <c r="O2318" s="173">
        <v>1.0</v>
      </c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99" t="s">
        <v>6347</v>
      </c>
      <c r="B2319" s="168" t="s">
        <v>6032</v>
      </c>
      <c r="C2319" s="31" t="s">
        <v>1735</v>
      </c>
      <c r="D2319" s="168" t="s">
        <v>6033</v>
      </c>
      <c r="E2319" s="31" t="s">
        <v>6034</v>
      </c>
      <c r="F2319" s="31" t="s">
        <v>725</v>
      </c>
      <c r="G2319" s="168" t="s">
        <v>1962</v>
      </c>
      <c r="H2319" s="31" t="s">
        <v>1944</v>
      </c>
      <c r="I2319" s="168" t="s">
        <v>1755</v>
      </c>
      <c r="J2319" s="173">
        <v>1.0</v>
      </c>
      <c r="K2319" s="31" t="s">
        <v>9</v>
      </c>
      <c r="L2319" s="31" t="s">
        <v>134</v>
      </c>
      <c r="M2319" s="174">
        <v>45761.0</v>
      </c>
      <c r="N2319" s="31" t="s">
        <v>78</v>
      </c>
      <c r="O2319" s="173">
        <v>1.0</v>
      </c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99" t="s">
        <v>6348</v>
      </c>
      <c r="B2320" s="168" t="s">
        <v>6349</v>
      </c>
      <c r="C2320" s="31" t="s">
        <v>1725</v>
      </c>
      <c r="D2320" s="168" t="s">
        <v>6350</v>
      </c>
      <c r="E2320" s="31" t="s">
        <v>6351</v>
      </c>
      <c r="F2320" s="31" t="s">
        <v>513</v>
      </c>
      <c r="G2320" s="163" t="s">
        <v>1728</v>
      </c>
      <c r="H2320" s="31" t="s">
        <v>1728</v>
      </c>
      <c r="I2320" s="168" t="s">
        <v>5828</v>
      </c>
      <c r="J2320" s="173">
        <v>1.0</v>
      </c>
      <c r="K2320" s="31" t="s">
        <v>151</v>
      </c>
      <c r="L2320" s="31" t="s">
        <v>134</v>
      </c>
      <c r="M2320" s="174">
        <v>45761.0</v>
      </c>
      <c r="N2320" s="31" t="s">
        <v>78</v>
      </c>
      <c r="O2320" s="173">
        <v>1.0</v>
      </c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99" t="s">
        <v>6352</v>
      </c>
      <c r="B2321" s="168" t="s">
        <v>6353</v>
      </c>
      <c r="C2321" s="31" t="s">
        <v>1725</v>
      </c>
      <c r="D2321" s="168" t="s">
        <v>6354</v>
      </c>
      <c r="E2321" s="31" t="s">
        <v>6355</v>
      </c>
      <c r="F2321" s="31" t="s">
        <v>178</v>
      </c>
      <c r="G2321" s="163" t="s">
        <v>1728</v>
      </c>
      <c r="H2321" s="31" t="s">
        <v>1728</v>
      </c>
      <c r="I2321" s="168" t="s">
        <v>1755</v>
      </c>
      <c r="J2321" s="173">
        <v>1.0</v>
      </c>
      <c r="K2321" s="31" t="s">
        <v>9</v>
      </c>
      <c r="L2321" s="31" t="s">
        <v>134</v>
      </c>
      <c r="M2321" s="174">
        <v>45761.0</v>
      </c>
      <c r="N2321" s="31" t="s">
        <v>78</v>
      </c>
      <c r="O2321" s="173">
        <v>1.0</v>
      </c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99" t="s">
        <v>6356</v>
      </c>
      <c r="B2322" s="168" t="s">
        <v>6217</v>
      </c>
      <c r="C2322" s="31" t="s">
        <v>1732</v>
      </c>
      <c r="D2322" s="168" t="s">
        <v>6218</v>
      </c>
      <c r="E2322" s="31" t="s">
        <v>6219</v>
      </c>
      <c r="F2322" s="31" t="s">
        <v>178</v>
      </c>
      <c r="G2322" s="168" t="s">
        <v>1962</v>
      </c>
      <c r="H2322" s="31" t="s">
        <v>1944</v>
      </c>
      <c r="I2322" s="168" t="s">
        <v>1755</v>
      </c>
      <c r="J2322" s="173">
        <v>1.0</v>
      </c>
      <c r="K2322" s="31" t="s">
        <v>9</v>
      </c>
      <c r="L2322" s="31" t="s">
        <v>134</v>
      </c>
      <c r="M2322" s="174">
        <v>45761.0</v>
      </c>
      <c r="N2322" s="31" t="s">
        <v>78</v>
      </c>
      <c r="O2322" s="173">
        <v>1.0</v>
      </c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99" t="s">
        <v>6357</v>
      </c>
      <c r="B2323" s="168" t="s">
        <v>6213</v>
      </c>
      <c r="C2323" s="31" t="s">
        <v>1735</v>
      </c>
      <c r="D2323" s="168" t="s">
        <v>6214</v>
      </c>
      <c r="E2323" s="31" t="s">
        <v>6215</v>
      </c>
      <c r="F2323" s="31" t="s">
        <v>513</v>
      </c>
      <c r="G2323" s="168" t="s">
        <v>6255</v>
      </c>
      <c r="H2323" s="31" t="s">
        <v>6256</v>
      </c>
      <c r="I2323" s="168" t="s">
        <v>5828</v>
      </c>
      <c r="J2323" s="173">
        <v>1.0</v>
      </c>
      <c r="K2323" s="31" t="s">
        <v>151</v>
      </c>
      <c r="L2323" s="31" t="s">
        <v>134</v>
      </c>
      <c r="M2323" s="174">
        <v>45761.0</v>
      </c>
      <c r="N2323" s="31" t="s">
        <v>78</v>
      </c>
      <c r="O2323" s="173">
        <v>1.0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99" t="s">
        <v>6358</v>
      </c>
      <c r="B2324" s="168" t="s">
        <v>6244</v>
      </c>
      <c r="C2324" s="31" t="s">
        <v>1732</v>
      </c>
      <c r="D2324" s="168" t="s">
        <v>6245</v>
      </c>
      <c r="E2324" s="31" t="s">
        <v>6246</v>
      </c>
      <c r="F2324" s="31" t="s">
        <v>178</v>
      </c>
      <c r="G2324" s="168" t="s">
        <v>1962</v>
      </c>
      <c r="H2324" s="31" t="s">
        <v>1944</v>
      </c>
      <c r="I2324" s="168" t="s">
        <v>1755</v>
      </c>
      <c r="J2324" s="173">
        <v>1.0</v>
      </c>
      <c r="K2324" s="31" t="s">
        <v>9</v>
      </c>
      <c r="L2324" s="31" t="s">
        <v>134</v>
      </c>
      <c r="M2324" s="174">
        <v>45761.0</v>
      </c>
      <c r="N2324" s="31" t="s">
        <v>78</v>
      </c>
      <c r="O2324" s="173">
        <v>1.0</v>
      </c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99" t="s">
        <v>6359</v>
      </c>
      <c r="B2325" s="168" t="s">
        <v>6197</v>
      </c>
      <c r="C2325" s="31" t="s">
        <v>1732</v>
      </c>
      <c r="D2325" s="168" t="s">
        <v>6198</v>
      </c>
      <c r="E2325" s="31" t="s">
        <v>6199</v>
      </c>
      <c r="F2325" s="31" t="s">
        <v>178</v>
      </c>
      <c r="G2325" s="168" t="s">
        <v>1962</v>
      </c>
      <c r="H2325" s="31" t="s">
        <v>1944</v>
      </c>
      <c r="I2325" s="168" t="s">
        <v>1755</v>
      </c>
      <c r="J2325" s="173">
        <v>1.0</v>
      </c>
      <c r="K2325" s="31" t="s">
        <v>9</v>
      </c>
      <c r="L2325" s="31" t="s">
        <v>134</v>
      </c>
      <c r="M2325" s="174">
        <v>45761.0</v>
      </c>
      <c r="N2325" s="31" t="s">
        <v>78</v>
      </c>
      <c r="O2325" s="173">
        <v>1.0</v>
      </c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99" t="s">
        <v>6360</v>
      </c>
      <c r="B2326" s="168" t="s">
        <v>6126</v>
      </c>
      <c r="C2326" s="31" t="s">
        <v>1732</v>
      </c>
      <c r="D2326" s="168" t="s">
        <v>6127</v>
      </c>
      <c r="E2326" s="31" t="s">
        <v>6128</v>
      </c>
      <c r="F2326" s="31" t="s">
        <v>178</v>
      </c>
      <c r="G2326" s="168" t="s">
        <v>1962</v>
      </c>
      <c r="H2326" s="31" t="s">
        <v>1944</v>
      </c>
      <c r="I2326" s="168" t="s">
        <v>1755</v>
      </c>
      <c r="J2326" s="173">
        <v>1.0</v>
      </c>
      <c r="K2326" s="31" t="s">
        <v>9</v>
      </c>
      <c r="L2326" s="31" t="s">
        <v>134</v>
      </c>
      <c r="M2326" s="174">
        <v>45761.0</v>
      </c>
      <c r="N2326" s="31" t="s">
        <v>78</v>
      </c>
      <c r="O2326" s="173">
        <v>1.0</v>
      </c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99" t="s">
        <v>6361</v>
      </c>
      <c r="B2327" s="168" t="s">
        <v>6362</v>
      </c>
      <c r="C2327" s="31" t="s">
        <v>1725</v>
      </c>
      <c r="D2327" s="168" t="s">
        <v>6363</v>
      </c>
      <c r="E2327" s="31" t="s">
        <v>6364</v>
      </c>
      <c r="F2327" s="31" t="s">
        <v>131</v>
      </c>
      <c r="G2327" s="163" t="s">
        <v>1728</v>
      </c>
      <c r="H2327" s="31" t="s">
        <v>1728</v>
      </c>
      <c r="I2327" s="168" t="s">
        <v>1755</v>
      </c>
      <c r="J2327" s="173">
        <v>2.0</v>
      </c>
      <c r="K2327" s="31" t="s">
        <v>9</v>
      </c>
      <c r="L2327" s="31" t="s">
        <v>134</v>
      </c>
      <c r="M2327" s="174">
        <v>45761.0</v>
      </c>
      <c r="N2327" s="31" t="s">
        <v>78</v>
      </c>
      <c r="O2327" s="173">
        <v>2.0</v>
      </c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99" t="s">
        <v>6365</v>
      </c>
      <c r="B2328" s="168" t="s">
        <v>6110</v>
      </c>
      <c r="C2328" s="31" t="s">
        <v>1735</v>
      </c>
      <c r="D2328" s="168" t="s">
        <v>6111</v>
      </c>
      <c r="E2328" s="31" t="s">
        <v>6112</v>
      </c>
      <c r="F2328" s="31" t="s">
        <v>132</v>
      </c>
      <c r="G2328" s="168" t="s">
        <v>1749</v>
      </c>
      <c r="H2328" s="31" t="s">
        <v>1742</v>
      </c>
      <c r="I2328" s="168" t="s">
        <v>5828</v>
      </c>
      <c r="J2328" s="173">
        <v>1.0</v>
      </c>
      <c r="K2328" s="31" t="s">
        <v>151</v>
      </c>
      <c r="L2328" s="31" t="s">
        <v>134</v>
      </c>
      <c r="M2328" s="174">
        <v>45761.0</v>
      </c>
      <c r="N2328" s="31" t="s">
        <v>78</v>
      </c>
      <c r="O2328" s="173">
        <v>1.0</v>
      </c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99" t="s">
        <v>6366</v>
      </c>
      <c r="B2329" s="168" t="s">
        <v>6367</v>
      </c>
      <c r="C2329" s="31" t="s">
        <v>1725</v>
      </c>
      <c r="D2329" s="168" t="s">
        <v>6368</v>
      </c>
      <c r="E2329" s="31" t="s">
        <v>6369</v>
      </c>
      <c r="F2329" s="31" t="s">
        <v>129</v>
      </c>
      <c r="G2329" s="163" t="s">
        <v>1728</v>
      </c>
      <c r="H2329" s="31" t="s">
        <v>1728</v>
      </c>
      <c r="I2329" s="168" t="s">
        <v>1755</v>
      </c>
      <c r="J2329" s="173">
        <v>1.0</v>
      </c>
      <c r="K2329" s="31" t="s">
        <v>9</v>
      </c>
      <c r="L2329" s="31" t="s">
        <v>134</v>
      </c>
      <c r="M2329" s="174">
        <v>45761.0</v>
      </c>
      <c r="N2329" s="31" t="s">
        <v>78</v>
      </c>
      <c r="O2329" s="173">
        <v>1.0</v>
      </c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99" t="s">
        <v>6370</v>
      </c>
      <c r="B2330" s="168" t="s">
        <v>6367</v>
      </c>
      <c r="C2330" s="31" t="s">
        <v>1725</v>
      </c>
      <c r="D2330" s="168" t="s">
        <v>6368</v>
      </c>
      <c r="E2330" s="31" t="s">
        <v>6369</v>
      </c>
      <c r="F2330" s="31" t="s">
        <v>129</v>
      </c>
      <c r="G2330" s="163" t="s">
        <v>1728</v>
      </c>
      <c r="H2330" s="31" t="s">
        <v>1728</v>
      </c>
      <c r="I2330" s="168" t="s">
        <v>1729</v>
      </c>
      <c r="J2330" s="173">
        <v>1.0</v>
      </c>
      <c r="K2330" s="31" t="s">
        <v>82</v>
      </c>
      <c r="L2330" s="31" t="s">
        <v>134</v>
      </c>
      <c r="M2330" s="174">
        <v>45761.0</v>
      </c>
      <c r="N2330" s="31" t="s">
        <v>78</v>
      </c>
      <c r="O2330" s="173">
        <v>1.0</v>
      </c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99" t="s">
        <v>6371</v>
      </c>
      <c r="B2331" s="168" t="s">
        <v>6372</v>
      </c>
      <c r="C2331" s="31" t="s">
        <v>1725</v>
      </c>
      <c r="D2331" s="168" t="s">
        <v>6373</v>
      </c>
      <c r="E2331" s="31" t="s">
        <v>6374</v>
      </c>
      <c r="F2331" s="31" t="s">
        <v>131</v>
      </c>
      <c r="G2331" s="163" t="s">
        <v>1728</v>
      </c>
      <c r="H2331" s="31" t="s">
        <v>1728</v>
      </c>
      <c r="I2331" s="168" t="s">
        <v>1755</v>
      </c>
      <c r="J2331" s="173">
        <v>1.0</v>
      </c>
      <c r="K2331" s="31" t="s">
        <v>9</v>
      </c>
      <c r="L2331" s="31" t="s">
        <v>134</v>
      </c>
      <c r="M2331" s="174">
        <v>45761.0</v>
      </c>
      <c r="N2331" s="31" t="s">
        <v>78</v>
      </c>
      <c r="O2331" s="173">
        <v>1.0</v>
      </c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99" t="s">
        <v>6375</v>
      </c>
      <c r="B2332" s="168" t="s">
        <v>6376</v>
      </c>
      <c r="C2332" s="31" t="s">
        <v>1725</v>
      </c>
      <c r="D2332" s="168" t="s">
        <v>6377</v>
      </c>
      <c r="E2332" s="31" t="s">
        <v>6378</v>
      </c>
      <c r="F2332" s="31" t="s">
        <v>132</v>
      </c>
      <c r="G2332" s="163" t="s">
        <v>1728</v>
      </c>
      <c r="H2332" s="31" t="s">
        <v>1728</v>
      </c>
      <c r="I2332" s="168" t="s">
        <v>5828</v>
      </c>
      <c r="J2332" s="173">
        <v>1.0</v>
      </c>
      <c r="K2332" s="31" t="s">
        <v>151</v>
      </c>
      <c r="L2332" s="31" t="s">
        <v>134</v>
      </c>
      <c r="M2332" s="174">
        <v>45761.0</v>
      </c>
      <c r="N2332" s="31" t="s">
        <v>78</v>
      </c>
      <c r="O2332" s="173">
        <v>1.0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99" t="s">
        <v>6379</v>
      </c>
      <c r="B2333" s="168" t="s">
        <v>6380</v>
      </c>
      <c r="C2333" s="31" t="s">
        <v>1725</v>
      </c>
      <c r="D2333" s="168" t="s">
        <v>6381</v>
      </c>
      <c r="E2333" s="31" t="s">
        <v>6382</v>
      </c>
      <c r="F2333" s="31" t="s">
        <v>725</v>
      </c>
      <c r="G2333" s="163" t="s">
        <v>1728</v>
      </c>
      <c r="H2333" s="31" t="s">
        <v>1728</v>
      </c>
      <c r="I2333" s="168" t="s">
        <v>5828</v>
      </c>
      <c r="J2333" s="173">
        <v>1.0</v>
      </c>
      <c r="K2333" s="31" t="s">
        <v>151</v>
      </c>
      <c r="L2333" s="31" t="s">
        <v>134</v>
      </c>
      <c r="M2333" s="174">
        <v>45761.0</v>
      </c>
      <c r="N2333" s="31" t="s">
        <v>78</v>
      </c>
      <c r="O2333" s="173">
        <v>1.0</v>
      </c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99" t="s">
        <v>6383</v>
      </c>
      <c r="B2334" s="168" t="s">
        <v>6384</v>
      </c>
      <c r="C2334" s="31" t="s">
        <v>1725</v>
      </c>
      <c r="D2334" s="168" t="s">
        <v>6385</v>
      </c>
      <c r="E2334" s="31" t="s">
        <v>6386</v>
      </c>
      <c r="F2334" s="31" t="s">
        <v>178</v>
      </c>
      <c r="G2334" s="163" t="s">
        <v>1728</v>
      </c>
      <c r="H2334" s="31" t="s">
        <v>1728</v>
      </c>
      <c r="I2334" s="168" t="s">
        <v>1755</v>
      </c>
      <c r="J2334" s="173">
        <v>1.0</v>
      </c>
      <c r="K2334" s="31" t="s">
        <v>9</v>
      </c>
      <c r="L2334" s="31" t="s">
        <v>134</v>
      </c>
      <c r="M2334" s="174">
        <v>45761.0</v>
      </c>
      <c r="N2334" s="31" t="s">
        <v>78</v>
      </c>
      <c r="O2334" s="173">
        <v>1.0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99" t="s">
        <v>6387</v>
      </c>
      <c r="B2335" s="168" t="s">
        <v>6388</v>
      </c>
      <c r="C2335" s="31" t="s">
        <v>1725</v>
      </c>
      <c r="D2335" s="168" t="s">
        <v>6389</v>
      </c>
      <c r="E2335" s="31" t="s">
        <v>6390</v>
      </c>
      <c r="F2335" s="31" t="s">
        <v>725</v>
      </c>
      <c r="G2335" s="163" t="s">
        <v>1728</v>
      </c>
      <c r="H2335" s="31" t="s">
        <v>1728</v>
      </c>
      <c r="I2335" s="168" t="s">
        <v>5828</v>
      </c>
      <c r="J2335" s="173">
        <v>1.0</v>
      </c>
      <c r="K2335" s="31" t="s">
        <v>151</v>
      </c>
      <c r="L2335" s="31" t="s">
        <v>134</v>
      </c>
      <c r="M2335" s="174">
        <v>45761.0</v>
      </c>
      <c r="N2335" s="31" t="s">
        <v>78</v>
      </c>
      <c r="O2335" s="173">
        <v>1.0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99" t="s">
        <v>6391</v>
      </c>
      <c r="B2336" s="168" t="s">
        <v>6312</v>
      </c>
      <c r="C2336" s="31" t="s">
        <v>1732</v>
      </c>
      <c r="D2336" s="168" t="s">
        <v>6313</v>
      </c>
      <c r="E2336" s="31" t="s">
        <v>6314</v>
      </c>
      <c r="F2336" s="31" t="s">
        <v>178</v>
      </c>
      <c r="G2336" s="168" t="s">
        <v>1962</v>
      </c>
      <c r="H2336" s="31" t="s">
        <v>1944</v>
      </c>
      <c r="I2336" s="168" t="s">
        <v>1755</v>
      </c>
      <c r="J2336" s="173">
        <v>1.0</v>
      </c>
      <c r="K2336" s="31" t="s">
        <v>9</v>
      </c>
      <c r="L2336" s="31" t="s">
        <v>134</v>
      </c>
      <c r="M2336" s="174">
        <v>45761.0</v>
      </c>
      <c r="N2336" s="31" t="s">
        <v>78</v>
      </c>
      <c r="O2336" s="173">
        <v>1.0</v>
      </c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99" t="s">
        <v>6392</v>
      </c>
      <c r="B2337" s="168" t="s">
        <v>6145</v>
      </c>
      <c r="C2337" s="31" t="s">
        <v>1735</v>
      </c>
      <c r="D2337" s="168" t="s">
        <v>6146</v>
      </c>
      <c r="E2337" s="31" t="s">
        <v>6147</v>
      </c>
      <c r="F2337" s="31" t="s">
        <v>178</v>
      </c>
      <c r="G2337" s="168" t="s">
        <v>1736</v>
      </c>
      <c r="H2337" s="31" t="s">
        <v>1733</v>
      </c>
      <c r="I2337" s="168" t="s">
        <v>5828</v>
      </c>
      <c r="J2337" s="173">
        <v>1.0</v>
      </c>
      <c r="K2337" s="31" t="s">
        <v>151</v>
      </c>
      <c r="L2337" s="31" t="s">
        <v>134</v>
      </c>
      <c r="M2337" s="174">
        <v>45761.0</v>
      </c>
      <c r="N2337" s="31" t="s">
        <v>78</v>
      </c>
      <c r="O2337" s="173">
        <v>1.0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99" t="s">
        <v>6393</v>
      </c>
      <c r="B2338" s="168" t="s">
        <v>6336</v>
      </c>
      <c r="C2338" s="31" t="s">
        <v>1732</v>
      </c>
      <c r="D2338" s="168" t="s">
        <v>6337</v>
      </c>
      <c r="E2338" s="31" t="s">
        <v>6338</v>
      </c>
      <c r="F2338" s="31" t="s">
        <v>178</v>
      </c>
      <c r="G2338" s="168" t="s">
        <v>1962</v>
      </c>
      <c r="H2338" s="31" t="s">
        <v>1944</v>
      </c>
      <c r="I2338" s="168" t="s">
        <v>1755</v>
      </c>
      <c r="J2338" s="173">
        <v>1.0</v>
      </c>
      <c r="K2338" s="31" t="s">
        <v>9</v>
      </c>
      <c r="L2338" s="31" t="s">
        <v>134</v>
      </c>
      <c r="M2338" s="174">
        <v>45761.0</v>
      </c>
      <c r="N2338" s="31" t="s">
        <v>78</v>
      </c>
      <c r="O2338" s="173">
        <v>1.0</v>
      </c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99" t="s">
        <v>6394</v>
      </c>
      <c r="B2339" s="168" t="s">
        <v>6349</v>
      </c>
      <c r="C2339" s="31" t="s">
        <v>1732</v>
      </c>
      <c r="D2339" s="168" t="s">
        <v>6350</v>
      </c>
      <c r="E2339" s="31" t="s">
        <v>6351</v>
      </c>
      <c r="F2339" s="31" t="s">
        <v>513</v>
      </c>
      <c r="G2339" s="168" t="s">
        <v>1962</v>
      </c>
      <c r="H2339" s="31" t="s">
        <v>1944</v>
      </c>
      <c r="I2339" s="168" t="s">
        <v>5828</v>
      </c>
      <c r="J2339" s="173">
        <v>1.0</v>
      </c>
      <c r="K2339" s="31" t="s">
        <v>151</v>
      </c>
      <c r="L2339" s="31" t="s">
        <v>134</v>
      </c>
      <c r="M2339" s="174">
        <v>45761.0</v>
      </c>
      <c r="N2339" s="31" t="s">
        <v>78</v>
      </c>
      <c r="O2339" s="173">
        <v>1.0</v>
      </c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99" t="s">
        <v>6395</v>
      </c>
      <c r="B2340" s="168" t="s">
        <v>6353</v>
      </c>
      <c r="C2340" s="31" t="s">
        <v>1732</v>
      </c>
      <c r="D2340" s="168" t="s">
        <v>6354</v>
      </c>
      <c r="E2340" s="31" t="s">
        <v>6355</v>
      </c>
      <c r="F2340" s="31" t="s">
        <v>178</v>
      </c>
      <c r="G2340" s="168" t="s">
        <v>1962</v>
      </c>
      <c r="H2340" s="31" t="s">
        <v>1944</v>
      </c>
      <c r="I2340" s="168" t="s">
        <v>1755</v>
      </c>
      <c r="J2340" s="173">
        <v>1.0</v>
      </c>
      <c r="K2340" s="31" t="s">
        <v>9</v>
      </c>
      <c r="L2340" s="31" t="s">
        <v>134</v>
      </c>
      <c r="M2340" s="174">
        <v>45761.0</v>
      </c>
      <c r="N2340" s="31" t="s">
        <v>78</v>
      </c>
      <c r="O2340" s="173">
        <v>1.0</v>
      </c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99" t="s">
        <v>6396</v>
      </c>
      <c r="B2341" s="168" t="s">
        <v>6384</v>
      </c>
      <c r="C2341" s="31" t="s">
        <v>1732</v>
      </c>
      <c r="D2341" s="168" t="s">
        <v>6385</v>
      </c>
      <c r="E2341" s="31" t="s">
        <v>6386</v>
      </c>
      <c r="F2341" s="31" t="s">
        <v>178</v>
      </c>
      <c r="G2341" s="168" t="s">
        <v>1962</v>
      </c>
      <c r="H2341" s="31" t="s">
        <v>1944</v>
      </c>
      <c r="I2341" s="168" t="s">
        <v>1755</v>
      </c>
      <c r="J2341" s="173">
        <v>1.0</v>
      </c>
      <c r="K2341" s="31" t="s">
        <v>9</v>
      </c>
      <c r="L2341" s="31" t="s">
        <v>134</v>
      </c>
      <c r="M2341" s="174">
        <v>45761.0</v>
      </c>
      <c r="N2341" s="31" t="s">
        <v>78</v>
      </c>
      <c r="O2341" s="173">
        <v>1.0</v>
      </c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99" t="s">
        <v>6397</v>
      </c>
      <c r="B2342" s="168" t="s">
        <v>6114</v>
      </c>
      <c r="C2342" s="31" t="s">
        <v>1735</v>
      </c>
      <c r="D2342" s="168" t="s">
        <v>6115</v>
      </c>
      <c r="E2342" s="31" t="s">
        <v>4814</v>
      </c>
      <c r="F2342" s="31" t="s">
        <v>132</v>
      </c>
      <c r="G2342" s="168" t="s">
        <v>1749</v>
      </c>
      <c r="H2342" s="31" t="s">
        <v>1742</v>
      </c>
      <c r="I2342" s="168" t="s">
        <v>1755</v>
      </c>
      <c r="J2342" s="173">
        <v>1.0</v>
      </c>
      <c r="K2342" s="31" t="s">
        <v>9</v>
      </c>
      <c r="L2342" s="31" t="s">
        <v>134</v>
      </c>
      <c r="M2342" s="174">
        <v>45761.0</v>
      </c>
      <c r="N2342" s="31" t="s">
        <v>78</v>
      </c>
      <c r="O2342" s="173">
        <v>1.0</v>
      </c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99" t="s">
        <v>6398</v>
      </c>
      <c r="B2343" s="168" t="s">
        <v>6321</v>
      </c>
      <c r="C2343" s="31" t="s">
        <v>1732</v>
      </c>
      <c r="D2343" s="168" t="s">
        <v>6322</v>
      </c>
      <c r="E2343" s="31" t="s">
        <v>6323</v>
      </c>
      <c r="F2343" s="31" t="s">
        <v>178</v>
      </c>
      <c r="G2343" s="168" t="s">
        <v>1736</v>
      </c>
      <c r="H2343" s="31" t="s">
        <v>1733</v>
      </c>
      <c r="I2343" s="168" t="s">
        <v>5828</v>
      </c>
      <c r="J2343" s="173">
        <v>2.0</v>
      </c>
      <c r="K2343" s="31" t="s">
        <v>151</v>
      </c>
      <c r="L2343" s="31" t="s">
        <v>134</v>
      </c>
      <c r="M2343" s="174">
        <v>45761.0</v>
      </c>
      <c r="N2343" s="31" t="s">
        <v>78</v>
      </c>
      <c r="O2343" s="173">
        <v>2.0</v>
      </c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99" t="s">
        <v>6399</v>
      </c>
      <c r="B2344" s="168" t="s">
        <v>6388</v>
      </c>
      <c r="C2344" s="31" t="s">
        <v>1732</v>
      </c>
      <c r="D2344" s="168" t="s">
        <v>6389</v>
      </c>
      <c r="E2344" s="31" t="s">
        <v>6390</v>
      </c>
      <c r="F2344" s="31" t="s">
        <v>725</v>
      </c>
      <c r="G2344" s="168" t="s">
        <v>1736</v>
      </c>
      <c r="H2344" s="31" t="s">
        <v>1733</v>
      </c>
      <c r="I2344" s="168" t="s">
        <v>5828</v>
      </c>
      <c r="J2344" s="173">
        <v>1.0</v>
      </c>
      <c r="K2344" s="31" t="s">
        <v>151</v>
      </c>
      <c r="L2344" s="31" t="s">
        <v>134</v>
      </c>
      <c r="M2344" s="174">
        <v>45761.0</v>
      </c>
      <c r="N2344" s="31" t="s">
        <v>78</v>
      </c>
      <c r="O2344" s="173">
        <v>1.0</v>
      </c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99" t="s">
        <v>6400</v>
      </c>
      <c r="B2345" s="168" t="s">
        <v>6401</v>
      </c>
      <c r="C2345" s="31" t="s">
        <v>1725</v>
      </c>
      <c r="D2345" s="168" t="s">
        <v>6402</v>
      </c>
      <c r="E2345" s="31" t="s">
        <v>6403</v>
      </c>
      <c r="F2345" s="31" t="s">
        <v>178</v>
      </c>
      <c r="G2345" s="163" t="s">
        <v>1728</v>
      </c>
      <c r="H2345" s="31" t="s">
        <v>1728</v>
      </c>
      <c r="I2345" s="168" t="s">
        <v>1755</v>
      </c>
      <c r="J2345" s="173">
        <v>1.0</v>
      </c>
      <c r="K2345" s="31" t="s">
        <v>9</v>
      </c>
      <c r="L2345" s="31" t="s">
        <v>134</v>
      </c>
      <c r="M2345" s="174">
        <v>45761.0</v>
      </c>
      <c r="N2345" s="31" t="s">
        <v>78</v>
      </c>
      <c r="O2345" s="173">
        <v>1.0</v>
      </c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99" t="s">
        <v>6404</v>
      </c>
      <c r="B2346" s="168" t="s">
        <v>6401</v>
      </c>
      <c r="C2346" s="31" t="s">
        <v>1732</v>
      </c>
      <c r="D2346" s="168" t="s">
        <v>6402</v>
      </c>
      <c r="E2346" s="31" t="s">
        <v>6403</v>
      </c>
      <c r="F2346" s="31" t="s">
        <v>178</v>
      </c>
      <c r="G2346" s="168" t="s">
        <v>1736</v>
      </c>
      <c r="H2346" s="31" t="s">
        <v>1733</v>
      </c>
      <c r="I2346" s="168" t="s">
        <v>1755</v>
      </c>
      <c r="J2346" s="173">
        <v>1.0</v>
      </c>
      <c r="K2346" s="31" t="s">
        <v>9</v>
      </c>
      <c r="L2346" s="31" t="s">
        <v>134</v>
      </c>
      <c r="M2346" s="174">
        <v>45761.0</v>
      </c>
      <c r="N2346" s="31" t="s">
        <v>78</v>
      </c>
      <c r="O2346" s="173">
        <v>1.0</v>
      </c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99" t="s">
        <v>6405</v>
      </c>
      <c r="B2347" s="168" t="s">
        <v>6141</v>
      </c>
      <c r="C2347" s="31" t="s">
        <v>1735</v>
      </c>
      <c r="D2347" s="168" t="s">
        <v>6142</v>
      </c>
      <c r="E2347" s="31" t="s">
        <v>6143</v>
      </c>
      <c r="F2347" s="31" t="s">
        <v>129</v>
      </c>
      <c r="G2347" s="168" t="s">
        <v>1736</v>
      </c>
      <c r="H2347" s="31" t="s">
        <v>1733</v>
      </c>
      <c r="I2347" s="168" t="s">
        <v>5828</v>
      </c>
      <c r="J2347" s="173">
        <v>1.0</v>
      </c>
      <c r="K2347" s="31" t="s">
        <v>151</v>
      </c>
      <c r="L2347" s="31" t="s">
        <v>134</v>
      </c>
      <c r="M2347" s="174">
        <v>45761.0</v>
      </c>
      <c r="N2347" s="31" t="s">
        <v>78</v>
      </c>
      <c r="O2347" s="173">
        <v>1.0</v>
      </c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99" t="s">
        <v>6406</v>
      </c>
      <c r="B2348" s="168" t="s">
        <v>6154</v>
      </c>
      <c r="C2348" s="31" t="s">
        <v>1735</v>
      </c>
      <c r="D2348" s="168" t="s">
        <v>6155</v>
      </c>
      <c r="E2348" s="31" t="s">
        <v>6156</v>
      </c>
      <c r="F2348" s="31" t="s">
        <v>129</v>
      </c>
      <c r="G2348" s="168" t="s">
        <v>1736</v>
      </c>
      <c r="H2348" s="31" t="s">
        <v>1733</v>
      </c>
      <c r="I2348" s="168" t="s">
        <v>1755</v>
      </c>
      <c r="J2348" s="173">
        <v>1.0</v>
      </c>
      <c r="K2348" s="31" t="s">
        <v>9</v>
      </c>
      <c r="L2348" s="31" t="s">
        <v>134</v>
      </c>
      <c r="M2348" s="174">
        <v>45761.0</v>
      </c>
      <c r="N2348" s="31" t="s">
        <v>78</v>
      </c>
      <c r="O2348" s="173">
        <v>1.0</v>
      </c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99" t="s">
        <v>6407</v>
      </c>
      <c r="B2349" s="168" t="s">
        <v>6408</v>
      </c>
      <c r="C2349" s="31" t="s">
        <v>1725</v>
      </c>
      <c r="D2349" s="168" t="s">
        <v>6409</v>
      </c>
      <c r="E2349" s="31" t="s">
        <v>6410</v>
      </c>
      <c r="F2349" s="31" t="s">
        <v>401</v>
      </c>
      <c r="G2349" s="163" t="s">
        <v>1728</v>
      </c>
      <c r="H2349" s="31" t="s">
        <v>1728</v>
      </c>
      <c r="I2349" s="168" t="s">
        <v>1755</v>
      </c>
      <c r="J2349" s="173">
        <v>1.0</v>
      </c>
      <c r="K2349" s="31" t="s">
        <v>9</v>
      </c>
      <c r="L2349" s="31" t="s">
        <v>134</v>
      </c>
      <c r="M2349" s="174">
        <v>45761.0</v>
      </c>
      <c r="N2349" s="31" t="s">
        <v>78</v>
      </c>
      <c r="O2349" s="173">
        <v>1.0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99" t="s">
        <v>6411</v>
      </c>
      <c r="B2350" s="168" t="s">
        <v>6167</v>
      </c>
      <c r="C2350" s="31" t="s">
        <v>1735</v>
      </c>
      <c r="D2350" s="168" t="s">
        <v>6168</v>
      </c>
      <c r="E2350" s="31" t="s">
        <v>5623</v>
      </c>
      <c r="F2350" s="31" t="s">
        <v>725</v>
      </c>
      <c r="G2350" s="168" t="s">
        <v>1792</v>
      </c>
      <c r="H2350" s="31" t="s">
        <v>1779</v>
      </c>
      <c r="I2350" s="168" t="s">
        <v>5828</v>
      </c>
      <c r="J2350" s="173">
        <v>1.0</v>
      </c>
      <c r="K2350" s="31" t="s">
        <v>151</v>
      </c>
      <c r="L2350" s="31" t="s">
        <v>134</v>
      </c>
      <c r="M2350" s="174">
        <v>45761.0</v>
      </c>
      <c r="N2350" s="31" t="s">
        <v>78</v>
      </c>
      <c r="O2350" s="173">
        <v>1.0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99" t="s">
        <v>6412</v>
      </c>
      <c r="B2351" s="168" t="s">
        <v>6344</v>
      </c>
      <c r="C2351" s="31" t="s">
        <v>1732</v>
      </c>
      <c r="D2351" s="168" t="s">
        <v>6345</v>
      </c>
      <c r="E2351" s="31" t="s">
        <v>6346</v>
      </c>
      <c r="F2351" s="31" t="s">
        <v>401</v>
      </c>
      <c r="G2351" s="168" t="s">
        <v>6255</v>
      </c>
      <c r="H2351" s="31" t="s">
        <v>6256</v>
      </c>
      <c r="I2351" s="168" t="s">
        <v>5828</v>
      </c>
      <c r="J2351" s="173">
        <v>1.0</v>
      </c>
      <c r="K2351" s="31" t="s">
        <v>151</v>
      </c>
      <c r="L2351" s="31" t="s">
        <v>134</v>
      </c>
      <c r="M2351" s="174">
        <v>45761.0</v>
      </c>
      <c r="N2351" s="31" t="s">
        <v>78</v>
      </c>
      <c r="O2351" s="173">
        <v>1.0</v>
      </c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99" t="s">
        <v>6413</v>
      </c>
      <c r="B2352" s="168" t="s">
        <v>6414</v>
      </c>
      <c r="C2352" s="31" t="s">
        <v>1725</v>
      </c>
      <c r="D2352" s="168" t="s">
        <v>6415</v>
      </c>
      <c r="E2352" s="31" t="s">
        <v>6416</v>
      </c>
      <c r="F2352" s="31" t="s">
        <v>725</v>
      </c>
      <c r="G2352" s="163" t="s">
        <v>1728</v>
      </c>
      <c r="H2352" s="31" t="s">
        <v>1728</v>
      </c>
      <c r="I2352" s="168" t="s">
        <v>1755</v>
      </c>
      <c r="J2352" s="173">
        <v>1.0</v>
      </c>
      <c r="K2352" s="31" t="s">
        <v>9</v>
      </c>
      <c r="L2352" s="31" t="s">
        <v>134</v>
      </c>
      <c r="M2352" s="174">
        <v>45761.0</v>
      </c>
      <c r="N2352" s="31" t="s">
        <v>78</v>
      </c>
      <c r="O2352" s="173">
        <v>1.0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99" t="s">
        <v>6417</v>
      </c>
      <c r="B2353" s="168" t="s">
        <v>6164</v>
      </c>
      <c r="C2353" s="31" t="s">
        <v>1735</v>
      </c>
      <c r="D2353" s="168" t="s">
        <v>6165</v>
      </c>
      <c r="E2353" s="31" t="s">
        <v>5122</v>
      </c>
      <c r="F2353" s="31" t="s">
        <v>129</v>
      </c>
      <c r="G2353" s="168" t="s">
        <v>1736</v>
      </c>
      <c r="H2353" s="31" t="s">
        <v>1733</v>
      </c>
      <c r="I2353" s="168" t="s">
        <v>5828</v>
      </c>
      <c r="J2353" s="173">
        <v>1.0</v>
      </c>
      <c r="K2353" s="31" t="s">
        <v>151</v>
      </c>
      <c r="L2353" s="31" t="s">
        <v>134</v>
      </c>
      <c r="M2353" s="174">
        <v>45761.0</v>
      </c>
      <c r="N2353" s="31" t="s">
        <v>78</v>
      </c>
      <c r="O2353" s="173">
        <v>1.0</v>
      </c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99" t="s">
        <v>6418</v>
      </c>
      <c r="B2354" s="168" t="s">
        <v>6193</v>
      </c>
      <c r="C2354" s="31" t="s">
        <v>1735</v>
      </c>
      <c r="D2354" s="168" t="s">
        <v>6194</v>
      </c>
      <c r="E2354" s="31" t="s">
        <v>6195</v>
      </c>
      <c r="F2354" s="31" t="s">
        <v>131</v>
      </c>
      <c r="G2354" s="168" t="s">
        <v>1749</v>
      </c>
      <c r="H2354" s="31" t="s">
        <v>1742</v>
      </c>
      <c r="I2354" s="168" t="s">
        <v>5828</v>
      </c>
      <c r="J2354" s="173">
        <v>1.0</v>
      </c>
      <c r="K2354" s="31" t="s">
        <v>151</v>
      </c>
      <c r="L2354" s="31" t="s">
        <v>134</v>
      </c>
      <c r="M2354" s="174">
        <v>45761.0</v>
      </c>
      <c r="N2354" s="31" t="s">
        <v>78</v>
      </c>
      <c r="O2354" s="173">
        <v>1.0</v>
      </c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99" t="s">
        <v>6419</v>
      </c>
      <c r="B2355" s="168" t="s">
        <v>6372</v>
      </c>
      <c r="C2355" s="31" t="s">
        <v>1732</v>
      </c>
      <c r="D2355" s="168" t="s">
        <v>6373</v>
      </c>
      <c r="E2355" s="31" t="s">
        <v>6374</v>
      </c>
      <c r="F2355" s="31" t="s">
        <v>131</v>
      </c>
      <c r="G2355" s="168" t="s">
        <v>1749</v>
      </c>
      <c r="H2355" s="31" t="s">
        <v>1742</v>
      </c>
      <c r="I2355" s="168" t="s">
        <v>1755</v>
      </c>
      <c r="J2355" s="173">
        <v>1.0</v>
      </c>
      <c r="K2355" s="31" t="s">
        <v>9</v>
      </c>
      <c r="L2355" s="31" t="s">
        <v>134</v>
      </c>
      <c r="M2355" s="174">
        <v>45761.0</v>
      </c>
      <c r="N2355" s="31" t="s">
        <v>78</v>
      </c>
      <c r="O2355" s="173">
        <v>1.0</v>
      </c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99" t="s">
        <v>6420</v>
      </c>
      <c r="B2356" s="168" t="s">
        <v>6308</v>
      </c>
      <c r="C2356" s="31" t="s">
        <v>1732</v>
      </c>
      <c r="D2356" s="168" t="s">
        <v>6309</v>
      </c>
      <c r="E2356" s="31" t="s">
        <v>6310</v>
      </c>
      <c r="F2356" s="31" t="s">
        <v>132</v>
      </c>
      <c r="G2356" s="168" t="s">
        <v>1749</v>
      </c>
      <c r="H2356" s="31" t="s">
        <v>1742</v>
      </c>
      <c r="I2356" s="168" t="s">
        <v>1755</v>
      </c>
      <c r="J2356" s="173">
        <v>1.0</v>
      </c>
      <c r="K2356" s="31" t="s">
        <v>9</v>
      </c>
      <c r="L2356" s="31" t="s">
        <v>134</v>
      </c>
      <c r="M2356" s="174">
        <v>45761.0</v>
      </c>
      <c r="N2356" s="31" t="s">
        <v>78</v>
      </c>
      <c r="O2356" s="173">
        <v>1.0</v>
      </c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99" t="s">
        <v>6421</v>
      </c>
      <c r="B2357" s="168" t="s">
        <v>6362</v>
      </c>
      <c r="C2357" s="31" t="s">
        <v>1732</v>
      </c>
      <c r="D2357" s="168" t="s">
        <v>6363</v>
      </c>
      <c r="E2357" s="31" t="s">
        <v>6364</v>
      </c>
      <c r="F2357" s="31" t="s">
        <v>131</v>
      </c>
      <c r="G2357" s="168" t="s">
        <v>1749</v>
      </c>
      <c r="H2357" s="31" t="s">
        <v>1742</v>
      </c>
      <c r="I2357" s="168" t="s">
        <v>1755</v>
      </c>
      <c r="J2357" s="173">
        <v>2.0</v>
      </c>
      <c r="K2357" s="31" t="s">
        <v>9</v>
      </c>
      <c r="L2357" s="31" t="s">
        <v>134</v>
      </c>
      <c r="M2357" s="174">
        <v>45761.0</v>
      </c>
      <c r="N2357" s="31" t="s">
        <v>78</v>
      </c>
      <c r="O2357" s="173">
        <v>2.0</v>
      </c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99" t="s">
        <v>6422</v>
      </c>
      <c r="B2358" s="168" t="s">
        <v>6376</v>
      </c>
      <c r="C2358" s="31" t="s">
        <v>1732</v>
      </c>
      <c r="D2358" s="168" t="s">
        <v>6377</v>
      </c>
      <c r="E2358" s="31" t="s">
        <v>6378</v>
      </c>
      <c r="F2358" s="31" t="s">
        <v>132</v>
      </c>
      <c r="G2358" s="168" t="s">
        <v>1749</v>
      </c>
      <c r="H2358" s="31" t="s">
        <v>1742</v>
      </c>
      <c r="I2358" s="168" t="s">
        <v>5828</v>
      </c>
      <c r="J2358" s="173">
        <v>1.0</v>
      </c>
      <c r="K2358" s="31" t="s">
        <v>151</v>
      </c>
      <c r="L2358" s="31" t="s">
        <v>134</v>
      </c>
      <c r="M2358" s="174">
        <v>45761.0</v>
      </c>
      <c r="N2358" s="31" t="s">
        <v>78</v>
      </c>
      <c r="O2358" s="173">
        <v>1.0</v>
      </c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99" t="s">
        <v>6423</v>
      </c>
      <c r="B2359" s="168" t="s">
        <v>6408</v>
      </c>
      <c r="C2359" s="31" t="s">
        <v>1732</v>
      </c>
      <c r="D2359" s="168" t="s">
        <v>6409</v>
      </c>
      <c r="E2359" s="31" t="s">
        <v>6410</v>
      </c>
      <c r="F2359" s="31" t="s">
        <v>401</v>
      </c>
      <c r="G2359" s="168" t="s">
        <v>6255</v>
      </c>
      <c r="H2359" s="31" t="s">
        <v>6256</v>
      </c>
      <c r="I2359" s="168" t="s">
        <v>1755</v>
      </c>
      <c r="J2359" s="173">
        <v>1.0</v>
      </c>
      <c r="K2359" s="31" t="s">
        <v>9</v>
      </c>
      <c r="L2359" s="31" t="s">
        <v>134</v>
      </c>
      <c r="M2359" s="174">
        <v>45761.0</v>
      </c>
      <c r="N2359" s="31" t="s">
        <v>78</v>
      </c>
      <c r="O2359" s="173">
        <v>1.0</v>
      </c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99" t="s">
        <v>6424</v>
      </c>
      <c r="B2360" s="168" t="s">
        <v>6425</v>
      </c>
      <c r="C2360" s="31" t="s">
        <v>1725</v>
      </c>
      <c r="D2360" s="168" t="s">
        <v>6426</v>
      </c>
      <c r="E2360" s="31" t="s">
        <v>6427</v>
      </c>
      <c r="F2360" s="31" t="s">
        <v>129</v>
      </c>
      <c r="G2360" s="163" t="s">
        <v>1728</v>
      </c>
      <c r="H2360" s="31" t="s">
        <v>1728</v>
      </c>
      <c r="I2360" s="168" t="s">
        <v>5828</v>
      </c>
      <c r="J2360" s="173">
        <v>1.0</v>
      </c>
      <c r="K2360" s="31" t="s">
        <v>151</v>
      </c>
      <c r="L2360" s="31" t="s">
        <v>134</v>
      </c>
      <c r="M2360" s="174">
        <v>45761.0</v>
      </c>
      <c r="N2360" s="31" t="s">
        <v>78</v>
      </c>
      <c r="O2360" s="173">
        <v>1.0</v>
      </c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99" t="s">
        <v>6428</v>
      </c>
      <c r="B2361" s="168" t="s">
        <v>6425</v>
      </c>
      <c r="C2361" s="31" t="s">
        <v>1732</v>
      </c>
      <c r="D2361" s="168" t="s">
        <v>6426</v>
      </c>
      <c r="E2361" s="31" t="s">
        <v>6427</v>
      </c>
      <c r="F2361" s="31" t="s">
        <v>129</v>
      </c>
      <c r="G2361" s="168" t="s">
        <v>1736</v>
      </c>
      <c r="H2361" s="31" t="s">
        <v>1733</v>
      </c>
      <c r="I2361" s="168" t="s">
        <v>5828</v>
      </c>
      <c r="J2361" s="173">
        <v>1.0</v>
      </c>
      <c r="K2361" s="31" t="s">
        <v>151</v>
      </c>
      <c r="L2361" s="31" t="s">
        <v>134</v>
      </c>
      <c r="M2361" s="174">
        <v>45761.0</v>
      </c>
      <c r="N2361" s="31" t="s">
        <v>78</v>
      </c>
      <c r="O2361" s="173">
        <v>1.0</v>
      </c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99" t="s">
        <v>6429</v>
      </c>
      <c r="B2362" s="168" t="s">
        <v>6430</v>
      </c>
      <c r="C2362" s="31" t="s">
        <v>1725</v>
      </c>
      <c r="D2362" s="168" t="s">
        <v>6431</v>
      </c>
      <c r="E2362" s="31" t="s">
        <v>6432</v>
      </c>
      <c r="F2362" s="31" t="s">
        <v>178</v>
      </c>
      <c r="G2362" s="163" t="s">
        <v>1728</v>
      </c>
      <c r="H2362" s="31" t="s">
        <v>1728</v>
      </c>
      <c r="I2362" s="168" t="s">
        <v>1755</v>
      </c>
      <c r="J2362" s="173">
        <v>1.0</v>
      </c>
      <c r="K2362" s="31" t="s">
        <v>9</v>
      </c>
      <c r="L2362" s="31" t="s">
        <v>134</v>
      </c>
      <c r="M2362" s="174">
        <v>45761.0</v>
      </c>
      <c r="N2362" s="31" t="s">
        <v>78</v>
      </c>
      <c r="O2362" s="173">
        <v>1.0</v>
      </c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99" t="s">
        <v>6433</v>
      </c>
      <c r="B2363" s="168" t="s">
        <v>6434</v>
      </c>
      <c r="C2363" s="31" t="s">
        <v>1725</v>
      </c>
      <c r="D2363" s="168" t="s">
        <v>6435</v>
      </c>
      <c r="E2363" s="31" t="s">
        <v>6436</v>
      </c>
      <c r="F2363" s="31" t="s">
        <v>129</v>
      </c>
      <c r="G2363" s="163" t="s">
        <v>1728</v>
      </c>
      <c r="H2363" s="31" t="s">
        <v>1728</v>
      </c>
      <c r="I2363" s="168" t="s">
        <v>1755</v>
      </c>
      <c r="J2363" s="173">
        <v>1.0</v>
      </c>
      <c r="K2363" s="31" t="s">
        <v>9</v>
      </c>
      <c r="L2363" s="31" t="s">
        <v>134</v>
      </c>
      <c r="M2363" s="174">
        <v>45761.0</v>
      </c>
      <c r="N2363" s="31" t="s">
        <v>78</v>
      </c>
      <c r="O2363" s="173">
        <v>1.0</v>
      </c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99" t="s">
        <v>6437</v>
      </c>
      <c r="B2364" s="168" t="s">
        <v>6284</v>
      </c>
      <c r="C2364" s="31" t="s">
        <v>1735</v>
      </c>
      <c r="D2364" s="168" t="s">
        <v>6285</v>
      </c>
      <c r="E2364" s="31" t="s">
        <v>6286</v>
      </c>
      <c r="F2364" s="31" t="s">
        <v>725</v>
      </c>
      <c r="G2364" s="168" t="s">
        <v>1792</v>
      </c>
      <c r="H2364" s="31" t="s">
        <v>1779</v>
      </c>
      <c r="I2364" s="168" t="s">
        <v>1755</v>
      </c>
      <c r="J2364" s="173">
        <v>1.0</v>
      </c>
      <c r="K2364" s="31" t="s">
        <v>9</v>
      </c>
      <c r="L2364" s="31" t="s">
        <v>134</v>
      </c>
      <c r="M2364" s="174">
        <v>45761.0</v>
      </c>
      <c r="N2364" s="31" t="s">
        <v>78</v>
      </c>
      <c r="O2364" s="173">
        <v>1.0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99" t="s">
        <v>6438</v>
      </c>
      <c r="B2365" s="168" t="s">
        <v>6434</v>
      </c>
      <c r="C2365" s="31" t="s">
        <v>1732</v>
      </c>
      <c r="D2365" s="168" t="s">
        <v>6435</v>
      </c>
      <c r="E2365" s="31" t="s">
        <v>6436</v>
      </c>
      <c r="F2365" s="31" t="s">
        <v>129</v>
      </c>
      <c r="G2365" s="168" t="s">
        <v>1736</v>
      </c>
      <c r="H2365" s="31" t="s">
        <v>1733</v>
      </c>
      <c r="I2365" s="168" t="s">
        <v>1755</v>
      </c>
      <c r="J2365" s="173">
        <v>1.0</v>
      </c>
      <c r="K2365" s="31" t="s">
        <v>9</v>
      </c>
      <c r="L2365" s="31" t="s">
        <v>134</v>
      </c>
      <c r="M2365" s="174">
        <v>45761.0</v>
      </c>
      <c r="N2365" s="31" t="s">
        <v>78</v>
      </c>
      <c r="O2365" s="173">
        <v>1.0</v>
      </c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99" t="s">
        <v>6439</v>
      </c>
      <c r="B2366" s="168" t="s">
        <v>6221</v>
      </c>
      <c r="C2366" s="31" t="s">
        <v>1735</v>
      </c>
      <c r="D2366" s="168" t="s">
        <v>6222</v>
      </c>
      <c r="E2366" s="31" t="s">
        <v>6223</v>
      </c>
      <c r="F2366" s="31" t="s">
        <v>178</v>
      </c>
      <c r="G2366" s="168" t="s">
        <v>6255</v>
      </c>
      <c r="H2366" s="31" t="s">
        <v>6256</v>
      </c>
      <c r="I2366" s="168" t="s">
        <v>5828</v>
      </c>
      <c r="J2366" s="173">
        <v>1.0</v>
      </c>
      <c r="K2366" s="31" t="s">
        <v>151</v>
      </c>
      <c r="L2366" s="31" t="s">
        <v>134</v>
      </c>
      <c r="M2366" s="174">
        <v>45761.0</v>
      </c>
      <c r="N2366" s="31" t="s">
        <v>78</v>
      </c>
      <c r="O2366" s="173">
        <v>1.0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99" t="s">
        <v>6440</v>
      </c>
      <c r="B2367" s="168" t="s">
        <v>6441</v>
      </c>
      <c r="C2367" s="31" t="s">
        <v>1725</v>
      </c>
      <c r="D2367" s="168" t="s">
        <v>6442</v>
      </c>
      <c r="E2367" s="31" t="s">
        <v>6443</v>
      </c>
      <c r="F2367" s="31" t="s">
        <v>401</v>
      </c>
      <c r="G2367" s="163" t="s">
        <v>1728</v>
      </c>
      <c r="H2367" s="31" t="s">
        <v>1728</v>
      </c>
      <c r="I2367" s="168" t="s">
        <v>5828</v>
      </c>
      <c r="J2367" s="173">
        <v>1.0</v>
      </c>
      <c r="K2367" s="31" t="s">
        <v>151</v>
      </c>
      <c r="L2367" s="31" t="s">
        <v>134</v>
      </c>
      <c r="M2367" s="174">
        <v>45761.0</v>
      </c>
      <c r="N2367" s="31" t="s">
        <v>78</v>
      </c>
      <c r="O2367" s="173">
        <v>1.0</v>
      </c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99" t="s">
        <v>6444</v>
      </c>
      <c r="B2368" s="168" t="s">
        <v>6150</v>
      </c>
      <c r="C2368" s="31" t="s">
        <v>1735</v>
      </c>
      <c r="D2368" s="168" t="s">
        <v>6151</v>
      </c>
      <c r="E2368" s="31" t="s">
        <v>6152</v>
      </c>
      <c r="F2368" s="31" t="s">
        <v>129</v>
      </c>
      <c r="G2368" s="168" t="s">
        <v>1736</v>
      </c>
      <c r="H2368" s="31" t="s">
        <v>1733</v>
      </c>
      <c r="I2368" s="168" t="s">
        <v>1755</v>
      </c>
      <c r="J2368" s="173">
        <v>1.0</v>
      </c>
      <c r="K2368" s="31" t="s">
        <v>9</v>
      </c>
      <c r="L2368" s="31" t="s">
        <v>134</v>
      </c>
      <c r="M2368" s="174">
        <v>45761.0</v>
      </c>
      <c r="N2368" s="31" t="s">
        <v>78</v>
      </c>
      <c r="O2368" s="173">
        <v>1.0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99" t="s">
        <v>6445</v>
      </c>
      <c r="B2369" s="168" t="s">
        <v>6446</v>
      </c>
      <c r="C2369" s="31" t="s">
        <v>1725</v>
      </c>
      <c r="D2369" s="168" t="s">
        <v>6447</v>
      </c>
      <c r="E2369" s="31" t="s">
        <v>6448</v>
      </c>
      <c r="F2369" s="31" t="s">
        <v>178</v>
      </c>
      <c r="G2369" s="163" t="s">
        <v>1728</v>
      </c>
      <c r="H2369" s="31" t="s">
        <v>1728</v>
      </c>
      <c r="I2369" s="168" t="s">
        <v>1755</v>
      </c>
      <c r="J2369" s="173">
        <v>1.0</v>
      </c>
      <c r="K2369" s="31" t="s">
        <v>9</v>
      </c>
      <c r="L2369" s="31" t="s">
        <v>134</v>
      </c>
      <c r="M2369" s="174">
        <v>45761.0</v>
      </c>
      <c r="N2369" s="31" t="s">
        <v>78</v>
      </c>
      <c r="O2369" s="173">
        <v>1.0</v>
      </c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99" t="s">
        <v>6449</v>
      </c>
      <c r="B2370" s="168" t="s">
        <v>6441</v>
      </c>
      <c r="C2370" s="31" t="s">
        <v>1732</v>
      </c>
      <c r="D2370" s="168" t="s">
        <v>6442</v>
      </c>
      <c r="E2370" s="31" t="s">
        <v>6443</v>
      </c>
      <c r="F2370" s="31" t="s">
        <v>401</v>
      </c>
      <c r="G2370" s="168" t="s">
        <v>6255</v>
      </c>
      <c r="H2370" s="31" t="s">
        <v>6256</v>
      </c>
      <c r="I2370" s="168" t="s">
        <v>5828</v>
      </c>
      <c r="J2370" s="173">
        <v>1.0</v>
      </c>
      <c r="K2370" s="31" t="s">
        <v>151</v>
      </c>
      <c r="L2370" s="31" t="s">
        <v>134</v>
      </c>
      <c r="M2370" s="174">
        <v>45761.0</v>
      </c>
      <c r="N2370" s="31" t="s">
        <v>78</v>
      </c>
      <c r="O2370" s="173">
        <v>1.0</v>
      </c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99" t="s">
        <v>6450</v>
      </c>
      <c r="B2371" s="168" t="s">
        <v>6091</v>
      </c>
      <c r="C2371" s="31" t="s">
        <v>1735</v>
      </c>
      <c r="D2371" s="168" t="s">
        <v>6092</v>
      </c>
      <c r="E2371" s="31" t="s">
        <v>1771</v>
      </c>
      <c r="F2371" s="31" t="s">
        <v>725</v>
      </c>
      <c r="G2371" s="168" t="s">
        <v>1792</v>
      </c>
      <c r="H2371" s="31" t="s">
        <v>1779</v>
      </c>
      <c r="I2371" s="168" t="s">
        <v>5828</v>
      </c>
      <c r="J2371" s="173">
        <v>1.0</v>
      </c>
      <c r="K2371" s="31" t="s">
        <v>151</v>
      </c>
      <c r="L2371" s="31" t="s">
        <v>134</v>
      </c>
      <c r="M2371" s="174">
        <v>45761.0</v>
      </c>
      <c r="N2371" s="31" t="s">
        <v>78</v>
      </c>
      <c r="O2371" s="173">
        <v>1.0</v>
      </c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99" t="s">
        <v>6451</v>
      </c>
      <c r="B2372" s="168" t="s">
        <v>6452</v>
      </c>
      <c r="C2372" s="31" t="s">
        <v>1725</v>
      </c>
      <c r="D2372" s="168" t="s">
        <v>6453</v>
      </c>
      <c r="E2372" s="31" t="s">
        <v>6454</v>
      </c>
      <c r="F2372" s="31" t="s">
        <v>725</v>
      </c>
      <c r="G2372" s="163" t="s">
        <v>1728</v>
      </c>
      <c r="H2372" s="31" t="s">
        <v>1728</v>
      </c>
      <c r="I2372" s="168" t="s">
        <v>1755</v>
      </c>
      <c r="J2372" s="173">
        <v>1.0</v>
      </c>
      <c r="K2372" s="31" t="s">
        <v>9</v>
      </c>
      <c r="L2372" s="31" t="s">
        <v>134</v>
      </c>
      <c r="M2372" s="174">
        <v>45761.0</v>
      </c>
      <c r="N2372" s="31" t="s">
        <v>78</v>
      </c>
      <c r="O2372" s="173">
        <v>1.0</v>
      </c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99" t="s">
        <v>6455</v>
      </c>
      <c r="B2373" s="168" t="s">
        <v>6380</v>
      </c>
      <c r="C2373" s="31" t="s">
        <v>1732</v>
      </c>
      <c r="D2373" s="168" t="s">
        <v>6381</v>
      </c>
      <c r="E2373" s="31" t="s">
        <v>6382</v>
      </c>
      <c r="F2373" s="31" t="s">
        <v>725</v>
      </c>
      <c r="G2373" s="168" t="s">
        <v>6456</v>
      </c>
      <c r="H2373" s="31" t="s">
        <v>6457</v>
      </c>
      <c r="I2373" s="168" t="s">
        <v>5828</v>
      </c>
      <c r="J2373" s="173">
        <v>1.0</v>
      </c>
      <c r="K2373" s="31" t="s">
        <v>151</v>
      </c>
      <c r="L2373" s="31" t="s">
        <v>134</v>
      </c>
      <c r="M2373" s="174">
        <v>45761.0</v>
      </c>
      <c r="N2373" s="31" t="s">
        <v>78</v>
      </c>
      <c r="O2373" s="173">
        <v>1.0</v>
      </c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99" t="s">
        <v>6458</v>
      </c>
      <c r="B2374" s="168" t="s">
        <v>6328</v>
      </c>
      <c r="C2374" s="31" t="s">
        <v>1732</v>
      </c>
      <c r="D2374" s="168" t="s">
        <v>6329</v>
      </c>
      <c r="E2374" s="31" t="s">
        <v>6330</v>
      </c>
      <c r="F2374" s="31" t="s">
        <v>725</v>
      </c>
      <c r="G2374" s="168" t="s">
        <v>6456</v>
      </c>
      <c r="H2374" s="31" t="s">
        <v>6457</v>
      </c>
      <c r="I2374" s="168" t="s">
        <v>1755</v>
      </c>
      <c r="J2374" s="173">
        <v>1.0</v>
      </c>
      <c r="K2374" s="31" t="s">
        <v>9</v>
      </c>
      <c r="L2374" s="31" t="s">
        <v>134</v>
      </c>
      <c r="M2374" s="174">
        <v>45761.0</v>
      </c>
      <c r="N2374" s="31" t="s">
        <v>78</v>
      </c>
      <c r="O2374" s="173">
        <v>1.0</v>
      </c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99" t="s">
        <v>6459</v>
      </c>
      <c r="B2375" s="168" t="s">
        <v>6340</v>
      </c>
      <c r="C2375" s="31" t="s">
        <v>1732</v>
      </c>
      <c r="D2375" s="168" t="s">
        <v>6341</v>
      </c>
      <c r="E2375" s="31" t="s">
        <v>6342</v>
      </c>
      <c r="F2375" s="31" t="s">
        <v>725</v>
      </c>
      <c r="G2375" s="168" t="s">
        <v>6456</v>
      </c>
      <c r="H2375" s="31" t="s">
        <v>6457</v>
      </c>
      <c r="I2375" s="168" t="s">
        <v>1755</v>
      </c>
      <c r="J2375" s="173">
        <v>1.0</v>
      </c>
      <c r="K2375" s="31" t="s">
        <v>9</v>
      </c>
      <c r="L2375" s="31" t="s">
        <v>134</v>
      </c>
      <c r="M2375" s="174">
        <v>45761.0</v>
      </c>
      <c r="N2375" s="31" t="s">
        <v>78</v>
      </c>
      <c r="O2375" s="173">
        <v>1.0</v>
      </c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99" t="s">
        <v>6460</v>
      </c>
      <c r="B2376" s="168" t="s">
        <v>6367</v>
      </c>
      <c r="C2376" s="31" t="s">
        <v>1732</v>
      </c>
      <c r="D2376" s="168" t="s">
        <v>6368</v>
      </c>
      <c r="E2376" s="31" t="s">
        <v>6369</v>
      </c>
      <c r="F2376" s="31" t="s">
        <v>129</v>
      </c>
      <c r="G2376" s="168" t="s">
        <v>6456</v>
      </c>
      <c r="H2376" s="31" t="s">
        <v>6457</v>
      </c>
      <c r="I2376" s="168" t="s">
        <v>1729</v>
      </c>
      <c r="J2376" s="173">
        <v>1.0</v>
      </c>
      <c r="K2376" s="31" t="s">
        <v>82</v>
      </c>
      <c r="L2376" s="31" t="s">
        <v>134</v>
      </c>
      <c r="M2376" s="174">
        <v>45761.0</v>
      </c>
      <c r="N2376" s="31" t="s">
        <v>78</v>
      </c>
      <c r="O2376" s="173">
        <v>1.0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99" t="s">
        <v>6461</v>
      </c>
      <c r="B2377" s="168" t="s">
        <v>6251</v>
      </c>
      <c r="C2377" s="31" t="s">
        <v>1735</v>
      </c>
      <c r="D2377" s="168" t="s">
        <v>6252</v>
      </c>
      <c r="E2377" s="31" t="s">
        <v>6253</v>
      </c>
      <c r="F2377" s="31" t="s">
        <v>178</v>
      </c>
      <c r="G2377" s="168" t="s">
        <v>6255</v>
      </c>
      <c r="H2377" s="31" t="s">
        <v>6256</v>
      </c>
      <c r="I2377" s="168" t="s">
        <v>5828</v>
      </c>
      <c r="J2377" s="173">
        <v>1.0</v>
      </c>
      <c r="K2377" s="31" t="s">
        <v>151</v>
      </c>
      <c r="L2377" s="31" t="s">
        <v>134</v>
      </c>
      <c r="M2377" s="174">
        <v>45761.0</v>
      </c>
      <c r="N2377" s="31" t="s">
        <v>78</v>
      </c>
      <c r="O2377" s="173">
        <v>1.0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99" t="s">
        <v>6462</v>
      </c>
      <c r="B2378" s="168" t="s">
        <v>6208</v>
      </c>
      <c r="C2378" s="31" t="s">
        <v>1732</v>
      </c>
      <c r="D2378" s="168" t="s">
        <v>6209</v>
      </c>
      <c r="E2378" s="31" t="s">
        <v>6210</v>
      </c>
      <c r="F2378" s="31" t="s">
        <v>513</v>
      </c>
      <c r="G2378" s="168" t="s">
        <v>1962</v>
      </c>
      <c r="H2378" s="31" t="s">
        <v>1944</v>
      </c>
      <c r="I2378" s="168" t="s">
        <v>1729</v>
      </c>
      <c r="J2378" s="173">
        <v>1.0</v>
      </c>
      <c r="K2378" s="31" t="s">
        <v>82</v>
      </c>
      <c r="L2378" s="31" t="s">
        <v>134</v>
      </c>
      <c r="M2378" s="174">
        <v>45761.0</v>
      </c>
      <c r="N2378" s="31" t="s">
        <v>78</v>
      </c>
      <c r="O2378" s="173">
        <v>1.0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99" t="s">
        <v>6463</v>
      </c>
      <c r="B2379" s="168" t="s">
        <v>6464</v>
      </c>
      <c r="C2379" s="31" t="s">
        <v>1725</v>
      </c>
      <c r="D2379" s="168" t="s">
        <v>6465</v>
      </c>
      <c r="E2379" s="31" t="s">
        <v>5338</v>
      </c>
      <c r="F2379" s="31" t="s">
        <v>178</v>
      </c>
      <c r="G2379" s="163" t="s">
        <v>1728</v>
      </c>
      <c r="H2379" s="31" t="s">
        <v>1728</v>
      </c>
      <c r="I2379" s="168" t="s">
        <v>5828</v>
      </c>
      <c r="J2379" s="173">
        <v>1.0</v>
      </c>
      <c r="K2379" s="31" t="s">
        <v>151</v>
      </c>
      <c r="L2379" s="31" t="s">
        <v>134</v>
      </c>
      <c r="M2379" s="174">
        <v>45761.0</v>
      </c>
      <c r="N2379" s="31" t="s">
        <v>78</v>
      </c>
      <c r="O2379" s="173">
        <v>1.0</v>
      </c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99" t="s">
        <v>6466</v>
      </c>
      <c r="B2380" s="168" t="s">
        <v>6303</v>
      </c>
      <c r="C2380" s="31" t="s">
        <v>1735</v>
      </c>
      <c r="D2380" s="168" t="s">
        <v>6304</v>
      </c>
      <c r="E2380" s="31" t="s">
        <v>6305</v>
      </c>
      <c r="F2380" s="31" t="s">
        <v>129</v>
      </c>
      <c r="G2380" s="168" t="s">
        <v>1792</v>
      </c>
      <c r="H2380" s="31" t="s">
        <v>1779</v>
      </c>
      <c r="I2380" s="168" t="s">
        <v>5828</v>
      </c>
      <c r="J2380" s="173">
        <v>1.0</v>
      </c>
      <c r="K2380" s="31" t="s">
        <v>151</v>
      </c>
      <c r="L2380" s="31" t="s">
        <v>134</v>
      </c>
      <c r="M2380" s="174">
        <v>45761.0</v>
      </c>
      <c r="N2380" s="31" t="s">
        <v>78</v>
      </c>
      <c r="O2380" s="173">
        <v>1.0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99" t="s">
        <v>6467</v>
      </c>
      <c r="B2381" s="168" t="s">
        <v>6446</v>
      </c>
      <c r="C2381" s="31" t="s">
        <v>1732</v>
      </c>
      <c r="D2381" s="168" t="s">
        <v>6447</v>
      </c>
      <c r="E2381" s="31" t="s">
        <v>6448</v>
      </c>
      <c r="F2381" s="31" t="s">
        <v>178</v>
      </c>
      <c r="G2381" s="168" t="s">
        <v>6456</v>
      </c>
      <c r="H2381" s="31" t="s">
        <v>6457</v>
      </c>
      <c r="I2381" s="168" t="s">
        <v>1755</v>
      </c>
      <c r="J2381" s="173">
        <v>1.0</v>
      </c>
      <c r="K2381" s="31" t="s">
        <v>9</v>
      </c>
      <c r="L2381" s="31" t="s">
        <v>134</v>
      </c>
      <c r="M2381" s="174">
        <v>45761.0</v>
      </c>
      <c r="N2381" s="31" t="s">
        <v>78</v>
      </c>
      <c r="O2381" s="173">
        <v>1.0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99" t="s">
        <v>6468</v>
      </c>
      <c r="B2382" s="168" t="s">
        <v>6452</v>
      </c>
      <c r="C2382" s="31" t="s">
        <v>1732</v>
      </c>
      <c r="D2382" s="168" t="s">
        <v>6453</v>
      </c>
      <c r="E2382" s="31" t="s">
        <v>6454</v>
      </c>
      <c r="F2382" s="31" t="s">
        <v>725</v>
      </c>
      <c r="G2382" s="168" t="s">
        <v>6456</v>
      </c>
      <c r="H2382" s="31" t="s">
        <v>6457</v>
      </c>
      <c r="I2382" s="168" t="s">
        <v>1755</v>
      </c>
      <c r="J2382" s="173">
        <v>1.0</v>
      </c>
      <c r="K2382" s="31" t="s">
        <v>9</v>
      </c>
      <c r="L2382" s="31" t="s">
        <v>134</v>
      </c>
      <c r="M2382" s="174">
        <v>45761.0</v>
      </c>
      <c r="N2382" s="31" t="s">
        <v>78</v>
      </c>
      <c r="O2382" s="173">
        <v>1.0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99" t="s">
        <v>6469</v>
      </c>
      <c r="B2383" s="168" t="s">
        <v>6244</v>
      </c>
      <c r="C2383" s="31" t="s">
        <v>1735</v>
      </c>
      <c r="D2383" s="168" t="s">
        <v>6245</v>
      </c>
      <c r="E2383" s="31" t="s">
        <v>6246</v>
      </c>
      <c r="F2383" s="31" t="s">
        <v>178</v>
      </c>
      <c r="G2383" s="168" t="s">
        <v>1962</v>
      </c>
      <c r="H2383" s="31" t="s">
        <v>1944</v>
      </c>
      <c r="I2383" s="168" t="s">
        <v>1755</v>
      </c>
      <c r="J2383" s="173">
        <v>1.0</v>
      </c>
      <c r="K2383" s="31" t="s">
        <v>9</v>
      </c>
      <c r="L2383" s="31" t="s">
        <v>134</v>
      </c>
      <c r="M2383" s="174">
        <v>45761.0</v>
      </c>
      <c r="N2383" s="31" t="s">
        <v>78</v>
      </c>
      <c r="O2383" s="173">
        <v>1.0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99" t="s">
        <v>6470</v>
      </c>
      <c r="B2384" s="168" t="s">
        <v>6414</v>
      </c>
      <c r="C2384" s="31" t="s">
        <v>1732</v>
      </c>
      <c r="D2384" s="168" t="s">
        <v>6415</v>
      </c>
      <c r="E2384" s="31" t="s">
        <v>6416</v>
      </c>
      <c r="F2384" s="31" t="s">
        <v>725</v>
      </c>
      <c r="G2384" s="168" t="s">
        <v>6456</v>
      </c>
      <c r="H2384" s="31" t="s">
        <v>6457</v>
      </c>
      <c r="I2384" s="168" t="s">
        <v>1755</v>
      </c>
      <c r="J2384" s="173">
        <v>1.0</v>
      </c>
      <c r="K2384" s="31" t="s">
        <v>9</v>
      </c>
      <c r="L2384" s="31" t="s">
        <v>134</v>
      </c>
      <c r="M2384" s="174">
        <v>45761.0</v>
      </c>
      <c r="N2384" s="31" t="s">
        <v>78</v>
      </c>
      <c r="O2384" s="173">
        <v>1.0</v>
      </c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99" t="s">
        <v>6471</v>
      </c>
      <c r="B2385" s="168" t="s">
        <v>6472</v>
      </c>
      <c r="C2385" s="31" t="s">
        <v>1725</v>
      </c>
      <c r="D2385" s="168" t="s">
        <v>6473</v>
      </c>
      <c r="E2385" s="31" t="s">
        <v>6474</v>
      </c>
      <c r="F2385" s="31" t="s">
        <v>178</v>
      </c>
      <c r="G2385" s="163" t="s">
        <v>1728</v>
      </c>
      <c r="H2385" s="31" t="s">
        <v>1728</v>
      </c>
      <c r="I2385" s="168" t="s">
        <v>1755</v>
      </c>
      <c r="J2385" s="173">
        <v>1.0</v>
      </c>
      <c r="K2385" s="31" t="s">
        <v>9</v>
      </c>
      <c r="L2385" s="31" t="s">
        <v>134</v>
      </c>
      <c r="M2385" s="174">
        <v>45761.0</v>
      </c>
      <c r="N2385" s="31" t="s">
        <v>78</v>
      </c>
      <c r="O2385" s="173">
        <v>1.0</v>
      </c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99" t="s">
        <v>6475</v>
      </c>
      <c r="B2386" s="168" t="s">
        <v>6425</v>
      </c>
      <c r="C2386" s="31" t="s">
        <v>1735</v>
      </c>
      <c r="D2386" s="168" t="s">
        <v>6426</v>
      </c>
      <c r="E2386" s="31" t="s">
        <v>6427</v>
      </c>
      <c r="F2386" s="31" t="s">
        <v>129</v>
      </c>
      <c r="G2386" s="168" t="s">
        <v>1736</v>
      </c>
      <c r="H2386" s="31" t="s">
        <v>1733</v>
      </c>
      <c r="I2386" s="168" t="s">
        <v>5828</v>
      </c>
      <c r="J2386" s="173">
        <v>1.0</v>
      </c>
      <c r="K2386" s="31" t="s">
        <v>151</v>
      </c>
      <c r="L2386" s="31" t="s">
        <v>134</v>
      </c>
      <c r="M2386" s="174">
        <v>45761.0</v>
      </c>
      <c r="N2386" s="31" t="s">
        <v>78</v>
      </c>
      <c r="O2386" s="173">
        <v>1.0</v>
      </c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99" t="s">
        <v>6476</v>
      </c>
      <c r="B2387" s="168" t="s">
        <v>6472</v>
      </c>
      <c r="C2387" s="31" t="s">
        <v>1732</v>
      </c>
      <c r="D2387" s="168" t="s">
        <v>6473</v>
      </c>
      <c r="E2387" s="31" t="s">
        <v>6474</v>
      </c>
      <c r="F2387" s="31" t="s">
        <v>178</v>
      </c>
      <c r="G2387" s="168" t="s">
        <v>1736</v>
      </c>
      <c r="H2387" s="31" t="s">
        <v>1733</v>
      </c>
      <c r="I2387" s="168" t="s">
        <v>1755</v>
      </c>
      <c r="J2387" s="173">
        <v>1.0</v>
      </c>
      <c r="K2387" s="31" t="s">
        <v>9</v>
      </c>
      <c r="L2387" s="31" t="s">
        <v>134</v>
      </c>
      <c r="M2387" s="174">
        <v>45761.0</v>
      </c>
      <c r="N2387" s="31" t="s">
        <v>78</v>
      </c>
      <c r="O2387" s="173">
        <v>1.0</v>
      </c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99" t="s">
        <v>6477</v>
      </c>
      <c r="B2388" s="168" t="s">
        <v>6464</v>
      </c>
      <c r="C2388" s="31" t="s">
        <v>1732</v>
      </c>
      <c r="D2388" s="168" t="s">
        <v>6465</v>
      </c>
      <c r="E2388" s="31" t="s">
        <v>5338</v>
      </c>
      <c r="F2388" s="31" t="s">
        <v>178</v>
      </c>
      <c r="G2388" s="168" t="s">
        <v>1736</v>
      </c>
      <c r="H2388" s="31" t="s">
        <v>1733</v>
      </c>
      <c r="I2388" s="168" t="s">
        <v>5828</v>
      </c>
      <c r="J2388" s="173">
        <v>1.0</v>
      </c>
      <c r="K2388" s="31" t="s">
        <v>151</v>
      </c>
      <c r="L2388" s="31" t="s">
        <v>134</v>
      </c>
      <c r="M2388" s="174">
        <v>45761.0</v>
      </c>
      <c r="N2388" s="31" t="s">
        <v>78</v>
      </c>
      <c r="O2388" s="173">
        <v>1.0</v>
      </c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99" t="s">
        <v>6478</v>
      </c>
      <c r="B2389" s="168" t="s">
        <v>6288</v>
      </c>
      <c r="C2389" s="31" t="s">
        <v>1735</v>
      </c>
      <c r="D2389" s="168" t="s">
        <v>6289</v>
      </c>
      <c r="E2389" s="31" t="s">
        <v>6290</v>
      </c>
      <c r="F2389" s="31" t="s">
        <v>129</v>
      </c>
      <c r="G2389" s="168" t="s">
        <v>1792</v>
      </c>
      <c r="H2389" s="31" t="s">
        <v>1779</v>
      </c>
      <c r="I2389" s="168" t="s">
        <v>1755</v>
      </c>
      <c r="J2389" s="173">
        <v>1.0</v>
      </c>
      <c r="K2389" s="31" t="s">
        <v>9</v>
      </c>
      <c r="L2389" s="31" t="s">
        <v>134</v>
      </c>
      <c r="M2389" s="174">
        <v>45761.0</v>
      </c>
      <c r="N2389" s="31" t="s">
        <v>78</v>
      </c>
      <c r="O2389" s="173">
        <v>1.0</v>
      </c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99" t="s">
        <v>6479</v>
      </c>
      <c r="B2390" s="168" t="s">
        <v>6384</v>
      </c>
      <c r="C2390" s="31" t="s">
        <v>1735</v>
      </c>
      <c r="D2390" s="168" t="s">
        <v>6385</v>
      </c>
      <c r="E2390" s="31" t="s">
        <v>6386</v>
      </c>
      <c r="F2390" s="31" t="s">
        <v>178</v>
      </c>
      <c r="G2390" s="168" t="s">
        <v>1962</v>
      </c>
      <c r="H2390" s="31" t="s">
        <v>1944</v>
      </c>
      <c r="I2390" s="168" t="s">
        <v>1755</v>
      </c>
      <c r="J2390" s="173">
        <v>1.0</v>
      </c>
      <c r="K2390" s="31" t="s">
        <v>9</v>
      </c>
      <c r="L2390" s="31" t="s">
        <v>134</v>
      </c>
      <c r="M2390" s="174">
        <v>45761.0</v>
      </c>
      <c r="N2390" s="31" t="s">
        <v>78</v>
      </c>
      <c r="O2390" s="173">
        <v>1.0</v>
      </c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99" t="s">
        <v>6480</v>
      </c>
      <c r="B2391" s="168" t="s">
        <v>6481</v>
      </c>
      <c r="C2391" s="31" t="s">
        <v>1725</v>
      </c>
      <c r="D2391" s="168" t="s">
        <v>6482</v>
      </c>
      <c r="E2391" s="31" t="s">
        <v>6483</v>
      </c>
      <c r="F2391" s="31" t="s">
        <v>178</v>
      </c>
      <c r="G2391" s="163" t="s">
        <v>1728</v>
      </c>
      <c r="H2391" s="31" t="s">
        <v>1728</v>
      </c>
      <c r="I2391" s="168" t="s">
        <v>1755</v>
      </c>
      <c r="J2391" s="173">
        <v>1.0</v>
      </c>
      <c r="K2391" s="31" t="s">
        <v>9</v>
      </c>
      <c r="L2391" s="31" t="s">
        <v>134</v>
      </c>
      <c r="M2391" s="174">
        <v>45761.0</v>
      </c>
      <c r="N2391" s="31" t="s">
        <v>78</v>
      </c>
      <c r="O2391" s="173">
        <v>1.0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99" t="s">
        <v>6484</v>
      </c>
      <c r="B2392" s="168" t="s">
        <v>6446</v>
      </c>
      <c r="C2392" s="31" t="s">
        <v>1735</v>
      </c>
      <c r="D2392" s="168" t="s">
        <v>6447</v>
      </c>
      <c r="E2392" s="31" t="s">
        <v>6448</v>
      </c>
      <c r="F2392" s="31" t="s">
        <v>178</v>
      </c>
      <c r="G2392" s="168" t="s">
        <v>6456</v>
      </c>
      <c r="H2392" s="31" t="s">
        <v>6457</v>
      </c>
      <c r="I2392" s="168" t="s">
        <v>1755</v>
      </c>
      <c r="J2392" s="173">
        <v>1.0</v>
      </c>
      <c r="K2392" s="31" t="s">
        <v>9</v>
      </c>
      <c r="L2392" s="31" t="s">
        <v>134</v>
      </c>
      <c r="M2392" s="174">
        <v>45761.0</v>
      </c>
      <c r="N2392" s="31" t="s">
        <v>78</v>
      </c>
      <c r="O2392" s="173">
        <v>1.0</v>
      </c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99" t="s">
        <v>6485</v>
      </c>
      <c r="B2393" s="168" t="s">
        <v>6185</v>
      </c>
      <c r="C2393" s="31" t="s">
        <v>1735</v>
      </c>
      <c r="D2393" s="168" t="s">
        <v>6186</v>
      </c>
      <c r="E2393" s="31" t="s">
        <v>6187</v>
      </c>
      <c r="F2393" s="31" t="s">
        <v>132</v>
      </c>
      <c r="G2393" s="168" t="s">
        <v>1749</v>
      </c>
      <c r="H2393" s="31" t="s">
        <v>1742</v>
      </c>
      <c r="I2393" s="168" t="s">
        <v>5828</v>
      </c>
      <c r="J2393" s="173">
        <v>1.0</v>
      </c>
      <c r="K2393" s="31" t="s">
        <v>151</v>
      </c>
      <c r="L2393" s="31" t="s">
        <v>134</v>
      </c>
      <c r="M2393" s="174">
        <v>45761.0</v>
      </c>
      <c r="N2393" s="31" t="s">
        <v>78</v>
      </c>
      <c r="O2393" s="173">
        <v>1.0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99" t="s">
        <v>6486</v>
      </c>
      <c r="B2394" s="168" t="s">
        <v>6434</v>
      </c>
      <c r="C2394" s="31" t="s">
        <v>1735</v>
      </c>
      <c r="D2394" s="168" t="s">
        <v>6435</v>
      </c>
      <c r="E2394" s="31" t="s">
        <v>6436</v>
      </c>
      <c r="F2394" s="31" t="s">
        <v>129</v>
      </c>
      <c r="G2394" s="168" t="s">
        <v>1736</v>
      </c>
      <c r="H2394" s="31" t="s">
        <v>1733</v>
      </c>
      <c r="I2394" s="168" t="s">
        <v>1755</v>
      </c>
      <c r="J2394" s="173">
        <v>1.0</v>
      </c>
      <c r="K2394" s="31" t="s">
        <v>9</v>
      </c>
      <c r="L2394" s="31" t="s">
        <v>134</v>
      </c>
      <c r="M2394" s="174">
        <v>45761.0</v>
      </c>
      <c r="N2394" s="31" t="s">
        <v>78</v>
      </c>
      <c r="O2394" s="173">
        <v>1.0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99" t="s">
        <v>6487</v>
      </c>
      <c r="B2395" s="168" t="s">
        <v>6488</v>
      </c>
      <c r="C2395" s="31" t="s">
        <v>1725</v>
      </c>
      <c r="D2395" s="168" t="s">
        <v>6489</v>
      </c>
      <c r="E2395" s="31" t="s">
        <v>5428</v>
      </c>
      <c r="F2395" s="31" t="s">
        <v>178</v>
      </c>
      <c r="G2395" s="163" t="s">
        <v>1728</v>
      </c>
      <c r="H2395" s="31" t="s">
        <v>1728</v>
      </c>
      <c r="I2395" s="168" t="s">
        <v>1755</v>
      </c>
      <c r="J2395" s="173">
        <v>1.0</v>
      </c>
      <c r="K2395" s="31" t="s">
        <v>9</v>
      </c>
      <c r="L2395" s="31" t="s">
        <v>134</v>
      </c>
      <c r="M2395" s="174">
        <v>45761.0</v>
      </c>
      <c r="N2395" s="31" t="s">
        <v>78</v>
      </c>
      <c r="O2395" s="173">
        <v>1.0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99" t="s">
        <v>6490</v>
      </c>
      <c r="B2396" s="168" t="s">
        <v>6217</v>
      </c>
      <c r="C2396" s="31" t="s">
        <v>1735</v>
      </c>
      <c r="D2396" s="168" t="s">
        <v>6218</v>
      </c>
      <c r="E2396" s="31" t="s">
        <v>6219</v>
      </c>
      <c r="F2396" s="31" t="s">
        <v>178</v>
      </c>
      <c r="G2396" s="168" t="s">
        <v>1962</v>
      </c>
      <c r="H2396" s="31" t="s">
        <v>1944</v>
      </c>
      <c r="I2396" s="168" t="s">
        <v>1755</v>
      </c>
      <c r="J2396" s="173">
        <v>1.0</v>
      </c>
      <c r="K2396" s="31" t="s">
        <v>9</v>
      </c>
      <c r="L2396" s="31" t="s">
        <v>134</v>
      </c>
      <c r="M2396" s="174">
        <v>45761.0</v>
      </c>
      <c r="N2396" s="31" t="s">
        <v>78</v>
      </c>
      <c r="O2396" s="173">
        <v>1.0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99" t="s">
        <v>6491</v>
      </c>
      <c r="B2397" s="168" t="s">
        <v>6452</v>
      </c>
      <c r="C2397" s="31" t="s">
        <v>1735</v>
      </c>
      <c r="D2397" s="168" t="s">
        <v>6453</v>
      </c>
      <c r="E2397" s="31" t="s">
        <v>6454</v>
      </c>
      <c r="F2397" s="31" t="s">
        <v>725</v>
      </c>
      <c r="G2397" s="168" t="s">
        <v>6456</v>
      </c>
      <c r="H2397" s="31" t="s">
        <v>6457</v>
      </c>
      <c r="I2397" s="168" t="s">
        <v>1755</v>
      </c>
      <c r="J2397" s="173">
        <v>1.0</v>
      </c>
      <c r="K2397" s="31" t="s">
        <v>9</v>
      </c>
      <c r="L2397" s="31" t="s">
        <v>134</v>
      </c>
      <c r="M2397" s="174">
        <v>45761.0</v>
      </c>
      <c r="N2397" s="31" t="s">
        <v>78</v>
      </c>
      <c r="O2397" s="173">
        <v>1.0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99" t="s">
        <v>6492</v>
      </c>
      <c r="B2398" s="168" t="s">
        <v>6493</v>
      </c>
      <c r="C2398" s="31" t="s">
        <v>1725</v>
      </c>
      <c r="D2398" s="168" t="s">
        <v>6494</v>
      </c>
      <c r="E2398" s="31" t="s">
        <v>6495</v>
      </c>
      <c r="F2398" s="31" t="s">
        <v>178</v>
      </c>
      <c r="G2398" s="163" t="s">
        <v>1728</v>
      </c>
      <c r="H2398" s="31" t="s">
        <v>1728</v>
      </c>
      <c r="I2398" s="168" t="s">
        <v>1755</v>
      </c>
      <c r="J2398" s="173">
        <v>1.0</v>
      </c>
      <c r="K2398" s="31" t="s">
        <v>9</v>
      </c>
      <c r="L2398" s="31" t="s">
        <v>134</v>
      </c>
      <c r="M2398" s="174">
        <v>45761.0</v>
      </c>
      <c r="N2398" s="31" t="s">
        <v>78</v>
      </c>
      <c r="O2398" s="173">
        <v>1.0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99" t="s">
        <v>6496</v>
      </c>
      <c r="B2399" s="168" t="s">
        <v>6336</v>
      </c>
      <c r="C2399" s="31" t="s">
        <v>1735</v>
      </c>
      <c r="D2399" s="168" t="s">
        <v>6337</v>
      </c>
      <c r="E2399" s="31" t="s">
        <v>6338</v>
      </c>
      <c r="F2399" s="31" t="s">
        <v>178</v>
      </c>
      <c r="G2399" s="168" t="s">
        <v>1962</v>
      </c>
      <c r="H2399" s="31" t="s">
        <v>1944</v>
      </c>
      <c r="I2399" s="168" t="s">
        <v>1755</v>
      </c>
      <c r="J2399" s="173">
        <v>1.0</v>
      </c>
      <c r="K2399" s="31" t="s">
        <v>9</v>
      </c>
      <c r="L2399" s="31" t="s">
        <v>134</v>
      </c>
      <c r="M2399" s="174">
        <v>45761.0</v>
      </c>
      <c r="N2399" s="31" t="s">
        <v>78</v>
      </c>
      <c r="O2399" s="173">
        <v>1.0</v>
      </c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99" t="s">
        <v>6497</v>
      </c>
      <c r="B2400" s="168" t="s">
        <v>6488</v>
      </c>
      <c r="C2400" s="31" t="s">
        <v>1732</v>
      </c>
      <c r="D2400" s="168" t="s">
        <v>6489</v>
      </c>
      <c r="E2400" s="31" t="s">
        <v>5428</v>
      </c>
      <c r="F2400" s="31" t="s">
        <v>178</v>
      </c>
      <c r="G2400" s="168" t="s">
        <v>1736</v>
      </c>
      <c r="H2400" s="31" t="s">
        <v>1733</v>
      </c>
      <c r="I2400" s="168" t="s">
        <v>1755</v>
      </c>
      <c r="J2400" s="173">
        <v>1.0</v>
      </c>
      <c r="K2400" s="31" t="s">
        <v>9</v>
      </c>
      <c r="L2400" s="31" t="s">
        <v>134</v>
      </c>
      <c r="M2400" s="174">
        <v>45761.0</v>
      </c>
      <c r="N2400" s="31" t="s">
        <v>78</v>
      </c>
      <c r="O2400" s="173">
        <v>1.0</v>
      </c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99" t="s">
        <v>6498</v>
      </c>
      <c r="B2401" s="168" t="s">
        <v>6312</v>
      </c>
      <c r="C2401" s="31" t="s">
        <v>1735</v>
      </c>
      <c r="D2401" s="168" t="s">
        <v>6313</v>
      </c>
      <c r="E2401" s="31" t="s">
        <v>6314</v>
      </c>
      <c r="F2401" s="31" t="s">
        <v>178</v>
      </c>
      <c r="G2401" s="168" t="s">
        <v>1962</v>
      </c>
      <c r="H2401" s="31" t="s">
        <v>1944</v>
      </c>
      <c r="I2401" s="168" t="s">
        <v>1755</v>
      </c>
      <c r="J2401" s="173">
        <v>1.0</v>
      </c>
      <c r="K2401" s="31" t="s">
        <v>9</v>
      </c>
      <c r="L2401" s="31" t="s">
        <v>134</v>
      </c>
      <c r="M2401" s="174">
        <v>45761.0</v>
      </c>
      <c r="N2401" s="31" t="s">
        <v>78</v>
      </c>
      <c r="O2401" s="173">
        <v>1.0</v>
      </c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99" t="s">
        <v>6499</v>
      </c>
      <c r="B2402" s="168" t="s">
        <v>6500</v>
      </c>
      <c r="C2402" s="31" t="s">
        <v>1725</v>
      </c>
      <c r="D2402" s="168" t="s">
        <v>6501</v>
      </c>
      <c r="E2402" s="31" t="s">
        <v>6502</v>
      </c>
      <c r="F2402" s="31" t="s">
        <v>178</v>
      </c>
      <c r="G2402" s="163" t="s">
        <v>1728</v>
      </c>
      <c r="H2402" s="31" t="s">
        <v>1728</v>
      </c>
      <c r="I2402" s="168" t="s">
        <v>1755</v>
      </c>
      <c r="J2402" s="173">
        <v>1.0</v>
      </c>
      <c r="K2402" s="31" t="s">
        <v>9</v>
      </c>
      <c r="L2402" s="31" t="s">
        <v>134</v>
      </c>
      <c r="M2402" s="174">
        <v>45761.0</v>
      </c>
      <c r="N2402" s="31" t="s">
        <v>78</v>
      </c>
      <c r="O2402" s="173">
        <v>1.0</v>
      </c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99" t="s">
        <v>6503</v>
      </c>
      <c r="B2403" s="168" t="s">
        <v>6308</v>
      </c>
      <c r="C2403" s="31" t="s">
        <v>1735</v>
      </c>
      <c r="D2403" s="168" t="s">
        <v>6309</v>
      </c>
      <c r="E2403" s="31" t="s">
        <v>6310</v>
      </c>
      <c r="F2403" s="31" t="s">
        <v>132</v>
      </c>
      <c r="G2403" s="168" t="s">
        <v>1749</v>
      </c>
      <c r="H2403" s="31" t="s">
        <v>1742</v>
      </c>
      <c r="I2403" s="168" t="s">
        <v>1755</v>
      </c>
      <c r="J2403" s="173">
        <v>1.0</v>
      </c>
      <c r="K2403" s="31" t="s">
        <v>9</v>
      </c>
      <c r="L2403" s="31" t="s">
        <v>134</v>
      </c>
      <c r="M2403" s="174">
        <v>45761.0</v>
      </c>
      <c r="N2403" s="31" t="s">
        <v>78</v>
      </c>
      <c r="O2403" s="173">
        <v>1.0</v>
      </c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99" t="s">
        <v>6504</v>
      </c>
      <c r="B2404" s="168" t="s">
        <v>6472</v>
      </c>
      <c r="C2404" s="31" t="s">
        <v>1735</v>
      </c>
      <c r="D2404" s="168" t="s">
        <v>6473</v>
      </c>
      <c r="E2404" s="31" t="s">
        <v>6474</v>
      </c>
      <c r="F2404" s="31" t="s">
        <v>178</v>
      </c>
      <c r="G2404" s="168" t="s">
        <v>1736</v>
      </c>
      <c r="H2404" s="31" t="s">
        <v>1733</v>
      </c>
      <c r="I2404" s="168" t="s">
        <v>1755</v>
      </c>
      <c r="J2404" s="173">
        <v>1.0</v>
      </c>
      <c r="K2404" s="31" t="s">
        <v>9</v>
      </c>
      <c r="L2404" s="31" t="s">
        <v>134</v>
      </c>
      <c r="M2404" s="174">
        <v>45761.0</v>
      </c>
      <c r="N2404" s="31" t="s">
        <v>78</v>
      </c>
      <c r="O2404" s="173">
        <v>1.0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99" t="s">
        <v>6505</v>
      </c>
      <c r="B2405" s="168" t="s">
        <v>6328</v>
      </c>
      <c r="C2405" s="31" t="s">
        <v>1735</v>
      </c>
      <c r="D2405" s="168" t="s">
        <v>6329</v>
      </c>
      <c r="E2405" s="31" t="s">
        <v>6330</v>
      </c>
      <c r="F2405" s="31" t="s">
        <v>725</v>
      </c>
      <c r="G2405" s="168" t="s">
        <v>6456</v>
      </c>
      <c r="H2405" s="31" t="s">
        <v>6457</v>
      </c>
      <c r="I2405" s="168" t="s">
        <v>1755</v>
      </c>
      <c r="J2405" s="173">
        <v>1.0</v>
      </c>
      <c r="K2405" s="31" t="s">
        <v>9</v>
      </c>
      <c r="L2405" s="31" t="s">
        <v>134</v>
      </c>
      <c r="M2405" s="174">
        <v>45761.0</v>
      </c>
      <c r="N2405" s="31" t="s">
        <v>78</v>
      </c>
      <c r="O2405" s="173">
        <v>1.0</v>
      </c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99" t="s">
        <v>6506</v>
      </c>
      <c r="B2406" s="168" t="s">
        <v>6408</v>
      </c>
      <c r="C2406" s="31" t="s">
        <v>1735</v>
      </c>
      <c r="D2406" s="168" t="s">
        <v>6409</v>
      </c>
      <c r="E2406" s="31" t="s">
        <v>6410</v>
      </c>
      <c r="F2406" s="31" t="s">
        <v>401</v>
      </c>
      <c r="G2406" s="168" t="s">
        <v>6255</v>
      </c>
      <c r="H2406" s="31" t="s">
        <v>6256</v>
      </c>
      <c r="I2406" s="168" t="s">
        <v>1755</v>
      </c>
      <c r="J2406" s="173">
        <v>1.0</v>
      </c>
      <c r="K2406" s="31" t="s">
        <v>9</v>
      </c>
      <c r="L2406" s="31" t="s">
        <v>134</v>
      </c>
      <c r="M2406" s="174">
        <v>45761.0</v>
      </c>
      <c r="N2406" s="31" t="s">
        <v>78</v>
      </c>
      <c r="O2406" s="173">
        <v>1.0</v>
      </c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99" t="s">
        <v>6507</v>
      </c>
      <c r="B2407" s="168" t="s">
        <v>6353</v>
      </c>
      <c r="C2407" s="31" t="s">
        <v>1735</v>
      </c>
      <c r="D2407" s="168" t="s">
        <v>6354</v>
      </c>
      <c r="E2407" s="31" t="s">
        <v>6355</v>
      </c>
      <c r="F2407" s="31" t="s">
        <v>178</v>
      </c>
      <c r="G2407" s="168" t="s">
        <v>1962</v>
      </c>
      <c r="H2407" s="31" t="s">
        <v>1944</v>
      </c>
      <c r="I2407" s="168" t="s">
        <v>1755</v>
      </c>
      <c r="J2407" s="173">
        <v>1.0</v>
      </c>
      <c r="K2407" s="31" t="s">
        <v>9</v>
      </c>
      <c r="L2407" s="31" t="s">
        <v>134</v>
      </c>
      <c r="M2407" s="174">
        <v>45761.0</v>
      </c>
      <c r="N2407" s="31" t="s">
        <v>78</v>
      </c>
      <c r="O2407" s="173">
        <v>1.0</v>
      </c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99" t="s">
        <v>6508</v>
      </c>
      <c r="B2408" s="168" t="s">
        <v>6488</v>
      </c>
      <c r="C2408" s="31" t="s">
        <v>1735</v>
      </c>
      <c r="D2408" s="168" t="s">
        <v>6489</v>
      </c>
      <c r="E2408" s="31" t="s">
        <v>5428</v>
      </c>
      <c r="F2408" s="31" t="s">
        <v>178</v>
      </c>
      <c r="G2408" s="168" t="s">
        <v>1736</v>
      </c>
      <c r="H2408" s="31" t="s">
        <v>1733</v>
      </c>
      <c r="I2408" s="168" t="s">
        <v>1755</v>
      </c>
      <c r="J2408" s="173">
        <v>1.0</v>
      </c>
      <c r="K2408" s="31" t="s">
        <v>9</v>
      </c>
      <c r="L2408" s="31" t="s">
        <v>134</v>
      </c>
      <c r="M2408" s="174">
        <v>45761.0</v>
      </c>
      <c r="N2408" s="31" t="s">
        <v>78</v>
      </c>
      <c r="O2408" s="173">
        <v>1.0</v>
      </c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99" t="s">
        <v>6509</v>
      </c>
      <c r="B2409" s="168" t="s">
        <v>6414</v>
      </c>
      <c r="C2409" s="31" t="s">
        <v>1735</v>
      </c>
      <c r="D2409" s="168" t="s">
        <v>6415</v>
      </c>
      <c r="E2409" s="31" t="s">
        <v>6416</v>
      </c>
      <c r="F2409" s="31" t="s">
        <v>725</v>
      </c>
      <c r="G2409" s="168" t="s">
        <v>6456</v>
      </c>
      <c r="H2409" s="31" t="s">
        <v>6457</v>
      </c>
      <c r="I2409" s="168" t="s">
        <v>1755</v>
      </c>
      <c r="J2409" s="173">
        <v>1.0</v>
      </c>
      <c r="K2409" s="31" t="s">
        <v>9</v>
      </c>
      <c r="L2409" s="31" t="s">
        <v>134</v>
      </c>
      <c r="M2409" s="174">
        <v>45761.0</v>
      </c>
      <c r="N2409" s="31" t="s">
        <v>78</v>
      </c>
      <c r="O2409" s="173">
        <v>1.0</v>
      </c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99" t="s">
        <v>6510</v>
      </c>
      <c r="B2410" s="168" t="s">
        <v>6481</v>
      </c>
      <c r="C2410" s="31" t="s">
        <v>1732</v>
      </c>
      <c r="D2410" s="168" t="s">
        <v>6482</v>
      </c>
      <c r="E2410" s="31" t="s">
        <v>6483</v>
      </c>
      <c r="F2410" s="31" t="s">
        <v>178</v>
      </c>
      <c r="G2410" s="168" t="s">
        <v>6255</v>
      </c>
      <c r="H2410" s="31" t="s">
        <v>6256</v>
      </c>
      <c r="I2410" s="168" t="s">
        <v>1755</v>
      </c>
      <c r="J2410" s="173">
        <v>1.0</v>
      </c>
      <c r="K2410" s="31" t="s">
        <v>9</v>
      </c>
      <c r="L2410" s="31" t="s">
        <v>134</v>
      </c>
      <c r="M2410" s="174">
        <v>45761.0</v>
      </c>
      <c r="N2410" s="31" t="s">
        <v>78</v>
      </c>
      <c r="O2410" s="173">
        <v>1.0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99" t="s">
        <v>6511</v>
      </c>
      <c r="B2411" s="168" t="s">
        <v>6500</v>
      </c>
      <c r="C2411" s="31" t="s">
        <v>1732</v>
      </c>
      <c r="D2411" s="168" t="s">
        <v>6501</v>
      </c>
      <c r="E2411" s="31" t="s">
        <v>6502</v>
      </c>
      <c r="F2411" s="31" t="s">
        <v>178</v>
      </c>
      <c r="G2411" s="168" t="s">
        <v>6255</v>
      </c>
      <c r="H2411" s="31" t="s">
        <v>6256</v>
      </c>
      <c r="I2411" s="168" t="s">
        <v>1755</v>
      </c>
      <c r="J2411" s="173">
        <v>1.0</v>
      </c>
      <c r="K2411" s="31" t="s">
        <v>9</v>
      </c>
      <c r="L2411" s="31" t="s">
        <v>134</v>
      </c>
      <c r="M2411" s="174">
        <v>45761.0</v>
      </c>
      <c r="N2411" s="31" t="s">
        <v>78</v>
      </c>
      <c r="O2411" s="173">
        <v>1.0</v>
      </c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99" t="s">
        <v>6512</v>
      </c>
      <c r="B2412" s="168" t="s">
        <v>6126</v>
      </c>
      <c r="C2412" s="31" t="s">
        <v>1735</v>
      </c>
      <c r="D2412" s="168" t="s">
        <v>6127</v>
      </c>
      <c r="E2412" s="31" t="s">
        <v>6128</v>
      </c>
      <c r="F2412" s="31" t="s">
        <v>178</v>
      </c>
      <c r="G2412" s="168" t="s">
        <v>1962</v>
      </c>
      <c r="H2412" s="31" t="s">
        <v>1944</v>
      </c>
      <c r="I2412" s="168" t="s">
        <v>1755</v>
      </c>
      <c r="J2412" s="173">
        <v>1.0</v>
      </c>
      <c r="K2412" s="31" t="s">
        <v>9</v>
      </c>
      <c r="L2412" s="31" t="s">
        <v>134</v>
      </c>
      <c r="M2412" s="174">
        <v>45761.0</v>
      </c>
      <c r="N2412" s="31" t="s">
        <v>78</v>
      </c>
      <c r="O2412" s="173">
        <v>1.0</v>
      </c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99" t="s">
        <v>6513</v>
      </c>
      <c r="B2413" s="168" t="s">
        <v>6514</v>
      </c>
      <c r="C2413" s="31" t="s">
        <v>1725</v>
      </c>
      <c r="D2413" s="168" t="s">
        <v>6515</v>
      </c>
      <c r="E2413" s="31" t="s">
        <v>6516</v>
      </c>
      <c r="F2413" s="31" t="s">
        <v>178</v>
      </c>
      <c r="G2413" s="163" t="s">
        <v>1728</v>
      </c>
      <c r="H2413" s="31" t="s">
        <v>1728</v>
      </c>
      <c r="I2413" s="168" t="s">
        <v>1755</v>
      </c>
      <c r="J2413" s="173">
        <v>1.0</v>
      </c>
      <c r="K2413" s="31" t="s">
        <v>9</v>
      </c>
      <c r="L2413" s="31" t="s">
        <v>134</v>
      </c>
      <c r="M2413" s="174">
        <v>45761.0</v>
      </c>
      <c r="N2413" s="31" t="s">
        <v>78</v>
      </c>
      <c r="O2413" s="173">
        <v>1.0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99" t="s">
        <v>6517</v>
      </c>
      <c r="B2414" s="168" t="s">
        <v>6248</v>
      </c>
      <c r="C2414" s="31" t="s">
        <v>1735</v>
      </c>
      <c r="D2414" s="168" t="s">
        <v>6249</v>
      </c>
      <c r="E2414" s="31" t="s">
        <v>2847</v>
      </c>
      <c r="F2414" s="31" t="s">
        <v>132</v>
      </c>
      <c r="G2414" s="168" t="s">
        <v>1792</v>
      </c>
      <c r="H2414" s="31" t="s">
        <v>1779</v>
      </c>
      <c r="I2414" s="168" t="s">
        <v>1755</v>
      </c>
      <c r="J2414" s="173">
        <v>1.0</v>
      </c>
      <c r="K2414" s="31" t="s">
        <v>9</v>
      </c>
      <c r="L2414" s="31" t="s">
        <v>134</v>
      </c>
      <c r="M2414" s="174">
        <v>45761.0</v>
      </c>
      <c r="N2414" s="31" t="s">
        <v>78</v>
      </c>
      <c r="O2414" s="173">
        <v>1.0</v>
      </c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99" t="s">
        <v>6518</v>
      </c>
      <c r="B2415" s="168" t="s">
        <v>6340</v>
      </c>
      <c r="C2415" s="31" t="s">
        <v>1735</v>
      </c>
      <c r="D2415" s="168" t="s">
        <v>6341</v>
      </c>
      <c r="E2415" s="31" t="s">
        <v>6342</v>
      </c>
      <c r="F2415" s="31" t="s">
        <v>725</v>
      </c>
      <c r="G2415" s="168" t="s">
        <v>6456</v>
      </c>
      <c r="H2415" s="31" t="s">
        <v>6457</v>
      </c>
      <c r="I2415" s="168" t="s">
        <v>1755</v>
      </c>
      <c r="J2415" s="173">
        <v>1.0</v>
      </c>
      <c r="K2415" s="31" t="s">
        <v>9</v>
      </c>
      <c r="L2415" s="31" t="s">
        <v>134</v>
      </c>
      <c r="M2415" s="174">
        <v>45761.0</v>
      </c>
      <c r="N2415" s="31" t="s">
        <v>78</v>
      </c>
      <c r="O2415" s="173">
        <v>1.0</v>
      </c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99" t="s">
        <v>6519</v>
      </c>
      <c r="B2416" s="168" t="s">
        <v>6514</v>
      </c>
      <c r="C2416" s="31" t="s">
        <v>1732</v>
      </c>
      <c r="D2416" s="168" t="s">
        <v>6515</v>
      </c>
      <c r="E2416" s="31" t="s">
        <v>6516</v>
      </c>
      <c r="F2416" s="31" t="s">
        <v>178</v>
      </c>
      <c r="G2416" s="168" t="s">
        <v>6255</v>
      </c>
      <c r="H2416" s="31" t="s">
        <v>6256</v>
      </c>
      <c r="I2416" s="168" t="s">
        <v>1755</v>
      </c>
      <c r="J2416" s="173">
        <v>1.0</v>
      </c>
      <c r="K2416" s="31" t="s">
        <v>9</v>
      </c>
      <c r="L2416" s="31" t="s">
        <v>134</v>
      </c>
      <c r="M2416" s="174">
        <v>45761.0</v>
      </c>
      <c r="N2416" s="31" t="s">
        <v>78</v>
      </c>
      <c r="O2416" s="173">
        <v>1.0</v>
      </c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99" t="s">
        <v>6520</v>
      </c>
      <c r="B2417" s="168" t="s">
        <v>6197</v>
      </c>
      <c r="C2417" s="31" t="s">
        <v>1735</v>
      </c>
      <c r="D2417" s="168" t="s">
        <v>6198</v>
      </c>
      <c r="E2417" s="31" t="s">
        <v>6199</v>
      </c>
      <c r="F2417" s="31" t="s">
        <v>178</v>
      </c>
      <c r="G2417" s="168" t="s">
        <v>1962</v>
      </c>
      <c r="H2417" s="31" t="s">
        <v>1944</v>
      </c>
      <c r="I2417" s="168" t="s">
        <v>1755</v>
      </c>
      <c r="J2417" s="173">
        <v>1.0</v>
      </c>
      <c r="K2417" s="31" t="s">
        <v>9</v>
      </c>
      <c r="L2417" s="31" t="s">
        <v>134</v>
      </c>
      <c r="M2417" s="174">
        <v>45761.0</v>
      </c>
      <c r="N2417" s="31" t="s">
        <v>78</v>
      </c>
      <c r="O2417" s="173">
        <v>1.0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99" t="s">
        <v>6521</v>
      </c>
      <c r="B2418" s="168" t="s">
        <v>6401</v>
      </c>
      <c r="C2418" s="31" t="s">
        <v>1735</v>
      </c>
      <c r="D2418" s="168" t="s">
        <v>6402</v>
      </c>
      <c r="E2418" s="31" t="s">
        <v>6403</v>
      </c>
      <c r="F2418" s="31" t="s">
        <v>178</v>
      </c>
      <c r="G2418" s="168" t="s">
        <v>1736</v>
      </c>
      <c r="H2418" s="31" t="s">
        <v>1733</v>
      </c>
      <c r="I2418" s="168" t="s">
        <v>1755</v>
      </c>
      <c r="J2418" s="173">
        <v>1.0</v>
      </c>
      <c r="K2418" s="31" t="s">
        <v>9</v>
      </c>
      <c r="L2418" s="31" t="s">
        <v>134</v>
      </c>
      <c r="M2418" s="174">
        <v>45761.0</v>
      </c>
      <c r="N2418" s="31" t="s">
        <v>78</v>
      </c>
      <c r="O2418" s="173">
        <v>1.0</v>
      </c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99" t="s">
        <v>6522</v>
      </c>
      <c r="B2419" s="168" t="s">
        <v>6372</v>
      </c>
      <c r="C2419" s="31" t="s">
        <v>1735</v>
      </c>
      <c r="D2419" s="168" t="s">
        <v>6373</v>
      </c>
      <c r="E2419" s="31" t="s">
        <v>6374</v>
      </c>
      <c r="F2419" s="31" t="s">
        <v>131</v>
      </c>
      <c r="G2419" s="168" t="s">
        <v>1749</v>
      </c>
      <c r="H2419" s="31" t="s">
        <v>1742</v>
      </c>
      <c r="I2419" s="168" t="s">
        <v>1755</v>
      </c>
      <c r="J2419" s="173">
        <v>1.0</v>
      </c>
      <c r="K2419" s="31" t="s">
        <v>9</v>
      </c>
      <c r="L2419" s="31" t="s">
        <v>134</v>
      </c>
      <c r="M2419" s="174">
        <v>45761.0</v>
      </c>
      <c r="N2419" s="31" t="s">
        <v>78</v>
      </c>
      <c r="O2419" s="173">
        <v>1.0</v>
      </c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99" t="s">
        <v>6523</v>
      </c>
      <c r="B2420" s="168" t="s">
        <v>6524</v>
      </c>
      <c r="C2420" s="31" t="s">
        <v>1725</v>
      </c>
      <c r="D2420" s="168" t="s">
        <v>6525</v>
      </c>
      <c r="E2420" s="31" t="s">
        <v>6526</v>
      </c>
      <c r="F2420" s="31" t="s">
        <v>178</v>
      </c>
      <c r="G2420" s="163" t="s">
        <v>1728</v>
      </c>
      <c r="H2420" s="31" t="s">
        <v>1728</v>
      </c>
      <c r="I2420" s="168" t="s">
        <v>1755</v>
      </c>
      <c r="J2420" s="173">
        <v>1.0</v>
      </c>
      <c r="K2420" s="31" t="s">
        <v>9</v>
      </c>
      <c r="L2420" s="31" t="s">
        <v>134</v>
      </c>
      <c r="M2420" s="174">
        <v>45761.0</v>
      </c>
      <c r="N2420" s="31" t="s">
        <v>78</v>
      </c>
      <c r="O2420" s="173">
        <v>1.0</v>
      </c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99" t="s">
        <v>6527</v>
      </c>
      <c r="B2421" s="168" t="s">
        <v>6234</v>
      </c>
      <c r="C2421" s="31" t="s">
        <v>1735</v>
      </c>
      <c r="D2421" s="168" t="s">
        <v>6235</v>
      </c>
      <c r="E2421" s="31" t="s">
        <v>6236</v>
      </c>
      <c r="F2421" s="31" t="s">
        <v>132</v>
      </c>
      <c r="G2421" s="168" t="s">
        <v>1792</v>
      </c>
      <c r="H2421" s="31" t="s">
        <v>1779</v>
      </c>
      <c r="I2421" s="168" t="s">
        <v>1755</v>
      </c>
      <c r="J2421" s="173">
        <v>1.0</v>
      </c>
      <c r="K2421" s="31" t="s">
        <v>9</v>
      </c>
      <c r="L2421" s="31" t="s">
        <v>134</v>
      </c>
      <c r="M2421" s="174">
        <v>45761.0</v>
      </c>
      <c r="N2421" s="31" t="s">
        <v>78</v>
      </c>
      <c r="O2421" s="173">
        <v>1.0</v>
      </c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99" t="s">
        <v>6528</v>
      </c>
      <c r="B2422" s="168" t="s">
        <v>6524</v>
      </c>
      <c r="C2422" s="31" t="s">
        <v>1732</v>
      </c>
      <c r="D2422" s="168" t="s">
        <v>6525</v>
      </c>
      <c r="E2422" s="31" t="s">
        <v>6526</v>
      </c>
      <c r="F2422" s="31" t="s">
        <v>178</v>
      </c>
      <c r="G2422" s="168" t="s">
        <v>1749</v>
      </c>
      <c r="H2422" s="31" t="s">
        <v>1742</v>
      </c>
      <c r="I2422" s="168" t="s">
        <v>1755</v>
      </c>
      <c r="J2422" s="173">
        <v>1.0</v>
      </c>
      <c r="K2422" s="31" t="s">
        <v>9</v>
      </c>
      <c r="L2422" s="31" t="s">
        <v>134</v>
      </c>
      <c r="M2422" s="174">
        <v>45761.0</v>
      </c>
      <c r="N2422" s="31" t="s">
        <v>78</v>
      </c>
      <c r="O2422" s="173">
        <v>1.0</v>
      </c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99" t="s">
        <v>6529</v>
      </c>
      <c r="B2423" s="168" t="s">
        <v>6367</v>
      </c>
      <c r="C2423" s="31" t="s">
        <v>1735</v>
      </c>
      <c r="D2423" s="168" t="s">
        <v>6368</v>
      </c>
      <c r="E2423" s="31" t="s">
        <v>6369</v>
      </c>
      <c r="F2423" s="31" t="s">
        <v>129</v>
      </c>
      <c r="G2423" s="168" t="s">
        <v>6456</v>
      </c>
      <c r="H2423" s="31" t="s">
        <v>6457</v>
      </c>
      <c r="I2423" s="168" t="s">
        <v>1755</v>
      </c>
      <c r="J2423" s="173">
        <v>1.0</v>
      </c>
      <c r="K2423" s="31" t="s">
        <v>9</v>
      </c>
      <c r="L2423" s="31" t="s">
        <v>134</v>
      </c>
      <c r="M2423" s="174">
        <v>45761.0</v>
      </c>
      <c r="N2423" s="31" t="s">
        <v>78</v>
      </c>
      <c r="O2423" s="173">
        <v>1.0</v>
      </c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99" t="s">
        <v>6530</v>
      </c>
      <c r="B2424" s="168" t="s">
        <v>6367</v>
      </c>
      <c r="C2424" s="31" t="s">
        <v>1735</v>
      </c>
      <c r="D2424" s="168" t="s">
        <v>6368</v>
      </c>
      <c r="E2424" s="31" t="s">
        <v>6369</v>
      </c>
      <c r="F2424" s="31" t="s">
        <v>129</v>
      </c>
      <c r="G2424" s="168" t="s">
        <v>6456</v>
      </c>
      <c r="H2424" s="31" t="s">
        <v>6457</v>
      </c>
      <c r="I2424" s="168" t="s">
        <v>1729</v>
      </c>
      <c r="J2424" s="173">
        <v>1.0</v>
      </c>
      <c r="K2424" s="31" t="s">
        <v>82</v>
      </c>
      <c r="L2424" s="31" t="s">
        <v>134</v>
      </c>
      <c r="M2424" s="174">
        <v>45761.0</v>
      </c>
      <c r="N2424" s="31" t="s">
        <v>78</v>
      </c>
      <c r="O2424" s="173">
        <v>1.0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99" t="s">
        <v>6531</v>
      </c>
      <c r="B2425" s="168" t="s">
        <v>6493</v>
      </c>
      <c r="C2425" s="31" t="s">
        <v>1732</v>
      </c>
      <c r="D2425" s="168" t="s">
        <v>6494</v>
      </c>
      <c r="E2425" s="31" t="s">
        <v>6495</v>
      </c>
      <c r="F2425" s="31" t="s">
        <v>178</v>
      </c>
      <c r="G2425" s="168" t="s">
        <v>1792</v>
      </c>
      <c r="H2425" s="31" t="s">
        <v>1779</v>
      </c>
      <c r="I2425" s="168" t="s">
        <v>1755</v>
      </c>
      <c r="J2425" s="173">
        <v>1.0</v>
      </c>
      <c r="K2425" s="31" t="s">
        <v>9</v>
      </c>
      <c r="L2425" s="31" t="s">
        <v>134</v>
      </c>
      <c r="M2425" s="174">
        <v>45761.0</v>
      </c>
      <c r="N2425" s="31" t="s">
        <v>78</v>
      </c>
      <c r="O2425" s="173">
        <v>1.0</v>
      </c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99" t="s">
        <v>6532</v>
      </c>
      <c r="B2426" s="168" t="s">
        <v>6430</v>
      </c>
      <c r="C2426" s="31" t="s">
        <v>1732</v>
      </c>
      <c r="D2426" s="168" t="s">
        <v>6431</v>
      </c>
      <c r="E2426" s="31" t="s">
        <v>6432</v>
      </c>
      <c r="F2426" s="31" t="s">
        <v>178</v>
      </c>
      <c r="G2426" s="168" t="s">
        <v>1792</v>
      </c>
      <c r="H2426" s="31" t="s">
        <v>1779</v>
      </c>
      <c r="I2426" s="168" t="s">
        <v>1755</v>
      </c>
      <c r="J2426" s="173">
        <v>1.0</v>
      </c>
      <c r="K2426" s="31" t="s">
        <v>9</v>
      </c>
      <c r="L2426" s="31" t="s">
        <v>134</v>
      </c>
      <c r="M2426" s="174">
        <v>45761.0</v>
      </c>
      <c r="N2426" s="31" t="s">
        <v>78</v>
      </c>
      <c r="O2426" s="173">
        <v>1.0</v>
      </c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99" t="s">
        <v>6533</v>
      </c>
      <c r="B2427" s="168" t="s">
        <v>6362</v>
      </c>
      <c r="C2427" s="31" t="s">
        <v>1735</v>
      </c>
      <c r="D2427" s="168" t="s">
        <v>6363</v>
      </c>
      <c r="E2427" s="31" t="s">
        <v>6364</v>
      </c>
      <c r="F2427" s="31" t="s">
        <v>131</v>
      </c>
      <c r="G2427" s="168" t="s">
        <v>1749</v>
      </c>
      <c r="H2427" s="31" t="s">
        <v>1742</v>
      </c>
      <c r="I2427" s="168" t="s">
        <v>1755</v>
      </c>
      <c r="J2427" s="173">
        <v>2.0</v>
      </c>
      <c r="K2427" s="31" t="s">
        <v>9</v>
      </c>
      <c r="L2427" s="31" t="s">
        <v>134</v>
      </c>
      <c r="M2427" s="174">
        <v>45761.0</v>
      </c>
      <c r="N2427" s="31" t="s">
        <v>78</v>
      </c>
      <c r="O2427" s="173">
        <v>2.0</v>
      </c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99" t="s">
        <v>6534</v>
      </c>
      <c r="B2428" s="168" t="s">
        <v>6122</v>
      </c>
      <c r="C2428" s="31" t="s">
        <v>1735</v>
      </c>
      <c r="D2428" s="168" t="s">
        <v>6123</v>
      </c>
      <c r="E2428" s="31" t="s">
        <v>6124</v>
      </c>
      <c r="F2428" s="31" t="s">
        <v>129</v>
      </c>
      <c r="G2428" s="168" t="s">
        <v>1792</v>
      </c>
      <c r="H2428" s="31" t="s">
        <v>1779</v>
      </c>
      <c r="I2428" s="168" t="s">
        <v>1755</v>
      </c>
      <c r="J2428" s="173">
        <v>1.0</v>
      </c>
      <c r="K2428" s="31" t="s">
        <v>9</v>
      </c>
      <c r="L2428" s="31" t="s">
        <v>134</v>
      </c>
      <c r="M2428" s="174">
        <v>45761.0</v>
      </c>
      <c r="N2428" s="31" t="s">
        <v>78</v>
      </c>
      <c r="O2428" s="173">
        <v>1.0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99" t="s">
        <v>6535</v>
      </c>
      <c r="B2429" s="168" t="s">
        <v>6500</v>
      </c>
      <c r="C2429" s="31" t="s">
        <v>1735</v>
      </c>
      <c r="D2429" s="168" t="s">
        <v>6501</v>
      </c>
      <c r="E2429" s="31" t="s">
        <v>6502</v>
      </c>
      <c r="F2429" s="31" t="s">
        <v>178</v>
      </c>
      <c r="G2429" s="168" t="s">
        <v>6255</v>
      </c>
      <c r="H2429" s="31" t="s">
        <v>6256</v>
      </c>
      <c r="I2429" s="168" t="s">
        <v>1755</v>
      </c>
      <c r="J2429" s="173">
        <v>1.0</v>
      </c>
      <c r="K2429" s="31" t="s">
        <v>9</v>
      </c>
      <c r="L2429" s="31" t="s">
        <v>134</v>
      </c>
      <c r="M2429" s="174">
        <v>45761.0</v>
      </c>
      <c r="N2429" s="31" t="s">
        <v>78</v>
      </c>
      <c r="O2429" s="173">
        <v>1.0</v>
      </c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99" t="s">
        <v>6536</v>
      </c>
      <c r="B2430" s="168" t="s">
        <v>6481</v>
      </c>
      <c r="C2430" s="31" t="s">
        <v>1735</v>
      </c>
      <c r="D2430" s="168" t="s">
        <v>6482</v>
      </c>
      <c r="E2430" s="31" t="s">
        <v>6483</v>
      </c>
      <c r="F2430" s="31" t="s">
        <v>178</v>
      </c>
      <c r="G2430" s="168" t="s">
        <v>6255</v>
      </c>
      <c r="H2430" s="31" t="s">
        <v>6256</v>
      </c>
      <c r="I2430" s="168" t="s">
        <v>1755</v>
      </c>
      <c r="J2430" s="173">
        <v>1.0</v>
      </c>
      <c r="K2430" s="31" t="s">
        <v>9</v>
      </c>
      <c r="L2430" s="31" t="s">
        <v>134</v>
      </c>
      <c r="M2430" s="174">
        <v>45761.0</v>
      </c>
      <c r="N2430" s="31" t="s">
        <v>78</v>
      </c>
      <c r="O2430" s="173">
        <v>1.0</v>
      </c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99" t="s">
        <v>6537</v>
      </c>
      <c r="B2431" s="168" t="s">
        <v>6229</v>
      </c>
      <c r="C2431" s="31" t="s">
        <v>1735</v>
      </c>
      <c r="D2431" s="168" t="s">
        <v>6230</v>
      </c>
      <c r="E2431" s="31" t="s">
        <v>6231</v>
      </c>
      <c r="F2431" s="31" t="s">
        <v>129</v>
      </c>
      <c r="G2431" s="168" t="s">
        <v>1792</v>
      </c>
      <c r="H2431" s="31" t="s">
        <v>1779</v>
      </c>
      <c r="I2431" s="168" t="s">
        <v>1729</v>
      </c>
      <c r="J2431" s="173">
        <v>1.0</v>
      </c>
      <c r="K2431" s="31" t="s">
        <v>82</v>
      </c>
      <c r="L2431" s="31" t="s">
        <v>134</v>
      </c>
      <c r="M2431" s="174">
        <v>45761.0</v>
      </c>
      <c r="N2431" s="31" t="s">
        <v>78</v>
      </c>
      <c r="O2431" s="173">
        <v>1.0</v>
      </c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99" t="s">
        <v>6538</v>
      </c>
      <c r="B2432" s="168" t="s">
        <v>6524</v>
      </c>
      <c r="C2432" s="31" t="s">
        <v>1735</v>
      </c>
      <c r="D2432" s="168" t="s">
        <v>6525</v>
      </c>
      <c r="E2432" s="31" t="s">
        <v>6526</v>
      </c>
      <c r="F2432" s="31" t="s">
        <v>178</v>
      </c>
      <c r="G2432" s="168" t="s">
        <v>1749</v>
      </c>
      <c r="H2432" s="31" t="s">
        <v>1742</v>
      </c>
      <c r="I2432" s="168" t="s">
        <v>1755</v>
      </c>
      <c r="J2432" s="173">
        <v>1.0</v>
      </c>
      <c r="K2432" s="31" t="s">
        <v>9</v>
      </c>
      <c r="L2432" s="31" t="s">
        <v>134</v>
      </c>
      <c r="M2432" s="174">
        <v>45761.0</v>
      </c>
      <c r="N2432" s="31" t="s">
        <v>78</v>
      </c>
      <c r="O2432" s="173">
        <v>1.0</v>
      </c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99" t="s">
        <v>6539</v>
      </c>
      <c r="B2433" s="168" t="s">
        <v>6514</v>
      </c>
      <c r="C2433" s="31" t="s">
        <v>1735</v>
      </c>
      <c r="D2433" s="168" t="s">
        <v>6515</v>
      </c>
      <c r="E2433" s="31" t="s">
        <v>6516</v>
      </c>
      <c r="F2433" s="31" t="s">
        <v>178</v>
      </c>
      <c r="G2433" s="168" t="s">
        <v>6255</v>
      </c>
      <c r="H2433" s="31" t="s">
        <v>6256</v>
      </c>
      <c r="I2433" s="168" t="s">
        <v>1755</v>
      </c>
      <c r="J2433" s="173">
        <v>1.0</v>
      </c>
      <c r="K2433" s="31" t="s">
        <v>9</v>
      </c>
      <c r="L2433" s="31" t="s">
        <v>134</v>
      </c>
      <c r="M2433" s="174">
        <v>45761.0</v>
      </c>
      <c r="N2433" s="31" t="s">
        <v>78</v>
      </c>
      <c r="O2433" s="173">
        <v>1.0</v>
      </c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99" t="s">
        <v>6540</v>
      </c>
      <c r="B2434" s="168" t="s">
        <v>6430</v>
      </c>
      <c r="C2434" s="31" t="s">
        <v>1735</v>
      </c>
      <c r="D2434" s="168" t="s">
        <v>6431</v>
      </c>
      <c r="E2434" s="31" t="s">
        <v>6432</v>
      </c>
      <c r="F2434" s="31" t="s">
        <v>178</v>
      </c>
      <c r="G2434" s="168" t="s">
        <v>1792</v>
      </c>
      <c r="H2434" s="31" t="s">
        <v>1779</v>
      </c>
      <c r="I2434" s="168" t="s">
        <v>1755</v>
      </c>
      <c r="J2434" s="173">
        <v>1.0</v>
      </c>
      <c r="K2434" s="31" t="s">
        <v>9</v>
      </c>
      <c r="L2434" s="31" t="s">
        <v>134</v>
      </c>
      <c r="M2434" s="174">
        <v>45761.0</v>
      </c>
      <c r="N2434" s="31" t="s">
        <v>78</v>
      </c>
      <c r="O2434" s="173">
        <v>1.0</v>
      </c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99" t="s">
        <v>6541</v>
      </c>
      <c r="B2435" s="168" t="s">
        <v>6493</v>
      </c>
      <c r="C2435" s="31" t="s">
        <v>1735</v>
      </c>
      <c r="D2435" s="168" t="s">
        <v>6494</v>
      </c>
      <c r="E2435" s="31" t="s">
        <v>6495</v>
      </c>
      <c r="F2435" s="31" t="s">
        <v>178</v>
      </c>
      <c r="G2435" s="168" t="s">
        <v>1792</v>
      </c>
      <c r="H2435" s="31" t="s">
        <v>1779</v>
      </c>
      <c r="I2435" s="168" t="s">
        <v>1755</v>
      </c>
      <c r="J2435" s="173">
        <v>1.0</v>
      </c>
      <c r="K2435" s="31" t="s">
        <v>9</v>
      </c>
      <c r="L2435" s="31" t="s">
        <v>134</v>
      </c>
      <c r="M2435" s="174">
        <v>45761.0</v>
      </c>
      <c r="N2435" s="31" t="s">
        <v>78</v>
      </c>
      <c r="O2435" s="173">
        <v>1.0</v>
      </c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99" t="s">
        <v>6542</v>
      </c>
      <c r="B2436" s="168" t="s">
        <v>6543</v>
      </c>
      <c r="C2436" s="31" t="s">
        <v>1725</v>
      </c>
      <c r="D2436" s="168" t="s">
        <v>6544</v>
      </c>
      <c r="E2436" s="31" t="s">
        <v>6545</v>
      </c>
      <c r="F2436" s="31" t="s">
        <v>513</v>
      </c>
      <c r="G2436" s="163" t="s">
        <v>1728</v>
      </c>
      <c r="H2436" s="31" t="s">
        <v>1728</v>
      </c>
      <c r="I2436" s="168" t="s">
        <v>1755</v>
      </c>
      <c r="J2436" s="173">
        <v>1.0</v>
      </c>
      <c r="K2436" s="31" t="s">
        <v>9</v>
      </c>
      <c r="L2436" s="31" t="s">
        <v>134</v>
      </c>
      <c r="M2436" s="174">
        <v>45762.0</v>
      </c>
      <c r="N2436" s="31" t="s">
        <v>2</v>
      </c>
      <c r="O2436" s="173">
        <v>1.0</v>
      </c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99" t="s">
        <v>6546</v>
      </c>
      <c r="B2437" s="168" t="s">
        <v>6547</v>
      </c>
      <c r="C2437" s="31" t="s">
        <v>1725</v>
      </c>
      <c r="D2437" s="168" t="s">
        <v>6548</v>
      </c>
      <c r="E2437" s="31" t="s">
        <v>6549</v>
      </c>
      <c r="F2437" s="31" t="s">
        <v>513</v>
      </c>
      <c r="G2437" s="163" t="s">
        <v>1728</v>
      </c>
      <c r="H2437" s="31" t="s">
        <v>1728</v>
      </c>
      <c r="I2437" s="168" t="s">
        <v>1755</v>
      </c>
      <c r="J2437" s="173">
        <v>1.0</v>
      </c>
      <c r="K2437" s="31" t="s">
        <v>9</v>
      </c>
      <c r="L2437" s="31" t="s">
        <v>134</v>
      </c>
      <c r="M2437" s="174">
        <v>45762.0</v>
      </c>
      <c r="N2437" s="31" t="s">
        <v>2</v>
      </c>
      <c r="O2437" s="173">
        <v>1.0</v>
      </c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99" t="s">
        <v>6550</v>
      </c>
      <c r="B2438" s="168" t="s">
        <v>6551</v>
      </c>
      <c r="C2438" s="31" t="s">
        <v>1725</v>
      </c>
      <c r="D2438" s="168" t="s">
        <v>6552</v>
      </c>
      <c r="E2438" s="31" t="s">
        <v>6553</v>
      </c>
      <c r="F2438" s="31" t="s">
        <v>517</v>
      </c>
      <c r="G2438" s="163" t="s">
        <v>1728</v>
      </c>
      <c r="H2438" s="31" t="s">
        <v>1728</v>
      </c>
      <c r="I2438" s="168" t="s">
        <v>1755</v>
      </c>
      <c r="J2438" s="173">
        <v>1.0</v>
      </c>
      <c r="K2438" s="31" t="s">
        <v>9</v>
      </c>
      <c r="L2438" s="31" t="s">
        <v>134</v>
      </c>
      <c r="M2438" s="174">
        <v>45762.0</v>
      </c>
      <c r="N2438" s="31" t="s">
        <v>2</v>
      </c>
      <c r="O2438" s="173">
        <v>1.0</v>
      </c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99" t="s">
        <v>6554</v>
      </c>
      <c r="B2439" s="168" t="s">
        <v>6555</v>
      </c>
      <c r="C2439" s="31" t="s">
        <v>1725</v>
      </c>
      <c r="D2439" s="168" t="s">
        <v>6556</v>
      </c>
      <c r="E2439" s="31" t="s">
        <v>6557</v>
      </c>
      <c r="F2439" s="31" t="s">
        <v>129</v>
      </c>
      <c r="G2439" s="163" t="s">
        <v>1728</v>
      </c>
      <c r="H2439" s="31" t="s">
        <v>1728</v>
      </c>
      <c r="I2439" s="168" t="s">
        <v>1755</v>
      </c>
      <c r="J2439" s="173">
        <v>1.0</v>
      </c>
      <c r="K2439" s="31" t="s">
        <v>9</v>
      </c>
      <c r="L2439" s="31" t="s">
        <v>134</v>
      </c>
      <c r="M2439" s="174">
        <v>45762.0</v>
      </c>
      <c r="N2439" s="31" t="s">
        <v>2</v>
      </c>
      <c r="O2439" s="173">
        <v>1.0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99" t="s">
        <v>6558</v>
      </c>
      <c r="B2440" s="168" t="s">
        <v>6559</v>
      </c>
      <c r="C2440" s="31" t="s">
        <v>1725</v>
      </c>
      <c r="D2440" s="168" t="s">
        <v>6560</v>
      </c>
      <c r="E2440" s="31" t="s">
        <v>1931</v>
      </c>
      <c r="F2440" s="31" t="s">
        <v>131</v>
      </c>
      <c r="G2440" s="163" t="s">
        <v>1728</v>
      </c>
      <c r="H2440" s="31" t="s">
        <v>1728</v>
      </c>
      <c r="I2440" s="168" t="s">
        <v>1755</v>
      </c>
      <c r="J2440" s="173">
        <v>1.0</v>
      </c>
      <c r="K2440" s="31" t="s">
        <v>9</v>
      </c>
      <c r="L2440" s="31" t="s">
        <v>134</v>
      </c>
      <c r="M2440" s="174">
        <v>45762.0</v>
      </c>
      <c r="N2440" s="31" t="s">
        <v>2</v>
      </c>
      <c r="O2440" s="173">
        <v>1.0</v>
      </c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99" t="s">
        <v>6561</v>
      </c>
      <c r="B2441" s="168" t="s">
        <v>6562</v>
      </c>
      <c r="C2441" s="31" t="s">
        <v>1725</v>
      </c>
      <c r="D2441" s="168" t="s">
        <v>6563</v>
      </c>
      <c r="E2441" s="31" t="s">
        <v>6564</v>
      </c>
      <c r="F2441" s="31" t="s">
        <v>513</v>
      </c>
      <c r="G2441" s="163" t="s">
        <v>1728</v>
      </c>
      <c r="H2441" s="31" t="s">
        <v>1728</v>
      </c>
      <c r="I2441" s="168" t="s">
        <v>1755</v>
      </c>
      <c r="J2441" s="173">
        <v>1.0</v>
      </c>
      <c r="K2441" s="31" t="s">
        <v>9</v>
      </c>
      <c r="L2441" s="31" t="s">
        <v>134</v>
      </c>
      <c r="M2441" s="174">
        <v>45762.0</v>
      </c>
      <c r="N2441" s="31" t="s">
        <v>2</v>
      </c>
      <c r="O2441" s="173">
        <v>1.0</v>
      </c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99" t="s">
        <v>6565</v>
      </c>
      <c r="B2442" s="168" t="s">
        <v>6566</v>
      </c>
      <c r="C2442" s="31" t="s">
        <v>1725</v>
      </c>
      <c r="D2442" s="168" t="s">
        <v>6567</v>
      </c>
      <c r="E2442" s="31" t="s">
        <v>1863</v>
      </c>
      <c r="F2442" s="31" t="s">
        <v>403</v>
      </c>
      <c r="G2442" s="163" t="s">
        <v>1728</v>
      </c>
      <c r="H2442" s="31" t="s">
        <v>1728</v>
      </c>
      <c r="I2442" s="168" t="s">
        <v>1755</v>
      </c>
      <c r="J2442" s="173">
        <v>1.0</v>
      </c>
      <c r="K2442" s="31" t="s">
        <v>9</v>
      </c>
      <c r="L2442" s="31" t="s">
        <v>134</v>
      </c>
      <c r="M2442" s="174">
        <v>45762.0</v>
      </c>
      <c r="N2442" s="31" t="s">
        <v>2</v>
      </c>
      <c r="O2442" s="173">
        <v>1.0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99" t="s">
        <v>6568</v>
      </c>
      <c r="B2443" s="168" t="s">
        <v>6569</v>
      </c>
      <c r="C2443" s="31" t="s">
        <v>1725</v>
      </c>
      <c r="D2443" s="168" t="s">
        <v>6570</v>
      </c>
      <c r="E2443" s="31" t="s">
        <v>6571</v>
      </c>
      <c r="F2443" s="31" t="s">
        <v>132</v>
      </c>
      <c r="G2443" s="163" t="s">
        <v>1728</v>
      </c>
      <c r="H2443" s="31" t="s">
        <v>1728</v>
      </c>
      <c r="I2443" s="168" t="s">
        <v>1755</v>
      </c>
      <c r="J2443" s="173">
        <v>1.0</v>
      </c>
      <c r="K2443" s="31" t="s">
        <v>9</v>
      </c>
      <c r="L2443" s="31" t="s">
        <v>134</v>
      </c>
      <c r="M2443" s="174">
        <v>45762.0</v>
      </c>
      <c r="N2443" s="31" t="s">
        <v>2</v>
      </c>
      <c r="O2443" s="173">
        <v>1.0</v>
      </c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99" t="s">
        <v>6572</v>
      </c>
      <c r="B2444" s="168" t="s">
        <v>6573</v>
      </c>
      <c r="C2444" s="31" t="s">
        <v>1725</v>
      </c>
      <c r="D2444" s="168" t="s">
        <v>6574</v>
      </c>
      <c r="E2444" s="31" t="s">
        <v>4480</v>
      </c>
      <c r="F2444" s="31" t="s">
        <v>401</v>
      </c>
      <c r="G2444" s="163" t="s">
        <v>1728</v>
      </c>
      <c r="H2444" s="31" t="s">
        <v>1728</v>
      </c>
      <c r="I2444" s="168" t="s">
        <v>1729</v>
      </c>
      <c r="J2444" s="173">
        <v>1.0</v>
      </c>
      <c r="K2444" s="31" t="s">
        <v>82</v>
      </c>
      <c r="L2444" s="31" t="s">
        <v>134</v>
      </c>
      <c r="M2444" s="174">
        <v>45762.0</v>
      </c>
      <c r="N2444" s="31" t="s">
        <v>2</v>
      </c>
      <c r="O2444" s="173">
        <v>1.0</v>
      </c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99" t="s">
        <v>6575</v>
      </c>
      <c r="B2445" s="168" t="s">
        <v>6576</v>
      </c>
      <c r="C2445" s="31" t="s">
        <v>1725</v>
      </c>
      <c r="D2445" s="168" t="s">
        <v>6577</v>
      </c>
      <c r="E2445" s="31" t="s">
        <v>2165</v>
      </c>
      <c r="F2445" s="31" t="s">
        <v>132</v>
      </c>
      <c r="G2445" s="163" t="s">
        <v>1728</v>
      </c>
      <c r="H2445" s="31" t="s">
        <v>1728</v>
      </c>
      <c r="I2445" s="168" t="s">
        <v>1755</v>
      </c>
      <c r="J2445" s="173">
        <v>1.0</v>
      </c>
      <c r="K2445" s="31" t="s">
        <v>9</v>
      </c>
      <c r="L2445" s="31" t="s">
        <v>134</v>
      </c>
      <c r="M2445" s="174">
        <v>45762.0</v>
      </c>
      <c r="N2445" s="31" t="s">
        <v>2</v>
      </c>
      <c r="O2445" s="173">
        <v>1.0</v>
      </c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99" t="s">
        <v>6578</v>
      </c>
      <c r="B2446" s="168" t="s">
        <v>6579</v>
      </c>
      <c r="C2446" s="31" t="s">
        <v>1725</v>
      </c>
      <c r="D2446" s="168" t="s">
        <v>6580</v>
      </c>
      <c r="E2446" s="31" t="s">
        <v>6581</v>
      </c>
      <c r="F2446" s="31" t="s">
        <v>178</v>
      </c>
      <c r="G2446" s="163" t="s">
        <v>1728</v>
      </c>
      <c r="H2446" s="31" t="s">
        <v>1728</v>
      </c>
      <c r="I2446" s="168" t="s">
        <v>1755</v>
      </c>
      <c r="J2446" s="173">
        <v>1.0</v>
      </c>
      <c r="K2446" s="31" t="s">
        <v>9</v>
      </c>
      <c r="L2446" s="31" t="s">
        <v>134</v>
      </c>
      <c r="M2446" s="174">
        <v>45762.0</v>
      </c>
      <c r="N2446" s="31" t="s">
        <v>2</v>
      </c>
      <c r="O2446" s="173">
        <v>1.0</v>
      </c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99" t="s">
        <v>6582</v>
      </c>
      <c r="B2447" s="168" t="s">
        <v>6583</v>
      </c>
      <c r="C2447" s="31" t="s">
        <v>1725</v>
      </c>
      <c r="D2447" s="168" t="s">
        <v>6584</v>
      </c>
      <c r="E2447" s="31" t="s">
        <v>6585</v>
      </c>
      <c r="F2447" s="31" t="s">
        <v>132</v>
      </c>
      <c r="G2447" s="163" t="s">
        <v>1728</v>
      </c>
      <c r="H2447" s="31" t="s">
        <v>1728</v>
      </c>
      <c r="I2447" s="168" t="s">
        <v>1755</v>
      </c>
      <c r="J2447" s="173">
        <v>1.0</v>
      </c>
      <c r="K2447" s="31" t="s">
        <v>9</v>
      </c>
      <c r="L2447" s="31" t="s">
        <v>134</v>
      </c>
      <c r="M2447" s="174">
        <v>45762.0</v>
      </c>
      <c r="N2447" s="31" t="s">
        <v>2</v>
      </c>
      <c r="O2447" s="173">
        <v>1.0</v>
      </c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99" t="s">
        <v>6586</v>
      </c>
      <c r="B2448" s="168" t="s">
        <v>6579</v>
      </c>
      <c r="C2448" s="31" t="s">
        <v>1725</v>
      </c>
      <c r="D2448" s="168" t="s">
        <v>6580</v>
      </c>
      <c r="E2448" s="31" t="s">
        <v>6581</v>
      </c>
      <c r="F2448" s="31" t="s">
        <v>178</v>
      </c>
      <c r="G2448" s="163" t="s">
        <v>1728</v>
      </c>
      <c r="H2448" s="31" t="s">
        <v>1728</v>
      </c>
      <c r="I2448" s="168" t="s">
        <v>1729</v>
      </c>
      <c r="J2448" s="173">
        <v>1.0</v>
      </c>
      <c r="K2448" s="31" t="s">
        <v>82</v>
      </c>
      <c r="L2448" s="31" t="s">
        <v>134</v>
      </c>
      <c r="M2448" s="174">
        <v>45762.0</v>
      </c>
      <c r="N2448" s="31" t="s">
        <v>2</v>
      </c>
      <c r="O2448" s="173">
        <v>1.0</v>
      </c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99" t="s">
        <v>6587</v>
      </c>
      <c r="B2449" s="168" t="s">
        <v>6588</v>
      </c>
      <c r="C2449" s="31" t="s">
        <v>1725</v>
      </c>
      <c r="D2449" s="168" t="s">
        <v>6589</v>
      </c>
      <c r="E2449" s="31" t="s">
        <v>6590</v>
      </c>
      <c r="F2449" s="31" t="s">
        <v>178</v>
      </c>
      <c r="G2449" s="163" t="s">
        <v>1728</v>
      </c>
      <c r="H2449" s="31" t="s">
        <v>1728</v>
      </c>
      <c r="I2449" s="168" t="s">
        <v>1729</v>
      </c>
      <c r="J2449" s="173">
        <v>1.0</v>
      </c>
      <c r="K2449" s="31" t="s">
        <v>82</v>
      </c>
      <c r="L2449" s="31" t="s">
        <v>134</v>
      </c>
      <c r="M2449" s="174">
        <v>45762.0</v>
      </c>
      <c r="N2449" s="31" t="s">
        <v>2</v>
      </c>
      <c r="O2449" s="173">
        <v>1.0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99" t="s">
        <v>6591</v>
      </c>
      <c r="B2450" s="168" t="s">
        <v>6592</v>
      </c>
      <c r="C2450" s="31" t="s">
        <v>1725</v>
      </c>
      <c r="D2450" s="168" t="s">
        <v>6593</v>
      </c>
      <c r="E2450" s="31" t="s">
        <v>6594</v>
      </c>
      <c r="F2450" s="31" t="s">
        <v>178</v>
      </c>
      <c r="G2450" s="163" t="s">
        <v>1728</v>
      </c>
      <c r="H2450" s="31" t="s">
        <v>1728</v>
      </c>
      <c r="I2450" s="168" t="s">
        <v>1755</v>
      </c>
      <c r="J2450" s="173">
        <v>1.0</v>
      </c>
      <c r="K2450" s="31" t="s">
        <v>9</v>
      </c>
      <c r="L2450" s="31" t="s">
        <v>134</v>
      </c>
      <c r="M2450" s="174">
        <v>45762.0</v>
      </c>
      <c r="N2450" s="31" t="s">
        <v>2</v>
      </c>
      <c r="O2450" s="173">
        <v>1.0</v>
      </c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99" t="s">
        <v>6595</v>
      </c>
      <c r="B2451" s="168" t="s">
        <v>6596</v>
      </c>
      <c r="C2451" s="31" t="s">
        <v>1725</v>
      </c>
      <c r="D2451" s="168" t="s">
        <v>6597</v>
      </c>
      <c r="E2451" s="31" t="s">
        <v>4719</v>
      </c>
      <c r="F2451" s="31" t="s">
        <v>403</v>
      </c>
      <c r="G2451" s="163" t="s">
        <v>1728</v>
      </c>
      <c r="H2451" s="31" t="s">
        <v>1728</v>
      </c>
      <c r="I2451" s="168" t="s">
        <v>1755</v>
      </c>
      <c r="J2451" s="173">
        <v>1.0</v>
      </c>
      <c r="K2451" s="31" t="s">
        <v>9</v>
      </c>
      <c r="L2451" s="31" t="s">
        <v>134</v>
      </c>
      <c r="M2451" s="174">
        <v>45762.0</v>
      </c>
      <c r="N2451" s="31" t="s">
        <v>2</v>
      </c>
      <c r="O2451" s="173">
        <v>1.0</v>
      </c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99" t="s">
        <v>6598</v>
      </c>
      <c r="B2452" s="168" t="s">
        <v>6599</v>
      </c>
      <c r="C2452" s="31" t="s">
        <v>1725</v>
      </c>
      <c r="D2452" s="168" t="s">
        <v>6600</v>
      </c>
      <c r="E2452" s="31" t="s">
        <v>6601</v>
      </c>
      <c r="F2452" s="31" t="s">
        <v>513</v>
      </c>
      <c r="G2452" s="163" t="s">
        <v>1728</v>
      </c>
      <c r="H2452" s="31" t="s">
        <v>1728</v>
      </c>
      <c r="I2452" s="168" t="s">
        <v>1729</v>
      </c>
      <c r="J2452" s="173">
        <v>1.0</v>
      </c>
      <c r="K2452" s="31" t="s">
        <v>82</v>
      </c>
      <c r="L2452" s="31" t="s">
        <v>134</v>
      </c>
      <c r="M2452" s="174">
        <v>45762.0</v>
      </c>
      <c r="N2452" s="31" t="s">
        <v>2</v>
      </c>
      <c r="O2452" s="173">
        <v>1.0</v>
      </c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99" t="s">
        <v>6602</v>
      </c>
      <c r="B2453" s="168" t="s">
        <v>6603</v>
      </c>
      <c r="C2453" s="31" t="s">
        <v>1725</v>
      </c>
      <c r="D2453" s="168" t="s">
        <v>6604</v>
      </c>
      <c r="E2453" s="31" t="s">
        <v>6605</v>
      </c>
      <c r="F2453" s="31" t="s">
        <v>132</v>
      </c>
      <c r="G2453" s="163" t="s">
        <v>1728</v>
      </c>
      <c r="H2453" s="31" t="s">
        <v>1728</v>
      </c>
      <c r="I2453" s="168" t="s">
        <v>1755</v>
      </c>
      <c r="J2453" s="173">
        <v>1.0</v>
      </c>
      <c r="K2453" s="31" t="s">
        <v>9</v>
      </c>
      <c r="L2453" s="31" t="s">
        <v>134</v>
      </c>
      <c r="M2453" s="174">
        <v>45762.0</v>
      </c>
      <c r="N2453" s="31" t="s">
        <v>2</v>
      </c>
      <c r="O2453" s="173">
        <v>1.0</v>
      </c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99" t="s">
        <v>6606</v>
      </c>
      <c r="B2454" s="168" t="s">
        <v>6607</v>
      </c>
      <c r="C2454" s="31" t="s">
        <v>1725</v>
      </c>
      <c r="D2454" s="168" t="s">
        <v>6608</v>
      </c>
      <c r="E2454" s="31" t="s">
        <v>3046</v>
      </c>
      <c r="F2454" s="31" t="s">
        <v>132</v>
      </c>
      <c r="G2454" s="163" t="s">
        <v>1728</v>
      </c>
      <c r="H2454" s="31" t="s">
        <v>1728</v>
      </c>
      <c r="I2454" s="168" t="s">
        <v>1755</v>
      </c>
      <c r="J2454" s="173">
        <v>2.0</v>
      </c>
      <c r="K2454" s="31" t="s">
        <v>9</v>
      </c>
      <c r="L2454" s="31" t="s">
        <v>134</v>
      </c>
      <c r="M2454" s="174">
        <v>45762.0</v>
      </c>
      <c r="N2454" s="31" t="s">
        <v>2</v>
      </c>
      <c r="O2454" s="173">
        <v>2.0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99" t="s">
        <v>6609</v>
      </c>
      <c r="B2455" s="168" t="s">
        <v>6610</v>
      </c>
      <c r="C2455" s="31" t="s">
        <v>1725</v>
      </c>
      <c r="D2455" s="168" t="s">
        <v>6611</v>
      </c>
      <c r="E2455" s="31" t="s">
        <v>6612</v>
      </c>
      <c r="F2455" s="31" t="s">
        <v>513</v>
      </c>
      <c r="G2455" s="163" t="s">
        <v>1728</v>
      </c>
      <c r="H2455" s="31" t="s">
        <v>1728</v>
      </c>
      <c r="I2455" s="168" t="s">
        <v>1755</v>
      </c>
      <c r="J2455" s="173">
        <v>1.0</v>
      </c>
      <c r="K2455" s="31" t="s">
        <v>9</v>
      </c>
      <c r="L2455" s="31" t="s">
        <v>134</v>
      </c>
      <c r="M2455" s="174">
        <v>45762.0</v>
      </c>
      <c r="N2455" s="31" t="s">
        <v>2</v>
      </c>
      <c r="O2455" s="173">
        <v>1.0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99" t="s">
        <v>6613</v>
      </c>
      <c r="B2456" s="168" t="s">
        <v>6614</v>
      </c>
      <c r="C2456" s="31" t="s">
        <v>1725</v>
      </c>
      <c r="D2456" s="168" t="s">
        <v>6615</v>
      </c>
      <c r="E2456" s="31" t="s">
        <v>6616</v>
      </c>
      <c r="F2456" s="31" t="s">
        <v>132</v>
      </c>
      <c r="G2456" s="163" t="s">
        <v>1728</v>
      </c>
      <c r="H2456" s="31" t="s">
        <v>1728</v>
      </c>
      <c r="I2456" s="168" t="s">
        <v>1755</v>
      </c>
      <c r="J2456" s="173">
        <v>1.0</v>
      </c>
      <c r="K2456" s="31" t="s">
        <v>9</v>
      </c>
      <c r="L2456" s="31" t="s">
        <v>134</v>
      </c>
      <c r="M2456" s="174">
        <v>45762.0</v>
      </c>
      <c r="N2456" s="31" t="s">
        <v>2</v>
      </c>
      <c r="O2456" s="173">
        <v>1.0</v>
      </c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99" t="s">
        <v>6617</v>
      </c>
      <c r="B2457" s="168" t="s">
        <v>6618</v>
      </c>
      <c r="C2457" s="31" t="s">
        <v>1725</v>
      </c>
      <c r="D2457" s="168" t="s">
        <v>6619</v>
      </c>
      <c r="E2457" s="31" t="s">
        <v>6620</v>
      </c>
      <c r="F2457" s="31" t="s">
        <v>401</v>
      </c>
      <c r="G2457" s="163" t="s">
        <v>1728</v>
      </c>
      <c r="H2457" s="31" t="s">
        <v>1728</v>
      </c>
      <c r="I2457" s="168" t="s">
        <v>1755</v>
      </c>
      <c r="J2457" s="173">
        <v>4.0</v>
      </c>
      <c r="K2457" s="31" t="s">
        <v>9</v>
      </c>
      <c r="L2457" s="31" t="s">
        <v>134</v>
      </c>
      <c r="M2457" s="174">
        <v>45762.0</v>
      </c>
      <c r="N2457" s="31" t="s">
        <v>2</v>
      </c>
      <c r="O2457" s="173">
        <v>4.0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99" t="s">
        <v>6621</v>
      </c>
      <c r="B2458" s="168" t="s">
        <v>6622</v>
      </c>
      <c r="C2458" s="31" t="s">
        <v>1725</v>
      </c>
      <c r="D2458" s="168" t="s">
        <v>6623</v>
      </c>
      <c r="E2458" s="31" t="s">
        <v>5493</v>
      </c>
      <c r="F2458" s="31" t="s">
        <v>132</v>
      </c>
      <c r="G2458" s="163" t="s">
        <v>1728</v>
      </c>
      <c r="H2458" s="31" t="s">
        <v>1728</v>
      </c>
      <c r="I2458" s="168" t="s">
        <v>1729</v>
      </c>
      <c r="J2458" s="173">
        <v>1.0</v>
      </c>
      <c r="K2458" s="31" t="s">
        <v>82</v>
      </c>
      <c r="L2458" s="31" t="s">
        <v>134</v>
      </c>
      <c r="M2458" s="174">
        <v>45762.0</v>
      </c>
      <c r="N2458" s="31" t="s">
        <v>2</v>
      </c>
      <c r="O2458" s="173">
        <v>1.0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99" t="s">
        <v>6624</v>
      </c>
      <c r="B2459" s="168" t="s">
        <v>6625</v>
      </c>
      <c r="C2459" s="31" t="s">
        <v>1725</v>
      </c>
      <c r="D2459" s="168" t="s">
        <v>6626</v>
      </c>
      <c r="E2459" s="31" t="s">
        <v>6627</v>
      </c>
      <c r="F2459" s="31" t="s">
        <v>178</v>
      </c>
      <c r="G2459" s="163" t="s">
        <v>1728</v>
      </c>
      <c r="H2459" s="31" t="s">
        <v>1728</v>
      </c>
      <c r="I2459" s="168" t="s">
        <v>1755</v>
      </c>
      <c r="J2459" s="173">
        <v>1.0</v>
      </c>
      <c r="K2459" s="31" t="s">
        <v>9</v>
      </c>
      <c r="L2459" s="31" t="s">
        <v>134</v>
      </c>
      <c r="M2459" s="174">
        <v>45762.0</v>
      </c>
      <c r="N2459" s="31" t="s">
        <v>2</v>
      </c>
      <c r="O2459" s="173">
        <v>1.0</v>
      </c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99" t="s">
        <v>6628</v>
      </c>
      <c r="B2460" s="168" t="s">
        <v>6629</v>
      </c>
      <c r="C2460" s="31" t="s">
        <v>1725</v>
      </c>
      <c r="D2460" s="168" t="s">
        <v>6630</v>
      </c>
      <c r="E2460" s="31" t="s">
        <v>6631</v>
      </c>
      <c r="F2460" s="31" t="s">
        <v>401</v>
      </c>
      <c r="G2460" s="163" t="s">
        <v>1728</v>
      </c>
      <c r="H2460" s="31" t="s">
        <v>1728</v>
      </c>
      <c r="I2460" s="168" t="s">
        <v>1729</v>
      </c>
      <c r="J2460" s="173">
        <v>1.0</v>
      </c>
      <c r="K2460" s="31" t="s">
        <v>82</v>
      </c>
      <c r="L2460" s="31" t="s">
        <v>134</v>
      </c>
      <c r="M2460" s="174">
        <v>45762.0</v>
      </c>
      <c r="N2460" s="31" t="s">
        <v>2</v>
      </c>
      <c r="O2460" s="173">
        <v>1.0</v>
      </c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99" t="s">
        <v>6632</v>
      </c>
      <c r="B2461" s="168" t="s">
        <v>6633</v>
      </c>
      <c r="C2461" s="31" t="s">
        <v>1725</v>
      </c>
      <c r="D2461" s="168" t="s">
        <v>6634</v>
      </c>
      <c r="E2461" s="31" t="s">
        <v>6635</v>
      </c>
      <c r="F2461" s="31" t="s">
        <v>513</v>
      </c>
      <c r="G2461" s="163" t="s">
        <v>1728</v>
      </c>
      <c r="H2461" s="31" t="s">
        <v>1728</v>
      </c>
      <c r="I2461" s="168" t="s">
        <v>1755</v>
      </c>
      <c r="J2461" s="173">
        <v>1.0</v>
      </c>
      <c r="K2461" s="31" t="s">
        <v>9</v>
      </c>
      <c r="L2461" s="31" t="s">
        <v>134</v>
      </c>
      <c r="M2461" s="174">
        <v>45762.0</v>
      </c>
      <c r="N2461" s="31" t="s">
        <v>2</v>
      </c>
      <c r="O2461" s="173">
        <v>1.0</v>
      </c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99" t="s">
        <v>6636</v>
      </c>
      <c r="B2462" s="168" t="s">
        <v>6637</v>
      </c>
      <c r="C2462" s="31" t="s">
        <v>1725</v>
      </c>
      <c r="D2462" s="168" t="s">
        <v>6638</v>
      </c>
      <c r="E2462" s="31" t="s">
        <v>6639</v>
      </c>
      <c r="F2462" s="31" t="s">
        <v>178</v>
      </c>
      <c r="G2462" s="163" t="s">
        <v>1728</v>
      </c>
      <c r="H2462" s="31" t="s">
        <v>1728</v>
      </c>
      <c r="I2462" s="168" t="s">
        <v>1729</v>
      </c>
      <c r="J2462" s="173">
        <v>1.0</v>
      </c>
      <c r="K2462" s="31" t="s">
        <v>82</v>
      </c>
      <c r="L2462" s="31" t="s">
        <v>134</v>
      </c>
      <c r="M2462" s="174">
        <v>45762.0</v>
      </c>
      <c r="N2462" s="31" t="s">
        <v>2</v>
      </c>
      <c r="O2462" s="173">
        <v>1.0</v>
      </c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99" t="s">
        <v>6640</v>
      </c>
      <c r="B2463" s="168" t="s">
        <v>6641</v>
      </c>
      <c r="C2463" s="31" t="s">
        <v>1725</v>
      </c>
      <c r="D2463" s="168" t="s">
        <v>6642</v>
      </c>
      <c r="E2463" s="31" t="s">
        <v>6643</v>
      </c>
      <c r="F2463" s="31" t="s">
        <v>132</v>
      </c>
      <c r="G2463" s="163" t="s">
        <v>1728</v>
      </c>
      <c r="H2463" s="31" t="s">
        <v>1728</v>
      </c>
      <c r="I2463" s="168" t="s">
        <v>1755</v>
      </c>
      <c r="J2463" s="173">
        <v>1.0</v>
      </c>
      <c r="K2463" s="31" t="s">
        <v>9</v>
      </c>
      <c r="L2463" s="31" t="s">
        <v>134</v>
      </c>
      <c r="M2463" s="174">
        <v>45762.0</v>
      </c>
      <c r="N2463" s="31" t="s">
        <v>2</v>
      </c>
      <c r="O2463" s="173">
        <v>1.0</v>
      </c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99" t="s">
        <v>6644</v>
      </c>
      <c r="B2464" s="168" t="s">
        <v>6645</v>
      </c>
      <c r="C2464" s="31" t="s">
        <v>1725</v>
      </c>
      <c r="D2464" s="168" t="s">
        <v>6646</v>
      </c>
      <c r="E2464" s="31" t="s">
        <v>6647</v>
      </c>
      <c r="F2464" s="31" t="s">
        <v>517</v>
      </c>
      <c r="G2464" s="163" t="s">
        <v>1728</v>
      </c>
      <c r="H2464" s="31" t="s">
        <v>1728</v>
      </c>
      <c r="I2464" s="168" t="s">
        <v>1755</v>
      </c>
      <c r="J2464" s="173">
        <v>1.0</v>
      </c>
      <c r="K2464" s="31" t="s">
        <v>9</v>
      </c>
      <c r="L2464" s="31" t="s">
        <v>134</v>
      </c>
      <c r="M2464" s="174">
        <v>45762.0</v>
      </c>
      <c r="N2464" s="31" t="s">
        <v>2</v>
      </c>
      <c r="O2464" s="173">
        <v>1.0</v>
      </c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99" t="s">
        <v>6648</v>
      </c>
      <c r="B2465" s="168" t="s">
        <v>6649</v>
      </c>
      <c r="C2465" s="31" t="s">
        <v>1725</v>
      </c>
      <c r="D2465" s="168" t="s">
        <v>6650</v>
      </c>
      <c r="E2465" s="31" t="s">
        <v>6651</v>
      </c>
      <c r="F2465" s="31" t="s">
        <v>513</v>
      </c>
      <c r="G2465" s="163" t="s">
        <v>1728</v>
      </c>
      <c r="H2465" s="31" t="s">
        <v>1728</v>
      </c>
      <c r="I2465" s="168" t="s">
        <v>1729</v>
      </c>
      <c r="J2465" s="173">
        <v>1.0</v>
      </c>
      <c r="K2465" s="31" t="s">
        <v>82</v>
      </c>
      <c r="L2465" s="31" t="s">
        <v>134</v>
      </c>
      <c r="M2465" s="174">
        <v>45762.0</v>
      </c>
      <c r="N2465" s="31" t="s">
        <v>2</v>
      </c>
      <c r="O2465" s="173">
        <v>1.0</v>
      </c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99" t="s">
        <v>6652</v>
      </c>
      <c r="B2466" s="168" t="s">
        <v>6653</v>
      </c>
      <c r="C2466" s="31" t="s">
        <v>1725</v>
      </c>
      <c r="D2466" s="168" t="s">
        <v>6654</v>
      </c>
      <c r="E2466" s="31" t="s">
        <v>6270</v>
      </c>
      <c r="F2466" s="31" t="s">
        <v>401</v>
      </c>
      <c r="G2466" s="163" t="s">
        <v>1728</v>
      </c>
      <c r="H2466" s="31" t="s">
        <v>1728</v>
      </c>
      <c r="I2466" s="168" t="s">
        <v>1729</v>
      </c>
      <c r="J2466" s="173">
        <v>4.0</v>
      </c>
      <c r="K2466" s="31" t="s">
        <v>82</v>
      </c>
      <c r="L2466" s="31" t="s">
        <v>134</v>
      </c>
      <c r="M2466" s="174">
        <v>45762.0</v>
      </c>
      <c r="N2466" s="31" t="s">
        <v>2</v>
      </c>
      <c r="O2466" s="173">
        <v>4.0</v>
      </c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99" t="s">
        <v>6655</v>
      </c>
      <c r="B2467" s="168" t="s">
        <v>6656</v>
      </c>
      <c r="C2467" s="31" t="s">
        <v>1725</v>
      </c>
      <c r="D2467" s="168" t="s">
        <v>6657</v>
      </c>
      <c r="E2467" s="31" t="s">
        <v>6658</v>
      </c>
      <c r="F2467" s="31" t="s">
        <v>132</v>
      </c>
      <c r="G2467" s="163" t="s">
        <v>1728</v>
      </c>
      <c r="H2467" s="31" t="s">
        <v>1728</v>
      </c>
      <c r="I2467" s="168" t="s">
        <v>1755</v>
      </c>
      <c r="J2467" s="173">
        <v>1.0</v>
      </c>
      <c r="K2467" s="31" t="s">
        <v>9</v>
      </c>
      <c r="L2467" s="31" t="s">
        <v>134</v>
      </c>
      <c r="M2467" s="174">
        <v>45762.0</v>
      </c>
      <c r="N2467" s="31" t="s">
        <v>2</v>
      </c>
      <c r="O2467" s="173">
        <v>1.0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99" t="s">
        <v>6659</v>
      </c>
      <c r="B2468" s="168" t="s">
        <v>6656</v>
      </c>
      <c r="C2468" s="31" t="s">
        <v>1725</v>
      </c>
      <c r="D2468" s="168" t="s">
        <v>6657</v>
      </c>
      <c r="E2468" s="31" t="s">
        <v>6658</v>
      </c>
      <c r="F2468" s="31" t="s">
        <v>132</v>
      </c>
      <c r="G2468" s="163" t="s">
        <v>1728</v>
      </c>
      <c r="H2468" s="31" t="s">
        <v>1728</v>
      </c>
      <c r="I2468" s="168" t="s">
        <v>1729</v>
      </c>
      <c r="J2468" s="173">
        <v>1.0</v>
      </c>
      <c r="K2468" s="31" t="s">
        <v>82</v>
      </c>
      <c r="L2468" s="31" t="s">
        <v>134</v>
      </c>
      <c r="M2468" s="174">
        <v>45762.0</v>
      </c>
      <c r="N2468" s="31" t="s">
        <v>2</v>
      </c>
      <c r="O2468" s="173">
        <v>1.0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99" t="s">
        <v>6660</v>
      </c>
      <c r="B2469" s="168" t="s">
        <v>6661</v>
      </c>
      <c r="C2469" s="31" t="s">
        <v>1725</v>
      </c>
      <c r="D2469" s="168" t="s">
        <v>6662</v>
      </c>
      <c r="E2469" s="31" t="s">
        <v>6663</v>
      </c>
      <c r="F2469" s="31" t="s">
        <v>403</v>
      </c>
      <c r="G2469" s="163" t="s">
        <v>1728</v>
      </c>
      <c r="H2469" s="31" t="s">
        <v>1728</v>
      </c>
      <c r="I2469" s="168" t="s">
        <v>1755</v>
      </c>
      <c r="J2469" s="173">
        <v>1.0</v>
      </c>
      <c r="K2469" s="31" t="s">
        <v>9</v>
      </c>
      <c r="L2469" s="31" t="s">
        <v>134</v>
      </c>
      <c r="M2469" s="174">
        <v>45762.0</v>
      </c>
      <c r="N2469" s="31" t="s">
        <v>2</v>
      </c>
      <c r="O2469" s="173">
        <v>1.0</v>
      </c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99" t="s">
        <v>6664</v>
      </c>
      <c r="B2470" s="168" t="s">
        <v>6665</v>
      </c>
      <c r="C2470" s="31" t="s">
        <v>1725</v>
      </c>
      <c r="D2470" s="168" t="s">
        <v>6666</v>
      </c>
      <c r="E2470" s="31" t="s">
        <v>6667</v>
      </c>
      <c r="F2470" s="31" t="s">
        <v>401</v>
      </c>
      <c r="G2470" s="163" t="s">
        <v>1728</v>
      </c>
      <c r="H2470" s="31" t="s">
        <v>1728</v>
      </c>
      <c r="I2470" s="168" t="s">
        <v>1729</v>
      </c>
      <c r="J2470" s="173">
        <v>2.0</v>
      </c>
      <c r="K2470" s="31" t="s">
        <v>82</v>
      </c>
      <c r="L2470" s="31" t="s">
        <v>134</v>
      </c>
      <c r="M2470" s="174">
        <v>45762.0</v>
      </c>
      <c r="N2470" s="31" t="s">
        <v>2</v>
      </c>
      <c r="O2470" s="173">
        <v>2.0</v>
      </c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99" t="s">
        <v>6668</v>
      </c>
      <c r="B2471" s="168" t="s">
        <v>6669</v>
      </c>
      <c r="C2471" s="31" t="s">
        <v>1725</v>
      </c>
      <c r="D2471" s="168" t="s">
        <v>6670</v>
      </c>
      <c r="E2471" s="31" t="s">
        <v>6671</v>
      </c>
      <c r="F2471" s="31" t="s">
        <v>401</v>
      </c>
      <c r="G2471" s="163" t="s">
        <v>1728</v>
      </c>
      <c r="H2471" s="31" t="s">
        <v>1728</v>
      </c>
      <c r="I2471" s="168" t="s">
        <v>1755</v>
      </c>
      <c r="J2471" s="173">
        <v>1.0</v>
      </c>
      <c r="K2471" s="31" t="s">
        <v>9</v>
      </c>
      <c r="L2471" s="31" t="s">
        <v>134</v>
      </c>
      <c r="M2471" s="174">
        <v>45762.0</v>
      </c>
      <c r="N2471" s="31" t="s">
        <v>2</v>
      </c>
      <c r="O2471" s="173">
        <v>1.0</v>
      </c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99" t="s">
        <v>6672</v>
      </c>
      <c r="B2472" s="168" t="s">
        <v>6673</v>
      </c>
      <c r="C2472" s="31" t="s">
        <v>1725</v>
      </c>
      <c r="D2472" s="168" t="s">
        <v>6674</v>
      </c>
      <c r="E2472" s="31" t="s">
        <v>6675</v>
      </c>
      <c r="F2472" s="31" t="s">
        <v>517</v>
      </c>
      <c r="G2472" s="163" t="s">
        <v>1728</v>
      </c>
      <c r="H2472" s="31" t="s">
        <v>1728</v>
      </c>
      <c r="I2472" s="168" t="s">
        <v>1729</v>
      </c>
      <c r="J2472" s="173">
        <v>1.0</v>
      </c>
      <c r="K2472" s="31" t="s">
        <v>82</v>
      </c>
      <c r="L2472" s="31" t="s">
        <v>134</v>
      </c>
      <c r="M2472" s="174">
        <v>45762.0</v>
      </c>
      <c r="N2472" s="31" t="s">
        <v>2</v>
      </c>
      <c r="O2472" s="173">
        <v>1.0</v>
      </c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99" t="s">
        <v>6676</v>
      </c>
      <c r="B2473" s="168" t="s">
        <v>6677</v>
      </c>
      <c r="C2473" s="31" t="s">
        <v>1725</v>
      </c>
      <c r="D2473" s="168" t="s">
        <v>6678</v>
      </c>
      <c r="E2473" s="31" t="s">
        <v>6679</v>
      </c>
      <c r="F2473" s="31" t="s">
        <v>403</v>
      </c>
      <c r="G2473" s="163" t="s">
        <v>1728</v>
      </c>
      <c r="H2473" s="31" t="s">
        <v>1728</v>
      </c>
      <c r="I2473" s="168" t="s">
        <v>1755</v>
      </c>
      <c r="J2473" s="173">
        <v>1.0</v>
      </c>
      <c r="K2473" s="31" t="s">
        <v>9</v>
      </c>
      <c r="L2473" s="31" t="s">
        <v>134</v>
      </c>
      <c r="M2473" s="174">
        <v>45762.0</v>
      </c>
      <c r="N2473" s="31" t="s">
        <v>2</v>
      </c>
      <c r="O2473" s="173">
        <v>1.0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99" t="s">
        <v>6680</v>
      </c>
      <c r="B2474" s="168" t="s">
        <v>6681</v>
      </c>
      <c r="C2474" s="31" t="s">
        <v>1725</v>
      </c>
      <c r="D2474" s="168" t="s">
        <v>6682</v>
      </c>
      <c r="E2474" s="31" t="s">
        <v>6683</v>
      </c>
      <c r="F2474" s="31" t="s">
        <v>513</v>
      </c>
      <c r="G2474" s="163" t="s">
        <v>1728</v>
      </c>
      <c r="H2474" s="31" t="s">
        <v>1728</v>
      </c>
      <c r="I2474" s="168" t="s">
        <v>1755</v>
      </c>
      <c r="J2474" s="173">
        <v>1.0</v>
      </c>
      <c r="K2474" s="31" t="s">
        <v>9</v>
      </c>
      <c r="L2474" s="31" t="s">
        <v>134</v>
      </c>
      <c r="M2474" s="174">
        <v>45762.0</v>
      </c>
      <c r="N2474" s="31" t="s">
        <v>2</v>
      </c>
      <c r="O2474" s="173">
        <v>1.0</v>
      </c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99" t="s">
        <v>6684</v>
      </c>
      <c r="B2475" s="168" t="s">
        <v>6685</v>
      </c>
      <c r="C2475" s="31" t="s">
        <v>1725</v>
      </c>
      <c r="D2475" s="168" t="s">
        <v>6686</v>
      </c>
      <c r="E2475" s="31" t="s">
        <v>6687</v>
      </c>
      <c r="F2475" s="31" t="s">
        <v>178</v>
      </c>
      <c r="G2475" s="163" t="s">
        <v>1728</v>
      </c>
      <c r="H2475" s="31" t="s">
        <v>1728</v>
      </c>
      <c r="I2475" s="168" t="s">
        <v>1755</v>
      </c>
      <c r="J2475" s="173">
        <v>1.0</v>
      </c>
      <c r="K2475" s="31" t="s">
        <v>9</v>
      </c>
      <c r="L2475" s="31" t="s">
        <v>134</v>
      </c>
      <c r="M2475" s="174">
        <v>45762.0</v>
      </c>
      <c r="N2475" s="31" t="s">
        <v>2</v>
      </c>
      <c r="O2475" s="173">
        <v>1.0</v>
      </c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99" t="s">
        <v>6688</v>
      </c>
      <c r="B2476" s="168" t="s">
        <v>6689</v>
      </c>
      <c r="C2476" s="31" t="s">
        <v>1725</v>
      </c>
      <c r="D2476" s="168" t="s">
        <v>6690</v>
      </c>
      <c r="E2476" s="31" t="s">
        <v>6691</v>
      </c>
      <c r="F2476" s="31" t="s">
        <v>129</v>
      </c>
      <c r="G2476" s="163" t="s">
        <v>1728</v>
      </c>
      <c r="H2476" s="31" t="s">
        <v>1728</v>
      </c>
      <c r="I2476" s="168" t="s">
        <v>1729</v>
      </c>
      <c r="J2476" s="173">
        <v>1.0</v>
      </c>
      <c r="K2476" s="31" t="s">
        <v>82</v>
      </c>
      <c r="L2476" s="31" t="s">
        <v>134</v>
      </c>
      <c r="M2476" s="174">
        <v>45762.0</v>
      </c>
      <c r="N2476" s="31" t="s">
        <v>2</v>
      </c>
      <c r="O2476" s="173">
        <v>1.0</v>
      </c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99" t="s">
        <v>6692</v>
      </c>
      <c r="B2477" s="168" t="s">
        <v>6693</v>
      </c>
      <c r="C2477" s="31" t="s">
        <v>1725</v>
      </c>
      <c r="D2477" s="168" t="s">
        <v>6694</v>
      </c>
      <c r="E2477" s="31" t="s">
        <v>6695</v>
      </c>
      <c r="F2477" s="31" t="s">
        <v>513</v>
      </c>
      <c r="G2477" s="163" t="s">
        <v>1728</v>
      </c>
      <c r="H2477" s="31" t="s">
        <v>1728</v>
      </c>
      <c r="I2477" s="168" t="s">
        <v>1755</v>
      </c>
      <c r="J2477" s="173">
        <v>1.0</v>
      </c>
      <c r="K2477" s="31" t="s">
        <v>9</v>
      </c>
      <c r="L2477" s="31" t="s">
        <v>134</v>
      </c>
      <c r="M2477" s="174">
        <v>45762.0</v>
      </c>
      <c r="N2477" s="31" t="s">
        <v>2</v>
      </c>
      <c r="O2477" s="173">
        <v>1.0</v>
      </c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99" t="s">
        <v>6696</v>
      </c>
      <c r="B2478" s="168" t="s">
        <v>6697</v>
      </c>
      <c r="C2478" s="31" t="s">
        <v>1725</v>
      </c>
      <c r="D2478" s="168" t="s">
        <v>6698</v>
      </c>
      <c r="E2478" s="31" t="s">
        <v>6699</v>
      </c>
      <c r="F2478" s="31" t="s">
        <v>403</v>
      </c>
      <c r="G2478" s="163" t="s">
        <v>1728</v>
      </c>
      <c r="H2478" s="31" t="s">
        <v>1728</v>
      </c>
      <c r="I2478" s="168" t="s">
        <v>1755</v>
      </c>
      <c r="J2478" s="173">
        <v>1.0</v>
      </c>
      <c r="K2478" s="31" t="s">
        <v>9</v>
      </c>
      <c r="L2478" s="31" t="s">
        <v>134</v>
      </c>
      <c r="M2478" s="174">
        <v>45762.0</v>
      </c>
      <c r="N2478" s="31" t="s">
        <v>2</v>
      </c>
      <c r="O2478" s="173">
        <v>1.0</v>
      </c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99" t="s">
        <v>6700</v>
      </c>
      <c r="B2479" s="168" t="s">
        <v>6701</v>
      </c>
      <c r="C2479" s="31" t="s">
        <v>1725</v>
      </c>
      <c r="D2479" s="168" t="s">
        <v>6702</v>
      </c>
      <c r="E2479" s="31" t="s">
        <v>6703</v>
      </c>
      <c r="F2479" s="31" t="s">
        <v>403</v>
      </c>
      <c r="G2479" s="163" t="s">
        <v>1728</v>
      </c>
      <c r="H2479" s="31" t="s">
        <v>1728</v>
      </c>
      <c r="I2479" s="168" t="s">
        <v>1755</v>
      </c>
      <c r="J2479" s="173">
        <v>1.0</v>
      </c>
      <c r="K2479" s="31" t="s">
        <v>9</v>
      </c>
      <c r="L2479" s="31" t="s">
        <v>134</v>
      </c>
      <c r="M2479" s="174">
        <v>45762.0</v>
      </c>
      <c r="N2479" s="31" t="s">
        <v>2</v>
      </c>
      <c r="O2479" s="173">
        <v>1.0</v>
      </c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99" t="s">
        <v>6704</v>
      </c>
      <c r="B2480" s="168" t="s">
        <v>6705</v>
      </c>
      <c r="C2480" s="31" t="s">
        <v>1725</v>
      </c>
      <c r="D2480" s="168" t="s">
        <v>6706</v>
      </c>
      <c r="E2480" s="31" t="s">
        <v>6707</v>
      </c>
      <c r="F2480" s="31" t="s">
        <v>132</v>
      </c>
      <c r="G2480" s="163" t="s">
        <v>1728</v>
      </c>
      <c r="H2480" s="31" t="s">
        <v>1728</v>
      </c>
      <c r="I2480" s="168" t="s">
        <v>1755</v>
      </c>
      <c r="J2480" s="173">
        <v>1.0</v>
      </c>
      <c r="K2480" s="31" t="s">
        <v>9</v>
      </c>
      <c r="L2480" s="31" t="s">
        <v>134</v>
      </c>
      <c r="M2480" s="174">
        <v>45762.0</v>
      </c>
      <c r="N2480" s="31" t="s">
        <v>2</v>
      </c>
      <c r="O2480" s="173">
        <v>1.0</v>
      </c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99" t="s">
        <v>6708</v>
      </c>
      <c r="B2481" s="168" t="s">
        <v>6709</v>
      </c>
      <c r="C2481" s="31" t="s">
        <v>1725</v>
      </c>
      <c r="D2481" s="168" t="s">
        <v>6710</v>
      </c>
      <c r="E2481" s="31" t="s">
        <v>6711</v>
      </c>
      <c r="F2481" s="31" t="s">
        <v>401</v>
      </c>
      <c r="G2481" s="163" t="s">
        <v>1728</v>
      </c>
      <c r="H2481" s="31" t="s">
        <v>1728</v>
      </c>
      <c r="I2481" s="168" t="s">
        <v>1755</v>
      </c>
      <c r="J2481" s="173">
        <v>1.0</v>
      </c>
      <c r="K2481" s="31" t="s">
        <v>9</v>
      </c>
      <c r="L2481" s="31" t="s">
        <v>134</v>
      </c>
      <c r="M2481" s="174">
        <v>45762.0</v>
      </c>
      <c r="N2481" s="31" t="s">
        <v>2</v>
      </c>
      <c r="O2481" s="173">
        <v>1.0</v>
      </c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67" t="s">
        <v>6712</v>
      </c>
      <c r="B2482" s="4">
        <v>2.6432753E7</v>
      </c>
      <c r="C2482" s="1" t="s">
        <v>1732</v>
      </c>
      <c r="D2482" s="4">
        <v>3.9385835E7</v>
      </c>
      <c r="E2482" s="1" t="s">
        <v>6545</v>
      </c>
      <c r="F2482" s="1" t="s">
        <v>513</v>
      </c>
      <c r="G2482" s="4">
        <v>23600.0</v>
      </c>
      <c r="H2482" s="1" t="s">
        <v>1742</v>
      </c>
      <c r="I2482" s="4">
        <v>7743457.0</v>
      </c>
      <c r="J2482" s="4">
        <v>1.0</v>
      </c>
      <c r="K2482" s="1" t="s">
        <v>9</v>
      </c>
      <c r="L2482" s="1" t="s">
        <v>134</v>
      </c>
      <c r="M2482" s="171">
        <v>45762.0</v>
      </c>
      <c r="N2482" s="31" t="s">
        <v>2</v>
      </c>
      <c r="O2482" s="4">
        <v>1.0</v>
      </c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ht="16.5" customHeight="1">
      <c r="A2483" s="167" t="s">
        <v>6713</v>
      </c>
      <c r="B2483" s="4">
        <v>2.6432976E7</v>
      </c>
      <c r="C2483" s="1" t="s">
        <v>1732</v>
      </c>
      <c r="D2483" s="4">
        <v>3.9386058E7</v>
      </c>
      <c r="E2483" s="1" t="s">
        <v>4480</v>
      </c>
      <c r="F2483" s="1" t="s">
        <v>401</v>
      </c>
      <c r="G2483" s="4">
        <v>23598.0</v>
      </c>
      <c r="H2483" s="1" t="s">
        <v>1733</v>
      </c>
      <c r="I2483" s="4">
        <v>7755891.0</v>
      </c>
      <c r="J2483" s="4">
        <v>1.0</v>
      </c>
      <c r="K2483" s="1" t="s">
        <v>82</v>
      </c>
      <c r="L2483" s="1" t="s">
        <v>134</v>
      </c>
      <c r="M2483" s="171">
        <v>45762.0</v>
      </c>
      <c r="N2483" s="31" t="s">
        <v>2</v>
      </c>
      <c r="O2483" s="4">
        <v>1.0</v>
      </c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67" t="s">
        <v>6714</v>
      </c>
      <c r="B2484" s="4">
        <v>2.6432952E7</v>
      </c>
      <c r="C2484" s="1" t="s">
        <v>1732</v>
      </c>
      <c r="D2484" s="4">
        <v>3.9386031E7</v>
      </c>
      <c r="E2484" s="1" t="s">
        <v>6564</v>
      </c>
      <c r="F2484" s="1" t="s">
        <v>513</v>
      </c>
      <c r="G2484" s="4">
        <v>23599.0</v>
      </c>
      <c r="H2484" s="1" t="s">
        <v>1944</v>
      </c>
      <c r="I2484" s="4">
        <v>7743457.0</v>
      </c>
      <c r="J2484" s="4">
        <v>1.0</v>
      </c>
      <c r="K2484" s="1" t="s">
        <v>9</v>
      </c>
      <c r="L2484" s="1" t="s">
        <v>134</v>
      </c>
      <c r="M2484" s="171">
        <v>45762.0</v>
      </c>
      <c r="N2484" s="31" t="s">
        <v>2</v>
      </c>
      <c r="O2484" s="4">
        <v>1.0</v>
      </c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67" t="s">
        <v>6715</v>
      </c>
      <c r="B2485" s="4">
        <v>2.6432974E7</v>
      </c>
      <c r="C2485" s="1" t="s">
        <v>1732</v>
      </c>
      <c r="D2485" s="4">
        <v>3.9386054E7</v>
      </c>
      <c r="E2485" s="1" t="s">
        <v>6571</v>
      </c>
      <c r="F2485" s="1" t="s">
        <v>132</v>
      </c>
      <c r="G2485" s="4">
        <v>24616.0</v>
      </c>
      <c r="H2485" s="1" t="s">
        <v>6716</v>
      </c>
      <c r="I2485" s="4">
        <v>7743457.0</v>
      </c>
      <c r="J2485" s="4">
        <v>1.0</v>
      </c>
      <c r="K2485" s="1" t="s">
        <v>9</v>
      </c>
      <c r="L2485" s="1" t="s">
        <v>134</v>
      </c>
      <c r="M2485" s="171">
        <v>45762.0</v>
      </c>
      <c r="N2485" s="31" t="s">
        <v>2</v>
      </c>
      <c r="O2485" s="4">
        <v>1.0</v>
      </c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67" t="s">
        <v>6717</v>
      </c>
      <c r="B2486" s="4">
        <v>2.6432968E7</v>
      </c>
      <c r="C2486" s="1" t="s">
        <v>1732</v>
      </c>
      <c r="D2486" s="4">
        <v>3.9386049E7</v>
      </c>
      <c r="E2486" s="1" t="s">
        <v>1863</v>
      </c>
      <c r="F2486" s="1" t="s">
        <v>403</v>
      </c>
      <c r="G2486" s="4">
        <v>23598.0</v>
      </c>
      <c r="H2486" s="1" t="s">
        <v>1733</v>
      </c>
      <c r="I2486" s="4">
        <v>7743457.0</v>
      </c>
      <c r="J2486" s="4">
        <v>1.0</v>
      </c>
      <c r="K2486" s="1" t="s">
        <v>9</v>
      </c>
      <c r="L2486" s="1" t="s">
        <v>134</v>
      </c>
      <c r="M2486" s="171">
        <v>45762.0</v>
      </c>
      <c r="N2486" s="31" t="s">
        <v>2</v>
      </c>
      <c r="O2486" s="4">
        <v>1.0</v>
      </c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67" t="s">
        <v>6718</v>
      </c>
      <c r="B2487" s="4">
        <v>2.6432878E7</v>
      </c>
      <c r="C2487" s="1" t="s">
        <v>1732</v>
      </c>
      <c r="D2487" s="4">
        <v>3.9385956E7</v>
      </c>
      <c r="E2487" s="1" t="s">
        <v>6553</v>
      </c>
      <c r="F2487" s="1" t="s">
        <v>517</v>
      </c>
      <c r="G2487" s="4">
        <v>20700.0</v>
      </c>
      <c r="H2487" s="1" t="s">
        <v>6719</v>
      </c>
      <c r="I2487" s="4">
        <v>7743457.0</v>
      </c>
      <c r="J2487" s="4">
        <v>1.0</v>
      </c>
      <c r="K2487" s="1" t="s">
        <v>9</v>
      </c>
      <c r="L2487" s="1" t="s">
        <v>134</v>
      </c>
      <c r="M2487" s="171">
        <v>45762.0</v>
      </c>
      <c r="N2487" s="31" t="s">
        <v>2</v>
      </c>
      <c r="O2487" s="4">
        <v>1.0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67" t="s">
        <v>6720</v>
      </c>
      <c r="B2488" s="4">
        <v>2.6432936E7</v>
      </c>
      <c r="C2488" s="1" t="s">
        <v>1732</v>
      </c>
      <c r="D2488" s="4">
        <v>3.9386015E7</v>
      </c>
      <c r="E2488" s="1" t="s">
        <v>6549</v>
      </c>
      <c r="F2488" s="1" t="s">
        <v>513</v>
      </c>
      <c r="G2488" s="4">
        <v>23599.0</v>
      </c>
      <c r="H2488" s="1" t="s">
        <v>1944</v>
      </c>
      <c r="I2488" s="4">
        <v>7743457.0</v>
      </c>
      <c r="J2488" s="4">
        <v>1.0</v>
      </c>
      <c r="K2488" s="1" t="s">
        <v>9</v>
      </c>
      <c r="L2488" s="1" t="s">
        <v>134</v>
      </c>
      <c r="M2488" s="171">
        <v>45762.0</v>
      </c>
      <c r="N2488" s="31" t="s">
        <v>2</v>
      </c>
      <c r="O2488" s="4">
        <v>1.0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67" t="s">
        <v>6721</v>
      </c>
      <c r="B2489" s="4">
        <v>2.6432947E7</v>
      </c>
      <c r="C2489" s="1" t="s">
        <v>1732</v>
      </c>
      <c r="D2489" s="4">
        <v>3.9386027E7</v>
      </c>
      <c r="E2489" s="1" t="s">
        <v>6557</v>
      </c>
      <c r="F2489" s="1" t="s">
        <v>129</v>
      </c>
      <c r="G2489" s="4">
        <v>24776.0</v>
      </c>
      <c r="H2489" s="1" t="s">
        <v>6722</v>
      </c>
      <c r="I2489" s="4">
        <v>7743457.0</v>
      </c>
      <c r="J2489" s="4">
        <v>1.0</v>
      </c>
      <c r="K2489" s="1" t="s">
        <v>9</v>
      </c>
      <c r="L2489" s="1" t="s">
        <v>134</v>
      </c>
      <c r="M2489" s="171">
        <v>45762.0</v>
      </c>
      <c r="N2489" s="31" t="s">
        <v>2</v>
      </c>
      <c r="O2489" s="4">
        <v>1.0</v>
      </c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67" t="s">
        <v>6723</v>
      </c>
      <c r="B2490" s="4">
        <v>2.6432985E7</v>
      </c>
      <c r="C2490" s="1" t="s">
        <v>1732</v>
      </c>
      <c r="D2490" s="4">
        <v>3.9386073E7</v>
      </c>
      <c r="E2490" s="1" t="s">
        <v>2165</v>
      </c>
      <c r="F2490" s="1" t="s">
        <v>132</v>
      </c>
      <c r="G2490" s="4">
        <v>24616.0</v>
      </c>
      <c r="H2490" s="1" t="s">
        <v>6716</v>
      </c>
      <c r="I2490" s="4">
        <v>7743457.0</v>
      </c>
      <c r="J2490" s="4">
        <v>1.0</v>
      </c>
      <c r="K2490" s="1" t="s">
        <v>9</v>
      </c>
      <c r="L2490" s="1" t="s">
        <v>134</v>
      </c>
      <c r="M2490" s="171">
        <v>45762.0</v>
      </c>
      <c r="N2490" s="31" t="s">
        <v>2</v>
      </c>
      <c r="O2490" s="4">
        <v>1.0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67" t="s">
        <v>6724</v>
      </c>
      <c r="B2491" s="4">
        <v>2.6433027E7</v>
      </c>
      <c r="C2491" s="1" t="s">
        <v>1732</v>
      </c>
      <c r="D2491" s="4">
        <v>3.9386094E7</v>
      </c>
      <c r="E2491" s="1" t="s">
        <v>6594</v>
      </c>
      <c r="F2491" s="1" t="s">
        <v>178</v>
      </c>
      <c r="G2491" s="4">
        <v>24379.0</v>
      </c>
      <c r="H2491" s="1" t="s">
        <v>1779</v>
      </c>
      <c r="I2491" s="4">
        <v>7743457.0</v>
      </c>
      <c r="J2491" s="4">
        <v>1.0</v>
      </c>
      <c r="K2491" s="1" t="s">
        <v>9</v>
      </c>
      <c r="L2491" s="1" t="s">
        <v>134</v>
      </c>
      <c r="M2491" s="171">
        <v>45762.0</v>
      </c>
      <c r="N2491" s="31" t="s">
        <v>2</v>
      </c>
      <c r="O2491" s="4">
        <v>1.0</v>
      </c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67" t="s">
        <v>6725</v>
      </c>
      <c r="B2492" s="4">
        <v>2.6433008E7</v>
      </c>
      <c r="C2492" s="1" t="s">
        <v>1732</v>
      </c>
      <c r="D2492" s="4">
        <v>3.9386092E7</v>
      </c>
      <c r="E2492" s="1" t="s">
        <v>6590</v>
      </c>
      <c r="F2492" s="1" t="s">
        <v>178</v>
      </c>
      <c r="G2492" s="4">
        <v>24379.0</v>
      </c>
      <c r="H2492" s="1" t="s">
        <v>1779</v>
      </c>
      <c r="I2492" s="4">
        <v>7755891.0</v>
      </c>
      <c r="J2492" s="4">
        <v>1.0</v>
      </c>
      <c r="K2492" s="1" t="s">
        <v>82</v>
      </c>
      <c r="L2492" s="1" t="s">
        <v>134</v>
      </c>
      <c r="M2492" s="171">
        <v>45762.0</v>
      </c>
      <c r="N2492" s="31" t="s">
        <v>2</v>
      </c>
      <c r="O2492" s="4">
        <v>1.0</v>
      </c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67" t="s">
        <v>6726</v>
      </c>
      <c r="B2493" s="4">
        <v>2.6432993E7</v>
      </c>
      <c r="C2493" s="1" t="s">
        <v>1732</v>
      </c>
      <c r="D2493" s="4">
        <v>3.9386081E7</v>
      </c>
      <c r="E2493" s="1" t="s">
        <v>6581</v>
      </c>
      <c r="F2493" s="1" t="s">
        <v>178</v>
      </c>
      <c r="G2493" s="4">
        <v>24379.0</v>
      </c>
      <c r="H2493" s="1" t="s">
        <v>1779</v>
      </c>
      <c r="I2493" s="4">
        <v>7755891.0</v>
      </c>
      <c r="J2493" s="4">
        <v>1.0</v>
      </c>
      <c r="K2493" s="1" t="s">
        <v>82</v>
      </c>
      <c r="L2493" s="1" t="s">
        <v>134</v>
      </c>
      <c r="M2493" s="171">
        <v>45762.0</v>
      </c>
      <c r="N2493" s="31" t="s">
        <v>2</v>
      </c>
      <c r="O2493" s="4">
        <v>1.0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67" t="s">
        <v>6727</v>
      </c>
      <c r="B2494" s="4">
        <v>2.6433293E7</v>
      </c>
      <c r="C2494" s="1" t="s">
        <v>1732</v>
      </c>
      <c r="D2494" s="4">
        <v>3.9386489E7</v>
      </c>
      <c r="E2494" s="1" t="s">
        <v>6707</v>
      </c>
      <c r="F2494" s="1" t="s">
        <v>132</v>
      </c>
      <c r="G2494" s="4">
        <v>24616.0</v>
      </c>
      <c r="H2494" s="1" t="s">
        <v>6716</v>
      </c>
      <c r="I2494" s="4">
        <v>7743457.0</v>
      </c>
      <c r="J2494" s="4">
        <v>1.0</v>
      </c>
      <c r="K2494" s="1" t="s">
        <v>9</v>
      </c>
      <c r="L2494" s="1" t="s">
        <v>134</v>
      </c>
      <c r="M2494" s="171">
        <v>45762.0</v>
      </c>
      <c r="N2494" s="31" t="s">
        <v>2</v>
      </c>
      <c r="O2494" s="4">
        <v>1.0</v>
      </c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99" t="s">
        <v>6728</v>
      </c>
      <c r="B2495" s="168" t="s">
        <v>6588</v>
      </c>
      <c r="C2495" s="31" t="s">
        <v>1735</v>
      </c>
      <c r="D2495" s="168" t="s">
        <v>6589</v>
      </c>
      <c r="E2495" s="31" t="s">
        <v>6590</v>
      </c>
      <c r="F2495" s="31" t="s">
        <v>178</v>
      </c>
      <c r="G2495" s="168" t="s">
        <v>1792</v>
      </c>
      <c r="H2495" s="31" t="s">
        <v>1779</v>
      </c>
      <c r="I2495" s="168" t="s">
        <v>1729</v>
      </c>
      <c r="J2495" s="173">
        <v>1.0</v>
      </c>
      <c r="K2495" s="31" t="s">
        <v>82</v>
      </c>
      <c r="L2495" s="31" t="s">
        <v>134</v>
      </c>
      <c r="M2495" s="174">
        <v>45762.0</v>
      </c>
      <c r="N2495" s="31" t="s">
        <v>2</v>
      </c>
      <c r="O2495" s="173">
        <v>1.0</v>
      </c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99" t="s">
        <v>6729</v>
      </c>
      <c r="B2496" s="168" t="s">
        <v>6730</v>
      </c>
      <c r="C2496" s="31" t="s">
        <v>1725</v>
      </c>
      <c r="D2496" s="168" t="s">
        <v>6731</v>
      </c>
      <c r="E2496" s="31" t="s">
        <v>6732</v>
      </c>
      <c r="F2496" s="31" t="s">
        <v>132</v>
      </c>
      <c r="G2496" s="163" t="s">
        <v>1728</v>
      </c>
      <c r="H2496" s="31" t="s">
        <v>1728</v>
      </c>
      <c r="I2496" s="168" t="s">
        <v>1755</v>
      </c>
      <c r="J2496" s="173">
        <v>1.0</v>
      </c>
      <c r="K2496" s="31" t="s">
        <v>9</v>
      </c>
      <c r="L2496" s="31" t="s">
        <v>134</v>
      </c>
      <c r="M2496" s="174">
        <v>45762.0</v>
      </c>
      <c r="N2496" s="31" t="s">
        <v>2</v>
      </c>
      <c r="O2496" s="173">
        <v>1.0</v>
      </c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99" t="s">
        <v>6733</v>
      </c>
      <c r="B2497" s="168" t="s">
        <v>6610</v>
      </c>
      <c r="C2497" s="31" t="s">
        <v>1732</v>
      </c>
      <c r="D2497" s="168" t="s">
        <v>6611</v>
      </c>
      <c r="E2497" s="31" t="s">
        <v>6612</v>
      </c>
      <c r="F2497" s="31" t="s">
        <v>513</v>
      </c>
      <c r="G2497" s="168" t="s">
        <v>1962</v>
      </c>
      <c r="H2497" s="31" t="s">
        <v>1944</v>
      </c>
      <c r="I2497" s="168" t="s">
        <v>1755</v>
      </c>
      <c r="J2497" s="173">
        <v>1.0</v>
      </c>
      <c r="K2497" s="31" t="s">
        <v>9</v>
      </c>
      <c r="L2497" s="31" t="s">
        <v>134</v>
      </c>
      <c r="M2497" s="174">
        <v>45762.0</v>
      </c>
      <c r="N2497" s="31" t="s">
        <v>2</v>
      </c>
      <c r="O2497" s="173">
        <v>1.0</v>
      </c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99" t="s">
        <v>6734</v>
      </c>
      <c r="B2498" s="168" t="s">
        <v>6599</v>
      </c>
      <c r="C2498" s="31" t="s">
        <v>1732</v>
      </c>
      <c r="D2498" s="168" t="s">
        <v>6600</v>
      </c>
      <c r="E2498" s="31" t="s">
        <v>6601</v>
      </c>
      <c r="F2498" s="31" t="s">
        <v>513</v>
      </c>
      <c r="G2498" s="168" t="s">
        <v>1962</v>
      </c>
      <c r="H2498" s="31" t="s">
        <v>1944</v>
      </c>
      <c r="I2498" s="168" t="s">
        <v>1729</v>
      </c>
      <c r="J2498" s="173">
        <v>1.0</v>
      </c>
      <c r="K2498" s="31" t="s">
        <v>82</v>
      </c>
      <c r="L2498" s="31" t="s">
        <v>134</v>
      </c>
      <c r="M2498" s="174">
        <v>45762.0</v>
      </c>
      <c r="N2498" s="31" t="s">
        <v>2</v>
      </c>
      <c r="O2498" s="173">
        <v>1.0</v>
      </c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99" t="s">
        <v>6735</v>
      </c>
      <c r="B2499" s="168" t="s">
        <v>6569</v>
      </c>
      <c r="C2499" s="31" t="s">
        <v>1735</v>
      </c>
      <c r="D2499" s="168" t="s">
        <v>6570</v>
      </c>
      <c r="E2499" s="31" t="s">
        <v>6571</v>
      </c>
      <c r="F2499" s="31" t="s">
        <v>132</v>
      </c>
      <c r="G2499" s="168" t="s">
        <v>6736</v>
      </c>
      <c r="H2499" s="31" t="s">
        <v>6716</v>
      </c>
      <c r="I2499" s="168" t="s">
        <v>1755</v>
      </c>
      <c r="J2499" s="173">
        <v>1.0</v>
      </c>
      <c r="K2499" s="31" t="s">
        <v>9</v>
      </c>
      <c r="L2499" s="31" t="s">
        <v>134</v>
      </c>
      <c r="M2499" s="174">
        <v>45762.0</v>
      </c>
      <c r="N2499" s="31" t="s">
        <v>2</v>
      </c>
      <c r="O2499" s="173">
        <v>1.0</v>
      </c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99" t="s">
        <v>6737</v>
      </c>
      <c r="B2500" s="168" t="s">
        <v>6730</v>
      </c>
      <c r="C2500" s="31" t="s">
        <v>1732</v>
      </c>
      <c r="D2500" s="168" t="s">
        <v>6731</v>
      </c>
      <c r="E2500" s="31" t="s">
        <v>6732</v>
      </c>
      <c r="F2500" s="31" t="s">
        <v>132</v>
      </c>
      <c r="G2500" s="168" t="s">
        <v>6738</v>
      </c>
      <c r="H2500" s="31" t="s">
        <v>6739</v>
      </c>
      <c r="I2500" s="168" t="s">
        <v>1755</v>
      </c>
      <c r="J2500" s="173">
        <v>1.0</v>
      </c>
      <c r="K2500" s="31" t="s">
        <v>9</v>
      </c>
      <c r="L2500" s="31" t="s">
        <v>134</v>
      </c>
      <c r="M2500" s="174">
        <v>45762.0</v>
      </c>
      <c r="N2500" s="31" t="s">
        <v>2</v>
      </c>
      <c r="O2500" s="173">
        <v>1.0</v>
      </c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99" t="s">
        <v>6740</v>
      </c>
      <c r="B2501" s="168" t="s">
        <v>6633</v>
      </c>
      <c r="C2501" s="31" t="s">
        <v>1732</v>
      </c>
      <c r="D2501" s="168" t="s">
        <v>6634</v>
      </c>
      <c r="E2501" s="31" t="s">
        <v>6635</v>
      </c>
      <c r="F2501" s="31" t="s">
        <v>513</v>
      </c>
      <c r="G2501" s="168" t="s">
        <v>1749</v>
      </c>
      <c r="H2501" s="31" t="s">
        <v>1742</v>
      </c>
      <c r="I2501" s="168" t="s">
        <v>1755</v>
      </c>
      <c r="J2501" s="173">
        <v>1.0</v>
      </c>
      <c r="K2501" s="31" t="s">
        <v>9</v>
      </c>
      <c r="L2501" s="31" t="s">
        <v>134</v>
      </c>
      <c r="M2501" s="174">
        <v>45762.0</v>
      </c>
      <c r="N2501" s="31" t="s">
        <v>2</v>
      </c>
      <c r="O2501" s="173">
        <v>1.0</v>
      </c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99" t="s">
        <v>6741</v>
      </c>
      <c r="B2502" s="168" t="s">
        <v>6555</v>
      </c>
      <c r="C2502" s="31" t="s">
        <v>1735</v>
      </c>
      <c r="D2502" s="168" t="s">
        <v>6556</v>
      </c>
      <c r="E2502" s="31" t="s">
        <v>6557</v>
      </c>
      <c r="F2502" s="31" t="s">
        <v>129</v>
      </c>
      <c r="G2502" s="168" t="s">
        <v>6742</v>
      </c>
      <c r="H2502" s="31" t="s">
        <v>6722</v>
      </c>
      <c r="I2502" s="168" t="s">
        <v>1755</v>
      </c>
      <c r="J2502" s="173">
        <v>1.0</v>
      </c>
      <c r="K2502" s="31" t="s">
        <v>9</v>
      </c>
      <c r="L2502" s="31" t="s">
        <v>134</v>
      </c>
      <c r="M2502" s="174">
        <v>45762.0</v>
      </c>
      <c r="N2502" s="31" t="s">
        <v>2</v>
      </c>
      <c r="O2502" s="173">
        <v>1.0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99" t="s">
        <v>6743</v>
      </c>
      <c r="B2503" s="168" t="s">
        <v>6625</v>
      </c>
      <c r="C2503" s="31" t="s">
        <v>1732</v>
      </c>
      <c r="D2503" s="168" t="s">
        <v>6626</v>
      </c>
      <c r="E2503" s="31" t="s">
        <v>6627</v>
      </c>
      <c r="F2503" s="31" t="s">
        <v>178</v>
      </c>
      <c r="G2503" s="168" t="s">
        <v>1792</v>
      </c>
      <c r="H2503" s="31" t="s">
        <v>1779</v>
      </c>
      <c r="I2503" s="168" t="s">
        <v>1755</v>
      </c>
      <c r="J2503" s="173">
        <v>1.0</v>
      </c>
      <c r="K2503" s="31" t="s">
        <v>9</v>
      </c>
      <c r="L2503" s="31" t="s">
        <v>134</v>
      </c>
      <c r="M2503" s="174">
        <v>45762.0</v>
      </c>
      <c r="N2503" s="31" t="s">
        <v>2</v>
      </c>
      <c r="O2503" s="173">
        <v>1.0</v>
      </c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99" t="s">
        <v>6744</v>
      </c>
      <c r="B2504" s="168" t="s">
        <v>6745</v>
      </c>
      <c r="C2504" s="31" t="s">
        <v>1725</v>
      </c>
      <c r="D2504" s="168" t="s">
        <v>6746</v>
      </c>
      <c r="E2504" s="31" t="s">
        <v>6747</v>
      </c>
      <c r="F2504" s="31" t="s">
        <v>132</v>
      </c>
      <c r="G2504" s="163" t="s">
        <v>1728</v>
      </c>
      <c r="H2504" s="31" t="s">
        <v>1728</v>
      </c>
      <c r="I2504" s="168" t="s">
        <v>1755</v>
      </c>
      <c r="J2504" s="173">
        <v>1.0</v>
      </c>
      <c r="K2504" s="31" t="s">
        <v>9</v>
      </c>
      <c r="L2504" s="31" t="s">
        <v>134</v>
      </c>
      <c r="M2504" s="174">
        <v>45762.0</v>
      </c>
      <c r="N2504" s="31" t="s">
        <v>2</v>
      </c>
      <c r="O2504" s="173">
        <v>1.0</v>
      </c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99" t="s">
        <v>6748</v>
      </c>
      <c r="B2505" s="168" t="s">
        <v>6592</v>
      </c>
      <c r="C2505" s="31" t="s">
        <v>1735</v>
      </c>
      <c r="D2505" s="168" t="s">
        <v>6593</v>
      </c>
      <c r="E2505" s="31" t="s">
        <v>6594</v>
      </c>
      <c r="F2505" s="31" t="s">
        <v>178</v>
      </c>
      <c r="G2505" s="168" t="s">
        <v>1792</v>
      </c>
      <c r="H2505" s="31" t="s">
        <v>1779</v>
      </c>
      <c r="I2505" s="168" t="s">
        <v>1755</v>
      </c>
      <c r="J2505" s="173">
        <v>1.0</v>
      </c>
      <c r="K2505" s="31" t="s">
        <v>9</v>
      </c>
      <c r="L2505" s="31" t="s">
        <v>134</v>
      </c>
      <c r="M2505" s="174">
        <v>45762.0</v>
      </c>
      <c r="N2505" s="31" t="s">
        <v>2</v>
      </c>
      <c r="O2505" s="173">
        <v>1.0</v>
      </c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99" t="s">
        <v>6749</v>
      </c>
      <c r="B2506" s="168" t="s">
        <v>6618</v>
      </c>
      <c r="C2506" s="31" t="s">
        <v>1732</v>
      </c>
      <c r="D2506" s="168" t="s">
        <v>6619</v>
      </c>
      <c r="E2506" s="31" t="s">
        <v>6620</v>
      </c>
      <c r="F2506" s="31" t="s">
        <v>401</v>
      </c>
      <c r="G2506" s="168" t="s">
        <v>1749</v>
      </c>
      <c r="H2506" s="31" t="s">
        <v>1742</v>
      </c>
      <c r="I2506" s="168" t="s">
        <v>1755</v>
      </c>
      <c r="J2506" s="173">
        <v>4.0</v>
      </c>
      <c r="K2506" s="31" t="s">
        <v>9</v>
      </c>
      <c r="L2506" s="31" t="s">
        <v>134</v>
      </c>
      <c r="M2506" s="174">
        <v>45762.0</v>
      </c>
      <c r="N2506" s="31" t="s">
        <v>2</v>
      </c>
      <c r="O2506" s="173">
        <v>4.0</v>
      </c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99" t="s">
        <v>6750</v>
      </c>
      <c r="B2507" s="168" t="s">
        <v>6745</v>
      </c>
      <c r="C2507" s="31" t="s">
        <v>1732</v>
      </c>
      <c r="D2507" s="168" t="s">
        <v>6746</v>
      </c>
      <c r="E2507" s="31" t="s">
        <v>6747</v>
      </c>
      <c r="F2507" s="31" t="s">
        <v>132</v>
      </c>
      <c r="G2507" s="168" t="s">
        <v>6736</v>
      </c>
      <c r="H2507" s="31" t="s">
        <v>6716</v>
      </c>
      <c r="I2507" s="168" t="s">
        <v>1755</v>
      </c>
      <c r="J2507" s="173">
        <v>1.0</v>
      </c>
      <c r="K2507" s="31" t="s">
        <v>9</v>
      </c>
      <c r="L2507" s="31" t="s">
        <v>134</v>
      </c>
      <c r="M2507" s="174">
        <v>45762.0</v>
      </c>
      <c r="N2507" s="31" t="s">
        <v>2</v>
      </c>
      <c r="O2507" s="173">
        <v>1.0</v>
      </c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99" t="s">
        <v>6751</v>
      </c>
      <c r="B2508" s="168" t="s">
        <v>6596</v>
      </c>
      <c r="C2508" s="31" t="s">
        <v>1732</v>
      </c>
      <c r="D2508" s="168" t="s">
        <v>6597</v>
      </c>
      <c r="E2508" s="31" t="s">
        <v>4719</v>
      </c>
      <c r="F2508" s="31" t="s">
        <v>403</v>
      </c>
      <c r="G2508" s="168" t="s">
        <v>1736</v>
      </c>
      <c r="H2508" s="31" t="s">
        <v>1733</v>
      </c>
      <c r="I2508" s="168" t="s">
        <v>1755</v>
      </c>
      <c r="J2508" s="173">
        <v>1.0</v>
      </c>
      <c r="K2508" s="31" t="s">
        <v>9</v>
      </c>
      <c r="L2508" s="31" t="s">
        <v>134</v>
      </c>
      <c r="M2508" s="174">
        <v>45762.0</v>
      </c>
      <c r="N2508" s="31" t="s">
        <v>2</v>
      </c>
      <c r="O2508" s="173">
        <v>1.0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99" t="s">
        <v>6752</v>
      </c>
      <c r="B2509" s="168" t="s">
        <v>6753</v>
      </c>
      <c r="C2509" s="31" t="s">
        <v>1725</v>
      </c>
      <c r="D2509" s="168" t="s">
        <v>6754</v>
      </c>
      <c r="E2509" s="31" t="s">
        <v>4614</v>
      </c>
      <c r="F2509" s="31" t="s">
        <v>401</v>
      </c>
      <c r="G2509" s="163" t="s">
        <v>1728</v>
      </c>
      <c r="H2509" s="31" t="s">
        <v>1728</v>
      </c>
      <c r="I2509" s="168" t="s">
        <v>1755</v>
      </c>
      <c r="J2509" s="173">
        <v>1.0</v>
      </c>
      <c r="K2509" s="31" t="s">
        <v>9</v>
      </c>
      <c r="L2509" s="31" t="s">
        <v>134</v>
      </c>
      <c r="M2509" s="174">
        <v>45762.0</v>
      </c>
      <c r="N2509" s="31" t="s">
        <v>2</v>
      </c>
      <c r="O2509" s="173">
        <v>1.0</v>
      </c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99" t="s">
        <v>6755</v>
      </c>
      <c r="B2510" s="168" t="s">
        <v>6576</v>
      </c>
      <c r="C2510" s="31" t="s">
        <v>1735</v>
      </c>
      <c r="D2510" s="168" t="s">
        <v>6577</v>
      </c>
      <c r="E2510" s="31" t="s">
        <v>2165</v>
      </c>
      <c r="F2510" s="31" t="s">
        <v>132</v>
      </c>
      <c r="G2510" s="168" t="s">
        <v>6736</v>
      </c>
      <c r="H2510" s="31" t="s">
        <v>6716</v>
      </c>
      <c r="I2510" s="168" t="s">
        <v>1755</v>
      </c>
      <c r="J2510" s="173">
        <v>1.0</v>
      </c>
      <c r="K2510" s="31" t="s">
        <v>9</v>
      </c>
      <c r="L2510" s="31" t="s">
        <v>134</v>
      </c>
      <c r="M2510" s="174">
        <v>45762.0</v>
      </c>
      <c r="N2510" s="31" t="s">
        <v>2</v>
      </c>
      <c r="O2510" s="173">
        <v>1.0</v>
      </c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99" t="s">
        <v>6756</v>
      </c>
      <c r="B2511" s="168" t="s">
        <v>6757</v>
      </c>
      <c r="C2511" s="31" t="s">
        <v>1725</v>
      </c>
      <c r="D2511" s="168" t="s">
        <v>6758</v>
      </c>
      <c r="E2511" s="31" t="s">
        <v>6759</v>
      </c>
      <c r="F2511" s="31" t="s">
        <v>178</v>
      </c>
      <c r="G2511" s="163" t="s">
        <v>1728</v>
      </c>
      <c r="H2511" s="31" t="s">
        <v>1728</v>
      </c>
      <c r="I2511" s="168" t="s">
        <v>1755</v>
      </c>
      <c r="J2511" s="173">
        <v>1.0</v>
      </c>
      <c r="K2511" s="31" t="s">
        <v>9</v>
      </c>
      <c r="L2511" s="31" t="s">
        <v>134</v>
      </c>
      <c r="M2511" s="174">
        <v>45762.0</v>
      </c>
      <c r="N2511" s="31" t="s">
        <v>2</v>
      </c>
      <c r="O2511" s="173">
        <v>1.0</v>
      </c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99" t="s">
        <v>6760</v>
      </c>
      <c r="B2512" s="168" t="s">
        <v>6566</v>
      </c>
      <c r="C2512" s="31" t="s">
        <v>1735</v>
      </c>
      <c r="D2512" s="168" t="s">
        <v>6567</v>
      </c>
      <c r="E2512" s="31" t="s">
        <v>1863</v>
      </c>
      <c r="F2512" s="31" t="s">
        <v>403</v>
      </c>
      <c r="G2512" s="168" t="s">
        <v>1736</v>
      </c>
      <c r="H2512" s="31" t="s">
        <v>1733</v>
      </c>
      <c r="I2512" s="168" t="s">
        <v>1755</v>
      </c>
      <c r="J2512" s="173">
        <v>1.0</v>
      </c>
      <c r="K2512" s="31" t="s">
        <v>9</v>
      </c>
      <c r="L2512" s="31" t="s">
        <v>134</v>
      </c>
      <c r="M2512" s="174">
        <v>45762.0</v>
      </c>
      <c r="N2512" s="31" t="s">
        <v>2</v>
      </c>
      <c r="O2512" s="173">
        <v>1.0</v>
      </c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99" t="s">
        <v>6761</v>
      </c>
      <c r="B2513" s="168" t="s">
        <v>6629</v>
      </c>
      <c r="C2513" s="31" t="s">
        <v>1732</v>
      </c>
      <c r="D2513" s="168" t="s">
        <v>6630</v>
      </c>
      <c r="E2513" s="31" t="s">
        <v>6631</v>
      </c>
      <c r="F2513" s="31" t="s">
        <v>401</v>
      </c>
      <c r="G2513" s="168" t="s">
        <v>1749</v>
      </c>
      <c r="H2513" s="31" t="s">
        <v>1742</v>
      </c>
      <c r="I2513" s="168" t="s">
        <v>1729</v>
      </c>
      <c r="J2513" s="173">
        <v>1.0</v>
      </c>
      <c r="K2513" s="31" t="s">
        <v>82</v>
      </c>
      <c r="L2513" s="31" t="s">
        <v>134</v>
      </c>
      <c r="M2513" s="174">
        <v>45762.0</v>
      </c>
      <c r="N2513" s="31" t="s">
        <v>2</v>
      </c>
      <c r="O2513" s="173">
        <v>1.0</v>
      </c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99" t="s">
        <v>6762</v>
      </c>
      <c r="B2514" s="168" t="s">
        <v>6633</v>
      </c>
      <c r="C2514" s="31" t="s">
        <v>1735</v>
      </c>
      <c r="D2514" s="168" t="s">
        <v>6634</v>
      </c>
      <c r="E2514" s="31" t="s">
        <v>6635</v>
      </c>
      <c r="F2514" s="31" t="s">
        <v>513</v>
      </c>
      <c r="G2514" s="168" t="s">
        <v>1749</v>
      </c>
      <c r="H2514" s="31" t="s">
        <v>1742</v>
      </c>
      <c r="I2514" s="168" t="s">
        <v>1755</v>
      </c>
      <c r="J2514" s="173">
        <v>1.0</v>
      </c>
      <c r="K2514" s="31" t="s">
        <v>9</v>
      </c>
      <c r="L2514" s="31" t="s">
        <v>134</v>
      </c>
      <c r="M2514" s="174">
        <v>45762.0</v>
      </c>
      <c r="N2514" s="31" t="s">
        <v>2</v>
      </c>
      <c r="O2514" s="173">
        <v>1.0</v>
      </c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99" t="s">
        <v>6763</v>
      </c>
      <c r="B2515" s="168" t="s">
        <v>6547</v>
      </c>
      <c r="C2515" s="31" t="s">
        <v>1735</v>
      </c>
      <c r="D2515" s="168" t="s">
        <v>6548</v>
      </c>
      <c r="E2515" s="31" t="s">
        <v>6549</v>
      </c>
      <c r="F2515" s="31" t="s">
        <v>513</v>
      </c>
      <c r="G2515" s="168" t="s">
        <v>1962</v>
      </c>
      <c r="H2515" s="31" t="s">
        <v>1944</v>
      </c>
      <c r="I2515" s="168" t="s">
        <v>1755</v>
      </c>
      <c r="J2515" s="173">
        <v>1.0</v>
      </c>
      <c r="K2515" s="31" t="s">
        <v>9</v>
      </c>
      <c r="L2515" s="31" t="s">
        <v>134</v>
      </c>
      <c r="M2515" s="174">
        <v>45762.0</v>
      </c>
      <c r="N2515" s="31" t="s">
        <v>2</v>
      </c>
      <c r="O2515" s="173">
        <v>1.0</v>
      </c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99" t="s">
        <v>6764</v>
      </c>
      <c r="B2516" s="168" t="s">
        <v>6757</v>
      </c>
      <c r="C2516" s="31" t="s">
        <v>1732</v>
      </c>
      <c r="D2516" s="168" t="s">
        <v>6758</v>
      </c>
      <c r="E2516" s="31" t="s">
        <v>6759</v>
      </c>
      <c r="F2516" s="31" t="s">
        <v>178</v>
      </c>
      <c r="G2516" s="168" t="s">
        <v>1792</v>
      </c>
      <c r="H2516" s="31" t="s">
        <v>1779</v>
      </c>
      <c r="I2516" s="168" t="s">
        <v>1755</v>
      </c>
      <c r="J2516" s="173">
        <v>1.0</v>
      </c>
      <c r="K2516" s="31" t="s">
        <v>9</v>
      </c>
      <c r="L2516" s="31" t="s">
        <v>134</v>
      </c>
      <c r="M2516" s="174">
        <v>45762.0</v>
      </c>
      <c r="N2516" s="31" t="s">
        <v>2</v>
      </c>
      <c r="O2516" s="173">
        <v>1.0</v>
      </c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99" t="s">
        <v>6765</v>
      </c>
      <c r="B2517" s="168" t="s">
        <v>6730</v>
      </c>
      <c r="C2517" s="31" t="s">
        <v>1735</v>
      </c>
      <c r="D2517" s="168" t="s">
        <v>6731</v>
      </c>
      <c r="E2517" s="31" t="s">
        <v>6732</v>
      </c>
      <c r="F2517" s="31" t="s">
        <v>132</v>
      </c>
      <c r="G2517" s="168" t="s">
        <v>6738</v>
      </c>
      <c r="H2517" s="31" t="s">
        <v>6739</v>
      </c>
      <c r="I2517" s="168" t="s">
        <v>1755</v>
      </c>
      <c r="J2517" s="173">
        <v>1.0</v>
      </c>
      <c r="K2517" s="31" t="s">
        <v>9</v>
      </c>
      <c r="L2517" s="31" t="s">
        <v>134</v>
      </c>
      <c r="M2517" s="174">
        <v>45762.0</v>
      </c>
      <c r="N2517" s="31" t="s">
        <v>2</v>
      </c>
      <c r="O2517" s="173">
        <v>1.0</v>
      </c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99" t="s">
        <v>6766</v>
      </c>
      <c r="B2518" s="168" t="s">
        <v>6753</v>
      </c>
      <c r="C2518" s="31" t="s">
        <v>1732</v>
      </c>
      <c r="D2518" s="168" t="s">
        <v>6754</v>
      </c>
      <c r="E2518" s="31" t="s">
        <v>4614</v>
      </c>
      <c r="F2518" s="31" t="s">
        <v>401</v>
      </c>
      <c r="G2518" s="168" t="s">
        <v>1749</v>
      </c>
      <c r="H2518" s="31" t="s">
        <v>1742</v>
      </c>
      <c r="I2518" s="168" t="s">
        <v>1755</v>
      </c>
      <c r="J2518" s="173">
        <v>1.0</v>
      </c>
      <c r="K2518" s="31" t="s">
        <v>9</v>
      </c>
      <c r="L2518" s="31" t="s">
        <v>134</v>
      </c>
      <c r="M2518" s="174">
        <v>45762.0</v>
      </c>
      <c r="N2518" s="31" t="s">
        <v>2</v>
      </c>
      <c r="O2518" s="173">
        <v>1.0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99" t="s">
        <v>6767</v>
      </c>
      <c r="B2519" s="168" t="s">
        <v>6709</v>
      </c>
      <c r="C2519" s="31" t="s">
        <v>1732</v>
      </c>
      <c r="D2519" s="168" t="s">
        <v>6710</v>
      </c>
      <c r="E2519" s="31" t="s">
        <v>6711</v>
      </c>
      <c r="F2519" s="31" t="s">
        <v>401</v>
      </c>
      <c r="G2519" s="168" t="s">
        <v>1749</v>
      </c>
      <c r="H2519" s="31" t="s">
        <v>1742</v>
      </c>
      <c r="I2519" s="168" t="s">
        <v>1755</v>
      </c>
      <c r="J2519" s="173">
        <v>1.0</v>
      </c>
      <c r="K2519" s="31" t="s">
        <v>9</v>
      </c>
      <c r="L2519" s="31" t="s">
        <v>134</v>
      </c>
      <c r="M2519" s="174">
        <v>45762.0</v>
      </c>
      <c r="N2519" s="31" t="s">
        <v>2</v>
      </c>
      <c r="O2519" s="173">
        <v>1.0</v>
      </c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99" t="s">
        <v>6768</v>
      </c>
      <c r="B2520" s="168" t="s">
        <v>6579</v>
      </c>
      <c r="C2520" s="31" t="s">
        <v>1735</v>
      </c>
      <c r="D2520" s="168" t="s">
        <v>6580</v>
      </c>
      <c r="E2520" s="31" t="s">
        <v>6581</v>
      </c>
      <c r="F2520" s="31" t="s">
        <v>178</v>
      </c>
      <c r="G2520" s="168" t="s">
        <v>1792</v>
      </c>
      <c r="H2520" s="31" t="s">
        <v>1779</v>
      </c>
      <c r="I2520" s="168" t="s">
        <v>1755</v>
      </c>
      <c r="J2520" s="173">
        <v>1.0</v>
      </c>
      <c r="K2520" s="31" t="s">
        <v>9</v>
      </c>
      <c r="L2520" s="31" t="s">
        <v>134</v>
      </c>
      <c r="M2520" s="174">
        <v>45762.0</v>
      </c>
      <c r="N2520" s="31" t="s">
        <v>2</v>
      </c>
      <c r="O2520" s="173">
        <v>1.0</v>
      </c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99" t="s">
        <v>6769</v>
      </c>
      <c r="B2521" s="168" t="s">
        <v>6579</v>
      </c>
      <c r="C2521" s="31" t="s">
        <v>1735</v>
      </c>
      <c r="D2521" s="168" t="s">
        <v>6580</v>
      </c>
      <c r="E2521" s="31" t="s">
        <v>6581</v>
      </c>
      <c r="F2521" s="31" t="s">
        <v>178</v>
      </c>
      <c r="G2521" s="168" t="s">
        <v>1792</v>
      </c>
      <c r="H2521" s="31" t="s">
        <v>1779</v>
      </c>
      <c r="I2521" s="168" t="s">
        <v>1729</v>
      </c>
      <c r="J2521" s="173">
        <v>1.0</v>
      </c>
      <c r="K2521" s="31" t="s">
        <v>82</v>
      </c>
      <c r="L2521" s="31" t="s">
        <v>134</v>
      </c>
      <c r="M2521" s="174">
        <v>45762.0</v>
      </c>
      <c r="N2521" s="31" t="s">
        <v>2</v>
      </c>
      <c r="O2521" s="173">
        <v>1.0</v>
      </c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99" t="s">
        <v>6770</v>
      </c>
      <c r="B2522" s="168" t="s">
        <v>6771</v>
      </c>
      <c r="C2522" s="31" t="s">
        <v>1725</v>
      </c>
      <c r="D2522" s="168" t="s">
        <v>6772</v>
      </c>
      <c r="E2522" s="31" t="s">
        <v>3711</v>
      </c>
      <c r="F2522" s="31" t="s">
        <v>403</v>
      </c>
      <c r="G2522" s="163" t="s">
        <v>1728</v>
      </c>
      <c r="H2522" s="31" t="s">
        <v>1728</v>
      </c>
      <c r="I2522" s="168" t="s">
        <v>1729</v>
      </c>
      <c r="J2522" s="173">
        <v>2.0</v>
      </c>
      <c r="K2522" s="31" t="s">
        <v>82</v>
      </c>
      <c r="L2522" s="31" t="s">
        <v>134</v>
      </c>
      <c r="M2522" s="174">
        <v>45762.0</v>
      </c>
      <c r="N2522" s="31" t="s">
        <v>2</v>
      </c>
      <c r="O2522" s="173">
        <v>2.0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99" t="s">
        <v>6773</v>
      </c>
      <c r="B2523" s="168" t="s">
        <v>6649</v>
      </c>
      <c r="C2523" s="31" t="s">
        <v>1732</v>
      </c>
      <c r="D2523" s="168" t="s">
        <v>6650</v>
      </c>
      <c r="E2523" s="31" t="s">
        <v>6651</v>
      </c>
      <c r="F2523" s="31" t="s">
        <v>513</v>
      </c>
      <c r="G2523" s="168" t="s">
        <v>1962</v>
      </c>
      <c r="H2523" s="31" t="s">
        <v>1944</v>
      </c>
      <c r="I2523" s="168" t="s">
        <v>1729</v>
      </c>
      <c r="J2523" s="173">
        <v>1.0</v>
      </c>
      <c r="K2523" s="31" t="s">
        <v>82</v>
      </c>
      <c r="L2523" s="31" t="s">
        <v>134</v>
      </c>
      <c r="M2523" s="174">
        <v>45762.0</v>
      </c>
      <c r="N2523" s="31" t="s">
        <v>2</v>
      </c>
      <c r="O2523" s="173">
        <v>1.0</v>
      </c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99" t="s">
        <v>6774</v>
      </c>
      <c r="B2524" s="168" t="s">
        <v>6705</v>
      </c>
      <c r="C2524" s="31" t="s">
        <v>1735</v>
      </c>
      <c r="D2524" s="168" t="s">
        <v>6706</v>
      </c>
      <c r="E2524" s="31" t="s">
        <v>6707</v>
      </c>
      <c r="F2524" s="31" t="s">
        <v>132</v>
      </c>
      <c r="G2524" s="168" t="s">
        <v>6736</v>
      </c>
      <c r="H2524" s="31" t="s">
        <v>6716</v>
      </c>
      <c r="I2524" s="168" t="s">
        <v>1755</v>
      </c>
      <c r="J2524" s="173">
        <v>1.0</v>
      </c>
      <c r="K2524" s="31" t="s">
        <v>9</v>
      </c>
      <c r="L2524" s="31" t="s">
        <v>134</v>
      </c>
      <c r="M2524" s="174">
        <v>45762.0</v>
      </c>
      <c r="N2524" s="31" t="s">
        <v>2</v>
      </c>
      <c r="O2524" s="173">
        <v>1.0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99" t="s">
        <v>6775</v>
      </c>
      <c r="B2525" s="168" t="s">
        <v>6776</v>
      </c>
      <c r="C2525" s="31" t="s">
        <v>1725</v>
      </c>
      <c r="D2525" s="168" t="s">
        <v>6777</v>
      </c>
      <c r="E2525" s="31" t="s">
        <v>6778</v>
      </c>
      <c r="F2525" s="31" t="s">
        <v>403</v>
      </c>
      <c r="G2525" s="163" t="s">
        <v>1728</v>
      </c>
      <c r="H2525" s="31" t="s">
        <v>1728</v>
      </c>
      <c r="I2525" s="168" t="s">
        <v>1755</v>
      </c>
      <c r="J2525" s="173">
        <v>1.0</v>
      </c>
      <c r="K2525" s="31" t="s">
        <v>9</v>
      </c>
      <c r="L2525" s="31" t="s">
        <v>134</v>
      </c>
      <c r="M2525" s="174">
        <v>45762.0</v>
      </c>
      <c r="N2525" s="31" t="s">
        <v>2</v>
      </c>
      <c r="O2525" s="173">
        <v>1.0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99" t="s">
        <v>6779</v>
      </c>
      <c r="B2526" s="168" t="s">
        <v>6780</v>
      </c>
      <c r="C2526" s="31" t="s">
        <v>1725</v>
      </c>
      <c r="D2526" s="168" t="s">
        <v>6781</v>
      </c>
      <c r="E2526" s="31" t="s">
        <v>6782</v>
      </c>
      <c r="F2526" s="31" t="s">
        <v>403</v>
      </c>
      <c r="G2526" s="163" t="s">
        <v>1728</v>
      </c>
      <c r="H2526" s="31" t="s">
        <v>1728</v>
      </c>
      <c r="I2526" s="168" t="s">
        <v>1755</v>
      </c>
      <c r="J2526" s="173">
        <v>1.0</v>
      </c>
      <c r="K2526" s="31" t="s">
        <v>9</v>
      </c>
      <c r="L2526" s="31" t="s">
        <v>134</v>
      </c>
      <c r="M2526" s="174">
        <v>45762.0</v>
      </c>
      <c r="N2526" s="31" t="s">
        <v>2</v>
      </c>
      <c r="O2526" s="173">
        <v>1.0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99" t="s">
        <v>6783</v>
      </c>
      <c r="B2527" s="168" t="s">
        <v>6771</v>
      </c>
      <c r="C2527" s="31" t="s">
        <v>1732</v>
      </c>
      <c r="D2527" s="168" t="s">
        <v>6772</v>
      </c>
      <c r="E2527" s="31" t="s">
        <v>3711</v>
      </c>
      <c r="F2527" s="31" t="s">
        <v>403</v>
      </c>
      <c r="G2527" s="168" t="s">
        <v>1736</v>
      </c>
      <c r="H2527" s="31" t="s">
        <v>1733</v>
      </c>
      <c r="I2527" s="168" t="s">
        <v>1729</v>
      </c>
      <c r="J2527" s="173">
        <v>2.0</v>
      </c>
      <c r="K2527" s="31" t="s">
        <v>82</v>
      </c>
      <c r="L2527" s="31" t="s">
        <v>134</v>
      </c>
      <c r="M2527" s="174">
        <v>45762.0</v>
      </c>
      <c r="N2527" s="31" t="s">
        <v>2</v>
      </c>
      <c r="O2527" s="173">
        <v>2.0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99" t="s">
        <v>6784</v>
      </c>
      <c r="B2528" s="168" t="s">
        <v>6596</v>
      </c>
      <c r="C2528" s="31" t="s">
        <v>1735</v>
      </c>
      <c r="D2528" s="168" t="s">
        <v>6597</v>
      </c>
      <c r="E2528" s="31" t="s">
        <v>4719</v>
      </c>
      <c r="F2528" s="31" t="s">
        <v>403</v>
      </c>
      <c r="G2528" s="168" t="s">
        <v>1736</v>
      </c>
      <c r="H2528" s="31" t="s">
        <v>1733</v>
      </c>
      <c r="I2528" s="168" t="s">
        <v>1755</v>
      </c>
      <c r="J2528" s="173">
        <v>1.0</v>
      </c>
      <c r="K2528" s="31" t="s">
        <v>9</v>
      </c>
      <c r="L2528" s="31" t="s">
        <v>134</v>
      </c>
      <c r="M2528" s="174">
        <v>45762.0</v>
      </c>
      <c r="N2528" s="31" t="s">
        <v>2</v>
      </c>
      <c r="O2528" s="173">
        <v>1.0</v>
      </c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99" t="s">
        <v>6785</v>
      </c>
      <c r="B2529" s="168" t="s">
        <v>6776</v>
      </c>
      <c r="C2529" s="31" t="s">
        <v>1732</v>
      </c>
      <c r="D2529" s="168" t="s">
        <v>6777</v>
      </c>
      <c r="E2529" s="31" t="s">
        <v>6778</v>
      </c>
      <c r="F2529" s="31" t="s">
        <v>403</v>
      </c>
      <c r="G2529" s="168" t="s">
        <v>1736</v>
      </c>
      <c r="H2529" s="31" t="s">
        <v>1733</v>
      </c>
      <c r="I2529" s="168" t="s">
        <v>1755</v>
      </c>
      <c r="J2529" s="173">
        <v>1.0</v>
      </c>
      <c r="K2529" s="31" t="s">
        <v>9</v>
      </c>
      <c r="L2529" s="31" t="s">
        <v>134</v>
      </c>
      <c r="M2529" s="174">
        <v>45762.0</v>
      </c>
      <c r="N2529" s="31" t="s">
        <v>2</v>
      </c>
      <c r="O2529" s="173">
        <v>1.0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99" t="s">
        <v>6786</v>
      </c>
      <c r="B2530" s="168" t="s">
        <v>6780</v>
      </c>
      <c r="C2530" s="31" t="s">
        <v>1732</v>
      </c>
      <c r="D2530" s="168" t="s">
        <v>6781</v>
      </c>
      <c r="E2530" s="31" t="s">
        <v>6782</v>
      </c>
      <c r="F2530" s="31" t="s">
        <v>403</v>
      </c>
      <c r="G2530" s="168" t="s">
        <v>1736</v>
      </c>
      <c r="H2530" s="31" t="s">
        <v>1733</v>
      </c>
      <c r="I2530" s="168" t="s">
        <v>1755</v>
      </c>
      <c r="J2530" s="173">
        <v>1.0</v>
      </c>
      <c r="K2530" s="31" t="s">
        <v>9</v>
      </c>
      <c r="L2530" s="31" t="s">
        <v>134</v>
      </c>
      <c r="M2530" s="174">
        <v>45762.0</v>
      </c>
      <c r="N2530" s="31" t="s">
        <v>2</v>
      </c>
      <c r="O2530" s="173">
        <v>1.0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99" t="s">
        <v>6787</v>
      </c>
      <c r="B2531" s="168" t="s">
        <v>6599</v>
      </c>
      <c r="C2531" s="31" t="s">
        <v>1735</v>
      </c>
      <c r="D2531" s="168" t="s">
        <v>6600</v>
      </c>
      <c r="E2531" s="31" t="s">
        <v>6601</v>
      </c>
      <c r="F2531" s="31" t="s">
        <v>513</v>
      </c>
      <c r="G2531" s="168" t="s">
        <v>1962</v>
      </c>
      <c r="H2531" s="31" t="s">
        <v>1944</v>
      </c>
      <c r="I2531" s="168" t="s">
        <v>1729</v>
      </c>
      <c r="J2531" s="173">
        <v>1.0</v>
      </c>
      <c r="K2531" s="31" t="s">
        <v>82</v>
      </c>
      <c r="L2531" s="31" t="s">
        <v>134</v>
      </c>
      <c r="M2531" s="174">
        <v>45762.0</v>
      </c>
      <c r="N2531" s="31" t="s">
        <v>2</v>
      </c>
      <c r="O2531" s="173">
        <v>1.0</v>
      </c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99" t="s">
        <v>6788</v>
      </c>
      <c r="B2532" s="168" t="s">
        <v>6789</v>
      </c>
      <c r="C2532" s="31" t="s">
        <v>1725</v>
      </c>
      <c r="D2532" s="168" t="s">
        <v>6790</v>
      </c>
      <c r="E2532" s="31" t="s">
        <v>6791</v>
      </c>
      <c r="F2532" s="31" t="s">
        <v>178</v>
      </c>
      <c r="G2532" s="163" t="s">
        <v>1728</v>
      </c>
      <c r="H2532" s="31" t="s">
        <v>1728</v>
      </c>
      <c r="I2532" s="168" t="s">
        <v>1729</v>
      </c>
      <c r="J2532" s="173">
        <v>1.0</v>
      </c>
      <c r="K2532" s="31" t="s">
        <v>82</v>
      </c>
      <c r="L2532" s="31" t="s">
        <v>134</v>
      </c>
      <c r="M2532" s="174">
        <v>45762.0</v>
      </c>
      <c r="N2532" s="31" t="s">
        <v>2</v>
      </c>
      <c r="O2532" s="173">
        <v>1.0</v>
      </c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99" t="s">
        <v>6792</v>
      </c>
      <c r="B2533" s="168" t="s">
        <v>6610</v>
      </c>
      <c r="C2533" s="31" t="s">
        <v>1735</v>
      </c>
      <c r="D2533" s="168" t="s">
        <v>6611</v>
      </c>
      <c r="E2533" s="31" t="s">
        <v>6612</v>
      </c>
      <c r="F2533" s="31" t="s">
        <v>513</v>
      </c>
      <c r="G2533" s="168" t="s">
        <v>1962</v>
      </c>
      <c r="H2533" s="31" t="s">
        <v>1944</v>
      </c>
      <c r="I2533" s="168" t="s">
        <v>1755</v>
      </c>
      <c r="J2533" s="173">
        <v>1.0</v>
      </c>
      <c r="K2533" s="31" t="s">
        <v>9</v>
      </c>
      <c r="L2533" s="31" t="s">
        <v>134</v>
      </c>
      <c r="M2533" s="174">
        <v>45762.0</v>
      </c>
      <c r="N2533" s="31" t="s">
        <v>2</v>
      </c>
      <c r="O2533" s="173">
        <v>1.0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99" t="s">
        <v>6793</v>
      </c>
      <c r="B2534" s="168" t="s">
        <v>6789</v>
      </c>
      <c r="C2534" s="31" t="s">
        <v>1732</v>
      </c>
      <c r="D2534" s="168" t="s">
        <v>6790</v>
      </c>
      <c r="E2534" s="31" t="s">
        <v>6791</v>
      </c>
      <c r="F2534" s="31" t="s">
        <v>178</v>
      </c>
      <c r="G2534" s="168" t="s">
        <v>1792</v>
      </c>
      <c r="H2534" s="31" t="s">
        <v>1779</v>
      </c>
      <c r="I2534" s="168" t="s">
        <v>1729</v>
      </c>
      <c r="J2534" s="173">
        <v>1.0</v>
      </c>
      <c r="K2534" s="31" t="s">
        <v>82</v>
      </c>
      <c r="L2534" s="31" t="s">
        <v>134</v>
      </c>
      <c r="M2534" s="174">
        <v>45762.0</v>
      </c>
      <c r="N2534" s="31" t="s">
        <v>2</v>
      </c>
      <c r="O2534" s="173">
        <v>1.0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99" t="s">
        <v>6794</v>
      </c>
      <c r="B2535" s="168" t="s">
        <v>6795</v>
      </c>
      <c r="C2535" s="31" t="s">
        <v>1725</v>
      </c>
      <c r="D2535" s="168" t="s">
        <v>6796</v>
      </c>
      <c r="E2535" s="31" t="s">
        <v>6797</v>
      </c>
      <c r="F2535" s="31" t="s">
        <v>129</v>
      </c>
      <c r="G2535" s="163" t="s">
        <v>1728</v>
      </c>
      <c r="H2535" s="31" t="s">
        <v>1728</v>
      </c>
      <c r="I2535" s="168" t="s">
        <v>1729</v>
      </c>
      <c r="J2535" s="173">
        <v>1.0</v>
      </c>
      <c r="K2535" s="31" t="s">
        <v>82</v>
      </c>
      <c r="L2535" s="31" t="s">
        <v>134</v>
      </c>
      <c r="M2535" s="174">
        <v>45762.0</v>
      </c>
      <c r="N2535" s="31" t="s">
        <v>2</v>
      </c>
      <c r="O2535" s="173">
        <v>1.0</v>
      </c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99" t="s">
        <v>6798</v>
      </c>
      <c r="B2536" s="168" t="s">
        <v>6795</v>
      </c>
      <c r="C2536" s="31" t="s">
        <v>1725</v>
      </c>
      <c r="D2536" s="168" t="s">
        <v>6796</v>
      </c>
      <c r="E2536" s="31" t="s">
        <v>6797</v>
      </c>
      <c r="F2536" s="31" t="s">
        <v>129</v>
      </c>
      <c r="G2536" s="163" t="s">
        <v>1728</v>
      </c>
      <c r="H2536" s="31" t="s">
        <v>1728</v>
      </c>
      <c r="I2536" s="168" t="s">
        <v>1755</v>
      </c>
      <c r="J2536" s="173">
        <v>1.0</v>
      </c>
      <c r="K2536" s="31" t="s">
        <v>9</v>
      </c>
      <c r="L2536" s="31" t="s">
        <v>134</v>
      </c>
      <c r="M2536" s="174">
        <v>45762.0</v>
      </c>
      <c r="N2536" s="31" t="s">
        <v>2</v>
      </c>
      <c r="O2536" s="173">
        <v>1.0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99" t="s">
        <v>6799</v>
      </c>
      <c r="B2537" s="168" t="s">
        <v>6800</v>
      </c>
      <c r="C2537" s="31" t="s">
        <v>1725</v>
      </c>
      <c r="D2537" s="168" t="s">
        <v>6801</v>
      </c>
      <c r="E2537" s="31" t="s">
        <v>5412</v>
      </c>
      <c r="F2537" s="31" t="s">
        <v>129</v>
      </c>
      <c r="G2537" s="163" t="s">
        <v>1728</v>
      </c>
      <c r="H2537" s="31" t="s">
        <v>1728</v>
      </c>
      <c r="I2537" s="168" t="s">
        <v>1755</v>
      </c>
      <c r="J2537" s="173">
        <v>1.0</v>
      </c>
      <c r="K2537" s="31" t="s">
        <v>9</v>
      </c>
      <c r="L2537" s="31" t="s">
        <v>134</v>
      </c>
      <c r="M2537" s="174">
        <v>45762.0</v>
      </c>
      <c r="N2537" s="31" t="s">
        <v>2</v>
      </c>
      <c r="O2537" s="173">
        <v>1.0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99" t="s">
        <v>6802</v>
      </c>
      <c r="B2538" s="168" t="s">
        <v>6803</v>
      </c>
      <c r="C2538" s="31" t="s">
        <v>1725</v>
      </c>
      <c r="D2538" s="168" t="s">
        <v>6804</v>
      </c>
      <c r="E2538" s="31" t="s">
        <v>6805</v>
      </c>
      <c r="F2538" s="31" t="s">
        <v>178</v>
      </c>
      <c r="G2538" s="163" t="s">
        <v>1728</v>
      </c>
      <c r="H2538" s="31" t="s">
        <v>1728</v>
      </c>
      <c r="I2538" s="168" t="s">
        <v>1755</v>
      </c>
      <c r="J2538" s="173">
        <v>1.0</v>
      </c>
      <c r="K2538" s="31" t="s">
        <v>9</v>
      </c>
      <c r="L2538" s="31" t="s">
        <v>134</v>
      </c>
      <c r="M2538" s="174">
        <v>45762.0</v>
      </c>
      <c r="N2538" s="31" t="s">
        <v>2</v>
      </c>
      <c r="O2538" s="173">
        <v>1.0</v>
      </c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99" t="s">
        <v>6806</v>
      </c>
      <c r="B2539" s="168" t="s">
        <v>6745</v>
      </c>
      <c r="C2539" s="31" t="s">
        <v>1735</v>
      </c>
      <c r="D2539" s="168" t="s">
        <v>6746</v>
      </c>
      <c r="E2539" s="31" t="s">
        <v>6747</v>
      </c>
      <c r="F2539" s="31" t="s">
        <v>132</v>
      </c>
      <c r="G2539" s="168" t="s">
        <v>6736</v>
      </c>
      <c r="H2539" s="31" t="s">
        <v>6716</v>
      </c>
      <c r="I2539" s="168" t="s">
        <v>1755</v>
      </c>
      <c r="J2539" s="173">
        <v>1.0</v>
      </c>
      <c r="K2539" s="31" t="s">
        <v>9</v>
      </c>
      <c r="L2539" s="31" t="s">
        <v>134</v>
      </c>
      <c r="M2539" s="174">
        <v>45762.0</v>
      </c>
      <c r="N2539" s="31" t="s">
        <v>2</v>
      </c>
      <c r="O2539" s="173">
        <v>1.0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99" t="s">
        <v>6807</v>
      </c>
      <c r="B2540" s="168" t="s">
        <v>6757</v>
      </c>
      <c r="C2540" s="31" t="s">
        <v>1735</v>
      </c>
      <c r="D2540" s="168" t="s">
        <v>6758</v>
      </c>
      <c r="E2540" s="31" t="s">
        <v>6759</v>
      </c>
      <c r="F2540" s="31" t="s">
        <v>178</v>
      </c>
      <c r="G2540" s="168" t="s">
        <v>1792</v>
      </c>
      <c r="H2540" s="31" t="s">
        <v>1779</v>
      </c>
      <c r="I2540" s="168" t="s">
        <v>1755</v>
      </c>
      <c r="J2540" s="173">
        <v>1.0</v>
      </c>
      <c r="K2540" s="31" t="s">
        <v>9</v>
      </c>
      <c r="L2540" s="31" t="s">
        <v>134</v>
      </c>
      <c r="M2540" s="174">
        <v>45762.0</v>
      </c>
      <c r="N2540" s="31" t="s">
        <v>2</v>
      </c>
      <c r="O2540" s="173">
        <v>1.0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99" t="s">
        <v>6808</v>
      </c>
      <c r="B2541" s="168" t="s">
        <v>6795</v>
      </c>
      <c r="C2541" s="31" t="s">
        <v>1732</v>
      </c>
      <c r="D2541" s="168" t="s">
        <v>6796</v>
      </c>
      <c r="E2541" s="31" t="s">
        <v>6797</v>
      </c>
      <c r="F2541" s="31" t="s">
        <v>129</v>
      </c>
      <c r="G2541" s="168" t="s">
        <v>6742</v>
      </c>
      <c r="H2541" s="31" t="s">
        <v>6722</v>
      </c>
      <c r="I2541" s="168" t="s">
        <v>1755</v>
      </c>
      <c r="J2541" s="173">
        <v>1.0</v>
      </c>
      <c r="K2541" s="31" t="s">
        <v>9</v>
      </c>
      <c r="L2541" s="31" t="s">
        <v>134</v>
      </c>
      <c r="M2541" s="174">
        <v>45762.0</v>
      </c>
      <c r="N2541" s="31" t="s">
        <v>2</v>
      </c>
      <c r="O2541" s="173">
        <v>1.0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99" t="s">
        <v>6809</v>
      </c>
      <c r="B2542" s="168" t="s">
        <v>6800</v>
      </c>
      <c r="C2542" s="31" t="s">
        <v>1732</v>
      </c>
      <c r="D2542" s="168" t="s">
        <v>6801</v>
      </c>
      <c r="E2542" s="31" t="s">
        <v>5412</v>
      </c>
      <c r="F2542" s="31" t="s">
        <v>129</v>
      </c>
      <c r="G2542" s="168" t="s">
        <v>6742</v>
      </c>
      <c r="H2542" s="31" t="s">
        <v>6722</v>
      </c>
      <c r="I2542" s="168" t="s">
        <v>1755</v>
      </c>
      <c r="J2542" s="173">
        <v>1.0</v>
      </c>
      <c r="K2542" s="31" t="s">
        <v>9</v>
      </c>
      <c r="L2542" s="31" t="s">
        <v>134</v>
      </c>
      <c r="M2542" s="174">
        <v>45762.0</v>
      </c>
      <c r="N2542" s="31" t="s">
        <v>2</v>
      </c>
      <c r="O2542" s="173">
        <v>1.0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99" t="s">
        <v>6810</v>
      </c>
      <c r="B2543" s="168" t="s">
        <v>6559</v>
      </c>
      <c r="C2543" s="31" t="s">
        <v>1732</v>
      </c>
      <c r="D2543" s="168" t="s">
        <v>6560</v>
      </c>
      <c r="E2543" s="31" t="s">
        <v>1931</v>
      </c>
      <c r="F2543" s="31" t="s">
        <v>131</v>
      </c>
      <c r="G2543" s="168" t="s">
        <v>6811</v>
      </c>
      <c r="H2543" s="31" t="s">
        <v>6812</v>
      </c>
      <c r="I2543" s="168" t="s">
        <v>1755</v>
      </c>
      <c r="J2543" s="173">
        <v>1.0</v>
      </c>
      <c r="K2543" s="31" t="s">
        <v>9</v>
      </c>
      <c r="L2543" s="31" t="s">
        <v>134</v>
      </c>
      <c r="M2543" s="174">
        <v>45762.0</v>
      </c>
      <c r="N2543" s="31" t="s">
        <v>2</v>
      </c>
      <c r="O2543" s="173">
        <v>1.0</v>
      </c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99" t="s">
        <v>6813</v>
      </c>
      <c r="B2544" s="168" t="s">
        <v>6649</v>
      </c>
      <c r="C2544" s="31" t="s">
        <v>1735</v>
      </c>
      <c r="D2544" s="168" t="s">
        <v>6650</v>
      </c>
      <c r="E2544" s="31" t="s">
        <v>6651</v>
      </c>
      <c r="F2544" s="31" t="s">
        <v>513</v>
      </c>
      <c r="G2544" s="168" t="s">
        <v>1962</v>
      </c>
      <c r="H2544" s="31" t="s">
        <v>1944</v>
      </c>
      <c r="I2544" s="168" t="s">
        <v>1729</v>
      </c>
      <c r="J2544" s="173">
        <v>1.0</v>
      </c>
      <c r="K2544" s="31" t="s">
        <v>82</v>
      </c>
      <c r="L2544" s="31" t="s">
        <v>134</v>
      </c>
      <c r="M2544" s="174">
        <v>45762.0</v>
      </c>
      <c r="N2544" s="31" t="s">
        <v>2</v>
      </c>
      <c r="O2544" s="173">
        <v>1.0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99" t="s">
        <v>6814</v>
      </c>
      <c r="B2545" s="168" t="s">
        <v>6815</v>
      </c>
      <c r="C2545" s="31" t="s">
        <v>1725</v>
      </c>
      <c r="D2545" s="168" t="s">
        <v>6816</v>
      </c>
      <c r="E2545" s="31" t="s">
        <v>6817</v>
      </c>
      <c r="F2545" s="31" t="s">
        <v>178</v>
      </c>
      <c r="G2545" s="163" t="s">
        <v>1728</v>
      </c>
      <c r="H2545" s="31" t="s">
        <v>1728</v>
      </c>
      <c r="I2545" s="168" t="s">
        <v>1755</v>
      </c>
      <c r="J2545" s="173">
        <v>1.0</v>
      </c>
      <c r="K2545" s="31" t="s">
        <v>9</v>
      </c>
      <c r="L2545" s="31" t="s">
        <v>134</v>
      </c>
      <c r="M2545" s="174">
        <v>45762.0</v>
      </c>
      <c r="N2545" s="31" t="s">
        <v>2</v>
      </c>
      <c r="O2545" s="173">
        <v>1.0</v>
      </c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99" t="s">
        <v>6818</v>
      </c>
      <c r="B2546" s="168" t="s">
        <v>6771</v>
      </c>
      <c r="C2546" s="31" t="s">
        <v>1735</v>
      </c>
      <c r="D2546" s="168" t="s">
        <v>6772</v>
      </c>
      <c r="E2546" s="31" t="s">
        <v>3711</v>
      </c>
      <c r="F2546" s="31" t="s">
        <v>403</v>
      </c>
      <c r="G2546" s="168" t="s">
        <v>1736</v>
      </c>
      <c r="H2546" s="31" t="s">
        <v>1733</v>
      </c>
      <c r="I2546" s="168" t="s">
        <v>1729</v>
      </c>
      <c r="J2546" s="173">
        <v>2.0</v>
      </c>
      <c r="K2546" s="31" t="s">
        <v>82</v>
      </c>
      <c r="L2546" s="31" t="s">
        <v>134</v>
      </c>
      <c r="M2546" s="174">
        <v>45762.0</v>
      </c>
      <c r="N2546" s="31" t="s">
        <v>2</v>
      </c>
      <c r="O2546" s="173">
        <v>2.0</v>
      </c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99" t="s">
        <v>6819</v>
      </c>
      <c r="B2547" s="168" t="s">
        <v>6820</v>
      </c>
      <c r="C2547" s="31" t="s">
        <v>1725</v>
      </c>
      <c r="D2547" s="168" t="s">
        <v>6821</v>
      </c>
      <c r="E2547" s="31" t="s">
        <v>6822</v>
      </c>
      <c r="F2547" s="31" t="s">
        <v>401</v>
      </c>
      <c r="G2547" s="163" t="s">
        <v>1728</v>
      </c>
      <c r="H2547" s="31" t="s">
        <v>1728</v>
      </c>
      <c r="I2547" s="168" t="s">
        <v>1755</v>
      </c>
      <c r="J2547" s="173">
        <v>1.0</v>
      </c>
      <c r="K2547" s="31" t="s">
        <v>9</v>
      </c>
      <c r="L2547" s="31" t="s">
        <v>134</v>
      </c>
      <c r="M2547" s="174">
        <v>45762.0</v>
      </c>
      <c r="N2547" s="31" t="s">
        <v>2</v>
      </c>
      <c r="O2547" s="173">
        <v>1.0</v>
      </c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99" t="s">
        <v>6823</v>
      </c>
      <c r="B2548" s="168" t="s">
        <v>6614</v>
      </c>
      <c r="C2548" s="31" t="s">
        <v>1732</v>
      </c>
      <c r="D2548" s="168" t="s">
        <v>6615</v>
      </c>
      <c r="E2548" s="31" t="s">
        <v>6616</v>
      </c>
      <c r="F2548" s="31" t="s">
        <v>132</v>
      </c>
      <c r="G2548" s="168" t="s">
        <v>6811</v>
      </c>
      <c r="H2548" s="31" t="s">
        <v>6812</v>
      </c>
      <c r="I2548" s="168" t="s">
        <v>1755</v>
      </c>
      <c r="J2548" s="173">
        <v>1.0</v>
      </c>
      <c r="K2548" s="31" t="s">
        <v>9</v>
      </c>
      <c r="L2548" s="31" t="s">
        <v>134</v>
      </c>
      <c r="M2548" s="174">
        <v>45762.0</v>
      </c>
      <c r="N2548" s="31" t="s">
        <v>2</v>
      </c>
      <c r="O2548" s="173">
        <v>1.0</v>
      </c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99" t="s">
        <v>6824</v>
      </c>
      <c r="B2549" s="168" t="s">
        <v>6693</v>
      </c>
      <c r="C2549" s="31" t="s">
        <v>1732</v>
      </c>
      <c r="D2549" s="168" t="s">
        <v>6694</v>
      </c>
      <c r="E2549" s="31" t="s">
        <v>6695</v>
      </c>
      <c r="F2549" s="31" t="s">
        <v>513</v>
      </c>
      <c r="G2549" s="168" t="s">
        <v>1962</v>
      </c>
      <c r="H2549" s="31" t="s">
        <v>1944</v>
      </c>
      <c r="I2549" s="168" t="s">
        <v>1755</v>
      </c>
      <c r="J2549" s="173">
        <v>1.0</v>
      </c>
      <c r="K2549" s="31" t="s">
        <v>9</v>
      </c>
      <c r="L2549" s="31" t="s">
        <v>134</v>
      </c>
      <c r="M2549" s="174">
        <v>45762.0</v>
      </c>
      <c r="N2549" s="31" t="s">
        <v>2</v>
      </c>
      <c r="O2549" s="173">
        <v>1.0</v>
      </c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99" t="s">
        <v>6825</v>
      </c>
      <c r="B2550" s="168" t="s">
        <v>6685</v>
      </c>
      <c r="C2550" s="31" t="s">
        <v>1732</v>
      </c>
      <c r="D2550" s="168" t="s">
        <v>6686</v>
      </c>
      <c r="E2550" s="31" t="s">
        <v>6687</v>
      </c>
      <c r="F2550" s="31" t="s">
        <v>178</v>
      </c>
      <c r="G2550" s="168" t="s">
        <v>1792</v>
      </c>
      <c r="H2550" s="31" t="s">
        <v>1779</v>
      </c>
      <c r="I2550" s="168" t="s">
        <v>1755</v>
      </c>
      <c r="J2550" s="173">
        <v>1.0</v>
      </c>
      <c r="K2550" s="31" t="s">
        <v>9</v>
      </c>
      <c r="L2550" s="31" t="s">
        <v>134</v>
      </c>
      <c r="M2550" s="174">
        <v>45762.0</v>
      </c>
      <c r="N2550" s="31" t="s">
        <v>2</v>
      </c>
      <c r="O2550" s="173">
        <v>1.0</v>
      </c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99" t="s">
        <v>6826</v>
      </c>
      <c r="B2551" s="168" t="s">
        <v>6697</v>
      </c>
      <c r="C2551" s="31" t="s">
        <v>1732</v>
      </c>
      <c r="D2551" s="168" t="s">
        <v>6698</v>
      </c>
      <c r="E2551" s="31" t="s">
        <v>6699</v>
      </c>
      <c r="F2551" s="31" t="s">
        <v>403</v>
      </c>
      <c r="G2551" s="168" t="s">
        <v>1736</v>
      </c>
      <c r="H2551" s="31" t="s">
        <v>1733</v>
      </c>
      <c r="I2551" s="168" t="s">
        <v>1755</v>
      </c>
      <c r="J2551" s="173">
        <v>1.0</v>
      </c>
      <c r="K2551" s="31" t="s">
        <v>9</v>
      </c>
      <c r="L2551" s="31" t="s">
        <v>134</v>
      </c>
      <c r="M2551" s="174">
        <v>45762.0</v>
      </c>
      <c r="N2551" s="31" t="s">
        <v>2</v>
      </c>
      <c r="O2551" s="173">
        <v>1.0</v>
      </c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99" t="s">
        <v>6827</v>
      </c>
      <c r="B2552" s="168" t="s">
        <v>6669</v>
      </c>
      <c r="C2552" s="31" t="s">
        <v>1732</v>
      </c>
      <c r="D2552" s="168" t="s">
        <v>6670</v>
      </c>
      <c r="E2552" s="31" t="s">
        <v>6671</v>
      </c>
      <c r="F2552" s="31" t="s">
        <v>401</v>
      </c>
      <c r="G2552" s="168" t="s">
        <v>1962</v>
      </c>
      <c r="H2552" s="31" t="s">
        <v>1944</v>
      </c>
      <c r="I2552" s="168" t="s">
        <v>1755</v>
      </c>
      <c r="J2552" s="173">
        <v>1.0</v>
      </c>
      <c r="K2552" s="31" t="s">
        <v>9</v>
      </c>
      <c r="L2552" s="31" t="s">
        <v>134</v>
      </c>
      <c r="M2552" s="174">
        <v>45762.0</v>
      </c>
      <c r="N2552" s="31" t="s">
        <v>2</v>
      </c>
      <c r="O2552" s="173">
        <v>1.0</v>
      </c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99" t="s">
        <v>6828</v>
      </c>
      <c r="B2553" s="168" t="s">
        <v>6829</v>
      </c>
      <c r="C2553" s="31" t="s">
        <v>1725</v>
      </c>
      <c r="D2553" s="168" t="s">
        <v>6830</v>
      </c>
      <c r="E2553" s="31" t="s">
        <v>6831</v>
      </c>
      <c r="F2553" s="31" t="s">
        <v>403</v>
      </c>
      <c r="G2553" s="163" t="s">
        <v>1728</v>
      </c>
      <c r="H2553" s="31" t="s">
        <v>1728</v>
      </c>
      <c r="I2553" s="168" t="s">
        <v>1755</v>
      </c>
      <c r="J2553" s="173">
        <v>1.0</v>
      </c>
      <c r="K2553" s="31" t="s">
        <v>9</v>
      </c>
      <c r="L2553" s="31" t="s">
        <v>134</v>
      </c>
      <c r="M2553" s="174">
        <v>45762.0</v>
      </c>
      <c r="N2553" s="31" t="s">
        <v>2</v>
      </c>
      <c r="O2553" s="173">
        <v>1.0</v>
      </c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99" t="s">
        <v>6832</v>
      </c>
      <c r="B2554" s="168" t="s">
        <v>6637</v>
      </c>
      <c r="C2554" s="31" t="s">
        <v>1732</v>
      </c>
      <c r="D2554" s="168" t="s">
        <v>6638</v>
      </c>
      <c r="E2554" s="31" t="s">
        <v>6639</v>
      </c>
      <c r="F2554" s="31" t="s">
        <v>178</v>
      </c>
      <c r="G2554" s="168" t="s">
        <v>1792</v>
      </c>
      <c r="H2554" s="31" t="s">
        <v>1779</v>
      </c>
      <c r="I2554" s="168" t="s">
        <v>1729</v>
      </c>
      <c r="J2554" s="173">
        <v>1.0</v>
      </c>
      <c r="K2554" s="31" t="s">
        <v>82</v>
      </c>
      <c r="L2554" s="31" t="s">
        <v>134</v>
      </c>
      <c r="M2554" s="174">
        <v>45762.0</v>
      </c>
      <c r="N2554" s="31" t="s">
        <v>2</v>
      </c>
      <c r="O2554" s="173">
        <v>1.0</v>
      </c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99" t="s">
        <v>6833</v>
      </c>
      <c r="B2555" s="168" t="s">
        <v>6618</v>
      </c>
      <c r="C2555" s="31" t="s">
        <v>1735</v>
      </c>
      <c r="D2555" s="168" t="s">
        <v>6619</v>
      </c>
      <c r="E2555" s="31" t="s">
        <v>6620</v>
      </c>
      <c r="F2555" s="31" t="s">
        <v>401</v>
      </c>
      <c r="G2555" s="168" t="s">
        <v>1749</v>
      </c>
      <c r="H2555" s="31" t="s">
        <v>1742</v>
      </c>
      <c r="I2555" s="168" t="s">
        <v>1755</v>
      </c>
      <c r="J2555" s="173">
        <v>4.0</v>
      </c>
      <c r="K2555" s="31" t="s">
        <v>9</v>
      </c>
      <c r="L2555" s="31" t="s">
        <v>134</v>
      </c>
      <c r="M2555" s="174">
        <v>45762.0</v>
      </c>
      <c r="N2555" s="31" t="s">
        <v>2</v>
      </c>
      <c r="O2555" s="173">
        <v>4.0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99" t="s">
        <v>6834</v>
      </c>
      <c r="B2556" s="168" t="s">
        <v>6789</v>
      </c>
      <c r="C2556" s="31" t="s">
        <v>1735</v>
      </c>
      <c r="D2556" s="168" t="s">
        <v>6790</v>
      </c>
      <c r="E2556" s="31" t="s">
        <v>6791</v>
      </c>
      <c r="F2556" s="31" t="s">
        <v>178</v>
      </c>
      <c r="G2556" s="168" t="s">
        <v>1792</v>
      </c>
      <c r="H2556" s="31" t="s">
        <v>1779</v>
      </c>
      <c r="I2556" s="168" t="s">
        <v>1729</v>
      </c>
      <c r="J2556" s="173">
        <v>1.0</v>
      </c>
      <c r="K2556" s="31" t="s">
        <v>82</v>
      </c>
      <c r="L2556" s="31" t="s">
        <v>134</v>
      </c>
      <c r="M2556" s="174">
        <v>45762.0</v>
      </c>
      <c r="N2556" s="31" t="s">
        <v>2</v>
      </c>
      <c r="O2556" s="173">
        <v>1.0</v>
      </c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99" t="s">
        <v>6835</v>
      </c>
      <c r="B2557" s="168" t="s">
        <v>6677</v>
      </c>
      <c r="C2557" s="31" t="s">
        <v>1732</v>
      </c>
      <c r="D2557" s="168" t="s">
        <v>6678</v>
      </c>
      <c r="E2557" s="31" t="s">
        <v>6679</v>
      </c>
      <c r="F2557" s="31" t="s">
        <v>403</v>
      </c>
      <c r="G2557" s="168" t="s">
        <v>1736</v>
      </c>
      <c r="H2557" s="31" t="s">
        <v>1733</v>
      </c>
      <c r="I2557" s="168" t="s">
        <v>1755</v>
      </c>
      <c r="J2557" s="173">
        <v>1.0</v>
      </c>
      <c r="K2557" s="31" t="s">
        <v>9</v>
      </c>
      <c r="L2557" s="31" t="s">
        <v>134</v>
      </c>
      <c r="M2557" s="174">
        <v>45762.0</v>
      </c>
      <c r="N2557" s="31" t="s">
        <v>2</v>
      </c>
      <c r="O2557" s="173">
        <v>1.0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99" t="s">
        <v>6836</v>
      </c>
      <c r="B2558" s="168" t="s">
        <v>6629</v>
      </c>
      <c r="C2558" s="31" t="s">
        <v>1735</v>
      </c>
      <c r="D2558" s="168" t="s">
        <v>6630</v>
      </c>
      <c r="E2558" s="31" t="s">
        <v>6631</v>
      </c>
      <c r="F2558" s="31" t="s">
        <v>401</v>
      </c>
      <c r="G2558" s="168" t="s">
        <v>1749</v>
      </c>
      <c r="H2558" s="31" t="s">
        <v>1742</v>
      </c>
      <c r="I2558" s="168" t="s">
        <v>1729</v>
      </c>
      <c r="J2558" s="173">
        <v>1.0</v>
      </c>
      <c r="K2558" s="31" t="s">
        <v>82</v>
      </c>
      <c r="L2558" s="31" t="s">
        <v>134</v>
      </c>
      <c r="M2558" s="174">
        <v>45762.0</v>
      </c>
      <c r="N2558" s="31" t="s">
        <v>2</v>
      </c>
      <c r="O2558" s="173">
        <v>1.0</v>
      </c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99" t="s">
        <v>6837</v>
      </c>
      <c r="B2559" s="168" t="s">
        <v>6661</v>
      </c>
      <c r="C2559" s="31" t="s">
        <v>1732</v>
      </c>
      <c r="D2559" s="168" t="s">
        <v>6662</v>
      </c>
      <c r="E2559" s="31" t="s">
        <v>6663</v>
      </c>
      <c r="F2559" s="31" t="s">
        <v>403</v>
      </c>
      <c r="G2559" s="168" t="s">
        <v>1736</v>
      </c>
      <c r="H2559" s="31" t="s">
        <v>1733</v>
      </c>
      <c r="I2559" s="168" t="s">
        <v>1755</v>
      </c>
      <c r="J2559" s="173">
        <v>1.0</v>
      </c>
      <c r="K2559" s="31" t="s">
        <v>9</v>
      </c>
      <c r="L2559" s="31" t="s">
        <v>134</v>
      </c>
      <c r="M2559" s="174">
        <v>45762.0</v>
      </c>
      <c r="N2559" s="31" t="s">
        <v>2</v>
      </c>
      <c r="O2559" s="173">
        <v>1.0</v>
      </c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99" t="s">
        <v>6838</v>
      </c>
      <c r="B2560" s="168" t="s">
        <v>6693</v>
      </c>
      <c r="C2560" s="31" t="s">
        <v>1735</v>
      </c>
      <c r="D2560" s="168" t="s">
        <v>6694</v>
      </c>
      <c r="E2560" s="31" t="s">
        <v>6695</v>
      </c>
      <c r="F2560" s="31" t="s">
        <v>513</v>
      </c>
      <c r="G2560" s="168" t="s">
        <v>1962</v>
      </c>
      <c r="H2560" s="31" t="s">
        <v>1944</v>
      </c>
      <c r="I2560" s="168" t="s">
        <v>1755</v>
      </c>
      <c r="J2560" s="173">
        <v>1.0</v>
      </c>
      <c r="K2560" s="31" t="s">
        <v>9</v>
      </c>
      <c r="L2560" s="31" t="s">
        <v>134</v>
      </c>
      <c r="M2560" s="174">
        <v>45762.0</v>
      </c>
      <c r="N2560" s="31" t="s">
        <v>2</v>
      </c>
      <c r="O2560" s="173">
        <v>1.0</v>
      </c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99" t="s">
        <v>6839</v>
      </c>
      <c r="B2561" s="168" t="s">
        <v>6795</v>
      </c>
      <c r="C2561" s="31" t="s">
        <v>1735</v>
      </c>
      <c r="D2561" s="168" t="s">
        <v>6796</v>
      </c>
      <c r="E2561" s="31" t="s">
        <v>6797</v>
      </c>
      <c r="F2561" s="31" t="s">
        <v>129</v>
      </c>
      <c r="G2561" s="168" t="s">
        <v>6742</v>
      </c>
      <c r="H2561" s="31" t="s">
        <v>6722</v>
      </c>
      <c r="I2561" s="168" t="s">
        <v>1729</v>
      </c>
      <c r="J2561" s="173">
        <v>1.0</v>
      </c>
      <c r="K2561" s="31" t="s">
        <v>82</v>
      </c>
      <c r="L2561" s="31" t="s">
        <v>134</v>
      </c>
      <c r="M2561" s="174">
        <v>45762.0</v>
      </c>
      <c r="N2561" s="31" t="s">
        <v>2</v>
      </c>
      <c r="O2561" s="173">
        <v>1.0</v>
      </c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99" t="s">
        <v>6840</v>
      </c>
      <c r="B2562" s="168" t="s">
        <v>6795</v>
      </c>
      <c r="C2562" s="31" t="s">
        <v>1735</v>
      </c>
      <c r="D2562" s="168" t="s">
        <v>6796</v>
      </c>
      <c r="E2562" s="31" t="s">
        <v>6797</v>
      </c>
      <c r="F2562" s="31" t="s">
        <v>129</v>
      </c>
      <c r="G2562" s="168" t="s">
        <v>6742</v>
      </c>
      <c r="H2562" s="31" t="s">
        <v>6722</v>
      </c>
      <c r="I2562" s="168" t="s">
        <v>1755</v>
      </c>
      <c r="J2562" s="173">
        <v>1.0</v>
      </c>
      <c r="K2562" s="31" t="s">
        <v>9</v>
      </c>
      <c r="L2562" s="31" t="s">
        <v>134</v>
      </c>
      <c r="M2562" s="174">
        <v>45762.0</v>
      </c>
      <c r="N2562" s="31" t="s">
        <v>2</v>
      </c>
      <c r="O2562" s="173">
        <v>1.0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99" t="s">
        <v>6841</v>
      </c>
      <c r="B2563" s="168" t="s">
        <v>6776</v>
      </c>
      <c r="C2563" s="31" t="s">
        <v>1735</v>
      </c>
      <c r="D2563" s="168" t="s">
        <v>6777</v>
      </c>
      <c r="E2563" s="31" t="s">
        <v>6778</v>
      </c>
      <c r="F2563" s="31" t="s">
        <v>403</v>
      </c>
      <c r="G2563" s="168" t="s">
        <v>1736</v>
      </c>
      <c r="H2563" s="31" t="s">
        <v>1733</v>
      </c>
      <c r="I2563" s="168" t="s">
        <v>1755</v>
      </c>
      <c r="J2563" s="173">
        <v>1.0</v>
      </c>
      <c r="K2563" s="31" t="s">
        <v>9</v>
      </c>
      <c r="L2563" s="31" t="s">
        <v>134</v>
      </c>
      <c r="M2563" s="174">
        <v>45762.0</v>
      </c>
      <c r="N2563" s="31" t="s">
        <v>2</v>
      </c>
      <c r="O2563" s="173">
        <v>1.0</v>
      </c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99" t="s">
        <v>6842</v>
      </c>
      <c r="B2564" s="168" t="s">
        <v>6701</v>
      </c>
      <c r="C2564" s="31" t="s">
        <v>1732</v>
      </c>
      <c r="D2564" s="168" t="s">
        <v>6702</v>
      </c>
      <c r="E2564" s="31" t="s">
        <v>6703</v>
      </c>
      <c r="F2564" s="31" t="s">
        <v>403</v>
      </c>
      <c r="G2564" s="168" t="s">
        <v>1736</v>
      </c>
      <c r="H2564" s="31" t="s">
        <v>1733</v>
      </c>
      <c r="I2564" s="168" t="s">
        <v>1755</v>
      </c>
      <c r="J2564" s="173">
        <v>1.0</v>
      </c>
      <c r="K2564" s="31" t="s">
        <v>9</v>
      </c>
      <c r="L2564" s="31" t="s">
        <v>134</v>
      </c>
      <c r="M2564" s="174">
        <v>45762.0</v>
      </c>
      <c r="N2564" s="31" t="s">
        <v>2</v>
      </c>
      <c r="O2564" s="173">
        <v>1.0</v>
      </c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99" t="s">
        <v>6843</v>
      </c>
      <c r="B2565" s="168" t="s">
        <v>6559</v>
      </c>
      <c r="C2565" s="31" t="s">
        <v>1735</v>
      </c>
      <c r="D2565" s="168" t="s">
        <v>6560</v>
      </c>
      <c r="E2565" s="31" t="s">
        <v>1931</v>
      </c>
      <c r="F2565" s="31" t="s">
        <v>131</v>
      </c>
      <c r="G2565" s="168" t="s">
        <v>6811</v>
      </c>
      <c r="H2565" s="31" t="s">
        <v>6812</v>
      </c>
      <c r="I2565" s="168" t="s">
        <v>1755</v>
      </c>
      <c r="J2565" s="173">
        <v>1.0</v>
      </c>
      <c r="K2565" s="31" t="s">
        <v>9</v>
      </c>
      <c r="L2565" s="31" t="s">
        <v>134</v>
      </c>
      <c r="M2565" s="174">
        <v>45762.0</v>
      </c>
      <c r="N2565" s="31" t="s">
        <v>2</v>
      </c>
      <c r="O2565" s="173">
        <v>1.0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99" t="s">
        <v>6844</v>
      </c>
      <c r="B2566" s="168" t="s">
        <v>6845</v>
      </c>
      <c r="C2566" s="31" t="s">
        <v>1725</v>
      </c>
      <c r="D2566" s="168" t="s">
        <v>6846</v>
      </c>
      <c r="E2566" s="31" t="s">
        <v>6847</v>
      </c>
      <c r="F2566" s="31" t="s">
        <v>132</v>
      </c>
      <c r="G2566" s="163" t="s">
        <v>1728</v>
      </c>
      <c r="H2566" s="31" t="s">
        <v>1728</v>
      </c>
      <c r="I2566" s="168" t="s">
        <v>1755</v>
      </c>
      <c r="J2566" s="173">
        <v>1.0</v>
      </c>
      <c r="K2566" s="31" t="s">
        <v>9</v>
      </c>
      <c r="L2566" s="31" t="s">
        <v>134</v>
      </c>
      <c r="M2566" s="174">
        <v>45762.0</v>
      </c>
      <c r="N2566" s="31" t="s">
        <v>2</v>
      </c>
      <c r="O2566" s="173">
        <v>1.0</v>
      </c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99" t="s">
        <v>6848</v>
      </c>
      <c r="B2567" s="168" t="s">
        <v>6845</v>
      </c>
      <c r="C2567" s="31" t="s">
        <v>1732</v>
      </c>
      <c r="D2567" s="168" t="s">
        <v>6846</v>
      </c>
      <c r="E2567" s="31" t="s">
        <v>6847</v>
      </c>
      <c r="F2567" s="31" t="s">
        <v>132</v>
      </c>
      <c r="G2567" s="168" t="s">
        <v>6736</v>
      </c>
      <c r="H2567" s="31" t="s">
        <v>6716</v>
      </c>
      <c r="I2567" s="168" t="s">
        <v>1755</v>
      </c>
      <c r="J2567" s="173">
        <v>1.0</v>
      </c>
      <c r="K2567" s="31" t="s">
        <v>9</v>
      </c>
      <c r="L2567" s="31" t="s">
        <v>134</v>
      </c>
      <c r="M2567" s="174">
        <v>45762.0</v>
      </c>
      <c r="N2567" s="31" t="s">
        <v>2</v>
      </c>
      <c r="O2567" s="173">
        <v>1.0</v>
      </c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99" t="s">
        <v>6849</v>
      </c>
      <c r="B2568" s="168" t="s">
        <v>6850</v>
      </c>
      <c r="C2568" s="31" t="s">
        <v>1725</v>
      </c>
      <c r="D2568" s="168" t="s">
        <v>6851</v>
      </c>
      <c r="E2568" s="31" t="s">
        <v>6852</v>
      </c>
      <c r="F2568" s="31" t="s">
        <v>129</v>
      </c>
      <c r="G2568" s="163" t="s">
        <v>1728</v>
      </c>
      <c r="H2568" s="31" t="s">
        <v>1728</v>
      </c>
      <c r="I2568" s="168" t="s">
        <v>1755</v>
      </c>
      <c r="J2568" s="173">
        <v>1.0</v>
      </c>
      <c r="K2568" s="31" t="s">
        <v>9</v>
      </c>
      <c r="L2568" s="31" t="s">
        <v>134</v>
      </c>
      <c r="M2568" s="174">
        <v>45762.0</v>
      </c>
      <c r="N2568" s="31" t="s">
        <v>2</v>
      </c>
      <c r="O2568" s="173">
        <v>1.0</v>
      </c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99" t="s">
        <v>6853</v>
      </c>
      <c r="B2569" s="168" t="s">
        <v>6854</v>
      </c>
      <c r="C2569" s="31" t="s">
        <v>1725</v>
      </c>
      <c r="D2569" s="168" t="s">
        <v>6855</v>
      </c>
      <c r="E2569" s="31" t="s">
        <v>6856</v>
      </c>
      <c r="F2569" s="31" t="s">
        <v>401</v>
      </c>
      <c r="G2569" s="163" t="s">
        <v>1728</v>
      </c>
      <c r="H2569" s="31" t="s">
        <v>1728</v>
      </c>
      <c r="I2569" s="168" t="s">
        <v>1755</v>
      </c>
      <c r="J2569" s="173">
        <v>1.0</v>
      </c>
      <c r="K2569" s="31" t="s">
        <v>9</v>
      </c>
      <c r="L2569" s="31" t="s">
        <v>134</v>
      </c>
      <c r="M2569" s="174">
        <v>45762.0</v>
      </c>
      <c r="N2569" s="31" t="s">
        <v>2</v>
      </c>
      <c r="O2569" s="173">
        <v>1.0</v>
      </c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99" t="s">
        <v>6857</v>
      </c>
      <c r="B2570" s="168" t="s">
        <v>6850</v>
      </c>
      <c r="C2570" s="31" t="s">
        <v>1732</v>
      </c>
      <c r="D2570" s="168" t="s">
        <v>6851</v>
      </c>
      <c r="E2570" s="31" t="s">
        <v>6852</v>
      </c>
      <c r="F2570" s="31" t="s">
        <v>129</v>
      </c>
      <c r="G2570" s="168" t="s">
        <v>6742</v>
      </c>
      <c r="H2570" s="31" t="s">
        <v>6722</v>
      </c>
      <c r="I2570" s="168" t="s">
        <v>1755</v>
      </c>
      <c r="J2570" s="173">
        <v>1.0</v>
      </c>
      <c r="K2570" s="31" t="s">
        <v>9</v>
      </c>
      <c r="L2570" s="31" t="s">
        <v>134</v>
      </c>
      <c r="M2570" s="174">
        <v>45762.0</v>
      </c>
      <c r="N2570" s="31" t="s">
        <v>2</v>
      </c>
      <c r="O2570" s="173">
        <v>1.0</v>
      </c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99" t="s">
        <v>6858</v>
      </c>
      <c r="B2571" s="168" t="s">
        <v>6859</v>
      </c>
      <c r="C2571" s="31" t="s">
        <v>1725</v>
      </c>
      <c r="D2571" s="168" t="s">
        <v>6860</v>
      </c>
      <c r="E2571" s="31" t="s">
        <v>4493</v>
      </c>
      <c r="F2571" s="31" t="s">
        <v>513</v>
      </c>
      <c r="G2571" s="163" t="s">
        <v>1728</v>
      </c>
      <c r="H2571" s="31" t="s">
        <v>1728</v>
      </c>
      <c r="I2571" s="168" t="s">
        <v>1755</v>
      </c>
      <c r="J2571" s="173">
        <v>1.0</v>
      </c>
      <c r="K2571" s="31" t="s">
        <v>9</v>
      </c>
      <c r="L2571" s="31" t="s">
        <v>134</v>
      </c>
      <c r="M2571" s="174">
        <v>45762.0</v>
      </c>
      <c r="N2571" s="31" t="s">
        <v>2</v>
      </c>
      <c r="O2571" s="173">
        <v>1.0</v>
      </c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99" t="s">
        <v>6861</v>
      </c>
      <c r="B2572" s="168" t="s">
        <v>6665</v>
      </c>
      <c r="C2572" s="31" t="s">
        <v>1732</v>
      </c>
      <c r="D2572" s="168" t="s">
        <v>6666</v>
      </c>
      <c r="E2572" s="31" t="s">
        <v>6667</v>
      </c>
      <c r="F2572" s="31" t="s">
        <v>401</v>
      </c>
      <c r="G2572" s="168" t="s">
        <v>1962</v>
      </c>
      <c r="H2572" s="31" t="s">
        <v>1944</v>
      </c>
      <c r="I2572" s="168" t="s">
        <v>1729</v>
      </c>
      <c r="J2572" s="173">
        <v>2.0</v>
      </c>
      <c r="K2572" s="31" t="s">
        <v>82</v>
      </c>
      <c r="L2572" s="31" t="s">
        <v>134</v>
      </c>
      <c r="M2572" s="174">
        <v>45762.0</v>
      </c>
      <c r="N2572" s="31" t="s">
        <v>2</v>
      </c>
      <c r="O2572" s="173">
        <v>2.0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99" t="s">
        <v>6862</v>
      </c>
      <c r="B2573" s="168" t="s">
        <v>6677</v>
      </c>
      <c r="C2573" s="31" t="s">
        <v>1735</v>
      </c>
      <c r="D2573" s="168" t="s">
        <v>6678</v>
      </c>
      <c r="E2573" s="31" t="s">
        <v>6679</v>
      </c>
      <c r="F2573" s="31" t="s">
        <v>403</v>
      </c>
      <c r="G2573" s="168" t="s">
        <v>1736</v>
      </c>
      <c r="H2573" s="31" t="s">
        <v>1733</v>
      </c>
      <c r="I2573" s="168" t="s">
        <v>1755</v>
      </c>
      <c r="J2573" s="173">
        <v>1.0</v>
      </c>
      <c r="K2573" s="31" t="s">
        <v>9</v>
      </c>
      <c r="L2573" s="31" t="s">
        <v>134</v>
      </c>
      <c r="M2573" s="174">
        <v>45762.0</v>
      </c>
      <c r="N2573" s="31" t="s">
        <v>2</v>
      </c>
      <c r="O2573" s="173">
        <v>1.0</v>
      </c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99" t="s">
        <v>6863</v>
      </c>
      <c r="B2574" s="168" t="s">
        <v>6854</v>
      </c>
      <c r="C2574" s="31" t="s">
        <v>1732</v>
      </c>
      <c r="D2574" s="168" t="s">
        <v>6855</v>
      </c>
      <c r="E2574" s="31" t="s">
        <v>6856</v>
      </c>
      <c r="F2574" s="31" t="s">
        <v>401</v>
      </c>
      <c r="G2574" s="168" t="s">
        <v>1962</v>
      </c>
      <c r="H2574" s="31" t="s">
        <v>1944</v>
      </c>
      <c r="I2574" s="168" t="s">
        <v>1755</v>
      </c>
      <c r="J2574" s="173">
        <v>1.0</v>
      </c>
      <c r="K2574" s="31" t="s">
        <v>9</v>
      </c>
      <c r="L2574" s="31" t="s">
        <v>134</v>
      </c>
      <c r="M2574" s="174">
        <v>45762.0</v>
      </c>
      <c r="N2574" s="31" t="s">
        <v>2</v>
      </c>
      <c r="O2574" s="173">
        <v>1.0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99" t="s">
        <v>6864</v>
      </c>
      <c r="B2575" s="168" t="s">
        <v>6637</v>
      </c>
      <c r="C2575" s="31" t="s">
        <v>1735</v>
      </c>
      <c r="D2575" s="168" t="s">
        <v>6638</v>
      </c>
      <c r="E2575" s="31" t="s">
        <v>6639</v>
      </c>
      <c r="F2575" s="31" t="s">
        <v>178</v>
      </c>
      <c r="G2575" s="168" t="s">
        <v>1792</v>
      </c>
      <c r="H2575" s="31" t="s">
        <v>1779</v>
      </c>
      <c r="I2575" s="168" t="s">
        <v>1729</v>
      </c>
      <c r="J2575" s="173">
        <v>1.0</v>
      </c>
      <c r="K2575" s="31" t="s">
        <v>82</v>
      </c>
      <c r="L2575" s="31" t="s">
        <v>134</v>
      </c>
      <c r="M2575" s="174">
        <v>45762.0</v>
      </c>
      <c r="N2575" s="31" t="s">
        <v>2</v>
      </c>
      <c r="O2575" s="173">
        <v>1.0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99" t="s">
        <v>6865</v>
      </c>
      <c r="B2576" s="168" t="s">
        <v>6709</v>
      </c>
      <c r="C2576" s="31" t="s">
        <v>1735</v>
      </c>
      <c r="D2576" s="168" t="s">
        <v>6710</v>
      </c>
      <c r="E2576" s="31" t="s">
        <v>6711</v>
      </c>
      <c r="F2576" s="31" t="s">
        <v>401</v>
      </c>
      <c r="G2576" s="168" t="s">
        <v>1749</v>
      </c>
      <c r="H2576" s="31" t="s">
        <v>1742</v>
      </c>
      <c r="I2576" s="168" t="s">
        <v>1755</v>
      </c>
      <c r="J2576" s="173">
        <v>1.0</v>
      </c>
      <c r="K2576" s="31" t="s">
        <v>9</v>
      </c>
      <c r="L2576" s="31" t="s">
        <v>134</v>
      </c>
      <c r="M2576" s="174">
        <v>45762.0</v>
      </c>
      <c r="N2576" s="31" t="s">
        <v>2</v>
      </c>
      <c r="O2576" s="173">
        <v>1.0</v>
      </c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99" t="s">
        <v>6866</v>
      </c>
      <c r="B2577" s="168" t="s">
        <v>6681</v>
      </c>
      <c r="C2577" s="31" t="s">
        <v>1732</v>
      </c>
      <c r="D2577" s="168" t="s">
        <v>6682</v>
      </c>
      <c r="E2577" s="31" t="s">
        <v>6683</v>
      </c>
      <c r="F2577" s="31" t="s">
        <v>513</v>
      </c>
      <c r="G2577" s="168" t="s">
        <v>1792</v>
      </c>
      <c r="H2577" s="31" t="s">
        <v>1779</v>
      </c>
      <c r="I2577" s="168" t="s">
        <v>1755</v>
      </c>
      <c r="J2577" s="173">
        <v>1.0</v>
      </c>
      <c r="K2577" s="31" t="s">
        <v>9</v>
      </c>
      <c r="L2577" s="31" t="s">
        <v>134</v>
      </c>
      <c r="M2577" s="174">
        <v>45762.0</v>
      </c>
      <c r="N2577" s="31" t="s">
        <v>2</v>
      </c>
      <c r="O2577" s="173">
        <v>1.0</v>
      </c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99" t="s">
        <v>6867</v>
      </c>
      <c r="B2578" s="168" t="s">
        <v>6845</v>
      </c>
      <c r="C2578" s="31" t="s">
        <v>1735</v>
      </c>
      <c r="D2578" s="168" t="s">
        <v>6846</v>
      </c>
      <c r="E2578" s="31" t="s">
        <v>6847</v>
      </c>
      <c r="F2578" s="31" t="s">
        <v>132</v>
      </c>
      <c r="G2578" s="168" t="s">
        <v>6736</v>
      </c>
      <c r="H2578" s="31" t="s">
        <v>6716</v>
      </c>
      <c r="I2578" s="168" t="s">
        <v>1755</v>
      </c>
      <c r="J2578" s="173">
        <v>1.0</v>
      </c>
      <c r="K2578" s="31" t="s">
        <v>9</v>
      </c>
      <c r="L2578" s="31" t="s">
        <v>134</v>
      </c>
      <c r="M2578" s="174">
        <v>45762.0</v>
      </c>
      <c r="N2578" s="31" t="s">
        <v>2</v>
      </c>
      <c r="O2578" s="173">
        <v>1.0</v>
      </c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99" t="s">
        <v>6868</v>
      </c>
      <c r="B2579" s="168" t="s">
        <v>6869</v>
      </c>
      <c r="C2579" s="31" t="s">
        <v>1725</v>
      </c>
      <c r="D2579" s="168" t="s">
        <v>6870</v>
      </c>
      <c r="E2579" s="31" t="s">
        <v>6871</v>
      </c>
      <c r="F2579" s="31" t="s">
        <v>401</v>
      </c>
      <c r="G2579" s="163" t="s">
        <v>1728</v>
      </c>
      <c r="H2579" s="31" t="s">
        <v>1728</v>
      </c>
      <c r="I2579" s="168" t="s">
        <v>1755</v>
      </c>
      <c r="J2579" s="173">
        <v>1.0</v>
      </c>
      <c r="K2579" s="31" t="s">
        <v>9</v>
      </c>
      <c r="L2579" s="31" t="s">
        <v>134</v>
      </c>
      <c r="M2579" s="174">
        <v>45762.0</v>
      </c>
      <c r="N2579" s="31" t="s">
        <v>2</v>
      </c>
      <c r="O2579" s="173">
        <v>1.0</v>
      </c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99" t="s">
        <v>6872</v>
      </c>
      <c r="B2580" s="168" t="s">
        <v>6873</v>
      </c>
      <c r="C2580" s="31" t="s">
        <v>1725</v>
      </c>
      <c r="D2580" s="168" t="s">
        <v>6874</v>
      </c>
      <c r="E2580" s="31" t="s">
        <v>6079</v>
      </c>
      <c r="F2580" s="31" t="s">
        <v>513</v>
      </c>
      <c r="G2580" s="163" t="s">
        <v>1728</v>
      </c>
      <c r="H2580" s="31" t="s">
        <v>1728</v>
      </c>
      <c r="I2580" s="168" t="s">
        <v>1755</v>
      </c>
      <c r="J2580" s="173">
        <v>1.0</v>
      </c>
      <c r="K2580" s="31" t="s">
        <v>9</v>
      </c>
      <c r="L2580" s="31" t="s">
        <v>134</v>
      </c>
      <c r="M2580" s="174">
        <v>45762.0</v>
      </c>
      <c r="N2580" s="31" t="s">
        <v>2</v>
      </c>
      <c r="O2580" s="173">
        <v>1.0</v>
      </c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99" t="s">
        <v>6875</v>
      </c>
      <c r="B2581" s="168" t="s">
        <v>6859</v>
      </c>
      <c r="C2581" s="31" t="s">
        <v>1732</v>
      </c>
      <c r="D2581" s="168" t="s">
        <v>6860</v>
      </c>
      <c r="E2581" s="31" t="s">
        <v>4493</v>
      </c>
      <c r="F2581" s="31" t="s">
        <v>513</v>
      </c>
      <c r="G2581" s="168" t="s">
        <v>1792</v>
      </c>
      <c r="H2581" s="31" t="s">
        <v>1779</v>
      </c>
      <c r="I2581" s="168" t="s">
        <v>1755</v>
      </c>
      <c r="J2581" s="173">
        <v>1.0</v>
      </c>
      <c r="K2581" s="31" t="s">
        <v>9</v>
      </c>
      <c r="L2581" s="31" t="s">
        <v>134</v>
      </c>
      <c r="M2581" s="174">
        <v>45762.0</v>
      </c>
      <c r="N2581" s="31" t="s">
        <v>2</v>
      </c>
      <c r="O2581" s="173">
        <v>1.0</v>
      </c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99" t="s">
        <v>6876</v>
      </c>
      <c r="B2582" s="168" t="s">
        <v>6877</v>
      </c>
      <c r="C2582" s="31" t="s">
        <v>1725</v>
      </c>
      <c r="D2582" s="168" t="s">
        <v>6878</v>
      </c>
      <c r="E2582" s="31" t="s">
        <v>6879</v>
      </c>
      <c r="F2582" s="31" t="s">
        <v>178</v>
      </c>
      <c r="G2582" s="163" t="s">
        <v>1728</v>
      </c>
      <c r="H2582" s="31" t="s">
        <v>1728</v>
      </c>
      <c r="I2582" s="168" t="s">
        <v>1755</v>
      </c>
      <c r="J2582" s="173">
        <v>1.0</v>
      </c>
      <c r="K2582" s="31" t="s">
        <v>9</v>
      </c>
      <c r="L2582" s="31" t="s">
        <v>134</v>
      </c>
      <c r="M2582" s="174">
        <v>45762.0</v>
      </c>
      <c r="N2582" s="31" t="s">
        <v>2</v>
      </c>
      <c r="O2582" s="173">
        <v>1.0</v>
      </c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99" t="s">
        <v>6880</v>
      </c>
      <c r="B2583" s="168" t="s">
        <v>6656</v>
      </c>
      <c r="C2583" s="31" t="s">
        <v>1732</v>
      </c>
      <c r="D2583" s="168" t="s">
        <v>6657</v>
      </c>
      <c r="E2583" s="31" t="s">
        <v>6658</v>
      </c>
      <c r="F2583" s="31" t="s">
        <v>132</v>
      </c>
      <c r="G2583" s="168" t="s">
        <v>6736</v>
      </c>
      <c r="H2583" s="31" t="s">
        <v>6716</v>
      </c>
      <c r="I2583" s="168" t="s">
        <v>1729</v>
      </c>
      <c r="J2583" s="173">
        <v>1.0</v>
      </c>
      <c r="K2583" s="31" t="s">
        <v>82</v>
      </c>
      <c r="L2583" s="31" t="s">
        <v>134</v>
      </c>
      <c r="M2583" s="174">
        <v>45762.0</v>
      </c>
      <c r="N2583" s="31" t="s">
        <v>2</v>
      </c>
      <c r="O2583" s="173">
        <v>1.0</v>
      </c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99" t="s">
        <v>6881</v>
      </c>
      <c r="B2584" s="168" t="s">
        <v>6669</v>
      </c>
      <c r="C2584" s="31" t="s">
        <v>1735</v>
      </c>
      <c r="D2584" s="168" t="s">
        <v>6670</v>
      </c>
      <c r="E2584" s="31" t="s">
        <v>6671</v>
      </c>
      <c r="F2584" s="31" t="s">
        <v>401</v>
      </c>
      <c r="G2584" s="168" t="s">
        <v>1962</v>
      </c>
      <c r="H2584" s="31" t="s">
        <v>1944</v>
      </c>
      <c r="I2584" s="168" t="s">
        <v>1755</v>
      </c>
      <c r="J2584" s="173">
        <v>1.0</v>
      </c>
      <c r="K2584" s="31" t="s">
        <v>9</v>
      </c>
      <c r="L2584" s="31" t="s">
        <v>134</v>
      </c>
      <c r="M2584" s="174">
        <v>45762.0</v>
      </c>
      <c r="N2584" s="31" t="s">
        <v>2</v>
      </c>
      <c r="O2584" s="173">
        <v>1.0</v>
      </c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99" t="s">
        <v>6882</v>
      </c>
      <c r="B2585" s="168" t="s">
        <v>6869</v>
      </c>
      <c r="C2585" s="31" t="s">
        <v>1732</v>
      </c>
      <c r="D2585" s="168" t="s">
        <v>6870</v>
      </c>
      <c r="E2585" s="31" t="s">
        <v>6871</v>
      </c>
      <c r="F2585" s="31" t="s">
        <v>401</v>
      </c>
      <c r="G2585" s="168" t="s">
        <v>1962</v>
      </c>
      <c r="H2585" s="31" t="s">
        <v>1944</v>
      </c>
      <c r="I2585" s="168" t="s">
        <v>1755</v>
      </c>
      <c r="J2585" s="173">
        <v>1.0</v>
      </c>
      <c r="K2585" s="31" t="s">
        <v>9</v>
      </c>
      <c r="L2585" s="31" t="s">
        <v>134</v>
      </c>
      <c r="M2585" s="174">
        <v>45762.0</v>
      </c>
      <c r="N2585" s="31" t="s">
        <v>2</v>
      </c>
      <c r="O2585" s="173">
        <v>1.0</v>
      </c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99" t="s">
        <v>6883</v>
      </c>
      <c r="B2586" s="168" t="s">
        <v>6877</v>
      </c>
      <c r="C2586" s="31" t="s">
        <v>1732</v>
      </c>
      <c r="D2586" s="168" t="s">
        <v>6878</v>
      </c>
      <c r="E2586" s="31" t="s">
        <v>6879</v>
      </c>
      <c r="F2586" s="31" t="s">
        <v>178</v>
      </c>
      <c r="G2586" s="168" t="s">
        <v>1749</v>
      </c>
      <c r="H2586" s="31" t="s">
        <v>1742</v>
      </c>
      <c r="I2586" s="168" t="s">
        <v>1755</v>
      </c>
      <c r="J2586" s="173">
        <v>1.0</v>
      </c>
      <c r="K2586" s="31" t="s">
        <v>9</v>
      </c>
      <c r="L2586" s="31" t="s">
        <v>134</v>
      </c>
      <c r="M2586" s="174">
        <v>45762.0</v>
      </c>
      <c r="N2586" s="31" t="s">
        <v>2</v>
      </c>
      <c r="O2586" s="173">
        <v>1.0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99" t="s">
        <v>6884</v>
      </c>
      <c r="B2587" s="168" t="s">
        <v>6622</v>
      </c>
      <c r="C2587" s="31" t="s">
        <v>1732</v>
      </c>
      <c r="D2587" s="168" t="s">
        <v>6623</v>
      </c>
      <c r="E2587" s="31" t="s">
        <v>5493</v>
      </c>
      <c r="F2587" s="31" t="s">
        <v>132</v>
      </c>
      <c r="G2587" s="168" t="s">
        <v>6738</v>
      </c>
      <c r="H2587" s="31" t="s">
        <v>6739</v>
      </c>
      <c r="I2587" s="168" t="s">
        <v>1729</v>
      </c>
      <c r="J2587" s="173">
        <v>1.0</v>
      </c>
      <c r="K2587" s="31" t="s">
        <v>82</v>
      </c>
      <c r="L2587" s="31" t="s">
        <v>134</v>
      </c>
      <c r="M2587" s="174">
        <v>45762.0</v>
      </c>
      <c r="N2587" s="31" t="s">
        <v>2</v>
      </c>
      <c r="O2587" s="173">
        <v>1.0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99" t="s">
        <v>6885</v>
      </c>
      <c r="B2588" s="168" t="s">
        <v>6873</v>
      </c>
      <c r="C2588" s="31" t="s">
        <v>1732</v>
      </c>
      <c r="D2588" s="168" t="s">
        <v>6874</v>
      </c>
      <c r="E2588" s="31" t="s">
        <v>6079</v>
      </c>
      <c r="F2588" s="31" t="s">
        <v>513</v>
      </c>
      <c r="G2588" s="168" t="s">
        <v>1792</v>
      </c>
      <c r="H2588" s="31" t="s">
        <v>1779</v>
      </c>
      <c r="I2588" s="168" t="s">
        <v>1755</v>
      </c>
      <c r="J2588" s="173">
        <v>1.0</v>
      </c>
      <c r="K2588" s="31" t="s">
        <v>9</v>
      </c>
      <c r="L2588" s="31" t="s">
        <v>134</v>
      </c>
      <c r="M2588" s="174">
        <v>45762.0</v>
      </c>
      <c r="N2588" s="31" t="s">
        <v>2</v>
      </c>
      <c r="O2588" s="173">
        <v>1.0</v>
      </c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99" t="s">
        <v>6886</v>
      </c>
      <c r="B2589" s="168" t="s">
        <v>6583</v>
      </c>
      <c r="C2589" s="31" t="s">
        <v>1732</v>
      </c>
      <c r="D2589" s="168" t="s">
        <v>6584</v>
      </c>
      <c r="E2589" s="31" t="s">
        <v>6585</v>
      </c>
      <c r="F2589" s="31" t="s">
        <v>132</v>
      </c>
      <c r="G2589" s="168" t="s">
        <v>6736</v>
      </c>
      <c r="H2589" s="31" t="s">
        <v>6716</v>
      </c>
      <c r="I2589" s="168" t="s">
        <v>1755</v>
      </c>
      <c r="J2589" s="173">
        <v>1.0</v>
      </c>
      <c r="K2589" s="31" t="s">
        <v>9</v>
      </c>
      <c r="L2589" s="31" t="s">
        <v>134</v>
      </c>
      <c r="M2589" s="174">
        <v>45762.0</v>
      </c>
      <c r="N2589" s="31" t="s">
        <v>2</v>
      </c>
      <c r="O2589" s="173">
        <v>1.0</v>
      </c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99" t="s">
        <v>6887</v>
      </c>
      <c r="B2590" s="168" t="s">
        <v>6625</v>
      </c>
      <c r="C2590" s="31" t="s">
        <v>1735</v>
      </c>
      <c r="D2590" s="168" t="s">
        <v>6626</v>
      </c>
      <c r="E2590" s="31" t="s">
        <v>6627</v>
      </c>
      <c r="F2590" s="31" t="s">
        <v>178</v>
      </c>
      <c r="G2590" s="168" t="s">
        <v>1792</v>
      </c>
      <c r="H2590" s="31" t="s">
        <v>1779</v>
      </c>
      <c r="I2590" s="168" t="s">
        <v>1755</v>
      </c>
      <c r="J2590" s="173">
        <v>1.0</v>
      </c>
      <c r="K2590" s="31" t="s">
        <v>9</v>
      </c>
      <c r="L2590" s="31" t="s">
        <v>134</v>
      </c>
      <c r="M2590" s="174">
        <v>45762.0</v>
      </c>
      <c r="N2590" s="31" t="s">
        <v>2</v>
      </c>
      <c r="O2590" s="173">
        <v>1.0</v>
      </c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99" t="s">
        <v>6888</v>
      </c>
      <c r="B2591" s="168" t="s">
        <v>6603</v>
      </c>
      <c r="C2591" s="31" t="s">
        <v>1732</v>
      </c>
      <c r="D2591" s="168" t="s">
        <v>6604</v>
      </c>
      <c r="E2591" s="31" t="s">
        <v>6605</v>
      </c>
      <c r="F2591" s="31" t="s">
        <v>132</v>
      </c>
      <c r="G2591" s="168" t="s">
        <v>6738</v>
      </c>
      <c r="H2591" s="31" t="s">
        <v>6739</v>
      </c>
      <c r="I2591" s="168" t="s">
        <v>1755</v>
      </c>
      <c r="J2591" s="173">
        <v>1.0</v>
      </c>
      <c r="K2591" s="31" t="s">
        <v>9</v>
      </c>
      <c r="L2591" s="31" t="s">
        <v>134</v>
      </c>
      <c r="M2591" s="174">
        <v>45762.0</v>
      </c>
      <c r="N2591" s="31" t="s">
        <v>2</v>
      </c>
      <c r="O2591" s="173">
        <v>1.0</v>
      </c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99" t="s">
        <v>6889</v>
      </c>
      <c r="B2592" s="168" t="s">
        <v>6854</v>
      </c>
      <c r="C2592" s="31" t="s">
        <v>1735</v>
      </c>
      <c r="D2592" s="168" t="s">
        <v>6855</v>
      </c>
      <c r="E2592" s="31" t="s">
        <v>6856</v>
      </c>
      <c r="F2592" s="31" t="s">
        <v>401</v>
      </c>
      <c r="G2592" s="168" t="s">
        <v>1962</v>
      </c>
      <c r="H2592" s="31" t="s">
        <v>1944</v>
      </c>
      <c r="I2592" s="168" t="s">
        <v>1755</v>
      </c>
      <c r="J2592" s="173">
        <v>1.0</v>
      </c>
      <c r="K2592" s="31" t="s">
        <v>9</v>
      </c>
      <c r="L2592" s="31" t="s">
        <v>134</v>
      </c>
      <c r="M2592" s="174">
        <v>45762.0</v>
      </c>
      <c r="N2592" s="31" t="s">
        <v>2</v>
      </c>
      <c r="O2592" s="173">
        <v>1.0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99" t="s">
        <v>6890</v>
      </c>
      <c r="B2593" s="168" t="s">
        <v>6673</v>
      </c>
      <c r="C2593" s="31" t="s">
        <v>1732</v>
      </c>
      <c r="D2593" s="168" t="s">
        <v>6674</v>
      </c>
      <c r="E2593" s="31" t="s">
        <v>6675</v>
      </c>
      <c r="F2593" s="31" t="s">
        <v>517</v>
      </c>
      <c r="G2593" s="168" t="s">
        <v>6891</v>
      </c>
      <c r="H2593" s="31" t="s">
        <v>6719</v>
      </c>
      <c r="I2593" s="168" t="s">
        <v>1729</v>
      </c>
      <c r="J2593" s="173">
        <v>1.0</v>
      </c>
      <c r="K2593" s="31" t="s">
        <v>82</v>
      </c>
      <c r="L2593" s="31" t="s">
        <v>134</v>
      </c>
      <c r="M2593" s="174">
        <v>45762.0</v>
      </c>
      <c r="N2593" s="31" t="s">
        <v>2</v>
      </c>
      <c r="O2593" s="173">
        <v>1.0</v>
      </c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99" t="s">
        <v>6892</v>
      </c>
      <c r="B2594" s="168" t="s">
        <v>6614</v>
      </c>
      <c r="C2594" s="31" t="s">
        <v>1735</v>
      </c>
      <c r="D2594" s="168" t="s">
        <v>6615</v>
      </c>
      <c r="E2594" s="31" t="s">
        <v>6616</v>
      </c>
      <c r="F2594" s="31" t="s">
        <v>132</v>
      </c>
      <c r="G2594" s="168" t="s">
        <v>6811</v>
      </c>
      <c r="H2594" s="31" t="s">
        <v>6812</v>
      </c>
      <c r="I2594" s="168" t="s">
        <v>1755</v>
      </c>
      <c r="J2594" s="173">
        <v>1.0</v>
      </c>
      <c r="K2594" s="31" t="s">
        <v>9</v>
      </c>
      <c r="L2594" s="31" t="s">
        <v>134</v>
      </c>
      <c r="M2594" s="174">
        <v>45762.0</v>
      </c>
      <c r="N2594" s="31" t="s">
        <v>2</v>
      </c>
      <c r="O2594" s="173">
        <v>1.0</v>
      </c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99" t="s">
        <v>6893</v>
      </c>
      <c r="B2595" s="168" t="s">
        <v>6607</v>
      </c>
      <c r="C2595" s="31" t="s">
        <v>1732</v>
      </c>
      <c r="D2595" s="168" t="s">
        <v>6608</v>
      </c>
      <c r="E2595" s="31" t="s">
        <v>3046</v>
      </c>
      <c r="F2595" s="31" t="s">
        <v>132</v>
      </c>
      <c r="G2595" s="168" t="s">
        <v>6738</v>
      </c>
      <c r="H2595" s="31" t="s">
        <v>6739</v>
      </c>
      <c r="I2595" s="168" t="s">
        <v>1755</v>
      </c>
      <c r="J2595" s="173">
        <v>2.0</v>
      </c>
      <c r="K2595" s="31" t="s">
        <v>9</v>
      </c>
      <c r="L2595" s="31" t="s">
        <v>134</v>
      </c>
      <c r="M2595" s="174">
        <v>45762.0</v>
      </c>
      <c r="N2595" s="31" t="s">
        <v>2</v>
      </c>
      <c r="O2595" s="173">
        <v>2.0</v>
      </c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99" t="s">
        <v>6894</v>
      </c>
      <c r="B2596" s="168" t="s">
        <v>6800</v>
      </c>
      <c r="C2596" s="31" t="s">
        <v>1735</v>
      </c>
      <c r="D2596" s="168" t="s">
        <v>6801</v>
      </c>
      <c r="E2596" s="31" t="s">
        <v>5412</v>
      </c>
      <c r="F2596" s="31" t="s">
        <v>129</v>
      </c>
      <c r="G2596" s="168" t="s">
        <v>6742</v>
      </c>
      <c r="H2596" s="31" t="s">
        <v>6722</v>
      </c>
      <c r="I2596" s="168" t="s">
        <v>1755</v>
      </c>
      <c r="J2596" s="173">
        <v>1.0</v>
      </c>
      <c r="K2596" s="31" t="s">
        <v>9</v>
      </c>
      <c r="L2596" s="31" t="s">
        <v>134</v>
      </c>
      <c r="M2596" s="174">
        <v>45762.0</v>
      </c>
      <c r="N2596" s="31" t="s">
        <v>2</v>
      </c>
      <c r="O2596" s="173">
        <v>1.0</v>
      </c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99" t="s">
        <v>6895</v>
      </c>
      <c r="B2597" s="168" t="s">
        <v>6896</v>
      </c>
      <c r="C2597" s="31" t="s">
        <v>1725</v>
      </c>
      <c r="D2597" s="168" t="s">
        <v>6897</v>
      </c>
      <c r="E2597" s="31" t="s">
        <v>6898</v>
      </c>
      <c r="F2597" s="31" t="s">
        <v>517</v>
      </c>
      <c r="G2597" s="163" t="s">
        <v>1728</v>
      </c>
      <c r="H2597" s="31" t="s">
        <v>1728</v>
      </c>
      <c r="I2597" s="168" t="s">
        <v>1755</v>
      </c>
      <c r="J2597" s="173">
        <v>1.0</v>
      </c>
      <c r="K2597" s="31" t="s">
        <v>9</v>
      </c>
      <c r="L2597" s="31" t="s">
        <v>134</v>
      </c>
      <c r="M2597" s="174">
        <v>45762.0</v>
      </c>
      <c r="N2597" s="31" t="s">
        <v>2</v>
      </c>
      <c r="O2597" s="173">
        <v>1.0</v>
      </c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99" t="s">
        <v>6899</v>
      </c>
      <c r="B2598" s="168" t="s">
        <v>6645</v>
      </c>
      <c r="C2598" s="31" t="s">
        <v>1732</v>
      </c>
      <c r="D2598" s="168" t="s">
        <v>6646</v>
      </c>
      <c r="E2598" s="31" t="s">
        <v>6647</v>
      </c>
      <c r="F2598" s="31" t="s">
        <v>517</v>
      </c>
      <c r="G2598" s="168" t="s">
        <v>6891</v>
      </c>
      <c r="H2598" s="31" t="s">
        <v>6719</v>
      </c>
      <c r="I2598" s="168" t="s">
        <v>1755</v>
      </c>
      <c r="J2598" s="173">
        <v>1.0</v>
      </c>
      <c r="K2598" s="31" t="s">
        <v>9</v>
      </c>
      <c r="L2598" s="31" t="s">
        <v>134</v>
      </c>
      <c r="M2598" s="174">
        <v>45762.0</v>
      </c>
      <c r="N2598" s="31" t="s">
        <v>2</v>
      </c>
      <c r="O2598" s="173">
        <v>1.0</v>
      </c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99" t="s">
        <v>6900</v>
      </c>
      <c r="B2599" s="168" t="s">
        <v>6753</v>
      </c>
      <c r="C2599" s="31" t="s">
        <v>1735</v>
      </c>
      <c r="D2599" s="168" t="s">
        <v>6754</v>
      </c>
      <c r="E2599" s="31" t="s">
        <v>4614</v>
      </c>
      <c r="F2599" s="31" t="s">
        <v>401</v>
      </c>
      <c r="G2599" s="168" t="s">
        <v>1749</v>
      </c>
      <c r="H2599" s="31" t="s">
        <v>1742</v>
      </c>
      <c r="I2599" s="168" t="s">
        <v>1755</v>
      </c>
      <c r="J2599" s="173">
        <v>1.0</v>
      </c>
      <c r="K2599" s="31" t="s">
        <v>9</v>
      </c>
      <c r="L2599" s="31" t="s">
        <v>134</v>
      </c>
      <c r="M2599" s="174">
        <v>45762.0</v>
      </c>
      <c r="N2599" s="31" t="s">
        <v>2</v>
      </c>
      <c r="O2599" s="173">
        <v>1.0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99" t="s">
        <v>6901</v>
      </c>
      <c r="B2600" s="168" t="s">
        <v>6583</v>
      </c>
      <c r="C2600" s="31" t="s">
        <v>1735</v>
      </c>
      <c r="D2600" s="168" t="s">
        <v>6584</v>
      </c>
      <c r="E2600" s="31" t="s">
        <v>6585</v>
      </c>
      <c r="F2600" s="31" t="s">
        <v>132</v>
      </c>
      <c r="G2600" s="168" t="s">
        <v>6736</v>
      </c>
      <c r="H2600" s="31" t="s">
        <v>6716</v>
      </c>
      <c r="I2600" s="168" t="s">
        <v>1755</v>
      </c>
      <c r="J2600" s="173">
        <v>1.0</v>
      </c>
      <c r="K2600" s="31" t="s">
        <v>9</v>
      </c>
      <c r="L2600" s="31" t="s">
        <v>134</v>
      </c>
      <c r="M2600" s="174">
        <v>45762.0</v>
      </c>
      <c r="N2600" s="31" t="s">
        <v>2</v>
      </c>
      <c r="O2600" s="173">
        <v>1.0</v>
      </c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99" t="s">
        <v>6902</v>
      </c>
      <c r="B2601" s="168" t="s">
        <v>6903</v>
      </c>
      <c r="C2601" s="31" t="s">
        <v>1725</v>
      </c>
      <c r="D2601" s="168" t="s">
        <v>6904</v>
      </c>
      <c r="E2601" s="31" t="s">
        <v>6905</v>
      </c>
      <c r="F2601" s="31" t="s">
        <v>132</v>
      </c>
      <c r="G2601" s="163" t="s">
        <v>1728</v>
      </c>
      <c r="H2601" s="31" t="s">
        <v>1728</v>
      </c>
      <c r="I2601" s="168" t="s">
        <v>1755</v>
      </c>
      <c r="J2601" s="173">
        <v>1.0</v>
      </c>
      <c r="K2601" s="31" t="s">
        <v>9</v>
      </c>
      <c r="L2601" s="31" t="s">
        <v>134</v>
      </c>
      <c r="M2601" s="174">
        <v>45762.0</v>
      </c>
      <c r="N2601" s="31" t="s">
        <v>2</v>
      </c>
      <c r="O2601" s="173">
        <v>1.0</v>
      </c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99" t="s">
        <v>6906</v>
      </c>
      <c r="B2602" s="168" t="s">
        <v>6689</v>
      </c>
      <c r="C2602" s="31" t="s">
        <v>1732</v>
      </c>
      <c r="D2602" s="168" t="s">
        <v>6690</v>
      </c>
      <c r="E2602" s="31" t="s">
        <v>6691</v>
      </c>
      <c r="F2602" s="31" t="s">
        <v>129</v>
      </c>
      <c r="G2602" s="168" t="s">
        <v>6742</v>
      </c>
      <c r="H2602" s="31" t="s">
        <v>6722</v>
      </c>
      <c r="I2602" s="168" t="s">
        <v>1729</v>
      </c>
      <c r="J2602" s="173">
        <v>1.0</v>
      </c>
      <c r="K2602" s="31" t="s">
        <v>82</v>
      </c>
      <c r="L2602" s="31" t="s">
        <v>134</v>
      </c>
      <c r="M2602" s="174">
        <v>45762.0</v>
      </c>
      <c r="N2602" s="31" t="s">
        <v>2</v>
      </c>
      <c r="O2602" s="173">
        <v>1.0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99" t="s">
        <v>6907</v>
      </c>
      <c r="B2603" s="168" t="s">
        <v>6641</v>
      </c>
      <c r="C2603" s="31" t="s">
        <v>1732</v>
      </c>
      <c r="D2603" s="168" t="s">
        <v>6642</v>
      </c>
      <c r="E2603" s="31" t="s">
        <v>6643</v>
      </c>
      <c r="F2603" s="31" t="s">
        <v>132</v>
      </c>
      <c r="G2603" s="168" t="s">
        <v>6736</v>
      </c>
      <c r="H2603" s="31" t="s">
        <v>6716</v>
      </c>
      <c r="I2603" s="168" t="s">
        <v>1755</v>
      </c>
      <c r="J2603" s="173">
        <v>1.0</v>
      </c>
      <c r="K2603" s="31" t="s">
        <v>9</v>
      </c>
      <c r="L2603" s="31" t="s">
        <v>134</v>
      </c>
      <c r="M2603" s="174">
        <v>45762.0</v>
      </c>
      <c r="N2603" s="31" t="s">
        <v>2</v>
      </c>
      <c r="O2603" s="173">
        <v>1.0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99" t="s">
        <v>6908</v>
      </c>
      <c r="B2604" s="168" t="s">
        <v>6896</v>
      </c>
      <c r="C2604" s="31" t="s">
        <v>1732</v>
      </c>
      <c r="D2604" s="168" t="s">
        <v>6897</v>
      </c>
      <c r="E2604" s="31" t="s">
        <v>6898</v>
      </c>
      <c r="F2604" s="31" t="s">
        <v>517</v>
      </c>
      <c r="G2604" s="168" t="s">
        <v>6891</v>
      </c>
      <c r="H2604" s="31" t="s">
        <v>6719</v>
      </c>
      <c r="I2604" s="168" t="s">
        <v>1755</v>
      </c>
      <c r="J2604" s="173">
        <v>1.0</v>
      </c>
      <c r="K2604" s="31" t="s">
        <v>9</v>
      </c>
      <c r="L2604" s="31" t="s">
        <v>134</v>
      </c>
      <c r="M2604" s="174">
        <v>45762.0</v>
      </c>
      <c r="N2604" s="31" t="s">
        <v>2</v>
      </c>
      <c r="O2604" s="173">
        <v>1.0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99" t="s">
        <v>6909</v>
      </c>
      <c r="B2605" s="168" t="s">
        <v>6645</v>
      </c>
      <c r="C2605" s="31" t="s">
        <v>1735</v>
      </c>
      <c r="D2605" s="168" t="s">
        <v>6646</v>
      </c>
      <c r="E2605" s="31" t="s">
        <v>6647</v>
      </c>
      <c r="F2605" s="31" t="s">
        <v>517</v>
      </c>
      <c r="G2605" s="168" t="s">
        <v>6891</v>
      </c>
      <c r="H2605" s="31" t="s">
        <v>6719</v>
      </c>
      <c r="I2605" s="168" t="s">
        <v>1755</v>
      </c>
      <c r="J2605" s="173">
        <v>1.0</v>
      </c>
      <c r="K2605" s="31" t="s">
        <v>9</v>
      </c>
      <c r="L2605" s="31" t="s">
        <v>134</v>
      </c>
      <c r="M2605" s="174">
        <v>45762.0</v>
      </c>
      <c r="N2605" s="31" t="s">
        <v>2</v>
      </c>
      <c r="O2605" s="173">
        <v>1.0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99" t="s">
        <v>6910</v>
      </c>
      <c r="B2606" s="168" t="s">
        <v>6685</v>
      </c>
      <c r="C2606" s="31" t="s">
        <v>1735</v>
      </c>
      <c r="D2606" s="168" t="s">
        <v>6686</v>
      </c>
      <c r="E2606" s="31" t="s">
        <v>6687</v>
      </c>
      <c r="F2606" s="31" t="s">
        <v>178</v>
      </c>
      <c r="G2606" s="168" t="s">
        <v>1792</v>
      </c>
      <c r="H2606" s="31" t="s">
        <v>1779</v>
      </c>
      <c r="I2606" s="168" t="s">
        <v>1755</v>
      </c>
      <c r="J2606" s="173">
        <v>1.0</v>
      </c>
      <c r="K2606" s="31" t="s">
        <v>9</v>
      </c>
      <c r="L2606" s="31" t="s">
        <v>134</v>
      </c>
      <c r="M2606" s="174">
        <v>45762.0</v>
      </c>
      <c r="N2606" s="31" t="s">
        <v>2</v>
      </c>
      <c r="O2606" s="173">
        <v>1.0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99" t="s">
        <v>6911</v>
      </c>
      <c r="B2607" s="168" t="s">
        <v>6603</v>
      </c>
      <c r="C2607" s="31" t="s">
        <v>1735</v>
      </c>
      <c r="D2607" s="168" t="s">
        <v>6604</v>
      </c>
      <c r="E2607" s="31" t="s">
        <v>6605</v>
      </c>
      <c r="F2607" s="31" t="s">
        <v>132</v>
      </c>
      <c r="G2607" s="168" t="s">
        <v>6738</v>
      </c>
      <c r="H2607" s="31" t="s">
        <v>6739</v>
      </c>
      <c r="I2607" s="168" t="s">
        <v>1755</v>
      </c>
      <c r="J2607" s="173">
        <v>1.0</v>
      </c>
      <c r="K2607" s="31" t="s">
        <v>9</v>
      </c>
      <c r="L2607" s="31" t="s">
        <v>134</v>
      </c>
      <c r="M2607" s="174">
        <v>45762.0</v>
      </c>
      <c r="N2607" s="31" t="s">
        <v>2</v>
      </c>
      <c r="O2607" s="173">
        <v>1.0</v>
      </c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99" t="s">
        <v>6912</v>
      </c>
      <c r="B2608" s="168" t="s">
        <v>6622</v>
      </c>
      <c r="C2608" s="31" t="s">
        <v>1735</v>
      </c>
      <c r="D2608" s="168" t="s">
        <v>6623</v>
      </c>
      <c r="E2608" s="31" t="s">
        <v>5493</v>
      </c>
      <c r="F2608" s="31" t="s">
        <v>132</v>
      </c>
      <c r="G2608" s="168" t="s">
        <v>6738</v>
      </c>
      <c r="H2608" s="31" t="s">
        <v>6739</v>
      </c>
      <c r="I2608" s="168" t="s">
        <v>1729</v>
      </c>
      <c r="J2608" s="173">
        <v>1.0</v>
      </c>
      <c r="K2608" s="31" t="s">
        <v>82</v>
      </c>
      <c r="L2608" s="31" t="s">
        <v>134</v>
      </c>
      <c r="M2608" s="174">
        <v>45762.0</v>
      </c>
      <c r="N2608" s="31" t="s">
        <v>2</v>
      </c>
      <c r="O2608" s="173">
        <v>1.0</v>
      </c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99" t="s">
        <v>6913</v>
      </c>
      <c r="B2609" s="168" t="s">
        <v>6914</v>
      </c>
      <c r="C2609" s="31" t="s">
        <v>1725</v>
      </c>
      <c r="D2609" s="168" t="s">
        <v>6915</v>
      </c>
      <c r="E2609" s="31" t="s">
        <v>6916</v>
      </c>
      <c r="F2609" s="31" t="s">
        <v>401</v>
      </c>
      <c r="G2609" s="163" t="s">
        <v>1728</v>
      </c>
      <c r="H2609" s="31" t="s">
        <v>1728</v>
      </c>
      <c r="I2609" s="168" t="s">
        <v>1755</v>
      </c>
      <c r="J2609" s="173">
        <v>2.0</v>
      </c>
      <c r="K2609" s="31" t="s">
        <v>9</v>
      </c>
      <c r="L2609" s="31" t="s">
        <v>134</v>
      </c>
      <c r="M2609" s="174">
        <v>45762.0</v>
      </c>
      <c r="N2609" s="31" t="s">
        <v>2</v>
      </c>
      <c r="O2609" s="173">
        <v>2.0</v>
      </c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99" t="s">
        <v>6917</v>
      </c>
      <c r="B2610" s="168" t="s">
        <v>6869</v>
      </c>
      <c r="C2610" s="31" t="s">
        <v>1735</v>
      </c>
      <c r="D2610" s="168" t="s">
        <v>6870</v>
      </c>
      <c r="E2610" s="31" t="s">
        <v>6871</v>
      </c>
      <c r="F2610" s="31" t="s">
        <v>401</v>
      </c>
      <c r="G2610" s="168" t="s">
        <v>1962</v>
      </c>
      <c r="H2610" s="31" t="s">
        <v>1944</v>
      </c>
      <c r="I2610" s="168" t="s">
        <v>1755</v>
      </c>
      <c r="J2610" s="173">
        <v>1.0</v>
      </c>
      <c r="K2610" s="31" t="s">
        <v>9</v>
      </c>
      <c r="L2610" s="31" t="s">
        <v>134</v>
      </c>
      <c r="M2610" s="174">
        <v>45762.0</v>
      </c>
      <c r="N2610" s="31" t="s">
        <v>2</v>
      </c>
      <c r="O2610" s="173">
        <v>1.0</v>
      </c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99" t="s">
        <v>6918</v>
      </c>
      <c r="B2611" s="168" t="s">
        <v>6903</v>
      </c>
      <c r="C2611" s="31" t="s">
        <v>1732</v>
      </c>
      <c r="D2611" s="168" t="s">
        <v>6904</v>
      </c>
      <c r="E2611" s="31" t="s">
        <v>6905</v>
      </c>
      <c r="F2611" s="31" t="s">
        <v>132</v>
      </c>
      <c r="G2611" s="168" t="s">
        <v>6738</v>
      </c>
      <c r="H2611" s="31" t="s">
        <v>6739</v>
      </c>
      <c r="I2611" s="168" t="s">
        <v>1755</v>
      </c>
      <c r="J2611" s="173">
        <v>1.0</v>
      </c>
      <c r="K2611" s="31" t="s">
        <v>9</v>
      </c>
      <c r="L2611" s="31" t="s">
        <v>134</v>
      </c>
      <c r="M2611" s="174">
        <v>45762.0</v>
      </c>
      <c r="N2611" s="31" t="s">
        <v>2</v>
      </c>
      <c r="O2611" s="173">
        <v>1.0</v>
      </c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99" t="s">
        <v>6919</v>
      </c>
      <c r="B2612" s="168" t="s">
        <v>6661</v>
      </c>
      <c r="C2612" s="31" t="s">
        <v>1735</v>
      </c>
      <c r="D2612" s="168" t="s">
        <v>6662</v>
      </c>
      <c r="E2612" s="31" t="s">
        <v>6663</v>
      </c>
      <c r="F2612" s="31" t="s">
        <v>403</v>
      </c>
      <c r="G2612" s="168" t="s">
        <v>1736</v>
      </c>
      <c r="H2612" s="31" t="s">
        <v>1733</v>
      </c>
      <c r="I2612" s="168" t="s">
        <v>1755</v>
      </c>
      <c r="J2612" s="173">
        <v>1.0</v>
      </c>
      <c r="K2612" s="31" t="s">
        <v>9</v>
      </c>
      <c r="L2612" s="31" t="s">
        <v>134</v>
      </c>
      <c r="M2612" s="174">
        <v>45762.0</v>
      </c>
      <c r="N2612" s="31" t="s">
        <v>2</v>
      </c>
      <c r="O2612" s="173">
        <v>1.0</v>
      </c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99" t="s">
        <v>6920</v>
      </c>
      <c r="B2613" s="168" t="s">
        <v>6697</v>
      </c>
      <c r="C2613" s="31" t="s">
        <v>1735</v>
      </c>
      <c r="D2613" s="168" t="s">
        <v>6698</v>
      </c>
      <c r="E2613" s="31" t="s">
        <v>6699</v>
      </c>
      <c r="F2613" s="31" t="s">
        <v>403</v>
      </c>
      <c r="G2613" s="168" t="s">
        <v>1736</v>
      </c>
      <c r="H2613" s="31" t="s">
        <v>1733</v>
      </c>
      <c r="I2613" s="168" t="s">
        <v>1755</v>
      </c>
      <c r="J2613" s="173">
        <v>1.0</v>
      </c>
      <c r="K2613" s="31" t="s">
        <v>9</v>
      </c>
      <c r="L2613" s="31" t="s">
        <v>134</v>
      </c>
      <c r="M2613" s="174">
        <v>45762.0</v>
      </c>
      <c r="N2613" s="31" t="s">
        <v>2</v>
      </c>
      <c r="O2613" s="173">
        <v>1.0</v>
      </c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99" t="s">
        <v>6921</v>
      </c>
      <c r="B2614" s="168" t="s">
        <v>6656</v>
      </c>
      <c r="C2614" s="31" t="s">
        <v>1735</v>
      </c>
      <c r="D2614" s="168" t="s">
        <v>6657</v>
      </c>
      <c r="E2614" s="31" t="s">
        <v>6658</v>
      </c>
      <c r="F2614" s="31" t="s">
        <v>132</v>
      </c>
      <c r="G2614" s="168" t="s">
        <v>6736</v>
      </c>
      <c r="H2614" s="31" t="s">
        <v>6716</v>
      </c>
      <c r="I2614" s="168" t="s">
        <v>1755</v>
      </c>
      <c r="J2614" s="173">
        <v>1.0</v>
      </c>
      <c r="K2614" s="31" t="s">
        <v>9</v>
      </c>
      <c r="L2614" s="31" t="s">
        <v>134</v>
      </c>
      <c r="M2614" s="174">
        <v>45762.0</v>
      </c>
      <c r="N2614" s="31" t="s">
        <v>2</v>
      </c>
      <c r="O2614" s="173">
        <v>1.0</v>
      </c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99" t="s">
        <v>6922</v>
      </c>
      <c r="B2615" s="168" t="s">
        <v>6656</v>
      </c>
      <c r="C2615" s="31" t="s">
        <v>1735</v>
      </c>
      <c r="D2615" s="168" t="s">
        <v>6657</v>
      </c>
      <c r="E2615" s="31" t="s">
        <v>6658</v>
      </c>
      <c r="F2615" s="31" t="s">
        <v>132</v>
      </c>
      <c r="G2615" s="168" t="s">
        <v>6736</v>
      </c>
      <c r="H2615" s="31" t="s">
        <v>6716</v>
      </c>
      <c r="I2615" s="168" t="s">
        <v>1729</v>
      </c>
      <c r="J2615" s="173">
        <v>1.0</v>
      </c>
      <c r="K2615" s="31" t="s">
        <v>82</v>
      </c>
      <c r="L2615" s="31" t="s">
        <v>134</v>
      </c>
      <c r="M2615" s="174">
        <v>45762.0</v>
      </c>
      <c r="N2615" s="31" t="s">
        <v>2</v>
      </c>
      <c r="O2615" s="173">
        <v>1.0</v>
      </c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99" t="s">
        <v>6923</v>
      </c>
      <c r="B2616" s="168" t="s">
        <v>6914</v>
      </c>
      <c r="C2616" s="31" t="s">
        <v>1732</v>
      </c>
      <c r="D2616" s="168" t="s">
        <v>6915</v>
      </c>
      <c r="E2616" s="31" t="s">
        <v>6916</v>
      </c>
      <c r="F2616" s="31" t="s">
        <v>401</v>
      </c>
      <c r="G2616" s="168" t="s">
        <v>1749</v>
      </c>
      <c r="H2616" s="31" t="s">
        <v>1742</v>
      </c>
      <c r="I2616" s="168" t="s">
        <v>1755</v>
      </c>
      <c r="J2616" s="173">
        <v>2.0</v>
      </c>
      <c r="K2616" s="31" t="s">
        <v>9</v>
      </c>
      <c r="L2616" s="31" t="s">
        <v>134</v>
      </c>
      <c r="M2616" s="174">
        <v>45762.0</v>
      </c>
      <c r="N2616" s="31" t="s">
        <v>2</v>
      </c>
      <c r="O2616" s="173">
        <v>2.0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99" t="s">
        <v>6924</v>
      </c>
      <c r="B2617" s="168" t="s">
        <v>6701</v>
      </c>
      <c r="C2617" s="31" t="s">
        <v>1735</v>
      </c>
      <c r="D2617" s="168" t="s">
        <v>6702</v>
      </c>
      <c r="E2617" s="31" t="s">
        <v>6703</v>
      </c>
      <c r="F2617" s="31" t="s">
        <v>403</v>
      </c>
      <c r="G2617" s="168" t="s">
        <v>1736</v>
      </c>
      <c r="H2617" s="31" t="s">
        <v>1733</v>
      </c>
      <c r="I2617" s="168" t="s">
        <v>1755</v>
      </c>
      <c r="J2617" s="173">
        <v>1.0</v>
      </c>
      <c r="K2617" s="31" t="s">
        <v>9</v>
      </c>
      <c r="L2617" s="31" t="s">
        <v>134</v>
      </c>
      <c r="M2617" s="174">
        <v>45762.0</v>
      </c>
      <c r="N2617" s="31" t="s">
        <v>2</v>
      </c>
      <c r="O2617" s="173">
        <v>1.0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99" t="s">
        <v>6925</v>
      </c>
      <c r="B2618" s="168" t="s">
        <v>6653</v>
      </c>
      <c r="C2618" s="31" t="s">
        <v>1732</v>
      </c>
      <c r="D2618" s="168" t="s">
        <v>6654</v>
      </c>
      <c r="E2618" s="31" t="s">
        <v>6270</v>
      </c>
      <c r="F2618" s="31" t="s">
        <v>401</v>
      </c>
      <c r="G2618" s="168" t="s">
        <v>1962</v>
      </c>
      <c r="H2618" s="31" t="s">
        <v>1944</v>
      </c>
      <c r="I2618" s="168" t="s">
        <v>1729</v>
      </c>
      <c r="J2618" s="173">
        <v>4.0</v>
      </c>
      <c r="K2618" s="31" t="s">
        <v>82</v>
      </c>
      <c r="L2618" s="31" t="s">
        <v>134</v>
      </c>
      <c r="M2618" s="174">
        <v>45762.0</v>
      </c>
      <c r="N2618" s="31" t="s">
        <v>2</v>
      </c>
      <c r="O2618" s="173">
        <v>4.0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99" t="s">
        <v>6926</v>
      </c>
      <c r="B2619" s="168" t="s">
        <v>6607</v>
      </c>
      <c r="C2619" s="31" t="s">
        <v>1735</v>
      </c>
      <c r="D2619" s="168" t="s">
        <v>6608</v>
      </c>
      <c r="E2619" s="31" t="s">
        <v>3046</v>
      </c>
      <c r="F2619" s="31" t="s">
        <v>132</v>
      </c>
      <c r="G2619" s="168" t="s">
        <v>6738</v>
      </c>
      <c r="H2619" s="31" t="s">
        <v>6739</v>
      </c>
      <c r="I2619" s="168" t="s">
        <v>1755</v>
      </c>
      <c r="J2619" s="173">
        <v>2.0</v>
      </c>
      <c r="K2619" s="31" t="s">
        <v>9</v>
      </c>
      <c r="L2619" s="31" t="s">
        <v>134</v>
      </c>
      <c r="M2619" s="174">
        <v>45762.0</v>
      </c>
      <c r="N2619" s="31" t="s">
        <v>2</v>
      </c>
      <c r="O2619" s="173">
        <v>2.0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99" t="s">
        <v>6927</v>
      </c>
      <c r="B2620" s="168" t="s">
        <v>6641</v>
      </c>
      <c r="C2620" s="31" t="s">
        <v>1735</v>
      </c>
      <c r="D2620" s="168" t="s">
        <v>6642</v>
      </c>
      <c r="E2620" s="31" t="s">
        <v>6643</v>
      </c>
      <c r="F2620" s="31" t="s">
        <v>132</v>
      </c>
      <c r="G2620" s="168" t="s">
        <v>6736</v>
      </c>
      <c r="H2620" s="31" t="s">
        <v>6716</v>
      </c>
      <c r="I2620" s="168" t="s">
        <v>1755</v>
      </c>
      <c r="J2620" s="173">
        <v>1.0</v>
      </c>
      <c r="K2620" s="31" t="s">
        <v>9</v>
      </c>
      <c r="L2620" s="31" t="s">
        <v>134</v>
      </c>
      <c r="M2620" s="174">
        <v>45762.0</v>
      </c>
      <c r="N2620" s="31" t="s">
        <v>2</v>
      </c>
      <c r="O2620" s="173">
        <v>1.0</v>
      </c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99" t="s">
        <v>6928</v>
      </c>
      <c r="B2621" s="168" t="s">
        <v>6929</v>
      </c>
      <c r="C2621" s="31" t="s">
        <v>1725</v>
      </c>
      <c r="D2621" s="168" t="s">
        <v>6930</v>
      </c>
      <c r="E2621" s="31" t="s">
        <v>6931</v>
      </c>
      <c r="F2621" s="31" t="s">
        <v>178</v>
      </c>
      <c r="G2621" s="163" t="s">
        <v>1728</v>
      </c>
      <c r="H2621" s="31" t="s">
        <v>1728</v>
      </c>
      <c r="I2621" s="168" t="s">
        <v>1729</v>
      </c>
      <c r="J2621" s="173">
        <v>1.0</v>
      </c>
      <c r="K2621" s="31" t="s">
        <v>82</v>
      </c>
      <c r="L2621" s="31" t="s">
        <v>134</v>
      </c>
      <c r="M2621" s="174">
        <v>45762.0</v>
      </c>
      <c r="N2621" s="31" t="s">
        <v>2</v>
      </c>
      <c r="O2621" s="173">
        <v>1.0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99" t="s">
        <v>6932</v>
      </c>
      <c r="B2622" s="168" t="s">
        <v>6673</v>
      </c>
      <c r="C2622" s="31" t="s">
        <v>1735</v>
      </c>
      <c r="D2622" s="168" t="s">
        <v>6674</v>
      </c>
      <c r="E2622" s="31" t="s">
        <v>6675</v>
      </c>
      <c r="F2622" s="31" t="s">
        <v>517</v>
      </c>
      <c r="G2622" s="168" t="s">
        <v>6891</v>
      </c>
      <c r="H2622" s="31" t="s">
        <v>6719</v>
      </c>
      <c r="I2622" s="168" t="s">
        <v>1729</v>
      </c>
      <c r="J2622" s="173">
        <v>1.0</v>
      </c>
      <c r="K2622" s="31" t="s">
        <v>82</v>
      </c>
      <c r="L2622" s="31" t="s">
        <v>134</v>
      </c>
      <c r="M2622" s="174">
        <v>45762.0</v>
      </c>
      <c r="N2622" s="31" t="s">
        <v>2</v>
      </c>
      <c r="O2622" s="173">
        <v>1.0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99" t="s">
        <v>6933</v>
      </c>
      <c r="B2623" s="168" t="s">
        <v>6934</v>
      </c>
      <c r="C2623" s="31" t="s">
        <v>1725</v>
      </c>
      <c r="D2623" s="168" t="s">
        <v>6935</v>
      </c>
      <c r="E2623" s="31" t="s">
        <v>6936</v>
      </c>
      <c r="F2623" s="31" t="s">
        <v>513</v>
      </c>
      <c r="G2623" s="163" t="s">
        <v>1728</v>
      </c>
      <c r="H2623" s="31" t="s">
        <v>1728</v>
      </c>
      <c r="I2623" s="168" t="s">
        <v>1755</v>
      </c>
      <c r="J2623" s="173">
        <v>1.0</v>
      </c>
      <c r="K2623" s="31" t="s">
        <v>9</v>
      </c>
      <c r="L2623" s="31" t="s">
        <v>134</v>
      </c>
      <c r="M2623" s="174">
        <v>45762.0</v>
      </c>
      <c r="N2623" s="31" t="s">
        <v>2</v>
      </c>
      <c r="O2623" s="173">
        <v>1.0</v>
      </c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99" t="s">
        <v>6937</v>
      </c>
      <c r="B2624" s="168" t="s">
        <v>6938</v>
      </c>
      <c r="C2624" s="31" t="s">
        <v>1725</v>
      </c>
      <c r="D2624" s="168" t="s">
        <v>6939</v>
      </c>
      <c r="E2624" s="31" t="s">
        <v>6940</v>
      </c>
      <c r="F2624" s="31" t="s">
        <v>513</v>
      </c>
      <c r="G2624" s="163" t="s">
        <v>1728</v>
      </c>
      <c r="H2624" s="31" t="s">
        <v>1728</v>
      </c>
      <c r="I2624" s="168" t="s">
        <v>1755</v>
      </c>
      <c r="J2624" s="173">
        <v>1.0</v>
      </c>
      <c r="K2624" s="31" t="s">
        <v>9</v>
      </c>
      <c r="L2624" s="31" t="s">
        <v>134</v>
      </c>
      <c r="M2624" s="174">
        <v>45762.0</v>
      </c>
      <c r="N2624" s="31" t="s">
        <v>2</v>
      </c>
      <c r="O2624" s="173">
        <v>1.0</v>
      </c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99" t="s">
        <v>6941</v>
      </c>
      <c r="B2625" s="168" t="s">
        <v>6942</v>
      </c>
      <c r="C2625" s="31" t="s">
        <v>1725</v>
      </c>
      <c r="D2625" s="168" t="s">
        <v>6943</v>
      </c>
      <c r="E2625" s="31" t="s">
        <v>6791</v>
      </c>
      <c r="F2625" s="31" t="s">
        <v>513</v>
      </c>
      <c r="G2625" s="163" t="s">
        <v>1728</v>
      </c>
      <c r="H2625" s="31" t="s">
        <v>1728</v>
      </c>
      <c r="I2625" s="168" t="s">
        <v>1755</v>
      </c>
      <c r="J2625" s="173">
        <v>1.0</v>
      </c>
      <c r="K2625" s="31" t="s">
        <v>9</v>
      </c>
      <c r="L2625" s="31" t="s">
        <v>134</v>
      </c>
      <c r="M2625" s="174">
        <v>45762.0</v>
      </c>
      <c r="N2625" s="31" t="s">
        <v>2</v>
      </c>
      <c r="O2625" s="173">
        <v>1.0</v>
      </c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99" t="s">
        <v>6944</v>
      </c>
      <c r="B2626" s="168" t="s">
        <v>6803</v>
      </c>
      <c r="C2626" s="31" t="s">
        <v>1732</v>
      </c>
      <c r="D2626" s="168" t="s">
        <v>6804</v>
      </c>
      <c r="E2626" s="31" t="s">
        <v>6805</v>
      </c>
      <c r="F2626" s="31" t="s">
        <v>178</v>
      </c>
      <c r="G2626" s="168" t="s">
        <v>1749</v>
      </c>
      <c r="H2626" s="31" t="s">
        <v>1742</v>
      </c>
      <c r="I2626" s="168" t="s">
        <v>1755</v>
      </c>
      <c r="J2626" s="173">
        <v>1.0</v>
      </c>
      <c r="K2626" s="31" t="s">
        <v>9</v>
      </c>
      <c r="L2626" s="31" t="s">
        <v>134</v>
      </c>
      <c r="M2626" s="174">
        <v>45762.0</v>
      </c>
      <c r="N2626" s="31" t="s">
        <v>2</v>
      </c>
      <c r="O2626" s="173">
        <v>1.0</v>
      </c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99" t="s">
        <v>6945</v>
      </c>
      <c r="B2627" s="168" t="s">
        <v>6850</v>
      </c>
      <c r="C2627" s="31" t="s">
        <v>1735</v>
      </c>
      <c r="D2627" s="168" t="s">
        <v>6851</v>
      </c>
      <c r="E2627" s="31" t="s">
        <v>6852</v>
      </c>
      <c r="F2627" s="31" t="s">
        <v>129</v>
      </c>
      <c r="G2627" s="168" t="s">
        <v>6742</v>
      </c>
      <c r="H2627" s="31" t="s">
        <v>6722</v>
      </c>
      <c r="I2627" s="168" t="s">
        <v>1755</v>
      </c>
      <c r="J2627" s="173">
        <v>1.0</v>
      </c>
      <c r="K2627" s="31" t="s">
        <v>9</v>
      </c>
      <c r="L2627" s="31" t="s">
        <v>134</v>
      </c>
      <c r="M2627" s="174">
        <v>45762.0</v>
      </c>
      <c r="N2627" s="31" t="s">
        <v>2</v>
      </c>
      <c r="O2627" s="173">
        <v>1.0</v>
      </c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99" t="s">
        <v>6946</v>
      </c>
      <c r="B2628" s="168" t="s">
        <v>6815</v>
      </c>
      <c r="C2628" s="31" t="s">
        <v>1732</v>
      </c>
      <c r="D2628" s="168" t="s">
        <v>6816</v>
      </c>
      <c r="E2628" s="31" t="s">
        <v>6817</v>
      </c>
      <c r="F2628" s="31" t="s">
        <v>178</v>
      </c>
      <c r="G2628" s="168" t="s">
        <v>1736</v>
      </c>
      <c r="H2628" s="31" t="s">
        <v>1733</v>
      </c>
      <c r="I2628" s="168" t="s">
        <v>1755</v>
      </c>
      <c r="J2628" s="173">
        <v>1.0</v>
      </c>
      <c r="K2628" s="31" t="s">
        <v>9</v>
      </c>
      <c r="L2628" s="31" t="s">
        <v>134</v>
      </c>
      <c r="M2628" s="174">
        <v>45762.0</v>
      </c>
      <c r="N2628" s="31" t="s">
        <v>2</v>
      </c>
      <c r="O2628" s="173">
        <v>1.0</v>
      </c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99" t="s">
        <v>6947</v>
      </c>
      <c r="B2629" s="168" t="s">
        <v>6948</v>
      </c>
      <c r="C2629" s="31" t="s">
        <v>1725</v>
      </c>
      <c r="D2629" s="168" t="s">
        <v>6949</v>
      </c>
      <c r="E2629" s="31" t="s">
        <v>6950</v>
      </c>
      <c r="F2629" s="31" t="s">
        <v>401</v>
      </c>
      <c r="G2629" s="163" t="s">
        <v>1728</v>
      </c>
      <c r="H2629" s="31" t="s">
        <v>1728</v>
      </c>
      <c r="I2629" s="168" t="s">
        <v>1755</v>
      </c>
      <c r="J2629" s="173">
        <v>1.0</v>
      </c>
      <c r="K2629" s="31" t="s">
        <v>9</v>
      </c>
      <c r="L2629" s="31" t="s">
        <v>134</v>
      </c>
      <c r="M2629" s="174">
        <v>45762.0</v>
      </c>
      <c r="N2629" s="31" t="s">
        <v>2</v>
      </c>
      <c r="O2629" s="173">
        <v>1.0</v>
      </c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99" t="s">
        <v>6951</v>
      </c>
      <c r="B2630" s="168" t="s">
        <v>6820</v>
      </c>
      <c r="C2630" s="31" t="s">
        <v>1732</v>
      </c>
      <c r="D2630" s="168" t="s">
        <v>6821</v>
      </c>
      <c r="E2630" s="31" t="s">
        <v>6822</v>
      </c>
      <c r="F2630" s="31" t="s">
        <v>401</v>
      </c>
      <c r="G2630" s="168" t="s">
        <v>1962</v>
      </c>
      <c r="H2630" s="31" t="s">
        <v>1944</v>
      </c>
      <c r="I2630" s="168" t="s">
        <v>1755</v>
      </c>
      <c r="J2630" s="173">
        <v>1.0</v>
      </c>
      <c r="K2630" s="31" t="s">
        <v>9</v>
      </c>
      <c r="L2630" s="31" t="s">
        <v>134</v>
      </c>
      <c r="M2630" s="174">
        <v>45762.0</v>
      </c>
      <c r="N2630" s="31" t="s">
        <v>2</v>
      </c>
      <c r="O2630" s="173">
        <v>1.0</v>
      </c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99" t="s">
        <v>6952</v>
      </c>
      <c r="B2631" s="168" t="s">
        <v>6780</v>
      </c>
      <c r="C2631" s="31" t="s">
        <v>1735</v>
      </c>
      <c r="D2631" s="168" t="s">
        <v>6781</v>
      </c>
      <c r="E2631" s="31" t="s">
        <v>6782</v>
      </c>
      <c r="F2631" s="31" t="s">
        <v>403</v>
      </c>
      <c r="G2631" s="168" t="s">
        <v>1736</v>
      </c>
      <c r="H2631" s="31" t="s">
        <v>1733</v>
      </c>
      <c r="I2631" s="168" t="s">
        <v>1755</v>
      </c>
      <c r="J2631" s="173">
        <v>1.0</v>
      </c>
      <c r="K2631" s="31" t="s">
        <v>9</v>
      </c>
      <c r="L2631" s="31" t="s">
        <v>134</v>
      </c>
      <c r="M2631" s="174">
        <v>45762.0</v>
      </c>
      <c r="N2631" s="31" t="s">
        <v>2</v>
      </c>
      <c r="O2631" s="173">
        <v>1.0</v>
      </c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99" t="s">
        <v>6953</v>
      </c>
      <c r="B2632" s="168" t="s">
        <v>6903</v>
      </c>
      <c r="C2632" s="31" t="s">
        <v>1735</v>
      </c>
      <c r="D2632" s="168" t="s">
        <v>6904</v>
      </c>
      <c r="E2632" s="31" t="s">
        <v>6905</v>
      </c>
      <c r="F2632" s="31" t="s">
        <v>132</v>
      </c>
      <c r="G2632" s="168" t="s">
        <v>6738</v>
      </c>
      <c r="H2632" s="31" t="s">
        <v>6739</v>
      </c>
      <c r="I2632" s="168" t="s">
        <v>1755</v>
      </c>
      <c r="J2632" s="173">
        <v>1.0</v>
      </c>
      <c r="K2632" s="31" t="s">
        <v>9</v>
      </c>
      <c r="L2632" s="31" t="s">
        <v>134</v>
      </c>
      <c r="M2632" s="174">
        <v>45762.0</v>
      </c>
      <c r="N2632" s="31" t="s">
        <v>2</v>
      </c>
      <c r="O2632" s="173">
        <v>1.0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99" t="s">
        <v>6954</v>
      </c>
      <c r="B2633" s="168" t="s">
        <v>6955</v>
      </c>
      <c r="C2633" s="31" t="s">
        <v>1725</v>
      </c>
      <c r="D2633" s="168" t="s">
        <v>6956</v>
      </c>
      <c r="E2633" s="31" t="s">
        <v>6957</v>
      </c>
      <c r="F2633" s="31" t="s">
        <v>401</v>
      </c>
      <c r="G2633" s="163" t="s">
        <v>1728</v>
      </c>
      <c r="H2633" s="31" t="s">
        <v>1728</v>
      </c>
      <c r="I2633" s="168" t="s">
        <v>1755</v>
      </c>
      <c r="J2633" s="173">
        <v>1.0</v>
      </c>
      <c r="K2633" s="31" t="s">
        <v>9</v>
      </c>
      <c r="L2633" s="31" t="s">
        <v>134</v>
      </c>
      <c r="M2633" s="174">
        <v>45762.0</v>
      </c>
      <c r="N2633" s="31" t="s">
        <v>2</v>
      </c>
      <c r="O2633" s="173">
        <v>1.0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99" t="s">
        <v>6958</v>
      </c>
      <c r="B2634" s="168" t="s">
        <v>6955</v>
      </c>
      <c r="C2634" s="31" t="s">
        <v>1725</v>
      </c>
      <c r="D2634" s="168" t="s">
        <v>6956</v>
      </c>
      <c r="E2634" s="31" t="s">
        <v>6957</v>
      </c>
      <c r="F2634" s="31" t="s">
        <v>401</v>
      </c>
      <c r="G2634" s="163" t="s">
        <v>1728</v>
      </c>
      <c r="H2634" s="31" t="s">
        <v>1728</v>
      </c>
      <c r="I2634" s="168" t="s">
        <v>1729</v>
      </c>
      <c r="J2634" s="173">
        <v>1.0</v>
      </c>
      <c r="K2634" s="31" t="s">
        <v>82</v>
      </c>
      <c r="L2634" s="31" t="s">
        <v>134</v>
      </c>
      <c r="M2634" s="174">
        <v>45762.0</v>
      </c>
      <c r="N2634" s="31" t="s">
        <v>2</v>
      </c>
      <c r="O2634" s="173">
        <v>1.0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99" t="s">
        <v>6959</v>
      </c>
      <c r="B2635" s="168" t="s">
        <v>6829</v>
      </c>
      <c r="C2635" s="31" t="s">
        <v>1732</v>
      </c>
      <c r="D2635" s="168" t="s">
        <v>6830</v>
      </c>
      <c r="E2635" s="31" t="s">
        <v>6831</v>
      </c>
      <c r="F2635" s="31" t="s">
        <v>403</v>
      </c>
      <c r="G2635" s="168" t="s">
        <v>1792</v>
      </c>
      <c r="H2635" s="31" t="s">
        <v>1779</v>
      </c>
      <c r="I2635" s="168" t="s">
        <v>1755</v>
      </c>
      <c r="J2635" s="173">
        <v>1.0</v>
      </c>
      <c r="K2635" s="31" t="s">
        <v>9</v>
      </c>
      <c r="L2635" s="31" t="s">
        <v>134</v>
      </c>
      <c r="M2635" s="174">
        <v>45762.0</v>
      </c>
      <c r="N2635" s="31" t="s">
        <v>2</v>
      </c>
      <c r="O2635" s="173">
        <v>1.0</v>
      </c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99" t="s">
        <v>6960</v>
      </c>
      <c r="B2636" s="168" t="s">
        <v>6961</v>
      </c>
      <c r="C2636" s="31" t="s">
        <v>1725</v>
      </c>
      <c r="D2636" s="168" t="s">
        <v>6962</v>
      </c>
      <c r="E2636" s="31" t="s">
        <v>6963</v>
      </c>
      <c r="F2636" s="31" t="s">
        <v>513</v>
      </c>
      <c r="G2636" s="163" t="s">
        <v>1728</v>
      </c>
      <c r="H2636" s="31" t="s">
        <v>1728</v>
      </c>
      <c r="I2636" s="168" t="s">
        <v>1755</v>
      </c>
      <c r="J2636" s="173">
        <v>1.0</v>
      </c>
      <c r="K2636" s="31" t="s">
        <v>9</v>
      </c>
      <c r="L2636" s="31" t="s">
        <v>134</v>
      </c>
      <c r="M2636" s="174">
        <v>45762.0</v>
      </c>
      <c r="N2636" s="31" t="s">
        <v>2</v>
      </c>
      <c r="O2636" s="173">
        <v>1.0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99" t="s">
        <v>6964</v>
      </c>
      <c r="B2637" s="168" t="s">
        <v>6965</v>
      </c>
      <c r="C2637" s="31" t="s">
        <v>1725</v>
      </c>
      <c r="D2637" s="168" t="s">
        <v>6966</v>
      </c>
      <c r="E2637" s="31" t="s">
        <v>6967</v>
      </c>
      <c r="F2637" s="31" t="s">
        <v>132</v>
      </c>
      <c r="G2637" s="163" t="s">
        <v>1728</v>
      </c>
      <c r="H2637" s="31" t="s">
        <v>1728</v>
      </c>
      <c r="I2637" s="168" t="s">
        <v>1755</v>
      </c>
      <c r="J2637" s="173">
        <v>1.0</v>
      </c>
      <c r="K2637" s="31" t="s">
        <v>9</v>
      </c>
      <c r="L2637" s="31" t="s">
        <v>134</v>
      </c>
      <c r="M2637" s="174">
        <v>45762.0</v>
      </c>
      <c r="N2637" s="31" t="s">
        <v>2</v>
      </c>
      <c r="O2637" s="173">
        <v>1.0</v>
      </c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99" t="s">
        <v>6968</v>
      </c>
      <c r="B2638" s="168" t="s">
        <v>6969</v>
      </c>
      <c r="C2638" s="31" t="s">
        <v>1725</v>
      </c>
      <c r="D2638" s="168" t="s">
        <v>6970</v>
      </c>
      <c r="E2638" s="31" t="s">
        <v>6971</v>
      </c>
      <c r="F2638" s="31" t="s">
        <v>129</v>
      </c>
      <c r="G2638" s="163" t="s">
        <v>1728</v>
      </c>
      <c r="H2638" s="31" t="s">
        <v>1728</v>
      </c>
      <c r="I2638" s="168" t="s">
        <v>1729</v>
      </c>
      <c r="J2638" s="173">
        <v>2.0</v>
      </c>
      <c r="K2638" s="31" t="s">
        <v>82</v>
      </c>
      <c r="L2638" s="31" t="s">
        <v>134</v>
      </c>
      <c r="M2638" s="174">
        <v>45762.0</v>
      </c>
      <c r="N2638" s="31" t="s">
        <v>2</v>
      </c>
      <c r="O2638" s="173">
        <v>2.0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99" t="s">
        <v>6972</v>
      </c>
      <c r="B2639" s="168" t="s">
        <v>6973</v>
      </c>
      <c r="C2639" s="31" t="s">
        <v>1725</v>
      </c>
      <c r="D2639" s="168" t="s">
        <v>6974</v>
      </c>
      <c r="E2639" s="31" t="s">
        <v>6975</v>
      </c>
      <c r="F2639" s="31" t="s">
        <v>401</v>
      </c>
      <c r="G2639" s="163" t="s">
        <v>1728</v>
      </c>
      <c r="H2639" s="31" t="s">
        <v>1728</v>
      </c>
      <c r="I2639" s="168" t="s">
        <v>1755</v>
      </c>
      <c r="J2639" s="173">
        <v>1.0</v>
      </c>
      <c r="K2639" s="31" t="s">
        <v>9</v>
      </c>
      <c r="L2639" s="31" t="s">
        <v>134</v>
      </c>
      <c r="M2639" s="174">
        <v>45762.0</v>
      </c>
      <c r="N2639" s="31" t="s">
        <v>2</v>
      </c>
      <c r="O2639" s="173">
        <v>1.0</v>
      </c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99" t="s">
        <v>6976</v>
      </c>
      <c r="B2640" s="168" t="s">
        <v>6665</v>
      </c>
      <c r="C2640" s="31" t="s">
        <v>1735</v>
      </c>
      <c r="D2640" s="168" t="s">
        <v>6666</v>
      </c>
      <c r="E2640" s="31" t="s">
        <v>6667</v>
      </c>
      <c r="F2640" s="31" t="s">
        <v>401</v>
      </c>
      <c r="G2640" s="168" t="s">
        <v>1962</v>
      </c>
      <c r="H2640" s="31" t="s">
        <v>1944</v>
      </c>
      <c r="I2640" s="168" t="s">
        <v>1729</v>
      </c>
      <c r="J2640" s="173">
        <v>2.0</v>
      </c>
      <c r="K2640" s="31" t="s">
        <v>82</v>
      </c>
      <c r="L2640" s="31" t="s">
        <v>134</v>
      </c>
      <c r="M2640" s="174">
        <v>45762.0</v>
      </c>
      <c r="N2640" s="31" t="s">
        <v>2</v>
      </c>
      <c r="O2640" s="173">
        <v>2.0</v>
      </c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99" t="s">
        <v>6977</v>
      </c>
      <c r="B2641" s="168" t="s">
        <v>6681</v>
      </c>
      <c r="C2641" s="31" t="s">
        <v>1735</v>
      </c>
      <c r="D2641" s="168" t="s">
        <v>6682</v>
      </c>
      <c r="E2641" s="31" t="s">
        <v>6683</v>
      </c>
      <c r="F2641" s="31" t="s">
        <v>513</v>
      </c>
      <c r="G2641" s="168" t="s">
        <v>1792</v>
      </c>
      <c r="H2641" s="31" t="s">
        <v>1779</v>
      </c>
      <c r="I2641" s="168" t="s">
        <v>1755</v>
      </c>
      <c r="J2641" s="173">
        <v>1.0</v>
      </c>
      <c r="K2641" s="31" t="s">
        <v>9</v>
      </c>
      <c r="L2641" s="31" t="s">
        <v>134</v>
      </c>
      <c r="M2641" s="174">
        <v>45762.0</v>
      </c>
      <c r="N2641" s="31" t="s">
        <v>2</v>
      </c>
      <c r="O2641" s="173">
        <v>1.0</v>
      </c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99" t="s">
        <v>6978</v>
      </c>
      <c r="B2642" s="168" t="s">
        <v>6979</v>
      </c>
      <c r="C2642" s="31" t="s">
        <v>1725</v>
      </c>
      <c r="D2642" s="168" t="s">
        <v>6980</v>
      </c>
      <c r="E2642" s="31" t="s">
        <v>6981</v>
      </c>
      <c r="F2642" s="31" t="s">
        <v>517</v>
      </c>
      <c r="G2642" s="163" t="s">
        <v>1728</v>
      </c>
      <c r="H2642" s="31" t="s">
        <v>1728</v>
      </c>
      <c r="I2642" s="168" t="s">
        <v>1729</v>
      </c>
      <c r="J2642" s="173">
        <v>1.0</v>
      </c>
      <c r="K2642" s="31" t="s">
        <v>82</v>
      </c>
      <c r="L2642" s="31" t="s">
        <v>134</v>
      </c>
      <c r="M2642" s="174">
        <v>45762.0</v>
      </c>
      <c r="N2642" s="31" t="s">
        <v>2</v>
      </c>
      <c r="O2642" s="173">
        <v>1.0</v>
      </c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99" t="s">
        <v>6982</v>
      </c>
      <c r="B2643" s="168" t="s">
        <v>6955</v>
      </c>
      <c r="C2643" s="31" t="s">
        <v>1732</v>
      </c>
      <c r="D2643" s="168" t="s">
        <v>6956</v>
      </c>
      <c r="E2643" s="31" t="s">
        <v>6957</v>
      </c>
      <c r="F2643" s="31" t="s">
        <v>401</v>
      </c>
      <c r="G2643" s="168" t="s">
        <v>1749</v>
      </c>
      <c r="H2643" s="31" t="s">
        <v>1742</v>
      </c>
      <c r="I2643" s="168" t="s">
        <v>1729</v>
      </c>
      <c r="J2643" s="173">
        <v>1.0</v>
      </c>
      <c r="K2643" s="31" t="s">
        <v>82</v>
      </c>
      <c r="L2643" s="31" t="s">
        <v>134</v>
      </c>
      <c r="M2643" s="174">
        <v>45762.0</v>
      </c>
      <c r="N2643" s="31" t="s">
        <v>2</v>
      </c>
      <c r="O2643" s="173">
        <v>1.0</v>
      </c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99" t="s">
        <v>6983</v>
      </c>
      <c r="B2644" s="168" t="s">
        <v>6965</v>
      </c>
      <c r="C2644" s="31" t="s">
        <v>1732</v>
      </c>
      <c r="D2644" s="168" t="s">
        <v>6966</v>
      </c>
      <c r="E2644" s="31" t="s">
        <v>6967</v>
      </c>
      <c r="F2644" s="31" t="s">
        <v>132</v>
      </c>
      <c r="G2644" s="168" t="s">
        <v>6738</v>
      </c>
      <c r="H2644" s="31" t="s">
        <v>6739</v>
      </c>
      <c r="I2644" s="168" t="s">
        <v>1755</v>
      </c>
      <c r="J2644" s="173">
        <v>1.0</v>
      </c>
      <c r="K2644" s="31" t="s">
        <v>9</v>
      </c>
      <c r="L2644" s="31" t="s">
        <v>134</v>
      </c>
      <c r="M2644" s="174">
        <v>45762.0</v>
      </c>
      <c r="N2644" s="31" t="s">
        <v>2</v>
      </c>
      <c r="O2644" s="173">
        <v>1.0</v>
      </c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99" t="s">
        <v>6984</v>
      </c>
      <c r="B2645" s="168" t="s">
        <v>6973</v>
      </c>
      <c r="C2645" s="31" t="s">
        <v>1732</v>
      </c>
      <c r="D2645" s="168" t="s">
        <v>6974</v>
      </c>
      <c r="E2645" s="31" t="s">
        <v>6975</v>
      </c>
      <c r="F2645" s="31" t="s">
        <v>401</v>
      </c>
      <c r="G2645" s="168" t="s">
        <v>1749</v>
      </c>
      <c r="H2645" s="31" t="s">
        <v>1742</v>
      </c>
      <c r="I2645" s="168" t="s">
        <v>1755</v>
      </c>
      <c r="J2645" s="173">
        <v>1.0</v>
      </c>
      <c r="K2645" s="31" t="s">
        <v>9</v>
      </c>
      <c r="L2645" s="31" t="s">
        <v>134</v>
      </c>
      <c r="M2645" s="174">
        <v>45762.0</v>
      </c>
      <c r="N2645" s="31" t="s">
        <v>2</v>
      </c>
      <c r="O2645" s="173">
        <v>1.0</v>
      </c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99" t="s">
        <v>6985</v>
      </c>
      <c r="B2646" s="168" t="s">
        <v>6896</v>
      </c>
      <c r="C2646" s="31" t="s">
        <v>1735</v>
      </c>
      <c r="D2646" s="168" t="s">
        <v>6897</v>
      </c>
      <c r="E2646" s="31" t="s">
        <v>6898</v>
      </c>
      <c r="F2646" s="31" t="s">
        <v>517</v>
      </c>
      <c r="G2646" s="168" t="s">
        <v>6891</v>
      </c>
      <c r="H2646" s="31" t="s">
        <v>6719</v>
      </c>
      <c r="I2646" s="168" t="s">
        <v>1755</v>
      </c>
      <c r="J2646" s="173">
        <v>1.0</v>
      </c>
      <c r="K2646" s="31" t="s">
        <v>9</v>
      </c>
      <c r="L2646" s="31" t="s">
        <v>134</v>
      </c>
      <c r="M2646" s="174">
        <v>45762.0</v>
      </c>
      <c r="N2646" s="31" t="s">
        <v>2</v>
      </c>
      <c r="O2646" s="173">
        <v>1.0</v>
      </c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99" t="s">
        <v>6986</v>
      </c>
      <c r="B2647" s="168" t="s">
        <v>6961</v>
      </c>
      <c r="C2647" s="31" t="s">
        <v>1732</v>
      </c>
      <c r="D2647" s="168" t="s">
        <v>6962</v>
      </c>
      <c r="E2647" s="31" t="s">
        <v>6963</v>
      </c>
      <c r="F2647" s="31" t="s">
        <v>513</v>
      </c>
      <c r="G2647" s="168" t="s">
        <v>1792</v>
      </c>
      <c r="H2647" s="31" t="s">
        <v>1779</v>
      </c>
      <c r="I2647" s="168" t="s">
        <v>1755</v>
      </c>
      <c r="J2647" s="173">
        <v>1.0</v>
      </c>
      <c r="K2647" s="31" t="s">
        <v>9</v>
      </c>
      <c r="L2647" s="31" t="s">
        <v>134</v>
      </c>
      <c r="M2647" s="174">
        <v>45762.0</v>
      </c>
      <c r="N2647" s="31" t="s">
        <v>2</v>
      </c>
      <c r="O2647" s="173">
        <v>1.0</v>
      </c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99" t="s">
        <v>6987</v>
      </c>
      <c r="B2648" s="168" t="s">
        <v>6948</v>
      </c>
      <c r="C2648" s="31" t="s">
        <v>1732</v>
      </c>
      <c r="D2648" s="168" t="s">
        <v>6949</v>
      </c>
      <c r="E2648" s="31" t="s">
        <v>6950</v>
      </c>
      <c r="F2648" s="31" t="s">
        <v>401</v>
      </c>
      <c r="G2648" s="168" t="s">
        <v>1749</v>
      </c>
      <c r="H2648" s="31" t="s">
        <v>1742</v>
      </c>
      <c r="I2648" s="168" t="s">
        <v>1755</v>
      </c>
      <c r="J2648" s="173">
        <v>1.0</v>
      </c>
      <c r="K2648" s="31" t="s">
        <v>9</v>
      </c>
      <c r="L2648" s="31" t="s">
        <v>134</v>
      </c>
      <c r="M2648" s="174">
        <v>45762.0</v>
      </c>
      <c r="N2648" s="31" t="s">
        <v>2</v>
      </c>
      <c r="O2648" s="173">
        <v>1.0</v>
      </c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99" t="s">
        <v>6988</v>
      </c>
      <c r="B2649" s="168" t="s">
        <v>6989</v>
      </c>
      <c r="C2649" s="31" t="s">
        <v>1725</v>
      </c>
      <c r="D2649" s="168" t="s">
        <v>6990</v>
      </c>
      <c r="E2649" s="31" t="s">
        <v>6991</v>
      </c>
      <c r="F2649" s="31" t="s">
        <v>513</v>
      </c>
      <c r="G2649" s="163" t="s">
        <v>1728</v>
      </c>
      <c r="H2649" s="31" t="s">
        <v>1728</v>
      </c>
      <c r="I2649" s="168" t="s">
        <v>1729</v>
      </c>
      <c r="J2649" s="173">
        <v>1.0</v>
      </c>
      <c r="K2649" s="31" t="s">
        <v>82</v>
      </c>
      <c r="L2649" s="31" t="s">
        <v>134</v>
      </c>
      <c r="M2649" s="174">
        <v>45762.0</v>
      </c>
      <c r="N2649" s="31" t="s">
        <v>2</v>
      </c>
      <c r="O2649" s="173">
        <v>1.0</v>
      </c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99" t="s">
        <v>6992</v>
      </c>
      <c r="B2650" s="168" t="s">
        <v>6989</v>
      </c>
      <c r="C2650" s="31" t="s">
        <v>1732</v>
      </c>
      <c r="D2650" s="168" t="s">
        <v>6990</v>
      </c>
      <c r="E2650" s="31" t="s">
        <v>6991</v>
      </c>
      <c r="F2650" s="31" t="s">
        <v>513</v>
      </c>
      <c r="G2650" s="168" t="s">
        <v>1792</v>
      </c>
      <c r="H2650" s="31" t="s">
        <v>1779</v>
      </c>
      <c r="I2650" s="168" t="s">
        <v>1729</v>
      </c>
      <c r="J2650" s="173">
        <v>1.0</v>
      </c>
      <c r="K2650" s="31" t="s">
        <v>82</v>
      </c>
      <c r="L2650" s="31" t="s">
        <v>134</v>
      </c>
      <c r="M2650" s="174">
        <v>45762.0</v>
      </c>
      <c r="N2650" s="31" t="s">
        <v>2</v>
      </c>
      <c r="O2650" s="173">
        <v>1.0</v>
      </c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99" t="s">
        <v>6993</v>
      </c>
      <c r="B2651" s="168" t="s">
        <v>6877</v>
      </c>
      <c r="C2651" s="31" t="s">
        <v>1735</v>
      </c>
      <c r="D2651" s="168" t="s">
        <v>6878</v>
      </c>
      <c r="E2651" s="31" t="s">
        <v>6879</v>
      </c>
      <c r="F2651" s="31" t="s">
        <v>178</v>
      </c>
      <c r="G2651" s="168" t="s">
        <v>1749</v>
      </c>
      <c r="H2651" s="31" t="s">
        <v>1742</v>
      </c>
      <c r="I2651" s="168" t="s">
        <v>1755</v>
      </c>
      <c r="J2651" s="173">
        <v>1.0</v>
      </c>
      <c r="K2651" s="31" t="s">
        <v>9</v>
      </c>
      <c r="L2651" s="31" t="s">
        <v>134</v>
      </c>
      <c r="M2651" s="174">
        <v>45762.0</v>
      </c>
      <c r="N2651" s="31" t="s">
        <v>2</v>
      </c>
      <c r="O2651" s="173">
        <v>1.0</v>
      </c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99" t="s">
        <v>6994</v>
      </c>
      <c r="B2652" s="168" t="s">
        <v>6873</v>
      </c>
      <c r="C2652" s="31" t="s">
        <v>1735</v>
      </c>
      <c r="D2652" s="168" t="s">
        <v>6874</v>
      </c>
      <c r="E2652" s="31" t="s">
        <v>6079</v>
      </c>
      <c r="F2652" s="31" t="s">
        <v>513</v>
      </c>
      <c r="G2652" s="168" t="s">
        <v>1792</v>
      </c>
      <c r="H2652" s="31" t="s">
        <v>1779</v>
      </c>
      <c r="I2652" s="168" t="s">
        <v>1755</v>
      </c>
      <c r="J2652" s="173">
        <v>1.0</v>
      </c>
      <c r="K2652" s="31" t="s">
        <v>9</v>
      </c>
      <c r="L2652" s="31" t="s">
        <v>134</v>
      </c>
      <c r="M2652" s="174">
        <v>45762.0</v>
      </c>
      <c r="N2652" s="31" t="s">
        <v>2</v>
      </c>
      <c r="O2652" s="173">
        <v>1.0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99" t="s">
        <v>6995</v>
      </c>
      <c r="B2653" s="168" t="s">
        <v>6996</v>
      </c>
      <c r="C2653" s="31" t="s">
        <v>1725</v>
      </c>
      <c r="D2653" s="168" t="s">
        <v>6997</v>
      </c>
      <c r="E2653" s="31" t="s">
        <v>6998</v>
      </c>
      <c r="F2653" s="31" t="s">
        <v>178</v>
      </c>
      <c r="G2653" s="163" t="s">
        <v>1728</v>
      </c>
      <c r="H2653" s="31" t="s">
        <v>1728</v>
      </c>
      <c r="I2653" s="168" t="s">
        <v>1755</v>
      </c>
      <c r="J2653" s="173">
        <v>1.0</v>
      </c>
      <c r="K2653" s="31" t="s">
        <v>9</v>
      </c>
      <c r="L2653" s="31" t="s">
        <v>134</v>
      </c>
      <c r="M2653" s="174">
        <v>45762.0</v>
      </c>
      <c r="N2653" s="31" t="s">
        <v>2</v>
      </c>
      <c r="O2653" s="173">
        <v>1.0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99" t="s">
        <v>6999</v>
      </c>
      <c r="B2654" s="168" t="s">
        <v>7000</v>
      </c>
      <c r="C2654" s="31" t="s">
        <v>1725</v>
      </c>
      <c r="D2654" s="168" t="s">
        <v>7001</v>
      </c>
      <c r="E2654" s="31" t="s">
        <v>3220</v>
      </c>
      <c r="F2654" s="31" t="s">
        <v>129</v>
      </c>
      <c r="G2654" s="163" t="s">
        <v>1728</v>
      </c>
      <c r="H2654" s="31" t="s">
        <v>1728</v>
      </c>
      <c r="I2654" s="168" t="s">
        <v>1755</v>
      </c>
      <c r="J2654" s="173">
        <v>1.0</v>
      </c>
      <c r="K2654" s="31" t="s">
        <v>9</v>
      </c>
      <c r="L2654" s="31" t="s">
        <v>134</v>
      </c>
      <c r="M2654" s="174">
        <v>45762.0</v>
      </c>
      <c r="N2654" s="31" t="s">
        <v>2</v>
      </c>
      <c r="O2654" s="173">
        <v>1.0</v>
      </c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99" t="s">
        <v>7002</v>
      </c>
      <c r="B2655" s="168" t="s">
        <v>7003</v>
      </c>
      <c r="C2655" s="31" t="s">
        <v>1725</v>
      </c>
      <c r="D2655" s="168" t="s">
        <v>7004</v>
      </c>
      <c r="E2655" s="31" t="s">
        <v>7005</v>
      </c>
      <c r="F2655" s="31" t="s">
        <v>129</v>
      </c>
      <c r="G2655" s="163" t="s">
        <v>1728</v>
      </c>
      <c r="H2655" s="31" t="s">
        <v>1728</v>
      </c>
      <c r="I2655" s="168" t="s">
        <v>1729</v>
      </c>
      <c r="J2655" s="173">
        <v>1.0</v>
      </c>
      <c r="K2655" s="31" t="s">
        <v>82</v>
      </c>
      <c r="L2655" s="31" t="s">
        <v>134</v>
      </c>
      <c r="M2655" s="174">
        <v>45762.0</v>
      </c>
      <c r="N2655" s="31" t="s">
        <v>2</v>
      </c>
      <c r="O2655" s="173">
        <v>1.0</v>
      </c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99" t="s">
        <v>7006</v>
      </c>
      <c r="B2656" s="168" t="s">
        <v>6996</v>
      </c>
      <c r="C2656" s="31" t="s">
        <v>1732</v>
      </c>
      <c r="D2656" s="168" t="s">
        <v>6997</v>
      </c>
      <c r="E2656" s="31" t="s">
        <v>6998</v>
      </c>
      <c r="F2656" s="31" t="s">
        <v>178</v>
      </c>
      <c r="G2656" s="168" t="s">
        <v>1736</v>
      </c>
      <c r="H2656" s="31" t="s">
        <v>1733</v>
      </c>
      <c r="I2656" s="168" t="s">
        <v>1755</v>
      </c>
      <c r="J2656" s="173">
        <v>1.0</v>
      </c>
      <c r="K2656" s="31" t="s">
        <v>9</v>
      </c>
      <c r="L2656" s="31" t="s">
        <v>134</v>
      </c>
      <c r="M2656" s="174">
        <v>45762.0</v>
      </c>
      <c r="N2656" s="31" t="s">
        <v>2</v>
      </c>
      <c r="O2656" s="173">
        <v>1.0</v>
      </c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99" t="s">
        <v>7007</v>
      </c>
      <c r="B2657" s="168" t="s">
        <v>6803</v>
      </c>
      <c r="C2657" s="31" t="s">
        <v>1735</v>
      </c>
      <c r="D2657" s="168" t="s">
        <v>6804</v>
      </c>
      <c r="E2657" s="31" t="s">
        <v>6805</v>
      </c>
      <c r="F2657" s="31" t="s">
        <v>178</v>
      </c>
      <c r="G2657" s="168" t="s">
        <v>1749</v>
      </c>
      <c r="H2657" s="31" t="s">
        <v>1742</v>
      </c>
      <c r="I2657" s="168" t="s">
        <v>1755</v>
      </c>
      <c r="J2657" s="173">
        <v>1.0</v>
      </c>
      <c r="K2657" s="31" t="s">
        <v>9</v>
      </c>
      <c r="L2657" s="31" t="s">
        <v>134</v>
      </c>
      <c r="M2657" s="174">
        <v>45762.0</v>
      </c>
      <c r="N2657" s="31" t="s">
        <v>2</v>
      </c>
      <c r="O2657" s="173">
        <v>1.0</v>
      </c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99" t="s">
        <v>7008</v>
      </c>
      <c r="B2658" s="168" t="s">
        <v>6969</v>
      </c>
      <c r="C2658" s="31" t="s">
        <v>1732</v>
      </c>
      <c r="D2658" s="168" t="s">
        <v>6970</v>
      </c>
      <c r="E2658" s="31" t="s">
        <v>6971</v>
      </c>
      <c r="F2658" s="31" t="s">
        <v>129</v>
      </c>
      <c r="G2658" s="168" t="s">
        <v>6811</v>
      </c>
      <c r="H2658" s="31" t="s">
        <v>6812</v>
      </c>
      <c r="I2658" s="168" t="s">
        <v>1729</v>
      </c>
      <c r="J2658" s="173">
        <v>2.0</v>
      </c>
      <c r="K2658" s="31" t="s">
        <v>82</v>
      </c>
      <c r="L2658" s="31" t="s">
        <v>134</v>
      </c>
      <c r="M2658" s="174">
        <v>45762.0</v>
      </c>
      <c r="N2658" s="31" t="s">
        <v>2</v>
      </c>
      <c r="O2658" s="173">
        <v>2.0</v>
      </c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99" t="s">
        <v>7009</v>
      </c>
      <c r="B2659" s="168" t="s">
        <v>6989</v>
      </c>
      <c r="C2659" s="31" t="s">
        <v>1735</v>
      </c>
      <c r="D2659" s="168" t="s">
        <v>6990</v>
      </c>
      <c r="E2659" s="31" t="s">
        <v>6991</v>
      </c>
      <c r="F2659" s="31" t="s">
        <v>513</v>
      </c>
      <c r="G2659" s="168" t="s">
        <v>1792</v>
      </c>
      <c r="H2659" s="31" t="s">
        <v>1779</v>
      </c>
      <c r="I2659" s="168" t="s">
        <v>1729</v>
      </c>
      <c r="J2659" s="173">
        <v>1.0</v>
      </c>
      <c r="K2659" s="31" t="s">
        <v>82</v>
      </c>
      <c r="L2659" s="31" t="s">
        <v>134</v>
      </c>
      <c r="M2659" s="174">
        <v>45762.0</v>
      </c>
      <c r="N2659" s="31" t="s">
        <v>2</v>
      </c>
      <c r="O2659" s="173">
        <v>1.0</v>
      </c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99" t="s">
        <v>7010</v>
      </c>
      <c r="B2660" s="168" t="s">
        <v>6979</v>
      </c>
      <c r="C2660" s="31" t="s">
        <v>1732</v>
      </c>
      <c r="D2660" s="168" t="s">
        <v>6980</v>
      </c>
      <c r="E2660" s="31" t="s">
        <v>6981</v>
      </c>
      <c r="F2660" s="31" t="s">
        <v>517</v>
      </c>
      <c r="G2660" s="168" t="s">
        <v>6891</v>
      </c>
      <c r="H2660" s="31" t="s">
        <v>6719</v>
      </c>
      <c r="I2660" s="168" t="s">
        <v>1729</v>
      </c>
      <c r="J2660" s="173">
        <v>1.0</v>
      </c>
      <c r="K2660" s="31" t="s">
        <v>82</v>
      </c>
      <c r="L2660" s="31" t="s">
        <v>134</v>
      </c>
      <c r="M2660" s="174">
        <v>45762.0</v>
      </c>
      <c r="N2660" s="31" t="s">
        <v>2</v>
      </c>
      <c r="O2660" s="173">
        <v>1.0</v>
      </c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99" t="s">
        <v>7011</v>
      </c>
      <c r="B2661" s="168" t="s">
        <v>6653</v>
      </c>
      <c r="C2661" s="31" t="s">
        <v>1735</v>
      </c>
      <c r="D2661" s="168" t="s">
        <v>6654</v>
      </c>
      <c r="E2661" s="31" t="s">
        <v>6270</v>
      </c>
      <c r="F2661" s="31" t="s">
        <v>401</v>
      </c>
      <c r="G2661" s="168" t="s">
        <v>1962</v>
      </c>
      <c r="H2661" s="31" t="s">
        <v>1944</v>
      </c>
      <c r="I2661" s="168" t="s">
        <v>1729</v>
      </c>
      <c r="J2661" s="173">
        <v>4.0</v>
      </c>
      <c r="K2661" s="31" t="s">
        <v>82</v>
      </c>
      <c r="L2661" s="31" t="s">
        <v>134</v>
      </c>
      <c r="M2661" s="174">
        <v>45762.0</v>
      </c>
      <c r="N2661" s="31" t="s">
        <v>2</v>
      </c>
      <c r="O2661" s="173">
        <v>4.0</v>
      </c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99" t="s">
        <v>7012</v>
      </c>
      <c r="B2662" s="168" t="s">
        <v>6820</v>
      </c>
      <c r="C2662" s="31" t="s">
        <v>1735</v>
      </c>
      <c r="D2662" s="168" t="s">
        <v>6821</v>
      </c>
      <c r="E2662" s="31" t="s">
        <v>6822</v>
      </c>
      <c r="F2662" s="31" t="s">
        <v>401</v>
      </c>
      <c r="G2662" s="168" t="s">
        <v>1962</v>
      </c>
      <c r="H2662" s="31" t="s">
        <v>1944</v>
      </c>
      <c r="I2662" s="168" t="s">
        <v>1755</v>
      </c>
      <c r="J2662" s="173">
        <v>1.0</v>
      </c>
      <c r="K2662" s="31" t="s">
        <v>9</v>
      </c>
      <c r="L2662" s="31" t="s">
        <v>134</v>
      </c>
      <c r="M2662" s="174">
        <v>45762.0</v>
      </c>
      <c r="N2662" s="31" t="s">
        <v>2</v>
      </c>
      <c r="O2662" s="173">
        <v>1.0</v>
      </c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99" t="s">
        <v>7013</v>
      </c>
      <c r="B2663" s="168" t="s">
        <v>7000</v>
      </c>
      <c r="C2663" s="31" t="s">
        <v>1732</v>
      </c>
      <c r="D2663" s="168" t="s">
        <v>7001</v>
      </c>
      <c r="E2663" s="31" t="s">
        <v>3220</v>
      </c>
      <c r="F2663" s="31" t="s">
        <v>129</v>
      </c>
      <c r="G2663" s="168" t="s">
        <v>6742</v>
      </c>
      <c r="H2663" s="31" t="s">
        <v>6722</v>
      </c>
      <c r="I2663" s="168" t="s">
        <v>1755</v>
      </c>
      <c r="J2663" s="173">
        <v>1.0</v>
      </c>
      <c r="K2663" s="31" t="s">
        <v>9</v>
      </c>
      <c r="L2663" s="31" t="s">
        <v>134</v>
      </c>
      <c r="M2663" s="174">
        <v>45762.0</v>
      </c>
      <c r="N2663" s="31" t="s">
        <v>2</v>
      </c>
      <c r="O2663" s="173">
        <v>1.0</v>
      </c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99" t="s">
        <v>7014</v>
      </c>
      <c r="B2664" s="168" t="s">
        <v>6965</v>
      </c>
      <c r="C2664" s="31" t="s">
        <v>1735</v>
      </c>
      <c r="D2664" s="168" t="s">
        <v>6966</v>
      </c>
      <c r="E2664" s="31" t="s">
        <v>6967</v>
      </c>
      <c r="F2664" s="31" t="s">
        <v>132</v>
      </c>
      <c r="G2664" s="168" t="s">
        <v>6738</v>
      </c>
      <c r="H2664" s="31" t="s">
        <v>6739</v>
      </c>
      <c r="I2664" s="168" t="s">
        <v>1755</v>
      </c>
      <c r="J2664" s="173">
        <v>1.0</v>
      </c>
      <c r="K2664" s="31" t="s">
        <v>9</v>
      </c>
      <c r="L2664" s="31" t="s">
        <v>134</v>
      </c>
      <c r="M2664" s="174">
        <v>45762.0</v>
      </c>
      <c r="N2664" s="31" t="s">
        <v>2</v>
      </c>
      <c r="O2664" s="173">
        <v>1.0</v>
      </c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99" t="s">
        <v>7015</v>
      </c>
      <c r="B2665" s="168" t="s">
        <v>7003</v>
      </c>
      <c r="C2665" s="31" t="s">
        <v>1732</v>
      </c>
      <c r="D2665" s="168" t="s">
        <v>7004</v>
      </c>
      <c r="E2665" s="31" t="s">
        <v>7005</v>
      </c>
      <c r="F2665" s="31" t="s">
        <v>129</v>
      </c>
      <c r="G2665" s="168" t="s">
        <v>6811</v>
      </c>
      <c r="H2665" s="31" t="s">
        <v>6812</v>
      </c>
      <c r="I2665" s="168" t="s">
        <v>1729</v>
      </c>
      <c r="J2665" s="173">
        <v>1.0</v>
      </c>
      <c r="K2665" s="31" t="s">
        <v>82</v>
      </c>
      <c r="L2665" s="31" t="s">
        <v>134</v>
      </c>
      <c r="M2665" s="174">
        <v>45762.0</v>
      </c>
      <c r="N2665" s="31" t="s">
        <v>2</v>
      </c>
      <c r="O2665" s="173">
        <v>1.0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99" t="s">
        <v>7016</v>
      </c>
      <c r="B2666" s="168" t="s">
        <v>7017</v>
      </c>
      <c r="C2666" s="31" t="s">
        <v>1725</v>
      </c>
      <c r="D2666" s="168" t="s">
        <v>7018</v>
      </c>
      <c r="E2666" s="31" t="s">
        <v>7019</v>
      </c>
      <c r="F2666" s="31" t="s">
        <v>132</v>
      </c>
      <c r="G2666" s="163" t="s">
        <v>1728</v>
      </c>
      <c r="H2666" s="31" t="s">
        <v>1728</v>
      </c>
      <c r="I2666" s="168" t="s">
        <v>1755</v>
      </c>
      <c r="J2666" s="173">
        <v>1.0</v>
      </c>
      <c r="K2666" s="31" t="s">
        <v>9</v>
      </c>
      <c r="L2666" s="31" t="s">
        <v>134</v>
      </c>
      <c r="M2666" s="174">
        <v>45762.0</v>
      </c>
      <c r="N2666" s="31" t="s">
        <v>2</v>
      </c>
      <c r="O2666" s="173">
        <v>1.0</v>
      </c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99" t="s">
        <v>7020</v>
      </c>
      <c r="B2667" s="168" t="s">
        <v>6689</v>
      </c>
      <c r="C2667" s="31" t="s">
        <v>1735</v>
      </c>
      <c r="D2667" s="168" t="s">
        <v>6690</v>
      </c>
      <c r="E2667" s="31" t="s">
        <v>6691</v>
      </c>
      <c r="F2667" s="31" t="s">
        <v>129</v>
      </c>
      <c r="G2667" s="168" t="s">
        <v>6742</v>
      </c>
      <c r="H2667" s="31" t="s">
        <v>6722</v>
      </c>
      <c r="I2667" s="168" t="s">
        <v>1729</v>
      </c>
      <c r="J2667" s="173">
        <v>1.0</v>
      </c>
      <c r="K2667" s="31" t="s">
        <v>82</v>
      </c>
      <c r="L2667" s="31" t="s">
        <v>134</v>
      </c>
      <c r="M2667" s="174">
        <v>45762.0</v>
      </c>
      <c r="N2667" s="31" t="s">
        <v>2</v>
      </c>
      <c r="O2667" s="173">
        <v>1.0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99" t="s">
        <v>7021</v>
      </c>
      <c r="B2668" s="168" t="s">
        <v>7022</v>
      </c>
      <c r="C2668" s="31" t="s">
        <v>1725</v>
      </c>
      <c r="D2668" s="168" t="s">
        <v>7023</v>
      </c>
      <c r="E2668" s="31" t="s">
        <v>2297</v>
      </c>
      <c r="F2668" s="31" t="s">
        <v>401</v>
      </c>
      <c r="G2668" s="163" t="s">
        <v>1728</v>
      </c>
      <c r="H2668" s="31" t="s">
        <v>1728</v>
      </c>
      <c r="I2668" s="168" t="s">
        <v>1755</v>
      </c>
      <c r="J2668" s="173">
        <v>1.0</v>
      </c>
      <c r="K2668" s="31" t="s">
        <v>9</v>
      </c>
      <c r="L2668" s="31" t="s">
        <v>134</v>
      </c>
      <c r="M2668" s="174">
        <v>45762.0</v>
      </c>
      <c r="N2668" s="31" t="s">
        <v>2</v>
      </c>
      <c r="O2668" s="173">
        <v>1.0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99" t="s">
        <v>7024</v>
      </c>
      <c r="B2669" s="168" t="s">
        <v>7025</v>
      </c>
      <c r="C2669" s="31" t="s">
        <v>1725</v>
      </c>
      <c r="D2669" s="168" t="s">
        <v>7026</v>
      </c>
      <c r="E2669" s="31" t="s">
        <v>7027</v>
      </c>
      <c r="F2669" s="31" t="s">
        <v>178</v>
      </c>
      <c r="G2669" s="163" t="s">
        <v>1728</v>
      </c>
      <c r="H2669" s="31" t="s">
        <v>1728</v>
      </c>
      <c r="I2669" s="168" t="s">
        <v>1729</v>
      </c>
      <c r="J2669" s="173">
        <v>1.0</v>
      </c>
      <c r="K2669" s="31" t="s">
        <v>82</v>
      </c>
      <c r="L2669" s="31" t="s">
        <v>134</v>
      </c>
      <c r="M2669" s="174">
        <v>45762.0</v>
      </c>
      <c r="N2669" s="31" t="s">
        <v>2</v>
      </c>
      <c r="O2669" s="173">
        <v>1.0</v>
      </c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99" t="s">
        <v>7028</v>
      </c>
      <c r="B2670" s="168" t="s">
        <v>6961</v>
      </c>
      <c r="C2670" s="31" t="s">
        <v>1735</v>
      </c>
      <c r="D2670" s="168" t="s">
        <v>6962</v>
      </c>
      <c r="E2670" s="31" t="s">
        <v>6963</v>
      </c>
      <c r="F2670" s="31" t="s">
        <v>513</v>
      </c>
      <c r="G2670" s="168" t="s">
        <v>1792</v>
      </c>
      <c r="H2670" s="31" t="s">
        <v>1779</v>
      </c>
      <c r="I2670" s="168" t="s">
        <v>1755</v>
      </c>
      <c r="J2670" s="173">
        <v>1.0</v>
      </c>
      <c r="K2670" s="31" t="s">
        <v>9</v>
      </c>
      <c r="L2670" s="31" t="s">
        <v>134</v>
      </c>
      <c r="M2670" s="174">
        <v>45762.0</v>
      </c>
      <c r="N2670" s="31" t="s">
        <v>2</v>
      </c>
      <c r="O2670" s="173">
        <v>1.0</v>
      </c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99" t="s">
        <v>7029</v>
      </c>
      <c r="B2671" s="168" t="s">
        <v>7022</v>
      </c>
      <c r="C2671" s="31" t="s">
        <v>1732</v>
      </c>
      <c r="D2671" s="168" t="s">
        <v>7023</v>
      </c>
      <c r="E2671" s="31" t="s">
        <v>2297</v>
      </c>
      <c r="F2671" s="31" t="s">
        <v>401</v>
      </c>
      <c r="G2671" s="168" t="s">
        <v>1792</v>
      </c>
      <c r="H2671" s="31" t="s">
        <v>1779</v>
      </c>
      <c r="I2671" s="168" t="s">
        <v>1755</v>
      </c>
      <c r="J2671" s="173">
        <v>1.0</v>
      </c>
      <c r="K2671" s="31" t="s">
        <v>9</v>
      </c>
      <c r="L2671" s="31" t="s">
        <v>134</v>
      </c>
      <c r="M2671" s="174">
        <v>45762.0</v>
      </c>
      <c r="N2671" s="31" t="s">
        <v>2</v>
      </c>
      <c r="O2671" s="173">
        <v>1.0</v>
      </c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99" t="s">
        <v>7030</v>
      </c>
      <c r="B2672" s="168" t="s">
        <v>6979</v>
      </c>
      <c r="C2672" s="31" t="s">
        <v>1735</v>
      </c>
      <c r="D2672" s="168" t="s">
        <v>6980</v>
      </c>
      <c r="E2672" s="31" t="s">
        <v>6981</v>
      </c>
      <c r="F2672" s="31" t="s">
        <v>517</v>
      </c>
      <c r="G2672" s="168" t="s">
        <v>6891</v>
      </c>
      <c r="H2672" s="31" t="s">
        <v>6719</v>
      </c>
      <c r="I2672" s="168" t="s">
        <v>1729</v>
      </c>
      <c r="J2672" s="173">
        <v>1.0</v>
      </c>
      <c r="K2672" s="31" t="s">
        <v>82</v>
      </c>
      <c r="L2672" s="31" t="s">
        <v>134</v>
      </c>
      <c r="M2672" s="174">
        <v>45762.0</v>
      </c>
      <c r="N2672" s="31" t="s">
        <v>2</v>
      </c>
      <c r="O2672" s="173">
        <v>1.0</v>
      </c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99" t="s">
        <v>7031</v>
      </c>
      <c r="B2673" s="168" t="s">
        <v>7032</v>
      </c>
      <c r="C2673" s="31" t="s">
        <v>1725</v>
      </c>
      <c r="D2673" s="168" t="s">
        <v>7033</v>
      </c>
      <c r="E2673" s="31" t="s">
        <v>7034</v>
      </c>
      <c r="F2673" s="31" t="s">
        <v>132</v>
      </c>
      <c r="G2673" s="163" t="s">
        <v>1728</v>
      </c>
      <c r="H2673" s="31" t="s">
        <v>1728</v>
      </c>
      <c r="I2673" s="168" t="s">
        <v>1729</v>
      </c>
      <c r="J2673" s="173">
        <v>1.0</v>
      </c>
      <c r="K2673" s="31" t="s">
        <v>82</v>
      </c>
      <c r="L2673" s="31" t="s">
        <v>134</v>
      </c>
      <c r="M2673" s="174">
        <v>45762.0</v>
      </c>
      <c r="N2673" s="31" t="s">
        <v>2</v>
      </c>
      <c r="O2673" s="173">
        <v>1.0</v>
      </c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99" t="s">
        <v>7035</v>
      </c>
      <c r="B2674" s="168" t="s">
        <v>7025</v>
      </c>
      <c r="C2674" s="31" t="s">
        <v>1732</v>
      </c>
      <c r="D2674" s="168" t="s">
        <v>7026</v>
      </c>
      <c r="E2674" s="31" t="s">
        <v>7027</v>
      </c>
      <c r="F2674" s="31" t="s">
        <v>178</v>
      </c>
      <c r="G2674" s="168" t="s">
        <v>1736</v>
      </c>
      <c r="H2674" s="31" t="s">
        <v>1733</v>
      </c>
      <c r="I2674" s="168" t="s">
        <v>1729</v>
      </c>
      <c r="J2674" s="173">
        <v>1.0</v>
      </c>
      <c r="K2674" s="31" t="s">
        <v>82</v>
      </c>
      <c r="L2674" s="31" t="s">
        <v>134</v>
      </c>
      <c r="M2674" s="174">
        <v>45762.0</v>
      </c>
      <c r="N2674" s="31" t="s">
        <v>2</v>
      </c>
      <c r="O2674" s="173">
        <v>1.0</v>
      </c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99" t="s">
        <v>7036</v>
      </c>
      <c r="B2675" s="168" t="s">
        <v>7017</v>
      </c>
      <c r="C2675" s="31" t="s">
        <v>1732</v>
      </c>
      <c r="D2675" s="168" t="s">
        <v>7018</v>
      </c>
      <c r="E2675" s="31" t="s">
        <v>7019</v>
      </c>
      <c r="F2675" s="31" t="s">
        <v>132</v>
      </c>
      <c r="G2675" s="168" t="s">
        <v>6738</v>
      </c>
      <c r="H2675" s="31" t="s">
        <v>6739</v>
      </c>
      <c r="I2675" s="168" t="s">
        <v>1755</v>
      </c>
      <c r="J2675" s="173">
        <v>1.0</v>
      </c>
      <c r="K2675" s="31" t="s">
        <v>9</v>
      </c>
      <c r="L2675" s="31" t="s">
        <v>134</v>
      </c>
      <c r="M2675" s="174">
        <v>45762.0</v>
      </c>
      <c r="N2675" s="31" t="s">
        <v>2</v>
      </c>
      <c r="O2675" s="173">
        <v>1.0</v>
      </c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99" t="s">
        <v>7037</v>
      </c>
      <c r="B2676" s="168" t="s">
        <v>7032</v>
      </c>
      <c r="C2676" s="31" t="s">
        <v>1732</v>
      </c>
      <c r="D2676" s="168" t="s">
        <v>7033</v>
      </c>
      <c r="E2676" s="31" t="s">
        <v>7034</v>
      </c>
      <c r="F2676" s="31" t="s">
        <v>132</v>
      </c>
      <c r="G2676" s="168" t="s">
        <v>6736</v>
      </c>
      <c r="H2676" s="31" t="s">
        <v>6716</v>
      </c>
      <c r="I2676" s="168" t="s">
        <v>1729</v>
      </c>
      <c r="J2676" s="173">
        <v>1.0</v>
      </c>
      <c r="K2676" s="31" t="s">
        <v>82</v>
      </c>
      <c r="L2676" s="31" t="s">
        <v>134</v>
      </c>
      <c r="M2676" s="174">
        <v>45762.0</v>
      </c>
      <c r="N2676" s="31" t="s">
        <v>2</v>
      </c>
      <c r="O2676" s="173">
        <v>1.0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99" t="s">
        <v>7038</v>
      </c>
      <c r="B2677" s="168" t="s">
        <v>7039</v>
      </c>
      <c r="C2677" s="31" t="s">
        <v>1725</v>
      </c>
      <c r="D2677" s="168" t="s">
        <v>7040</v>
      </c>
      <c r="E2677" s="31" t="s">
        <v>7041</v>
      </c>
      <c r="F2677" s="31" t="s">
        <v>513</v>
      </c>
      <c r="G2677" s="163" t="s">
        <v>1728</v>
      </c>
      <c r="H2677" s="31" t="s">
        <v>1728</v>
      </c>
      <c r="I2677" s="168" t="s">
        <v>1755</v>
      </c>
      <c r="J2677" s="173">
        <v>1.0</v>
      </c>
      <c r="K2677" s="31" t="s">
        <v>9</v>
      </c>
      <c r="L2677" s="31" t="s">
        <v>134</v>
      </c>
      <c r="M2677" s="174">
        <v>45762.0</v>
      </c>
      <c r="N2677" s="31" t="s">
        <v>2</v>
      </c>
      <c r="O2677" s="173">
        <v>1.0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99" t="s">
        <v>7042</v>
      </c>
      <c r="B2678" s="168" t="s">
        <v>7039</v>
      </c>
      <c r="C2678" s="31" t="s">
        <v>1732</v>
      </c>
      <c r="D2678" s="168" t="s">
        <v>7040</v>
      </c>
      <c r="E2678" s="31" t="s">
        <v>7041</v>
      </c>
      <c r="F2678" s="31" t="s">
        <v>513</v>
      </c>
      <c r="G2678" s="168" t="s">
        <v>1962</v>
      </c>
      <c r="H2678" s="31" t="s">
        <v>1944</v>
      </c>
      <c r="I2678" s="168" t="s">
        <v>1755</v>
      </c>
      <c r="J2678" s="173">
        <v>1.0</v>
      </c>
      <c r="K2678" s="31" t="s">
        <v>9</v>
      </c>
      <c r="L2678" s="31" t="s">
        <v>134</v>
      </c>
      <c r="M2678" s="174">
        <v>45762.0</v>
      </c>
      <c r="N2678" s="31" t="s">
        <v>2</v>
      </c>
      <c r="O2678" s="173">
        <v>1.0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99" t="s">
        <v>7043</v>
      </c>
      <c r="B2679" s="168" t="s">
        <v>6929</v>
      </c>
      <c r="C2679" s="31" t="s">
        <v>1732</v>
      </c>
      <c r="D2679" s="168" t="s">
        <v>6930</v>
      </c>
      <c r="E2679" s="31" t="s">
        <v>6931</v>
      </c>
      <c r="F2679" s="31" t="s">
        <v>178</v>
      </c>
      <c r="G2679" s="168" t="s">
        <v>1962</v>
      </c>
      <c r="H2679" s="31" t="s">
        <v>1944</v>
      </c>
      <c r="I2679" s="168" t="s">
        <v>1729</v>
      </c>
      <c r="J2679" s="173">
        <v>1.0</v>
      </c>
      <c r="K2679" s="31" t="s">
        <v>82</v>
      </c>
      <c r="L2679" s="31" t="s">
        <v>134</v>
      </c>
      <c r="M2679" s="174">
        <v>45762.0</v>
      </c>
      <c r="N2679" s="31" t="s">
        <v>2</v>
      </c>
      <c r="O2679" s="173">
        <v>1.0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99" t="s">
        <v>7044</v>
      </c>
      <c r="B2680" s="168" t="s">
        <v>6859</v>
      </c>
      <c r="C2680" s="31" t="s">
        <v>1735</v>
      </c>
      <c r="D2680" s="168" t="s">
        <v>6860</v>
      </c>
      <c r="E2680" s="31" t="s">
        <v>4493</v>
      </c>
      <c r="F2680" s="31" t="s">
        <v>513</v>
      </c>
      <c r="G2680" s="168" t="s">
        <v>1792</v>
      </c>
      <c r="H2680" s="31" t="s">
        <v>1779</v>
      </c>
      <c r="I2680" s="168" t="s">
        <v>1755</v>
      </c>
      <c r="J2680" s="173">
        <v>1.0</v>
      </c>
      <c r="K2680" s="31" t="s">
        <v>9</v>
      </c>
      <c r="L2680" s="31" t="s">
        <v>134</v>
      </c>
      <c r="M2680" s="174">
        <v>45762.0</v>
      </c>
      <c r="N2680" s="31" t="s">
        <v>2</v>
      </c>
      <c r="O2680" s="173">
        <v>1.0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99" t="s">
        <v>7045</v>
      </c>
      <c r="B2681" s="168" t="s">
        <v>6914</v>
      </c>
      <c r="C2681" s="31" t="s">
        <v>1735</v>
      </c>
      <c r="D2681" s="168" t="s">
        <v>6915</v>
      </c>
      <c r="E2681" s="31" t="s">
        <v>6916</v>
      </c>
      <c r="F2681" s="31" t="s">
        <v>401</v>
      </c>
      <c r="G2681" s="168" t="s">
        <v>1749</v>
      </c>
      <c r="H2681" s="31" t="s">
        <v>1742</v>
      </c>
      <c r="I2681" s="168" t="s">
        <v>1755</v>
      </c>
      <c r="J2681" s="173">
        <v>2.0</v>
      </c>
      <c r="K2681" s="31" t="s">
        <v>9</v>
      </c>
      <c r="L2681" s="31" t="s">
        <v>134</v>
      </c>
      <c r="M2681" s="174">
        <v>45762.0</v>
      </c>
      <c r="N2681" s="31" t="s">
        <v>2</v>
      </c>
      <c r="O2681" s="173">
        <v>2.0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99" t="s">
        <v>7046</v>
      </c>
      <c r="B2682" s="168" t="s">
        <v>6934</v>
      </c>
      <c r="C2682" s="31" t="s">
        <v>1732</v>
      </c>
      <c r="D2682" s="168" t="s">
        <v>6935</v>
      </c>
      <c r="E2682" s="31" t="s">
        <v>6936</v>
      </c>
      <c r="F2682" s="31" t="s">
        <v>513</v>
      </c>
      <c r="G2682" s="168" t="s">
        <v>1962</v>
      </c>
      <c r="H2682" s="31" t="s">
        <v>1944</v>
      </c>
      <c r="I2682" s="168" t="s">
        <v>1755</v>
      </c>
      <c r="J2682" s="173">
        <v>1.0</v>
      </c>
      <c r="K2682" s="31" t="s">
        <v>9</v>
      </c>
      <c r="L2682" s="31" t="s">
        <v>134</v>
      </c>
      <c r="M2682" s="174">
        <v>45762.0</v>
      </c>
      <c r="N2682" s="31" t="s">
        <v>2</v>
      </c>
      <c r="O2682" s="173">
        <v>1.0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99" t="s">
        <v>7047</v>
      </c>
      <c r="B2683" s="168" t="s">
        <v>6938</v>
      </c>
      <c r="C2683" s="31" t="s">
        <v>1732</v>
      </c>
      <c r="D2683" s="168" t="s">
        <v>6939</v>
      </c>
      <c r="E2683" s="31" t="s">
        <v>6940</v>
      </c>
      <c r="F2683" s="31" t="s">
        <v>513</v>
      </c>
      <c r="G2683" s="168" t="s">
        <v>1962</v>
      </c>
      <c r="H2683" s="31" t="s">
        <v>1944</v>
      </c>
      <c r="I2683" s="168" t="s">
        <v>1755</v>
      </c>
      <c r="J2683" s="173">
        <v>1.0</v>
      </c>
      <c r="K2683" s="31" t="s">
        <v>9</v>
      </c>
      <c r="L2683" s="31" t="s">
        <v>134</v>
      </c>
      <c r="M2683" s="174">
        <v>45762.0</v>
      </c>
      <c r="N2683" s="31" t="s">
        <v>2</v>
      </c>
      <c r="O2683" s="173">
        <v>1.0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99" t="s">
        <v>7048</v>
      </c>
      <c r="B2684" s="168" t="s">
        <v>7003</v>
      </c>
      <c r="C2684" s="31" t="s">
        <v>1735</v>
      </c>
      <c r="D2684" s="168" t="s">
        <v>7004</v>
      </c>
      <c r="E2684" s="31" t="s">
        <v>7005</v>
      </c>
      <c r="F2684" s="31" t="s">
        <v>129</v>
      </c>
      <c r="G2684" s="168" t="s">
        <v>6811</v>
      </c>
      <c r="H2684" s="31" t="s">
        <v>6812</v>
      </c>
      <c r="I2684" s="168" t="s">
        <v>1729</v>
      </c>
      <c r="J2684" s="173">
        <v>1.0</v>
      </c>
      <c r="K2684" s="31" t="s">
        <v>82</v>
      </c>
      <c r="L2684" s="31" t="s">
        <v>134</v>
      </c>
      <c r="M2684" s="174">
        <v>45762.0</v>
      </c>
      <c r="N2684" s="31" t="s">
        <v>2</v>
      </c>
      <c r="O2684" s="173">
        <v>1.0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99" t="s">
        <v>7049</v>
      </c>
      <c r="B2685" s="168" t="s">
        <v>7050</v>
      </c>
      <c r="C2685" s="31" t="s">
        <v>1725</v>
      </c>
      <c r="D2685" s="168" t="s">
        <v>7051</v>
      </c>
      <c r="E2685" s="31" t="s">
        <v>7052</v>
      </c>
      <c r="F2685" s="31" t="s">
        <v>513</v>
      </c>
      <c r="G2685" s="163" t="s">
        <v>1728</v>
      </c>
      <c r="H2685" s="31" t="s">
        <v>1728</v>
      </c>
      <c r="I2685" s="168" t="s">
        <v>1755</v>
      </c>
      <c r="J2685" s="173">
        <v>1.0</v>
      </c>
      <c r="K2685" s="31" t="s">
        <v>9</v>
      </c>
      <c r="L2685" s="31" t="s">
        <v>134</v>
      </c>
      <c r="M2685" s="174">
        <v>45762.0</v>
      </c>
      <c r="N2685" s="31" t="s">
        <v>2</v>
      </c>
      <c r="O2685" s="173">
        <v>1.0</v>
      </c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99" t="s">
        <v>7053</v>
      </c>
      <c r="B2686" s="168" t="s">
        <v>6942</v>
      </c>
      <c r="C2686" s="31" t="s">
        <v>1732</v>
      </c>
      <c r="D2686" s="168" t="s">
        <v>6943</v>
      </c>
      <c r="E2686" s="31" t="s">
        <v>6791</v>
      </c>
      <c r="F2686" s="31" t="s">
        <v>513</v>
      </c>
      <c r="G2686" s="168" t="s">
        <v>1962</v>
      </c>
      <c r="H2686" s="31" t="s">
        <v>1944</v>
      </c>
      <c r="I2686" s="168" t="s">
        <v>1755</v>
      </c>
      <c r="J2686" s="173">
        <v>1.0</v>
      </c>
      <c r="K2686" s="31" t="s">
        <v>9</v>
      </c>
      <c r="L2686" s="31" t="s">
        <v>134</v>
      </c>
      <c r="M2686" s="174">
        <v>45762.0</v>
      </c>
      <c r="N2686" s="31" t="s">
        <v>2</v>
      </c>
      <c r="O2686" s="173">
        <v>1.0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99" t="s">
        <v>7054</v>
      </c>
      <c r="B2687" s="168" t="s">
        <v>6969</v>
      </c>
      <c r="C2687" s="31" t="s">
        <v>1735</v>
      </c>
      <c r="D2687" s="168" t="s">
        <v>6970</v>
      </c>
      <c r="E2687" s="31" t="s">
        <v>6971</v>
      </c>
      <c r="F2687" s="31" t="s">
        <v>129</v>
      </c>
      <c r="G2687" s="168" t="s">
        <v>6811</v>
      </c>
      <c r="H2687" s="31" t="s">
        <v>6812</v>
      </c>
      <c r="I2687" s="168" t="s">
        <v>1729</v>
      </c>
      <c r="J2687" s="173">
        <v>2.0</v>
      </c>
      <c r="K2687" s="31" t="s">
        <v>82</v>
      </c>
      <c r="L2687" s="31" t="s">
        <v>134</v>
      </c>
      <c r="M2687" s="174">
        <v>45762.0</v>
      </c>
      <c r="N2687" s="31" t="s">
        <v>2</v>
      </c>
      <c r="O2687" s="173">
        <v>2.0</v>
      </c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99" t="s">
        <v>7055</v>
      </c>
      <c r="B2688" s="168" t="s">
        <v>6996</v>
      </c>
      <c r="C2688" s="31" t="s">
        <v>1735</v>
      </c>
      <c r="D2688" s="168" t="s">
        <v>6997</v>
      </c>
      <c r="E2688" s="31" t="s">
        <v>6998</v>
      </c>
      <c r="F2688" s="31" t="s">
        <v>178</v>
      </c>
      <c r="G2688" s="168" t="s">
        <v>1736</v>
      </c>
      <c r="H2688" s="31" t="s">
        <v>1733</v>
      </c>
      <c r="I2688" s="168" t="s">
        <v>1755</v>
      </c>
      <c r="J2688" s="173">
        <v>1.0</v>
      </c>
      <c r="K2688" s="31" t="s">
        <v>9</v>
      </c>
      <c r="L2688" s="31" t="s">
        <v>134</v>
      </c>
      <c r="M2688" s="174">
        <v>45762.0</v>
      </c>
      <c r="N2688" s="31" t="s">
        <v>2</v>
      </c>
      <c r="O2688" s="173">
        <v>1.0</v>
      </c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99" t="s">
        <v>7056</v>
      </c>
      <c r="B2689" s="168" t="s">
        <v>7050</v>
      </c>
      <c r="C2689" s="31" t="s">
        <v>1732</v>
      </c>
      <c r="D2689" s="168" t="s">
        <v>7051</v>
      </c>
      <c r="E2689" s="31" t="s">
        <v>7052</v>
      </c>
      <c r="F2689" s="31" t="s">
        <v>513</v>
      </c>
      <c r="G2689" s="168" t="s">
        <v>1792</v>
      </c>
      <c r="H2689" s="31" t="s">
        <v>1779</v>
      </c>
      <c r="I2689" s="168" t="s">
        <v>1755</v>
      </c>
      <c r="J2689" s="173">
        <v>1.0</v>
      </c>
      <c r="K2689" s="31" t="s">
        <v>9</v>
      </c>
      <c r="L2689" s="31" t="s">
        <v>134</v>
      </c>
      <c r="M2689" s="174">
        <v>45762.0</v>
      </c>
      <c r="N2689" s="31" t="s">
        <v>2</v>
      </c>
      <c r="O2689" s="173">
        <v>1.0</v>
      </c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99" t="s">
        <v>7057</v>
      </c>
      <c r="B2690" s="168" t="s">
        <v>7000</v>
      </c>
      <c r="C2690" s="31" t="s">
        <v>1735</v>
      </c>
      <c r="D2690" s="168" t="s">
        <v>7001</v>
      </c>
      <c r="E2690" s="31" t="s">
        <v>3220</v>
      </c>
      <c r="F2690" s="31" t="s">
        <v>129</v>
      </c>
      <c r="G2690" s="168" t="s">
        <v>6742</v>
      </c>
      <c r="H2690" s="31" t="s">
        <v>6722</v>
      </c>
      <c r="I2690" s="168" t="s">
        <v>1755</v>
      </c>
      <c r="J2690" s="173">
        <v>1.0</v>
      </c>
      <c r="K2690" s="31" t="s">
        <v>9</v>
      </c>
      <c r="L2690" s="31" t="s">
        <v>134</v>
      </c>
      <c r="M2690" s="174">
        <v>45762.0</v>
      </c>
      <c r="N2690" s="31" t="s">
        <v>2</v>
      </c>
      <c r="O2690" s="173">
        <v>1.0</v>
      </c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99" t="s">
        <v>7058</v>
      </c>
      <c r="B2691" s="168" t="s">
        <v>7032</v>
      </c>
      <c r="C2691" s="31" t="s">
        <v>1735</v>
      </c>
      <c r="D2691" s="168" t="s">
        <v>7033</v>
      </c>
      <c r="E2691" s="31" t="s">
        <v>7034</v>
      </c>
      <c r="F2691" s="31" t="s">
        <v>132</v>
      </c>
      <c r="G2691" s="168" t="s">
        <v>6736</v>
      </c>
      <c r="H2691" s="31" t="s">
        <v>6716</v>
      </c>
      <c r="I2691" s="168" t="s">
        <v>1729</v>
      </c>
      <c r="J2691" s="173">
        <v>1.0</v>
      </c>
      <c r="K2691" s="31" t="s">
        <v>82</v>
      </c>
      <c r="L2691" s="31" t="s">
        <v>134</v>
      </c>
      <c r="M2691" s="174">
        <v>45762.0</v>
      </c>
      <c r="N2691" s="31" t="s">
        <v>2</v>
      </c>
      <c r="O2691" s="173">
        <v>1.0</v>
      </c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99" t="s">
        <v>7059</v>
      </c>
      <c r="B2692" s="168" t="s">
        <v>6815</v>
      </c>
      <c r="C2692" s="31" t="s">
        <v>1735</v>
      </c>
      <c r="D2692" s="168" t="s">
        <v>6816</v>
      </c>
      <c r="E2692" s="31" t="s">
        <v>6817</v>
      </c>
      <c r="F2692" s="31" t="s">
        <v>178</v>
      </c>
      <c r="G2692" s="168" t="s">
        <v>1736</v>
      </c>
      <c r="H2692" s="31" t="s">
        <v>1733</v>
      </c>
      <c r="I2692" s="168" t="s">
        <v>1755</v>
      </c>
      <c r="J2692" s="173">
        <v>1.0</v>
      </c>
      <c r="K2692" s="31" t="s">
        <v>9</v>
      </c>
      <c r="L2692" s="31" t="s">
        <v>134</v>
      </c>
      <c r="M2692" s="174">
        <v>45762.0</v>
      </c>
      <c r="N2692" s="31" t="s">
        <v>2</v>
      </c>
      <c r="O2692" s="173">
        <v>1.0</v>
      </c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99" t="s">
        <v>7060</v>
      </c>
      <c r="B2693" s="168" t="s">
        <v>7061</v>
      </c>
      <c r="C2693" s="31" t="s">
        <v>1725</v>
      </c>
      <c r="D2693" s="168" t="s">
        <v>7062</v>
      </c>
      <c r="E2693" s="31" t="s">
        <v>7063</v>
      </c>
      <c r="F2693" s="31" t="s">
        <v>517</v>
      </c>
      <c r="G2693" s="163" t="s">
        <v>1728</v>
      </c>
      <c r="H2693" s="31" t="s">
        <v>1728</v>
      </c>
      <c r="I2693" s="168" t="s">
        <v>1755</v>
      </c>
      <c r="J2693" s="173">
        <v>1.0</v>
      </c>
      <c r="K2693" s="31" t="s">
        <v>9</v>
      </c>
      <c r="L2693" s="31" t="s">
        <v>134</v>
      </c>
      <c r="M2693" s="174">
        <v>45762.0</v>
      </c>
      <c r="N2693" s="31" t="s">
        <v>2</v>
      </c>
      <c r="O2693" s="173">
        <v>1.0</v>
      </c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99" t="s">
        <v>7064</v>
      </c>
      <c r="B2694" s="168" t="s">
        <v>7017</v>
      </c>
      <c r="C2694" s="31" t="s">
        <v>1735</v>
      </c>
      <c r="D2694" s="168" t="s">
        <v>7018</v>
      </c>
      <c r="E2694" s="31" t="s">
        <v>7019</v>
      </c>
      <c r="F2694" s="31" t="s">
        <v>132</v>
      </c>
      <c r="G2694" s="168" t="s">
        <v>6738</v>
      </c>
      <c r="H2694" s="31" t="s">
        <v>6739</v>
      </c>
      <c r="I2694" s="168" t="s">
        <v>1755</v>
      </c>
      <c r="J2694" s="173">
        <v>1.0</v>
      </c>
      <c r="K2694" s="31" t="s">
        <v>9</v>
      </c>
      <c r="L2694" s="31" t="s">
        <v>134</v>
      </c>
      <c r="M2694" s="174">
        <v>45762.0</v>
      </c>
      <c r="N2694" s="31" t="s">
        <v>2</v>
      </c>
      <c r="O2694" s="173">
        <v>1.0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99" t="s">
        <v>7065</v>
      </c>
      <c r="B2695" s="168" t="s">
        <v>6948</v>
      </c>
      <c r="C2695" s="31" t="s">
        <v>1735</v>
      </c>
      <c r="D2695" s="168" t="s">
        <v>6949</v>
      </c>
      <c r="E2695" s="31" t="s">
        <v>6950</v>
      </c>
      <c r="F2695" s="31" t="s">
        <v>401</v>
      </c>
      <c r="G2695" s="168" t="s">
        <v>1749</v>
      </c>
      <c r="H2695" s="31" t="s">
        <v>1742</v>
      </c>
      <c r="I2695" s="168" t="s">
        <v>1755</v>
      </c>
      <c r="J2695" s="173">
        <v>1.0</v>
      </c>
      <c r="K2695" s="31" t="s">
        <v>9</v>
      </c>
      <c r="L2695" s="31" t="s">
        <v>134</v>
      </c>
      <c r="M2695" s="174">
        <v>45762.0</v>
      </c>
      <c r="N2695" s="31" t="s">
        <v>2</v>
      </c>
      <c r="O2695" s="173">
        <v>1.0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99" t="s">
        <v>7066</v>
      </c>
      <c r="B2696" s="168" t="s">
        <v>7061</v>
      </c>
      <c r="C2696" s="31" t="s">
        <v>1732</v>
      </c>
      <c r="D2696" s="168" t="s">
        <v>7062</v>
      </c>
      <c r="E2696" s="31" t="s">
        <v>7063</v>
      </c>
      <c r="F2696" s="31" t="s">
        <v>517</v>
      </c>
      <c r="G2696" s="168" t="s">
        <v>6891</v>
      </c>
      <c r="H2696" s="31" t="s">
        <v>6719</v>
      </c>
      <c r="I2696" s="168" t="s">
        <v>1755</v>
      </c>
      <c r="J2696" s="173">
        <v>1.0</v>
      </c>
      <c r="K2696" s="31" t="s">
        <v>9</v>
      </c>
      <c r="L2696" s="31" t="s">
        <v>134</v>
      </c>
      <c r="M2696" s="174">
        <v>45762.0</v>
      </c>
      <c r="N2696" s="31" t="s">
        <v>2</v>
      </c>
      <c r="O2696" s="173">
        <v>1.0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99" t="s">
        <v>7067</v>
      </c>
      <c r="B2697" s="168" t="s">
        <v>7068</v>
      </c>
      <c r="C2697" s="31" t="s">
        <v>1725</v>
      </c>
      <c r="D2697" s="168" t="s">
        <v>7069</v>
      </c>
      <c r="E2697" s="31" t="s">
        <v>7070</v>
      </c>
      <c r="F2697" s="31" t="s">
        <v>401</v>
      </c>
      <c r="G2697" s="163" t="s">
        <v>1728</v>
      </c>
      <c r="H2697" s="31" t="s">
        <v>1728</v>
      </c>
      <c r="I2697" s="168" t="s">
        <v>1755</v>
      </c>
      <c r="J2697" s="173">
        <v>1.0</v>
      </c>
      <c r="K2697" s="31" t="s">
        <v>9</v>
      </c>
      <c r="L2697" s="31" t="s">
        <v>134</v>
      </c>
      <c r="M2697" s="174">
        <v>45762.0</v>
      </c>
      <c r="N2697" s="31" t="s">
        <v>2</v>
      </c>
      <c r="O2697" s="173">
        <v>1.0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99" t="s">
        <v>7071</v>
      </c>
      <c r="B2698" s="168" t="s">
        <v>7068</v>
      </c>
      <c r="C2698" s="31" t="s">
        <v>1732</v>
      </c>
      <c r="D2698" s="168" t="s">
        <v>7069</v>
      </c>
      <c r="E2698" s="31" t="s">
        <v>7070</v>
      </c>
      <c r="F2698" s="31" t="s">
        <v>401</v>
      </c>
      <c r="G2698" s="168" t="s">
        <v>1749</v>
      </c>
      <c r="H2698" s="31" t="s">
        <v>1742</v>
      </c>
      <c r="I2698" s="168" t="s">
        <v>1755</v>
      </c>
      <c r="J2698" s="173">
        <v>1.0</v>
      </c>
      <c r="K2698" s="31" t="s">
        <v>9</v>
      </c>
      <c r="L2698" s="31" t="s">
        <v>134</v>
      </c>
      <c r="M2698" s="174">
        <v>45762.0</v>
      </c>
      <c r="N2698" s="31" t="s">
        <v>2</v>
      </c>
      <c r="O2698" s="173">
        <v>1.0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99" t="s">
        <v>7072</v>
      </c>
      <c r="B2699" s="168" t="s">
        <v>6829</v>
      </c>
      <c r="C2699" s="31" t="s">
        <v>1735</v>
      </c>
      <c r="D2699" s="168" t="s">
        <v>6830</v>
      </c>
      <c r="E2699" s="31" t="s">
        <v>6831</v>
      </c>
      <c r="F2699" s="31" t="s">
        <v>403</v>
      </c>
      <c r="G2699" s="168" t="s">
        <v>1792</v>
      </c>
      <c r="H2699" s="31" t="s">
        <v>1779</v>
      </c>
      <c r="I2699" s="168" t="s">
        <v>1755</v>
      </c>
      <c r="J2699" s="173">
        <v>1.0</v>
      </c>
      <c r="K2699" s="31" t="s">
        <v>9</v>
      </c>
      <c r="L2699" s="31" t="s">
        <v>134</v>
      </c>
      <c r="M2699" s="174">
        <v>45762.0</v>
      </c>
      <c r="N2699" s="31" t="s">
        <v>2</v>
      </c>
      <c r="O2699" s="173">
        <v>1.0</v>
      </c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99" t="s">
        <v>7073</v>
      </c>
      <c r="B2700" s="168" t="s">
        <v>6955</v>
      </c>
      <c r="C2700" s="31" t="s">
        <v>1735</v>
      </c>
      <c r="D2700" s="168" t="s">
        <v>6956</v>
      </c>
      <c r="E2700" s="31" t="s">
        <v>6957</v>
      </c>
      <c r="F2700" s="31" t="s">
        <v>401</v>
      </c>
      <c r="G2700" s="168" t="s">
        <v>1749</v>
      </c>
      <c r="H2700" s="31" t="s">
        <v>1742</v>
      </c>
      <c r="I2700" s="168" t="s">
        <v>1755</v>
      </c>
      <c r="J2700" s="173">
        <v>1.0</v>
      </c>
      <c r="K2700" s="31" t="s">
        <v>9</v>
      </c>
      <c r="L2700" s="31" t="s">
        <v>134</v>
      </c>
      <c r="M2700" s="174">
        <v>45762.0</v>
      </c>
      <c r="N2700" s="31" t="s">
        <v>2</v>
      </c>
      <c r="O2700" s="173">
        <v>1.0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99" t="s">
        <v>7074</v>
      </c>
      <c r="B2701" s="168" t="s">
        <v>7075</v>
      </c>
      <c r="C2701" s="31" t="s">
        <v>1725</v>
      </c>
      <c r="D2701" s="168" t="s">
        <v>7076</v>
      </c>
      <c r="E2701" s="31" t="s">
        <v>3393</v>
      </c>
      <c r="F2701" s="31" t="s">
        <v>513</v>
      </c>
      <c r="G2701" s="163" t="s">
        <v>1728</v>
      </c>
      <c r="H2701" s="31" t="s">
        <v>1728</v>
      </c>
      <c r="I2701" s="168" t="s">
        <v>1755</v>
      </c>
      <c r="J2701" s="173">
        <v>1.0</v>
      </c>
      <c r="K2701" s="31" t="s">
        <v>9</v>
      </c>
      <c r="L2701" s="31" t="s">
        <v>134</v>
      </c>
      <c r="M2701" s="174">
        <v>45762.0</v>
      </c>
      <c r="N2701" s="31" t="s">
        <v>2</v>
      </c>
      <c r="O2701" s="173">
        <v>1.0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99" t="s">
        <v>7077</v>
      </c>
      <c r="B2702" s="168" t="s">
        <v>6955</v>
      </c>
      <c r="C2702" s="31" t="s">
        <v>1735</v>
      </c>
      <c r="D2702" s="168" t="s">
        <v>6956</v>
      </c>
      <c r="E2702" s="31" t="s">
        <v>6957</v>
      </c>
      <c r="F2702" s="31" t="s">
        <v>401</v>
      </c>
      <c r="G2702" s="168" t="s">
        <v>1749</v>
      </c>
      <c r="H2702" s="31" t="s">
        <v>1742</v>
      </c>
      <c r="I2702" s="168" t="s">
        <v>1729</v>
      </c>
      <c r="J2702" s="173">
        <v>1.0</v>
      </c>
      <c r="K2702" s="31" t="s">
        <v>82</v>
      </c>
      <c r="L2702" s="31" t="s">
        <v>134</v>
      </c>
      <c r="M2702" s="174">
        <v>45762.0</v>
      </c>
      <c r="N2702" s="31" t="s">
        <v>2</v>
      </c>
      <c r="O2702" s="173">
        <v>1.0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99" t="s">
        <v>7078</v>
      </c>
      <c r="B2703" s="168" t="s">
        <v>7061</v>
      </c>
      <c r="C2703" s="31" t="s">
        <v>1735</v>
      </c>
      <c r="D2703" s="168" t="s">
        <v>7062</v>
      </c>
      <c r="E2703" s="31" t="s">
        <v>7063</v>
      </c>
      <c r="F2703" s="31" t="s">
        <v>517</v>
      </c>
      <c r="G2703" s="168" t="s">
        <v>6891</v>
      </c>
      <c r="H2703" s="31" t="s">
        <v>6719</v>
      </c>
      <c r="I2703" s="168" t="s">
        <v>1755</v>
      </c>
      <c r="J2703" s="173">
        <v>1.0</v>
      </c>
      <c r="K2703" s="31" t="s">
        <v>9</v>
      </c>
      <c r="L2703" s="31" t="s">
        <v>134</v>
      </c>
      <c r="M2703" s="174">
        <v>45762.0</v>
      </c>
      <c r="N2703" s="31" t="s">
        <v>2</v>
      </c>
      <c r="O2703" s="173">
        <v>1.0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99" t="s">
        <v>7079</v>
      </c>
      <c r="B2704" s="168" t="s">
        <v>7075</v>
      </c>
      <c r="C2704" s="31" t="s">
        <v>1732</v>
      </c>
      <c r="D2704" s="168" t="s">
        <v>7076</v>
      </c>
      <c r="E2704" s="31" t="s">
        <v>3393</v>
      </c>
      <c r="F2704" s="31" t="s">
        <v>513</v>
      </c>
      <c r="G2704" s="168" t="s">
        <v>1736</v>
      </c>
      <c r="H2704" s="31" t="s">
        <v>1733</v>
      </c>
      <c r="I2704" s="168" t="s">
        <v>1755</v>
      </c>
      <c r="J2704" s="173">
        <v>1.0</v>
      </c>
      <c r="K2704" s="31" t="s">
        <v>9</v>
      </c>
      <c r="L2704" s="31" t="s">
        <v>134</v>
      </c>
      <c r="M2704" s="174">
        <v>45762.0</v>
      </c>
      <c r="N2704" s="31" t="s">
        <v>2</v>
      </c>
      <c r="O2704" s="173">
        <v>1.0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99" t="s">
        <v>7080</v>
      </c>
      <c r="B2705" s="168" t="s">
        <v>7081</v>
      </c>
      <c r="C2705" s="31" t="s">
        <v>1725</v>
      </c>
      <c r="D2705" s="168" t="s">
        <v>7082</v>
      </c>
      <c r="E2705" s="31" t="s">
        <v>7083</v>
      </c>
      <c r="F2705" s="31" t="s">
        <v>178</v>
      </c>
      <c r="G2705" s="163" t="s">
        <v>1728</v>
      </c>
      <c r="H2705" s="31" t="s">
        <v>1728</v>
      </c>
      <c r="I2705" s="168" t="s">
        <v>1755</v>
      </c>
      <c r="J2705" s="173">
        <v>1.0</v>
      </c>
      <c r="K2705" s="31" t="s">
        <v>9</v>
      </c>
      <c r="L2705" s="31" t="s">
        <v>134</v>
      </c>
      <c r="M2705" s="174">
        <v>45762.0</v>
      </c>
      <c r="N2705" s="31" t="s">
        <v>2</v>
      </c>
      <c r="O2705" s="173">
        <v>1.0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99" t="s">
        <v>7084</v>
      </c>
      <c r="B2706" s="168" t="s">
        <v>7081</v>
      </c>
      <c r="C2706" s="31" t="s">
        <v>1732</v>
      </c>
      <c r="D2706" s="168" t="s">
        <v>7082</v>
      </c>
      <c r="E2706" s="31" t="s">
        <v>7083</v>
      </c>
      <c r="F2706" s="31" t="s">
        <v>178</v>
      </c>
      <c r="G2706" s="168" t="s">
        <v>1736</v>
      </c>
      <c r="H2706" s="31" t="s">
        <v>1733</v>
      </c>
      <c r="I2706" s="168" t="s">
        <v>1755</v>
      </c>
      <c r="J2706" s="173">
        <v>1.0</v>
      </c>
      <c r="K2706" s="31" t="s">
        <v>9</v>
      </c>
      <c r="L2706" s="31" t="s">
        <v>134</v>
      </c>
      <c r="M2706" s="174">
        <v>45762.0</v>
      </c>
      <c r="N2706" s="31" t="s">
        <v>2</v>
      </c>
      <c r="O2706" s="173">
        <v>1.0</v>
      </c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99" t="s">
        <v>7085</v>
      </c>
      <c r="B2707" s="168" t="s">
        <v>7025</v>
      </c>
      <c r="C2707" s="31" t="s">
        <v>1735</v>
      </c>
      <c r="D2707" s="168" t="s">
        <v>7026</v>
      </c>
      <c r="E2707" s="31" t="s">
        <v>7027</v>
      </c>
      <c r="F2707" s="31" t="s">
        <v>178</v>
      </c>
      <c r="G2707" s="168" t="s">
        <v>1736</v>
      </c>
      <c r="H2707" s="31" t="s">
        <v>1733</v>
      </c>
      <c r="I2707" s="168" t="s">
        <v>1729</v>
      </c>
      <c r="J2707" s="173">
        <v>1.0</v>
      </c>
      <c r="K2707" s="31" t="s">
        <v>82</v>
      </c>
      <c r="L2707" s="31" t="s">
        <v>134</v>
      </c>
      <c r="M2707" s="174">
        <v>45762.0</v>
      </c>
      <c r="N2707" s="31" t="s">
        <v>2</v>
      </c>
      <c r="O2707" s="173">
        <v>1.0</v>
      </c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99" t="s">
        <v>7086</v>
      </c>
      <c r="B2708" s="168" t="s">
        <v>7087</v>
      </c>
      <c r="C2708" s="31" t="s">
        <v>1725</v>
      </c>
      <c r="D2708" s="168" t="s">
        <v>7088</v>
      </c>
      <c r="E2708" s="31" t="s">
        <v>7089</v>
      </c>
      <c r="F2708" s="31" t="s">
        <v>401</v>
      </c>
      <c r="G2708" s="163" t="s">
        <v>1728</v>
      </c>
      <c r="H2708" s="31" t="s">
        <v>1728</v>
      </c>
      <c r="I2708" s="168" t="s">
        <v>1755</v>
      </c>
      <c r="J2708" s="173">
        <v>1.0</v>
      </c>
      <c r="K2708" s="31" t="s">
        <v>9</v>
      </c>
      <c r="L2708" s="31" t="s">
        <v>134</v>
      </c>
      <c r="M2708" s="174">
        <v>45762.0</v>
      </c>
      <c r="N2708" s="31" t="s">
        <v>2</v>
      </c>
      <c r="O2708" s="173">
        <v>1.0</v>
      </c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99" t="s">
        <v>7090</v>
      </c>
      <c r="B2709" s="168" t="s">
        <v>7087</v>
      </c>
      <c r="C2709" s="31" t="s">
        <v>1732</v>
      </c>
      <c r="D2709" s="168" t="s">
        <v>7088</v>
      </c>
      <c r="E2709" s="31" t="s">
        <v>7089</v>
      </c>
      <c r="F2709" s="31" t="s">
        <v>401</v>
      </c>
      <c r="G2709" s="168" t="s">
        <v>1749</v>
      </c>
      <c r="H2709" s="31" t="s">
        <v>1742</v>
      </c>
      <c r="I2709" s="168" t="s">
        <v>1755</v>
      </c>
      <c r="J2709" s="173">
        <v>1.0</v>
      </c>
      <c r="K2709" s="31" t="s">
        <v>9</v>
      </c>
      <c r="L2709" s="31" t="s">
        <v>134</v>
      </c>
      <c r="M2709" s="174">
        <v>45762.0</v>
      </c>
      <c r="N2709" s="31" t="s">
        <v>2</v>
      </c>
      <c r="O2709" s="173">
        <v>1.0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99" t="s">
        <v>7091</v>
      </c>
      <c r="B2710" s="168" t="s">
        <v>6973</v>
      </c>
      <c r="C2710" s="31" t="s">
        <v>1735</v>
      </c>
      <c r="D2710" s="168" t="s">
        <v>6974</v>
      </c>
      <c r="E2710" s="31" t="s">
        <v>6975</v>
      </c>
      <c r="F2710" s="31" t="s">
        <v>401</v>
      </c>
      <c r="G2710" s="168" t="s">
        <v>1749</v>
      </c>
      <c r="H2710" s="31" t="s">
        <v>1742</v>
      </c>
      <c r="I2710" s="168" t="s">
        <v>1755</v>
      </c>
      <c r="J2710" s="173">
        <v>1.0</v>
      </c>
      <c r="K2710" s="31" t="s">
        <v>9</v>
      </c>
      <c r="L2710" s="31" t="s">
        <v>134</v>
      </c>
      <c r="M2710" s="174">
        <v>45762.0</v>
      </c>
      <c r="N2710" s="31" t="s">
        <v>2</v>
      </c>
      <c r="O2710" s="173">
        <v>1.0</v>
      </c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99" t="s">
        <v>7092</v>
      </c>
      <c r="B2711" s="168" t="s">
        <v>6929</v>
      </c>
      <c r="C2711" s="31" t="s">
        <v>1735</v>
      </c>
      <c r="D2711" s="168" t="s">
        <v>6930</v>
      </c>
      <c r="E2711" s="31" t="s">
        <v>6931</v>
      </c>
      <c r="F2711" s="31" t="s">
        <v>178</v>
      </c>
      <c r="G2711" s="168" t="s">
        <v>1962</v>
      </c>
      <c r="H2711" s="31" t="s">
        <v>1944</v>
      </c>
      <c r="I2711" s="168" t="s">
        <v>1729</v>
      </c>
      <c r="J2711" s="173">
        <v>1.0</v>
      </c>
      <c r="K2711" s="31" t="s">
        <v>82</v>
      </c>
      <c r="L2711" s="31" t="s">
        <v>134</v>
      </c>
      <c r="M2711" s="174">
        <v>45762.0</v>
      </c>
      <c r="N2711" s="31" t="s">
        <v>2</v>
      </c>
      <c r="O2711" s="173">
        <v>1.0</v>
      </c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99" t="s">
        <v>7093</v>
      </c>
      <c r="B2712" s="168" t="s">
        <v>7022</v>
      </c>
      <c r="C2712" s="31" t="s">
        <v>1735</v>
      </c>
      <c r="D2712" s="168" t="s">
        <v>7023</v>
      </c>
      <c r="E2712" s="31" t="s">
        <v>2297</v>
      </c>
      <c r="F2712" s="31" t="s">
        <v>401</v>
      </c>
      <c r="G2712" s="168" t="s">
        <v>1792</v>
      </c>
      <c r="H2712" s="31" t="s">
        <v>1779</v>
      </c>
      <c r="I2712" s="168" t="s">
        <v>1755</v>
      </c>
      <c r="J2712" s="173">
        <v>1.0</v>
      </c>
      <c r="K2712" s="31" t="s">
        <v>9</v>
      </c>
      <c r="L2712" s="31" t="s">
        <v>134</v>
      </c>
      <c r="M2712" s="174">
        <v>45762.0</v>
      </c>
      <c r="N2712" s="31" t="s">
        <v>2</v>
      </c>
      <c r="O2712" s="173">
        <v>1.0</v>
      </c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99" t="s">
        <v>7094</v>
      </c>
      <c r="B2713" s="168" t="s">
        <v>7081</v>
      </c>
      <c r="C2713" s="31" t="s">
        <v>1735</v>
      </c>
      <c r="D2713" s="168" t="s">
        <v>7082</v>
      </c>
      <c r="E2713" s="31" t="s">
        <v>7083</v>
      </c>
      <c r="F2713" s="31" t="s">
        <v>178</v>
      </c>
      <c r="G2713" s="168" t="s">
        <v>1736</v>
      </c>
      <c r="H2713" s="31" t="s">
        <v>1733</v>
      </c>
      <c r="I2713" s="168" t="s">
        <v>1755</v>
      </c>
      <c r="J2713" s="173">
        <v>1.0</v>
      </c>
      <c r="K2713" s="31" t="s">
        <v>9</v>
      </c>
      <c r="L2713" s="31" t="s">
        <v>134</v>
      </c>
      <c r="M2713" s="174">
        <v>45762.0</v>
      </c>
      <c r="N2713" s="31" t="s">
        <v>2</v>
      </c>
      <c r="O2713" s="173">
        <v>1.0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99" t="s">
        <v>7095</v>
      </c>
      <c r="B2714" s="168" t="s">
        <v>7087</v>
      </c>
      <c r="C2714" s="31" t="s">
        <v>1735</v>
      </c>
      <c r="D2714" s="168" t="s">
        <v>7088</v>
      </c>
      <c r="E2714" s="31" t="s">
        <v>7089</v>
      </c>
      <c r="F2714" s="31" t="s">
        <v>401</v>
      </c>
      <c r="G2714" s="168" t="s">
        <v>1749</v>
      </c>
      <c r="H2714" s="31" t="s">
        <v>1742</v>
      </c>
      <c r="I2714" s="168" t="s">
        <v>1755</v>
      </c>
      <c r="J2714" s="173">
        <v>1.0</v>
      </c>
      <c r="K2714" s="31" t="s">
        <v>9</v>
      </c>
      <c r="L2714" s="31" t="s">
        <v>134</v>
      </c>
      <c r="M2714" s="174">
        <v>45762.0</v>
      </c>
      <c r="N2714" s="31" t="s">
        <v>2</v>
      </c>
      <c r="O2714" s="173">
        <v>1.0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99" t="s">
        <v>7096</v>
      </c>
      <c r="B2715" s="168" t="s">
        <v>7097</v>
      </c>
      <c r="C2715" s="31" t="s">
        <v>1725</v>
      </c>
      <c r="D2715" s="168" t="s">
        <v>7098</v>
      </c>
      <c r="E2715" s="31" t="s">
        <v>7099</v>
      </c>
      <c r="F2715" s="31" t="s">
        <v>132</v>
      </c>
      <c r="G2715" s="163" t="s">
        <v>1728</v>
      </c>
      <c r="H2715" s="31" t="s">
        <v>1728</v>
      </c>
      <c r="I2715" s="168" t="s">
        <v>1755</v>
      </c>
      <c r="J2715" s="173">
        <v>1.0</v>
      </c>
      <c r="K2715" s="31" t="s">
        <v>9</v>
      </c>
      <c r="L2715" s="31" t="s">
        <v>134</v>
      </c>
      <c r="M2715" s="174">
        <v>45762.0</v>
      </c>
      <c r="N2715" s="31" t="s">
        <v>2</v>
      </c>
      <c r="O2715" s="173">
        <v>1.0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99" t="s">
        <v>7100</v>
      </c>
      <c r="B2716" s="168" t="s">
        <v>7097</v>
      </c>
      <c r="C2716" s="31" t="s">
        <v>1732</v>
      </c>
      <c r="D2716" s="168" t="s">
        <v>7098</v>
      </c>
      <c r="E2716" s="31" t="s">
        <v>7099</v>
      </c>
      <c r="F2716" s="31" t="s">
        <v>132</v>
      </c>
      <c r="G2716" s="168" t="s">
        <v>6738</v>
      </c>
      <c r="H2716" s="31" t="s">
        <v>6739</v>
      </c>
      <c r="I2716" s="168" t="s">
        <v>1755</v>
      </c>
      <c r="J2716" s="173">
        <v>1.0</v>
      </c>
      <c r="K2716" s="31" t="s">
        <v>9</v>
      </c>
      <c r="L2716" s="31" t="s">
        <v>134</v>
      </c>
      <c r="M2716" s="174">
        <v>45762.0</v>
      </c>
      <c r="N2716" s="31" t="s">
        <v>2</v>
      </c>
      <c r="O2716" s="173">
        <v>1.0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99" t="s">
        <v>7101</v>
      </c>
      <c r="B2717" s="168" t="s">
        <v>7102</v>
      </c>
      <c r="C2717" s="31" t="s">
        <v>1725</v>
      </c>
      <c r="D2717" s="168" t="s">
        <v>7103</v>
      </c>
      <c r="E2717" s="31" t="s">
        <v>7104</v>
      </c>
      <c r="F2717" s="31" t="s">
        <v>401</v>
      </c>
      <c r="G2717" s="163" t="s">
        <v>1728</v>
      </c>
      <c r="H2717" s="31" t="s">
        <v>1728</v>
      </c>
      <c r="I2717" s="168" t="s">
        <v>1755</v>
      </c>
      <c r="J2717" s="173">
        <v>1.0</v>
      </c>
      <c r="K2717" s="31" t="s">
        <v>9</v>
      </c>
      <c r="L2717" s="31" t="s">
        <v>134</v>
      </c>
      <c r="M2717" s="174">
        <v>45762.0</v>
      </c>
      <c r="N2717" s="31" t="s">
        <v>2</v>
      </c>
      <c r="O2717" s="173">
        <v>1.0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99" t="s">
        <v>7105</v>
      </c>
      <c r="B2718" s="168" t="s">
        <v>7102</v>
      </c>
      <c r="C2718" s="31" t="s">
        <v>1732</v>
      </c>
      <c r="D2718" s="168" t="s">
        <v>7103</v>
      </c>
      <c r="E2718" s="31" t="s">
        <v>7104</v>
      </c>
      <c r="F2718" s="31" t="s">
        <v>401</v>
      </c>
      <c r="G2718" s="168" t="s">
        <v>1749</v>
      </c>
      <c r="H2718" s="31" t="s">
        <v>1742</v>
      </c>
      <c r="I2718" s="168" t="s">
        <v>1755</v>
      </c>
      <c r="J2718" s="173">
        <v>1.0</v>
      </c>
      <c r="K2718" s="31" t="s">
        <v>9</v>
      </c>
      <c r="L2718" s="31" t="s">
        <v>134</v>
      </c>
      <c r="M2718" s="174">
        <v>45762.0</v>
      </c>
      <c r="N2718" s="31" t="s">
        <v>2</v>
      </c>
      <c r="O2718" s="173">
        <v>1.0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99" t="s">
        <v>7106</v>
      </c>
      <c r="B2719" s="168" t="s">
        <v>7107</v>
      </c>
      <c r="C2719" s="31" t="s">
        <v>1725</v>
      </c>
      <c r="D2719" s="168" t="s">
        <v>7108</v>
      </c>
      <c r="E2719" s="31" t="s">
        <v>7109</v>
      </c>
      <c r="F2719" s="31" t="s">
        <v>132</v>
      </c>
      <c r="G2719" s="163" t="s">
        <v>1728</v>
      </c>
      <c r="H2719" s="31" t="s">
        <v>1728</v>
      </c>
      <c r="I2719" s="168" t="s">
        <v>1729</v>
      </c>
      <c r="J2719" s="173">
        <v>1.0</v>
      </c>
      <c r="K2719" s="31" t="s">
        <v>82</v>
      </c>
      <c r="L2719" s="31" t="s">
        <v>134</v>
      </c>
      <c r="M2719" s="174">
        <v>45762.0</v>
      </c>
      <c r="N2719" s="31" t="s">
        <v>2</v>
      </c>
      <c r="O2719" s="173">
        <v>1.0</v>
      </c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99" t="s">
        <v>7110</v>
      </c>
      <c r="B2720" s="168" t="s">
        <v>7107</v>
      </c>
      <c r="C2720" s="31" t="s">
        <v>1732</v>
      </c>
      <c r="D2720" s="168" t="s">
        <v>7108</v>
      </c>
      <c r="E2720" s="31" t="s">
        <v>7109</v>
      </c>
      <c r="F2720" s="31" t="s">
        <v>132</v>
      </c>
      <c r="G2720" s="168" t="s">
        <v>6736</v>
      </c>
      <c r="H2720" s="31" t="s">
        <v>6716</v>
      </c>
      <c r="I2720" s="168" t="s">
        <v>1729</v>
      </c>
      <c r="J2720" s="173">
        <v>1.0</v>
      </c>
      <c r="K2720" s="31" t="s">
        <v>82</v>
      </c>
      <c r="L2720" s="31" t="s">
        <v>134</v>
      </c>
      <c r="M2720" s="174">
        <v>45762.0</v>
      </c>
      <c r="N2720" s="31" t="s">
        <v>2</v>
      </c>
      <c r="O2720" s="173">
        <v>1.0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99" t="s">
        <v>7111</v>
      </c>
      <c r="B2721" s="168" t="s">
        <v>7112</v>
      </c>
      <c r="C2721" s="31" t="s">
        <v>1725</v>
      </c>
      <c r="D2721" s="168" t="s">
        <v>7113</v>
      </c>
      <c r="E2721" s="31" t="s">
        <v>7114</v>
      </c>
      <c r="F2721" s="31" t="s">
        <v>178</v>
      </c>
      <c r="G2721" s="163" t="s">
        <v>1728</v>
      </c>
      <c r="H2721" s="31" t="s">
        <v>1728</v>
      </c>
      <c r="I2721" s="168" t="s">
        <v>1755</v>
      </c>
      <c r="J2721" s="173">
        <v>1.0</v>
      </c>
      <c r="K2721" s="31" t="s">
        <v>9</v>
      </c>
      <c r="L2721" s="31" t="s">
        <v>134</v>
      </c>
      <c r="M2721" s="174">
        <v>45762.0</v>
      </c>
      <c r="N2721" s="31" t="s">
        <v>2</v>
      </c>
      <c r="O2721" s="173">
        <v>1.0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99" t="s">
        <v>7115</v>
      </c>
      <c r="B2722" s="168" t="s">
        <v>7112</v>
      </c>
      <c r="C2722" s="31" t="s">
        <v>1732</v>
      </c>
      <c r="D2722" s="168" t="s">
        <v>7113</v>
      </c>
      <c r="E2722" s="31" t="s">
        <v>7114</v>
      </c>
      <c r="F2722" s="31" t="s">
        <v>178</v>
      </c>
      <c r="G2722" s="168" t="s">
        <v>1792</v>
      </c>
      <c r="H2722" s="31" t="s">
        <v>1779</v>
      </c>
      <c r="I2722" s="168" t="s">
        <v>1755</v>
      </c>
      <c r="J2722" s="173">
        <v>1.0</v>
      </c>
      <c r="K2722" s="31" t="s">
        <v>9</v>
      </c>
      <c r="L2722" s="31" t="s">
        <v>134</v>
      </c>
      <c r="M2722" s="174">
        <v>45762.0</v>
      </c>
      <c r="N2722" s="31" t="s">
        <v>2</v>
      </c>
      <c r="O2722" s="173">
        <v>1.0</v>
      </c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99" t="s">
        <v>7116</v>
      </c>
      <c r="B2723" s="168" t="s">
        <v>6942</v>
      </c>
      <c r="C2723" s="31" t="s">
        <v>1735</v>
      </c>
      <c r="D2723" s="168" t="s">
        <v>6943</v>
      </c>
      <c r="E2723" s="31" t="s">
        <v>6791</v>
      </c>
      <c r="F2723" s="31" t="s">
        <v>513</v>
      </c>
      <c r="G2723" s="168" t="s">
        <v>1962</v>
      </c>
      <c r="H2723" s="31" t="s">
        <v>1944</v>
      </c>
      <c r="I2723" s="168" t="s">
        <v>1755</v>
      </c>
      <c r="J2723" s="173">
        <v>1.0</v>
      </c>
      <c r="K2723" s="31" t="s">
        <v>9</v>
      </c>
      <c r="L2723" s="31" t="s">
        <v>134</v>
      </c>
      <c r="M2723" s="174">
        <v>45762.0</v>
      </c>
      <c r="N2723" s="31" t="s">
        <v>2</v>
      </c>
      <c r="O2723" s="173">
        <v>1.0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99" t="s">
        <v>7117</v>
      </c>
      <c r="B2724" s="168" t="s">
        <v>7068</v>
      </c>
      <c r="C2724" s="31" t="s">
        <v>1735</v>
      </c>
      <c r="D2724" s="168" t="s">
        <v>7069</v>
      </c>
      <c r="E2724" s="31" t="s">
        <v>7070</v>
      </c>
      <c r="F2724" s="31" t="s">
        <v>401</v>
      </c>
      <c r="G2724" s="168" t="s">
        <v>1749</v>
      </c>
      <c r="H2724" s="31" t="s">
        <v>1742</v>
      </c>
      <c r="I2724" s="168" t="s">
        <v>1755</v>
      </c>
      <c r="J2724" s="173">
        <v>1.0</v>
      </c>
      <c r="K2724" s="31" t="s">
        <v>9</v>
      </c>
      <c r="L2724" s="31" t="s">
        <v>134</v>
      </c>
      <c r="M2724" s="174">
        <v>45762.0</v>
      </c>
      <c r="N2724" s="31" t="s">
        <v>2</v>
      </c>
      <c r="O2724" s="173">
        <v>1.0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99" t="s">
        <v>7118</v>
      </c>
      <c r="B2725" s="168" t="s">
        <v>7097</v>
      </c>
      <c r="C2725" s="31" t="s">
        <v>1735</v>
      </c>
      <c r="D2725" s="168" t="s">
        <v>7098</v>
      </c>
      <c r="E2725" s="31" t="s">
        <v>7099</v>
      </c>
      <c r="F2725" s="31" t="s">
        <v>132</v>
      </c>
      <c r="G2725" s="168" t="s">
        <v>6738</v>
      </c>
      <c r="H2725" s="31" t="s">
        <v>6739</v>
      </c>
      <c r="I2725" s="168" t="s">
        <v>1755</v>
      </c>
      <c r="J2725" s="173">
        <v>1.0</v>
      </c>
      <c r="K2725" s="31" t="s">
        <v>9</v>
      </c>
      <c r="L2725" s="31" t="s">
        <v>134</v>
      </c>
      <c r="M2725" s="174">
        <v>45762.0</v>
      </c>
      <c r="N2725" s="31" t="s">
        <v>2</v>
      </c>
      <c r="O2725" s="173">
        <v>1.0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99" t="s">
        <v>7119</v>
      </c>
      <c r="B2726" s="168" t="s">
        <v>7050</v>
      </c>
      <c r="C2726" s="31" t="s">
        <v>1735</v>
      </c>
      <c r="D2726" s="168" t="s">
        <v>7051</v>
      </c>
      <c r="E2726" s="31" t="s">
        <v>7052</v>
      </c>
      <c r="F2726" s="31" t="s">
        <v>513</v>
      </c>
      <c r="G2726" s="168" t="s">
        <v>1792</v>
      </c>
      <c r="H2726" s="31" t="s">
        <v>1779</v>
      </c>
      <c r="I2726" s="168" t="s">
        <v>1755</v>
      </c>
      <c r="J2726" s="173">
        <v>1.0</v>
      </c>
      <c r="K2726" s="31" t="s">
        <v>9</v>
      </c>
      <c r="L2726" s="31" t="s">
        <v>134</v>
      </c>
      <c r="M2726" s="174">
        <v>45762.0</v>
      </c>
      <c r="N2726" s="31" t="s">
        <v>2</v>
      </c>
      <c r="O2726" s="173">
        <v>1.0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99" t="s">
        <v>7120</v>
      </c>
      <c r="B2727" s="168" t="s">
        <v>7121</v>
      </c>
      <c r="C2727" s="31" t="s">
        <v>1725</v>
      </c>
      <c r="D2727" s="168" t="s">
        <v>7122</v>
      </c>
      <c r="E2727" s="31" t="s">
        <v>7123</v>
      </c>
      <c r="F2727" s="31" t="s">
        <v>401</v>
      </c>
      <c r="G2727" s="163" t="s">
        <v>1728</v>
      </c>
      <c r="H2727" s="31" t="s">
        <v>1728</v>
      </c>
      <c r="I2727" s="168" t="s">
        <v>1755</v>
      </c>
      <c r="J2727" s="173">
        <v>1.0</v>
      </c>
      <c r="K2727" s="31" t="s">
        <v>9</v>
      </c>
      <c r="L2727" s="31" t="s">
        <v>134</v>
      </c>
      <c r="M2727" s="174">
        <v>45762.0</v>
      </c>
      <c r="N2727" s="31" t="s">
        <v>2</v>
      </c>
      <c r="O2727" s="173">
        <v>1.0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99" t="s">
        <v>7124</v>
      </c>
      <c r="B2728" s="168" t="s">
        <v>7121</v>
      </c>
      <c r="C2728" s="31" t="s">
        <v>1732</v>
      </c>
      <c r="D2728" s="168" t="s">
        <v>7122</v>
      </c>
      <c r="E2728" s="31" t="s">
        <v>7123</v>
      </c>
      <c r="F2728" s="31" t="s">
        <v>401</v>
      </c>
      <c r="G2728" s="168" t="s">
        <v>1736</v>
      </c>
      <c r="H2728" s="31" t="s">
        <v>1733</v>
      </c>
      <c r="I2728" s="168" t="s">
        <v>1755</v>
      </c>
      <c r="J2728" s="173">
        <v>1.0</v>
      </c>
      <c r="K2728" s="31" t="s">
        <v>9</v>
      </c>
      <c r="L2728" s="31" t="s">
        <v>134</v>
      </c>
      <c r="M2728" s="174">
        <v>45762.0</v>
      </c>
      <c r="N2728" s="31" t="s">
        <v>2</v>
      </c>
      <c r="O2728" s="173">
        <v>1.0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99" t="s">
        <v>7125</v>
      </c>
      <c r="B2729" s="168" t="s">
        <v>7075</v>
      </c>
      <c r="C2729" s="31" t="s">
        <v>1735</v>
      </c>
      <c r="D2729" s="168" t="s">
        <v>7076</v>
      </c>
      <c r="E2729" s="31" t="s">
        <v>3393</v>
      </c>
      <c r="F2729" s="31" t="s">
        <v>513</v>
      </c>
      <c r="G2729" s="168" t="s">
        <v>1736</v>
      </c>
      <c r="H2729" s="31" t="s">
        <v>1733</v>
      </c>
      <c r="I2729" s="168" t="s">
        <v>1755</v>
      </c>
      <c r="J2729" s="173">
        <v>1.0</v>
      </c>
      <c r="K2729" s="31" t="s">
        <v>9</v>
      </c>
      <c r="L2729" s="31" t="s">
        <v>134</v>
      </c>
      <c r="M2729" s="174">
        <v>45762.0</v>
      </c>
      <c r="N2729" s="31" t="s">
        <v>2</v>
      </c>
      <c r="O2729" s="173">
        <v>1.0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99" t="s">
        <v>7126</v>
      </c>
      <c r="B2730" s="168" t="s">
        <v>7127</v>
      </c>
      <c r="C2730" s="31" t="s">
        <v>1725</v>
      </c>
      <c r="D2730" s="168" t="s">
        <v>7128</v>
      </c>
      <c r="E2730" s="31" t="s">
        <v>7129</v>
      </c>
      <c r="F2730" s="31" t="s">
        <v>517</v>
      </c>
      <c r="G2730" s="163" t="s">
        <v>1728</v>
      </c>
      <c r="H2730" s="31" t="s">
        <v>1728</v>
      </c>
      <c r="I2730" s="168" t="s">
        <v>1729</v>
      </c>
      <c r="J2730" s="173">
        <v>1.0</v>
      </c>
      <c r="K2730" s="31" t="s">
        <v>82</v>
      </c>
      <c r="L2730" s="31" t="s">
        <v>134</v>
      </c>
      <c r="M2730" s="174">
        <v>45762.0</v>
      </c>
      <c r="N2730" s="31" t="s">
        <v>2</v>
      </c>
      <c r="O2730" s="173">
        <v>1.0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99" t="s">
        <v>7130</v>
      </c>
      <c r="B2731" s="168" t="s">
        <v>7102</v>
      </c>
      <c r="C2731" s="31" t="s">
        <v>1735</v>
      </c>
      <c r="D2731" s="168" t="s">
        <v>7103</v>
      </c>
      <c r="E2731" s="31" t="s">
        <v>7104</v>
      </c>
      <c r="F2731" s="31" t="s">
        <v>401</v>
      </c>
      <c r="G2731" s="168" t="s">
        <v>1749</v>
      </c>
      <c r="H2731" s="31" t="s">
        <v>1742</v>
      </c>
      <c r="I2731" s="168" t="s">
        <v>1755</v>
      </c>
      <c r="J2731" s="173">
        <v>1.0</v>
      </c>
      <c r="K2731" s="31" t="s">
        <v>9</v>
      </c>
      <c r="L2731" s="31" t="s">
        <v>134</v>
      </c>
      <c r="M2731" s="174">
        <v>45762.0</v>
      </c>
      <c r="N2731" s="31" t="s">
        <v>2</v>
      </c>
      <c r="O2731" s="173">
        <v>1.0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99" t="s">
        <v>7131</v>
      </c>
      <c r="B2732" s="168" t="s">
        <v>7132</v>
      </c>
      <c r="C2732" s="31" t="s">
        <v>1725</v>
      </c>
      <c r="D2732" s="168" t="s">
        <v>7133</v>
      </c>
      <c r="E2732" s="31" t="s">
        <v>7134</v>
      </c>
      <c r="F2732" s="31" t="s">
        <v>401</v>
      </c>
      <c r="G2732" s="163" t="s">
        <v>1728</v>
      </c>
      <c r="H2732" s="31" t="s">
        <v>1728</v>
      </c>
      <c r="I2732" s="168" t="s">
        <v>1729</v>
      </c>
      <c r="J2732" s="173">
        <v>1.0</v>
      </c>
      <c r="K2732" s="31" t="s">
        <v>82</v>
      </c>
      <c r="L2732" s="31" t="s">
        <v>134</v>
      </c>
      <c r="M2732" s="174">
        <v>45762.0</v>
      </c>
      <c r="N2732" s="31" t="s">
        <v>2</v>
      </c>
      <c r="O2732" s="173">
        <v>1.0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99" t="s">
        <v>7135</v>
      </c>
      <c r="B2733" s="168" t="s">
        <v>7127</v>
      </c>
      <c r="C2733" s="31" t="s">
        <v>1732</v>
      </c>
      <c r="D2733" s="168" t="s">
        <v>7128</v>
      </c>
      <c r="E2733" s="31" t="s">
        <v>7129</v>
      </c>
      <c r="F2733" s="31" t="s">
        <v>517</v>
      </c>
      <c r="G2733" s="168" t="s">
        <v>6891</v>
      </c>
      <c r="H2733" s="31" t="s">
        <v>6719</v>
      </c>
      <c r="I2733" s="168" t="s">
        <v>1729</v>
      </c>
      <c r="J2733" s="173">
        <v>1.0</v>
      </c>
      <c r="K2733" s="31" t="s">
        <v>82</v>
      </c>
      <c r="L2733" s="31" t="s">
        <v>134</v>
      </c>
      <c r="M2733" s="174">
        <v>45762.0</v>
      </c>
      <c r="N2733" s="31" t="s">
        <v>2</v>
      </c>
      <c r="O2733" s="173">
        <v>1.0</v>
      </c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99" t="s">
        <v>7136</v>
      </c>
      <c r="B2734" s="168" t="s">
        <v>7132</v>
      </c>
      <c r="C2734" s="31" t="s">
        <v>1732</v>
      </c>
      <c r="D2734" s="168" t="s">
        <v>7133</v>
      </c>
      <c r="E2734" s="31" t="s">
        <v>7134</v>
      </c>
      <c r="F2734" s="31" t="s">
        <v>401</v>
      </c>
      <c r="G2734" s="168" t="s">
        <v>1749</v>
      </c>
      <c r="H2734" s="31" t="s">
        <v>1742</v>
      </c>
      <c r="I2734" s="168" t="s">
        <v>1729</v>
      </c>
      <c r="J2734" s="173">
        <v>1.0</v>
      </c>
      <c r="K2734" s="31" t="s">
        <v>82</v>
      </c>
      <c r="L2734" s="31" t="s">
        <v>134</v>
      </c>
      <c r="M2734" s="174">
        <v>45762.0</v>
      </c>
      <c r="N2734" s="31" t="s">
        <v>2</v>
      </c>
      <c r="O2734" s="173">
        <v>1.0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99" t="s">
        <v>7137</v>
      </c>
      <c r="B2735" s="168" t="s">
        <v>7107</v>
      </c>
      <c r="C2735" s="31" t="s">
        <v>1735</v>
      </c>
      <c r="D2735" s="168" t="s">
        <v>7108</v>
      </c>
      <c r="E2735" s="31" t="s">
        <v>7109</v>
      </c>
      <c r="F2735" s="31" t="s">
        <v>132</v>
      </c>
      <c r="G2735" s="168" t="s">
        <v>6736</v>
      </c>
      <c r="H2735" s="31" t="s">
        <v>6716</v>
      </c>
      <c r="I2735" s="168" t="s">
        <v>1729</v>
      </c>
      <c r="J2735" s="173">
        <v>1.0</v>
      </c>
      <c r="K2735" s="31" t="s">
        <v>82</v>
      </c>
      <c r="L2735" s="31" t="s">
        <v>134</v>
      </c>
      <c r="M2735" s="174">
        <v>45762.0</v>
      </c>
      <c r="N2735" s="31" t="s">
        <v>2</v>
      </c>
      <c r="O2735" s="173">
        <v>1.0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99" t="s">
        <v>7138</v>
      </c>
      <c r="B2736" s="168" t="s">
        <v>7139</v>
      </c>
      <c r="C2736" s="31" t="s">
        <v>1725</v>
      </c>
      <c r="D2736" s="168" t="s">
        <v>7140</v>
      </c>
      <c r="E2736" s="31" t="s">
        <v>7141</v>
      </c>
      <c r="F2736" s="31" t="s">
        <v>517</v>
      </c>
      <c r="G2736" s="163" t="s">
        <v>1728</v>
      </c>
      <c r="H2736" s="31" t="s">
        <v>1728</v>
      </c>
      <c r="I2736" s="168" t="s">
        <v>1755</v>
      </c>
      <c r="J2736" s="173">
        <v>1.0</v>
      </c>
      <c r="K2736" s="31" t="s">
        <v>9</v>
      </c>
      <c r="L2736" s="31" t="s">
        <v>134</v>
      </c>
      <c r="M2736" s="174">
        <v>45762.0</v>
      </c>
      <c r="N2736" s="31" t="s">
        <v>2</v>
      </c>
      <c r="O2736" s="173">
        <v>1.0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99" t="s">
        <v>7142</v>
      </c>
      <c r="B2737" s="168" t="s">
        <v>7143</v>
      </c>
      <c r="C2737" s="31" t="s">
        <v>1725</v>
      </c>
      <c r="D2737" s="168" t="s">
        <v>7144</v>
      </c>
      <c r="E2737" s="31" t="s">
        <v>7145</v>
      </c>
      <c r="F2737" s="31" t="s">
        <v>401</v>
      </c>
      <c r="G2737" s="163" t="s">
        <v>1728</v>
      </c>
      <c r="H2737" s="31" t="s">
        <v>1728</v>
      </c>
      <c r="I2737" s="168" t="s">
        <v>1729</v>
      </c>
      <c r="J2737" s="173">
        <v>1.0</v>
      </c>
      <c r="K2737" s="31" t="s">
        <v>82</v>
      </c>
      <c r="L2737" s="31" t="s">
        <v>134</v>
      </c>
      <c r="M2737" s="174">
        <v>45762.0</v>
      </c>
      <c r="N2737" s="31" t="s">
        <v>2</v>
      </c>
      <c r="O2737" s="173">
        <v>1.0</v>
      </c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99" t="s">
        <v>7146</v>
      </c>
      <c r="B2738" s="168" t="s">
        <v>7147</v>
      </c>
      <c r="C2738" s="31" t="s">
        <v>1725</v>
      </c>
      <c r="D2738" s="168" t="s">
        <v>7148</v>
      </c>
      <c r="E2738" s="31" t="s">
        <v>7149</v>
      </c>
      <c r="F2738" s="31" t="s">
        <v>517</v>
      </c>
      <c r="G2738" s="163" t="s">
        <v>1728</v>
      </c>
      <c r="H2738" s="31" t="s">
        <v>1728</v>
      </c>
      <c r="I2738" s="168" t="s">
        <v>1755</v>
      </c>
      <c r="J2738" s="173">
        <v>1.0</v>
      </c>
      <c r="K2738" s="31" t="s">
        <v>9</v>
      </c>
      <c r="L2738" s="31" t="s">
        <v>134</v>
      </c>
      <c r="M2738" s="174">
        <v>45762.0</v>
      </c>
      <c r="N2738" s="31" t="s">
        <v>2</v>
      </c>
      <c r="O2738" s="173">
        <v>1.0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99" t="s">
        <v>7150</v>
      </c>
      <c r="B2739" s="168" t="s">
        <v>7139</v>
      </c>
      <c r="C2739" s="31" t="s">
        <v>1732</v>
      </c>
      <c r="D2739" s="168" t="s">
        <v>7140</v>
      </c>
      <c r="E2739" s="31" t="s">
        <v>7141</v>
      </c>
      <c r="F2739" s="31" t="s">
        <v>517</v>
      </c>
      <c r="G2739" s="168" t="s">
        <v>6891</v>
      </c>
      <c r="H2739" s="31" t="s">
        <v>6719</v>
      </c>
      <c r="I2739" s="168" t="s">
        <v>1755</v>
      </c>
      <c r="J2739" s="173">
        <v>1.0</v>
      </c>
      <c r="K2739" s="31" t="s">
        <v>9</v>
      </c>
      <c r="L2739" s="31" t="s">
        <v>134</v>
      </c>
      <c r="M2739" s="174">
        <v>45762.0</v>
      </c>
      <c r="N2739" s="31" t="s">
        <v>2</v>
      </c>
      <c r="O2739" s="173">
        <v>1.0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99" t="s">
        <v>7151</v>
      </c>
      <c r="B2740" s="168" t="s">
        <v>6938</v>
      </c>
      <c r="C2740" s="31" t="s">
        <v>1735</v>
      </c>
      <c r="D2740" s="168" t="s">
        <v>6939</v>
      </c>
      <c r="E2740" s="31" t="s">
        <v>6940</v>
      </c>
      <c r="F2740" s="31" t="s">
        <v>513</v>
      </c>
      <c r="G2740" s="168" t="s">
        <v>1962</v>
      </c>
      <c r="H2740" s="31" t="s">
        <v>1944</v>
      </c>
      <c r="I2740" s="168" t="s">
        <v>1755</v>
      </c>
      <c r="J2740" s="173">
        <v>1.0</v>
      </c>
      <c r="K2740" s="31" t="s">
        <v>9</v>
      </c>
      <c r="L2740" s="31" t="s">
        <v>134</v>
      </c>
      <c r="M2740" s="174">
        <v>45762.0</v>
      </c>
      <c r="N2740" s="31" t="s">
        <v>2</v>
      </c>
      <c r="O2740" s="173">
        <v>1.0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99" t="s">
        <v>7152</v>
      </c>
      <c r="B2741" s="168" t="s">
        <v>7143</v>
      </c>
      <c r="C2741" s="31" t="s">
        <v>1732</v>
      </c>
      <c r="D2741" s="168" t="s">
        <v>7144</v>
      </c>
      <c r="E2741" s="31" t="s">
        <v>7145</v>
      </c>
      <c r="F2741" s="31" t="s">
        <v>401</v>
      </c>
      <c r="G2741" s="168" t="s">
        <v>1749</v>
      </c>
      <c r="H2741" s="31" t="s">
        <v>1742</v>
      </c>
      <c r="I2741" s="168" t="s">
        <v>1729</v>
      </c>
      <c r="J2741" s="173">
        <v>1.0</v>
      </c>
      <c r="K2741" s="31" t="s">
        <v>82</v>
      </c>
      <c r="L2741" s="31" t="s">
        <v>134</v>
      </c>
      <c r="M2741" s="174">
        <v>45762.0</v>
      </c>
      <c r="N2741" s="31" t="s">
        <v>2</v>
      </c>
      <c r="O2741" s="173">
        <v>1.0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99" t="s">
        <v>7153</v>
      </c>
      <c r="B2742" s="168" t="s">
        <v>7112</v>
      </c>
      <c r="C2742" s="31" t="s">
        <v>1735</v>
      </c>
      <c r="D2742" s="168" t="s">
        <v>7113</v>
      </c>
      <c r="E2742" s="31" t="s">
        <v>7114</v>
      </c>
      <c r="F2742" s="31" t="s">
        <v>178</v>
      </c>
      <c r="G2742" s="168" t="s">
        <v>1792</v>
      </c>
      <c r="H2742" s="31" t="s">
        <v>1779</v>
      </c>
      <c r="I2742" s="168" t="s">
        <v>1755</v>
      </c>
      <c r="J2742" s="173">
        <v>1.0</v>
      </c>
      <c r="K2742" s="31" t="s">
        <v>9</v>
      </c>
      <c r="L2742" s="31" t="s">
        <v>134</v>
      </c>
      <c r="M2742" s="174">
        <v>45762.0</v>
      </c>
      <c r="N2742" s="31" t="s">
        <v>2</v>
      </c>
      <c r="O2742" s="173">
        <v>1.0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99" t="s">
        <v>7154</v>
      </c>
      <c r="B2743" s="168" t="s">
        <v>7127</v>
      </c>
      <c r="C2743" s="31" t="s">
        <v>1735</v>
      </c>
      <c r="D2743" s="168" t="s">
        <v>7128</v>
      </c>
      <c r="E2743" s="31" t="s">
        <v>7129</v>
      </c>
      <c r="F2743" s="31" t="s">
        <v>517</v>
      </c>
      <c r="G2743" s="168" t="s">
        <v>6891</v>
      </c>
      <c r="H2743" s="31" t="s">
        <v>6719</v>
      </c>
      <c r="I2743" s="168" t="s">
        <v>1729</v>
      </c>
      <c r="J2743" s="173">
        <v>1.0</v>
      </c>
      <c r="K2743" s="31" t="s">
        <v>82</v>
      </c>
      <c r="L2743" s="31" t="s">
        <v>134</v>
      </c>
      <c r="M2743" s="174">
        <v>45762.0</v>
      </c>
      <c r="N2743" s="31" t="s">
        <v>2</v>
      </c>
      <c r="O2743" s="173">
        <v>1.0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99" t="s">
        <v>7155</v>
      </c>
      <c r="B2744" s="168" t="s">
        <v>7039</v>
      </c>
      <c r="C2744" s="31" t="s">
        <v>1735</v>
      </c>
      <c r="D2744" s="168" t="s">
        <v>7040</v>
      </c>
      <c r="E2744" s="31" t="s">
        <v>7041</v>
      </c>
      <c r="F2744" s="31" t="s">
        <v>513</v>
      </c>
      <c r="G2744" s="168" t="s">
        <v>1962</v>
      </c>
      <c r="H2744" s="31" t="s">
        <v>1944</v>
      </c>
      <c r="I2744" s="168" t="s">
        <v>1755</v>
      </c>
      <c r="J2744" s="173">
        <v>1.0</v>
      </c>
      <c r="K2744" s="31" t="s">
        <v>9</v>
      </c>
      <c r="L2744" s="31" t="s">
        <v>134</v>
      </c>
      <c r="M2744" s="174">
        <v>45762.0</v>
      </c>
      <c r="N2744" s="31" t="s">
        <v>2</v>
      </c>
      <c r="O2744" s="173">
        <v>1.0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99" t="s">
        <v>7156</v>
      </c>
      <c r="B2745" s="168" t="s">
        <v>7132</v>
      </c>
      <c r="C2745" s="31" t="s">
        <v>1735</v>
      </c>
      <c r="D2745" s="168" t="s">
        <v>7133</v>
      </c>
      <c r="E2745" s="31" t="s">
        <v>7134</v>
      </c>
      <c r="F2745" s="31" t="s">
        <v>401</v>
      </c>
      <c r="G2745" s="168" t="s">
        <v>1749</v>
      </c>
      <c r="H2745" s="31" t="s">
        <v>1742</v>
      </c>
      <c r="I2745" s="168" t="s">
        <v>1729</v>
      </c>
      <c r="J2745" s="173">
        <v>1.0</v>
      </c>
      <c r="K2745" s="31" t="s">
        <v>82</v>
      </c>
      <c r="L2745" s="31" t="s">
        <v>134</v>
      </c>
      <c r="M2745" s="174">
        <v>45762.0</v>
      </c>
      <c r="N2745" s="31" t="s">
        <v>2</v>
      </c>
      <c r="O2745" s="173">
        <v>1.0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99" t="s">
        <v>7157</v>
      </c>
      <c r="B2746" s="168" t="s">
        <v>7147</v>
      </c>
      <c r="C2746" s="31" t="s">
        <v>1732</v>
      </c>
      <c r="D2746" s="168" t="s">
        <v>7148</v>
      </c>
      <c r="E2746" s="31" t="s">
        <v>7149</v>
      </c>
      <c r="F2746" s="31" t="s">
        <v>517</v>
      </c>
      <c r="G2746" s="168" t="s">
        <v>6811</v>
      </c>
      <c r="H2746" s="31" t="s">
        <v>6812</v>
      </c>
      <c r="I2746" s="168" t="s">
        <v>1755</v>
      </c>
      <c r="J2746" s="173">
        <v>1.0</v>
      </c>
      <c r="K2746" s="31" t="s">
        <v>9</v>
      </c>
      <c r="L2746" s="31" t="s">
        <v>134</v>
      </c>
      <c r="M2746" s="174">
        <v>45762.0</v>
      </c>
      <c r="N2746" s="31" t="s">
        <v>2</v>
      </c>
      <c r="O2746" s="173">
        <v>1.0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99" t="s">
        <v>7158</v>
      </c>
      <c r="B2747" s="168" t="s">
        <v>7121</v>
      </c>
      <c r="C2747" s="31" t="s">
        <v>1735</v>
      </c>
      <c r="D2747" s="168" t="s">
        <v>7122</v>
      </c>
      <c r="E2747" s="31" t="s">
        <v>7123</v>
      </c>
      <c r="F2747" s="31" t="s">
        <v>401</v>
      </c>
      <c r="G2747" s="168" t="s">
        <v>1736</v>
      </c>
      <c r="H2747" s="31" t="s">
        <v>1733</v>
      </c>
      <c r="I2747" s="168" t="s">
        <v>1755</v>
      </c>
      <c r="J2747" s="173">
        <v>1.0</v>
      </c>
      <c r="K2747" s="31" t="s">
        <v>9</v>
      </c>
      <c r="L2747" s="31" t="s">
        <v>134</v>
      </c>
      <c r="M2747" s="174">
        <v>45762.0</v>
      </c>
      <c r="N2747" s="31" t="s">
        <v>2</v>
      </c>
      <c r="O2747" s="173">
        <v>1.0</v>
      </c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99" t="s">
        <v>7159</v>
      </c>
      <c r="B2748" s="168" t="s">
        <v>7160</v>
      </c>
      <c r="C2748" s="31" t="s">
        <v>1725</v>
      </c>
      <c r="D2748" s="168" t="s">
        <v>7161</v>
      </c>
      <c r="E2748" s="31" t="s">
        <v>7162</v>
      </c>
      <c r="F2748" s="31" t="s">
        <v>401</v>
      </c>
      <c r="G2748" s="163" t="s">
        <v>1728</v>
      </c>
      <c r="H2748" s="31" t="s">
        <v>1728</v>
      </c>
      <c r="I2748" s="168" t="s">
        <v>1729</v>
      </c>
      <c r="J2748" s="173">
        <v>1.0</v>
      </c>
      <c r="K2748" s="31" t="s">
        <v>82</v>
      </c>
      <c r="L2748" s="31" t="s">
        <v>134</v>
      </c>
      <c r="M2748" s="174">
        <v>45762.0</v>
      </c>
      <c r="N2748" s="31" t="s">
        <v>2</v>
      </c>
      <c r="O2748" s="173">
        <v>1.0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99" t="s">
        <v>7163</v>
      </c>
      <c r="B2749" s="168" t="s">
        <v>7160</v>
      </c>
      <c r="C2749" s="31" t="s">
        <v>1732</v>
      </c>
      <c r="D2749" s="168" t="s">
        <v>7161</v>
      </c>
      <c r="E2749" s="31" t="s">
        <v>7162</v>
      </c>
      <c r="F2749" s="31" t="s">
        <v>401</v>
      </c>
      <c r="G2749" s="168" t="s">
        <v>1736</v>
      </c>
      <c r="H2749" s="31" t="s">
        <v>1733</v>
      </c>
      <c r="I2749" s="168" t="s">
        <v>1729</v>
      </c>
      <c r="J2749" s="173">
        <v>1.0</v>
      </c>
      <c r="K2749" s="31" t="s">
        <v>82</v>
      </c>
      <c r="L2749" s="31" t="s">
        <v>134</v>
      </c>
      <c r="M2749" s="174">
        <v>45762.0</v>
      </c>
      <c r="N2749" s="31" t="s">
        <v>2</v>
      </c>
      <c r="O2749" s="173">
        <v>1.0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99" t="s">
        <v>7164</v>
      </c>
      <c r="B2750" s="168" t="s">
        <v>7143</v>
      </c>
      <c r="C2750" s="31" t="s">
        <v>1735</v>
      </c>
      <c r="D2750" s="168" t="s">
        <v>7144</v>
      </c>
      <c r="E2750" s="31" t="s">
        <v>7145</v>
      </c>
      <c r="F2750" s="31" t="s">
        <v>401</v>
      </c>
      <c r="G2750" s="168" t="s">
        <v>1749</v>
      </c>
      <c r="H2750" s="31" t="s">
        <v>1742</v>
      </c>
      <c r="I2750" s="168" t="s">
        <v>1729</v>
      </c>
      <c r="J2750" s="173">
        <v>1.0</v>
      </c>
      <c r="K2750" s="31" t="s">
        <v>82</v>
      </c>
      <c r="L2750" s="31" t="s">
        <v>134</v>
      </c>
      <c r="M2750" s="174">
        <v>45762.0</v>
      </c>
      <c r="N2750" s="31" t="s">
        <v>2</v>
      </c>
      <c r="O2750" s="173">
        <v>1.0</v>
      </c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99" t="s">
        <v>7165</v>
      </c>
      <c r="B2751" s="168" t="s">
        <v>6934</v>
      </c>
      <c r="C2751" s="31" t="s">
        <v>1735</v>
      </c>
      <c r="D2751" s="168" t="s">
        <v>6935</v>
      </c>
      <c r="E2751" s="31" t="s">
        <v>6936</v>
      </c>
      <c r="F2751" s="31" t="s">
        <v>513</v>
      </c>
      <c r="G2751" s="168" t="s">
        <v>1962</v>
      </c>
      <c r="H2751" s="31" t="s">
        <v>1944</v>
      </c>
      <c r="I2751" s="168" t="s">
        <v>1755</v>
      </c>
      <c r="J2751" s="173">
        <v>1.0</v>
      </c>
      <c r="K2751" s="31" t="s">
        <v>9</v>
      </c>
      <c r="L2751" s="31" t="s">
        <v>134</v>
      </c>
      <c r="M2751" s="174">
        <v>45762.0</v>
      </c>
      <c r="N2751" s="31" t="s">
        <v>2</v>
      </c>
      <c r="O2751" s="173">
        <v>1.0</v>
      </c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99" t="s">
        <v>7166</v>
      </c>
      <c r="B2752" s="168" t="s">
        <v>7167</v>
      </c>
      <c r="C2752" s="31" t="s">
        <v>1725</v>
      </c>
      <c r="D2752" s="168" t="s">
        <v>7168</v>
      </c>
      <c r="E2752" s="31" t="s">
        <v>7169</v>
      </c>
      <c r="F2752" s="31" t="s">
        <v>129</v>
      </c>
      <c r="G2752" s="163" t="s">
        <v>1728</v>
      </c>
      <c r="H2752" s="31" t="s">
        <v>1728</v>
      </c>
      <c r="I2752" s="168" t="s">
        <v>1755</v>
      </c>
      <c r="J2752" s="173">
        <v>1.0</v>
      </c>
      <c r="K2752" s="31" t="s">
        <v>9</v>
      </c>
      <c r="L2752" s="31" t="s">
        <v>134</v>
      </c>
      <c r="M2752" s="174">
        <v>45762.0</v>
      </c>
      <c r="N2752" s="31" t="s">
        <v>2</v>
      </c>
      <c r="O2752" s="173">
        <v>1.0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99" t="s">
        <v>7170</v>
      </c>
      <c r="B2753" s="168" t="s">
        <v>7171</v>
      </c>
      <c r="C2753" s="31" t="s">
        <v>1725</v>
      </c>
      <c r="D2753" s="168" t="s">
        <v>7172</v>
      </c>
      <c r="E2753" s="31" t="s">
        <v>7173</v>
      </c>
      <c r="F2753" s="31" t="s">
        <v>129</v>
      </c>
      <c r="G2753" s="163" t="s">
        <v>1728</v>
      </c>
      <c r="H2753" s="31" t="s">
        <v>1728</v>
      </c>
      <c r="I2753" s="168" t="s">
        <v>1755</v>
      </c>
      <c r="J2753" s="173">
        <v>1.0</v>
      </c>
      <c r="K2753" s="31" t="s">
        <v>9</v>
      </c>
      <c r="L2753" s="31" t="s">
        <v>134</v>
      </c>
      <c r="M2753" s="174">
        <v>45762.0</v>
      </c>
      <c r="N2753" s="31" t="s">
        <v>2</v>
      </c>
      <c r="O2753" s="173">
        <v>1.0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99" t="s">
        <v>7174</v>
      </c>
      <c r="B2754" s="168" t="s">
        <v>7160</v>
      </c>
      <c r="C2754" s="31" t="s">
        <v>1735</v>
      </c>
      <c r="D2754" s="168" t="s">
        <v>7161</v>
      </c>
      <c r="E2754" s="31" t="s">
        <v>7162</v>
      </c>
      <c r="F2754" s="31" t="s">
        <v>401</v>
      </c>
      <c r="G2754" s="168" t="s">
        <v>1736</v>
      </c>
      <c r="H2754" s="31" t="s">
        <v>1733</v>
      </c>
      <c r="I2754" s="168" t="s">
        <v>1729</v>
      </c>
      <c r="J2754" s="173">
        <v>1.0</v>
      </c>
      <c r="K2754" s="31" t="s">
        <v>82</v>
      </c>
      <c r="L2754" s="31" t="s">
        <v>134</v>
      </c>
      <c r="M2754" s="174">
        <v>45762.0</v>
      </c>
      <c r="N2754" s="31" t="s">
        <v>2</v>
      </c>
      <c r="O2754" s="173">
        <v>1.0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99" t="s">
        <v>7175</v>
      </c>
      <c r="B2755" s="168" t="s">
        <v>7176</v>
      </c>
      <c r="C2755" s="31" t="s">
        <v>1725</v>
      </c>
      <c r="D2755" s="168" t="s">
        <v>7177</v>
      </c>
      <c r="E2755" s="31" t="s">
        <v>5354</v>
      </c>
      <c r="F2755" s="31" t="s">
        <v>178</v>
      </c>
      <c r="G2755" s="163" t="s">
        <v>1728</v>
      </c>
      <c r="H2755" s="31" t="s">
        <v>1728</v>
      </c>
      <c r="I2755" s="168" t="s">
        <v>1729</v>
      </c>
      <c r="J2755" s="173">
        <v>1.0</v>
      </c>
      <c r="K2755" s="31" t="s">
        <v>82</v>
      </c>
      <c r="L2755" s="31" t="s">
        <v>134</v>
      </c>
      <c r="M2755" s="174">
        <v>45762.0</v>
      </c>
      <c r="N2755" s="31" t="s">
        <v>2</v>
      </c>
      <c r="O2755" s="173">
        <v>1.0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99" t="s">
        <v>7178</v>
      </c>
      <c r="B2756" s="168" t="s">
        <v>7167</v>
      </c>
      <c r="C2756" s="31" t="s">
        <v>1732</v>
      </c>
      <c r="D2756" s="168" t="s">
        <v>7168</v>
      </c>
      <c r="E2756" s="31" t="s">
        <v>7169</v>
      </c>
      <c r="F2756" s="31" t="s">
        <v>129</v>
      </c>
      <c r="G2756" s="168" t="s">
        <v>6736</v>
      </c>
      <c r="H2756" s="31" t="s">
        <v>6716</v>
      </c>
      <c r="I2756" s="168" t="s">
        <v>1755</v>
      </c>
      <c r="J2756" s="173">
        <v>1.0</v>
      </c>
      <c r="K2756" s="31" t="s">
        <v>9</v>
      </c>
      <c r="L2756" s="31" t="s">
        <v>134</v>
      </c>
      <c r="M2756" s="174">
        <v>45762.0</v>
      </c>
      <c r="N2756" s="31" t="s">
        <v>2</v>
      </c>
      <c r="O2756" s="173">
        <v>1.0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99" t="s">
        <v>7179</v>
      </c>
      <c r="B2757" s="168" t="s">
        <v>7139</v>
      </c>
      <c r="C2757" s="31" t="s">
        <v>1735</v>
      </c>
      <c r="D2757" s="168" t="s">
        <v>7140</v>
      </c>
      <c r="E2757" s="31" t="s">
        <v>7141</v>
      </c>
      <c r="F2757" s="31" t="s">
        <v>517</v>
      </c>
      <c r="G2757" s="168" t="s">
        <v>6891</v>
      </c>
      <c r="H2757" s="31" t="s">
        <v>6719</v>
      </c>
      <c r="I2757" s="168" t="s">
        <v>1755</v>
      </c>
      <c r="J2757" s="173">
        <v>1.0</v>
      </c>
      <c r="K2757" s="31" t="s">
        <v>9</v>
      </c>
      <c r="L2757" s="31" t="s">
        <v>134</v>
      </c>
      <c r="M2757" s="174">
        <v>45762.0</v>
      </c>
      <c r="N2757" s="31" t="s">
        <v>2</v>
      </c>
      <c r="O2757" s="173">
        <v>1.0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99" t="s">
        <v>7180</v>
      </c>
      <c r="B2758" s="168" t="s">
        <v>7171</v>
      </c>
      <c r="C2758" s="31" t="s">
        <v>1732</v>
      </c>
      <c r="D2758" s="168" t="s">
        <v>7172</v>
      </c>
      <c r="E2758" s="31" t="s">
        <v>7173</v>
      </c>
      <c r="F2758" s="31" t="s">
        <v>129</v>
      </c>
      <c r="G2758" s="168" t="s">
        <v>6736</v>
      </c>
      <c r="H2758" s="31" t="s">
        <v>6716</v>
      </c>
      <c r="I2758" s="168" t="s">
        <v>1755</v>
      </c>
      <c r="J2758" s="173">
        <v>1.0</v>
      </c>
      <c r="K2758" s="31" t="s">
        <v>9</v>
      </c>
      <c r="L2758" s="31" t="s">
        <v>134</v>
      </c>
      <c r="M2758" s="174">
        <v>45762.0</v>
      </c>
      <c r="N2758" s="31" t="s">
        <v>2</v>
      </c>
      <c r="O2758" s="173">
        <v>1.0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99" t="s">
        <v>7181</v>
      </c>
      <c r="B2759" s="168" t="s">
        <v>7182</v>
      </c>
      <c r="C2759" s="31" t="s">
        <v>1725</v>
      </c>
      <c r="D2759" s="168" t="s">
        <v>7183</v>
      </c>
      <c r="E2759" s="31" t="s">
        <v>7184</v>
      </c>
      <c r="F2759" s="31" t="s">
        <v>178</v>
      </c>
      <c r="G2759" s="163" t="s">
        <v>1728</v>
      </c>
      <c r="H2759" s="31" t="s">
        <v>1728</v>
      </c>
      <c r="I2759" s="168" t="s">
        <v>1729</v>
      </c>
      <c r="J2759" s="173">
        <v>1.0</v>
      </c>
      <c r="K2759" s="31" t="s">
        <v>82</v>
      </c>
      <c r="L2759" s="31" t="s">
        <v>134</v>
      </c>
      <c r="M2759" s="174">
        <v>45762.0</v>
      </c>
      <c r="N2759" s="31" t="s">
        <v>2</v>
      </c>
      <c r="O2759" s="173">
        <v>1.0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99" t="s">
        <v>7185</v>
      </c>
      <c r="B2760" s="168" t="s">
        <v>7176</v>
      </c>
      <c r="C2760" s="31" t="s">
        <v>1732</v>
      </c>
      <c r="D2760" s="168" t="s">
        <v>7177</v>
      </c>
      <c r="E2760" s="31" t="s">
        <v>5354</v>
      </c>
      <c r="F2760" s="31" t="s">
        <v>178</v>
      </c>
      <c r="G2760" s="168" t="s">
        <v>1792</v>
      </c>
      <c r="H2760" s="31" t="s">
        <v>1779</v>
      </c>
      <c r="I2760" s="168" t="s">
        <v>1729</v>
      </c>
      <c r="J2760" s="173">
        <v>1.0</v>
      </c>
      <c r="K2760" s="31" t="s">
        <v>82</v>
      </c>
      <c r="L2760" s="31" t="s">
        <v>134</v>
      </c>
      <c r="M2760" s="174">
        <v>45762.0</v>
      </c>
      <c r="N2760" s="31" t="s">
        <v>2</v>
      </c>
      <c r="O2760" s="173">
        <v>1.0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99" t="s">
        <v>7186</v>
      </c>
      <c r="B2761" s="168" t="s">
        <v>7182</v>
      </c>
      <c r="C2761" s="31" t="s">
        <v>1732</v>
      </c>
      <c r="D2761" s="168" t="s">
        <v>7183</v>
      </c>
      <c r="E2761" s="31" t="s">
        <v>7184</v>
      </c>
      <c r="F2761" s="31" t="s">
        <v>178</v>
      </c>
      <c r="G2761" s="168" t="s">
        <v>1792</v>
      </c>
      <c r="H2761" s="31" t="s">
        <v>1779</v>
      </c>
      <c r="I2761" s="168" t="s">
        <v>1729</v>
      </c>
      <c r="J2761" s="173">
        <v>1.0</v>
      </c>
      <c r="K2761" s="31" t="s">
        <v>82</v>
      </c>
      <c r="L2761" s="31" t="s">
        <v>134</v>
      </c>
      <c r="M2761" s="174">
        <v>45762.0</v>
      </c>
      <c r="N2761" s="31" t="s">
        <v>2</v>
      </c>
      <c r="O2761" s="173">
        <v>1.0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99" t="s">
        <v>7187</v>
      </c>
      <c r="B2762" s="168" t="s">
        <v>7188</v>
      </c>
      <c r="C2762" s="31" t="s">
        <v>1725</v>
      </c>
      <c r="D2762" s="168" t="s">
        <v>7189</v>
      </c>
      <c r="E2762" s="31" t="s">
        <v>5462</v>
      </c>
      <c r="F2762" s="31" t="s">
        <v>132</v>
      </c>
      <c r="G2762" s="163" t="s">
        <v>1728</v>
      </c>
      <c r="H2762" s="31" t="s">
        <v>1728</v>
      </c>
      <c r="I2762" s="168" t="s">
        <v>1729</v>
      </c>
      <c r="J2762" s="173">
        <v>1.0</v>
      </c>
      <c r="K2762" s="31" t="s">
        <v>82</v>
      </c>
      <c r="L2762" s="31" t="s">
        <v>134</v>
      </c>
      <c r="M2762" s="174">
        <v>45762.0</v>
      </c>
      <c r="N2762" s="31" t="s">
        <v>2</v>
      </c>
      <c r="O2762" s="173">
        <v>1.0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99" t="s">
        <v>7190</v>
      </c>
      <c r="B2763" s="168" t="s">
        <v>7188</v>
      </c>
      <c r="C2763" s="31" t="s">
        <v>1732</v>
      </c>
      <c r="D2763" s="168" t="s">
        <v>7189</v>
      </c>
      <c r="E2763" s="31" t="s">
        <v>5462</v>
      </c>
      <c r="F2763" s="31" t="s">
        <v>132</v>
      </c>
      <c r="G2763" s="168" t="s">
        <v>6738</v>
      </c>
      <c r="H2763" s="31" t="s">
        <v>6739</v>
      </c>
      <c r="I2763" s="168" t="s">
        <v>1729</v>
      </c>
      <c r="J2763" s="173">
        <v>1.0</v>
      </c>
      <c r="K2763" s="31" t="s">
        <v>82</v>
      </c>
      <c r="L2763" s="31" t="s">
        <v>134</v>
      </c>
      <c r="M2763" s="174">
        <v>45762.0</v>
      </c>
      <c r="N2763" s="31" t="s">
        <v>2</v>
      </c>
      <c r="O2763" s="173">
        <v>1.0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99" t="s">
        <v>7191</v>
      </c>
      <c r="B2764" s="168" t="s">
        <v>7192</v>
      </c>
      <c r="C2764" s="31" t="s">
        <v>1725</v>
      </c>
      <c r="D2764" s="168" t="s">
        <v>7193</v>
      </c>
      <c r="E2764" s="31" t="s">
        <v>7194</v>
      </c>
      <c r="F2764" s="31" t="s">
        <v>178</v>
      </c>
      <c r="G2764" s="163" t="s">
        <v>1728</v>
      </c>
      <c r="H2764" s="31" t="s">
        <v>1728</v>
      </c>
      <c r="I2764" s="168" t="s">
        <v>1755</v>
      </c>
      <c r="J2764" s="173">
        <v>1.0</v>
      </c>
      <c r="K2764" s="31" t="s">
        <v>9</v>
      </c>
      <c r="L2764" s="31" t="s">
        <v>134</v>
      </c>
      <c r="M2764" s="174">
        <v>45762.0</v>
      </c>
      <c r="N2764" s="31" t="s">
        <v>2</v>
      </c>
      <c r="O2764" s="173">
        <v>1.0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99" t="s">
        <v>7195</v>
      </c>
      <c r="B2765" s="168" t="s">
        <v>7176</v>
      </c>
      <c r="C2765" s="31" t="s">
        <v>1735</v>
      </c>
      <c r="D2765" s="168" t="s">
        <v>7177</v>
      </c>
      <c r="E2765" s="31" t="s">
        <v>5354</v>
      </c>
      <c r="F2765" s="31" t="s">
        <v>178</v>
      </c>
      <c r="G2765" s="168" t="s">
        <v>1792</v>
      </c>
      <c r="H2765" s="31" t="s">
        <v>1779</v>
      </c>
      <c r="I2765" s="168" t="s">
        <v>1729</v>
      </c>
      <c r="J2765" s="173">
        <v>1.0</v>
      </c>
      <c r="K2765" s="31" t="s">
        <v>82</v>
      </c>
      <c r="L2765" s="31" t="s">
        <v>134</v>
      </c>
      <c r="M2765" s="174">
        <v>45762.0</v>
      </c>
      <c r="N2765" s="31" t="s">
        <v>2</v>
      </c>
      <c r="O2765" s="173">
        <v>1.0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99" t="s">
        <v>7196</v>
      </c>
      <c r="B2766" s="168" t="s">
        <v>7147</v>
      </c>
      <c r="C2766" s="31" t="s">
        <v>1735</v>
      </c>
      <c r="D2766" s="168" t="s">
        <v>7148</v>
      </c>
      <c r="E2766" s="31" t="s">
        <v>7149</v>
      </c>
      <c r="F2766" s="31" t="s">
        <v>517</v>
      </c>
      <c r="G2766" s="168" t="s">
        <v>6811</v>
      </c>
      <c r="H2766" s="31" t="s">
        <v>6812</v>
      </c>
      <c r="I2766" s="168" t="s">
        <v>1755</v>
      </c>
      <c r="J2766" s="173">
        <v>1.0</v>
      </c>
      <c r="K2766" s="31" t="s">
        <v>9</v>
      </c>
      <c r="L2766" s="31" t="s">
        <v>134</v>
      </c>
      <c r="M2766" s="174">
        <v>45762.0</v>
      </c>
      <c r="N2766" s="31" t="s">
        <v>2</v>
      </c>
      <c r="O2766" s="173">
        <v>1.0</v>
      </c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99" t="s">
        <v>7197</v>
      </c>
      <c r="B2767" s="168" t="s">
        <v>7198</v>
      </c>
      <c r="C2767" s="31" t="s">
        <v>1725</v>
      </c>
      <c r="D2767" s="168" t="s">
        <v>7199</v>
      </c>
      <c r="E2767" s="31" t="s">
        <v>7019</v>
      </c>
      <c r="F2767" s="31" t="s">
        <v>403</v>
      </c>
      <c r="G2767" s="163" t="s">
        <v>1728</v>
      </c>
      <c r="H2767" s="31" t="s">
        <v>1728</v>
      </c>
      <c r="I2767" s="168" t="s">
        <v>1755</v>
      </c>
      <c r="J2767" s="173">
        <v>1.0</v>
      </c>
      <c r="K2767" s="31" t="s">
        <v>9</v>
      </c>
      <c r="L2767" s="31" t="s">
        <v>134</v>
      </c>
      <c r="M2767" s="174">
        <v>45762.0</v>
      </c>
      <c r="N2767" s="31" t="s">
        <v>2</v>
      </c>
      <c r="O2767" s="173">
        <v>1.0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99" t="s">
        <v>7200</v>
      </c>
      <c r="B2768" s="168" t="s">
        <v>7188</v>
      </c>
      <c r="C2768" s="31" t="s">
        <v>1735</v>
      </c>
      <c r="D2768" s="168" t="s">
        <v>7189</v>
      </c>
      <c r="E2768" s="31" t="s">
        <v>5462</v>
      </c>
      <c r="F2768" s="31" t="s">
        <v>132</v>
      </c>
      <c r="G2768" s="168" t="s">
        <v>6738</v>
      </c>
      <c r="H2768" s="31" t="s">
        <v>6739</v>
      </c>
      <c r="I2768" s="168" t="s">
        <v>1729</v>
      </c>
      <c r="J2768" s="173">
        <v>1.0</v>
      </c>
      <c r="K2768" s="31" t="s">
        <v>82</v>
      </c>
      <c r="L2768" s="31" t="s">
        <v>134</v>
      </c>
      <c r="M2768" s="174">
        <v>45762.0</v>
      </c>
      <c r="N2768" s="31" t="s">
        <v>2</v>
      </c>
      <c r="O2768" s="173">
        <v>1.0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99" t="s">
        <v>7201</v>
      </c>
      <c r="B2769" s="168" t="s">
        <v>7192</v>
      </c>
      <c r="C2769" s="31" t="s">
        <v>1732</v>
      </c>
      <c r="D2769" s="168" t="s">
        <v>7193</v>
      </c>
      <c r="E2769" s="31" t="s">
        <v>7194</v>
      </c>
      <c r="F2769" s="31" t="s">
        <v>178</v>
      </c>
      <c r="G2769" s="168" t="s">
        <v>1792</v>
      </c>
      <c r="H2769" s="31" t="s">
        <v>1779</v>
      </c>
      <c r="I2769" s="168" t="s">
        <v>1755</v>
      </c>
      <c r="J2769" s="173">
        <v>1.0</v>
      </c>
      <c r="K2769" s="31" t="s">
        <v>9</v>
      </c>
      <c r="L2769" s="31" t="s">
        <v>134</v>
      </c>
      <c r="M2769" s="174">
        <v>45762.0</v>
      </c>
      <c r="N2769" s="31" t="s">
        <v>2</v>
      </c>
      <c r="O2769" s="173">
        <v>1.0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99" t="s">
        <v>7202</v>
      </c>
      <c r="B2770" s="168" t="s">
        <v>7198</v>
      </c>
      <c r="C2770" s="31" t="s">
        <v>1732</v>
      </c>
      <c r="D2770" s="168" t="s">
        <v>7199</v>
      </c>
      <c r="E2770" s="31" t="s">
        <v>7019</v>
      </c>
      <c r="F2770" s="31" t="s">
        <v>403</v>
      </c>
      <c r="G2770" s="168" t="s">
        <v>1736</v>
      </c>
      <c r="H2770" s="31" t="s">
        <v>1733</v>
      </c>
      <c r="I2770" s="168" t="s">
        <v>1755</v>
      </c>
      <c r="J2770" s="173">
        <v>1.0</v>
      </c>
      <c r="K2770" s="31" t="s">
        <v>9</v>
      </c>
      <c r="L2770" s="31" t="s">
        <v>134</v>
      </c>
      <c r="M2770" s="174">
        <v>45762.0</v>
      </c>
      <c r="N2770" s="31" t="s">
        <v>2</v>
      </c>
      <c r="O2770" s="173">
        <v>1.0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99" t="s">
        <v>7203</v>
      </c>
      <c r="B2771" s="168" t="s">
        <v>7204</v>
      </c>
      <c r="C2771" s="31" t="s">
        <v>1725</v>
      </c>
      <c r="D2771" s="168" t="s">
        <v>7205</v>
      </c>
      <c r="E2771" s="31" t="s">
        <v>7206</v>
      </c>
      <c r="F2771" s="31" t="s">
        <v>517</v>
      </c>
      <c r="G2771" s="163" t="s">
        <v>1728</v>
      </c>
      <c r="H2771" s="31" t="s">
        <v>1728</v>
      </c>
      <c r="I2771" s="168" t="s">
        <v>1755</v>
      </c>
      <c r="J2771" s="173">
        <v>1.0</v>
      </c>
      <c r="K2771" s="31" t="s">
        <v>9</v>
      </c>
      <c r="L2771" s="31" t="s">
        <v>134</v>
      </c>
      <c r="M2771" s="174">
        <v>45762.0</v>
      </c>
      <c r="N2771" s="31" t="s">
        <v>2</v>
      </c>
      <c r="O2771" s="173">
        <v>1.0</v>
      </c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99" t="s">
        <v>7207</v>
      </c>
      <c r="B2772" s="168" t="s">
        <v>7171</v>
      </c>
      <c r="C2772" s="31" t="s">
        <v>1735</v>
      </c>
      <c r="D2772" s="168" t="s">
        <v>7172</v>
      </c>
      <c r="E2772" s="31" t="s">
        <v>7173</v>
      </c>
      <c r="F2772" s="31" t="s">
        <v>129</v>
      </c>
      <c r="G2772" s="168" t="s">
        <v>6736</v>
      </c>
      <c r="H2772" s="31" t="s">
        <v>6716</v>
      </c>
      <c r="I2772" s="168" t="s">
        <v>1755</v>
      </c>
      <c r="J2772" s="173">
        <v>1.0</v>
      </c>
      <c r="K2772" s="31" t="s">
        <v>9</v>
      </c>
      <c r="L2772" s="31" t="s">
        <v>134</v>
      </c>
      <c r="M2772" s="174">
        <v>45762.0</v>
      </c>
      <c r="N2772" s="31" t="s">
        <v>2</v>
      </c>
      <c r="O2772" s="173">
        <v>1.0</v>
      </c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99" t="s">
        <v>7208</v>
      </c>
      <c r="B2773" s="168" t="s">
        <v>7204</v>
      </c>
      <c r="C2773" s="31" t="s">
        <v>1732</v>
      </c>
      <c r="D2773" s="168" t="s">
        <v>7205</v>
      </c>
      <c r="E2773" s="31" t="s">
        <v>7206</v>
      </c>
      <c r="F2773" s="31" t="s">
        <v>517</v>
      </c>
      <c r="G2773" s="168" t="s">
        <v>6891</v>
      </c>
      <c r="H2773" s="31" t="s">
        <v>6719</v>
      </c>
      <c r="I2773" s="168" t="s">
        <v>1755</v>
      </c>
      <c r="J2773" s="173">
        <v>1.0</v>
      </c>
      <c r="K2773" s="31" t="s">
        <v>9</v>
      </c>
      <c r="L2773" s="31" t="s">
        <v>134</v>
      </c>
      <c r="M2773" s="174">
        <v>45762.0</v>
      </c>
      <c r="N2773" s="31" t="s">
        <v>2</v>
      </c>
      <c r="O2773" s="173">
        <v>1.0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99" t="s">
        <v>7209</v>
      </c>
      <c r="B2774" s="168" t="s">
        <v>7198</v>
      </c>
      <c r="C2774" s="31" t="s">
        <v>1735</v>
      </c>
      <c r="D2774" s="168" t="s">
        <v>7199</v>
      </c>
      <c r="E2774" s="31" t="s">
        <v>7019</v>
      </c>
      <c r="F2774" s="31" t="s">
        <v>403</v>
      </c>
      <c r="G2774" s="168" t="s">
        <v>1736</v>
      </c>
      <c r="H2774" s="31" t="s">
        <v>1733</v>
      </c>
      <c r="I2774" s="168" t="s">
        <v>1755</v>
      </c>
      <c r="J2774" s="173">
        <v>1.0</v>
      </c>
      <c r="K2774" s="31" t="s">
        <v>9</v>
      </c>
      <c r="L2774" s="31" t="s">
        <v>134</v>
      </c>
      <c r="M2774" s="174">
        <v>45762.0</v>
      </c>
      <c r="N2774" s="31" t="s">
        <v>2</v>
      </c>
      <c r="O2774" s="173">
        <v>1.0</v>
      </c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99" t="s">
        <v>7210</v>
      </c>
      <c r="B2775" s="168" t="s">
        <v>7182</v>
      </c>
      <c r="C2775" s="31" t="s">
        <v>1735</v>
      </c>
      <c r="D2775" s="168" t="s">
        <v>7183</v>
      </c>
      <c r="E2775" s="31" t="s">
        <v>7184</v>
      </c>
      <c r="F2775" s="31" t="s">
        <v>178</v>
      </c>
      <c r="G2775" s="168" t="s">
        <v>1792</v>
      </c>
      <c r="H2775" s="31" t="s">
        <v>1779</v>
      </c>
      <c r="I2775" s="168" t="s">
        <v>1729</v>
      </c>
      <c r="J2775" s="173">
        <v>1.0</v>
      </c>
      <c r="K2775" s="31" t="s">
        <v>82</v>
      </c>
      <c r="L2775" s="31" t="s">
        <v>134</v>
      </c>
      <c r="M2775" s="174">
        <v>45762.0</v>
      </c>
      <c r="N2775" s="31" t="s">
        <v>2</v>
      </c>
      <c r="O2775" s="173">
        <v>1.0</v>
      </c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99" t="s">
        <v>7211</v>
      </c>
      <c r="B2776" s="168" t="s">
        <v>7204</v>
      </c>
      <c r="C2776" s="31" t="s">
        <v>1735</v>
      </c>
      <c r="D2776" s="168" t="s">
        <v>7205</v>
      </c>
      <c r="E2776" s="31" t="s">
        <v>7206</v>
      </c>
      <c r="F2776" s="31" t="s">
        <v>517</v>
      </c>
      <c r="G2776" s="168" t="s">
        <v>6891</v>
      </c>
      <c r="H2776" s="31" t="s">
        <v>6719</v>
      </c>
      <c r="I2776" s="168" t="s">
        <v>1755</v>
      </c>
      <c r="J2776" s="173">
        <v>1.0</v>
      </c>
      <c r="K2776" s="31" t="s">
        <v>9</v>
      </c>
      <c r="L2776" s="31" t="s">
        <v>134</v>
      </c>
      <c r="M2776" s="174">
        <v>45762.0</v>
      </c>
      <c r="N2776" s="31" t="s">
        <v>2</v>
      </c>
      <c r="O2776" s="173">
        <v>1.0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99" t="s">
        <v>7212</v>
      </c>
      <c r="B2777" s="168" t="s">
        <v>7213</v>
      </c>
      <c r="C2777" s="31" t="s">
        <v>1725</v>
      </c>
      <c r="D2777" s="168" t="s">
        <v>7214</v>
      </c>
      <c r="E2777" s="31" t="s">
        <v>7215</v>
      </c>
      <c r="F2777" s="31" t="s">
        <v>131</v>
      </c>
      <c r="G2777" s="163" t="s">
        <v>1728</v>
      </c>
      <c r="H2777" s="31" t="s">
        <v>1728</v>
      </c>
      <c r="I2777" s="168" t="s">
        <v>1729</v>
      </c>
      <c r="J2777" s="173">
        <v>1.0</v>
      </c>
      <c r="K2777" s="31" t="s">
        <v>82</v>
      </c>
      <c r="L2777" s="31" t="s">
        <v>134</v>
      </c>
      <c r="M2777" s="174">
        <v>45762.0</v>
      </c>
      <c r="N2777" s="31" t="s">
        <v>2</v>
      </c>
      <c r="O2777" s="173">
        <v>1.0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99" t="s">
        <v>7216</v>
      </c>
      <c r="B2778" s="168" t="s">
        <v>7217</v>
      </c>
      <c r="C2778" s="31" t="s">
        <v>1725</v>
      </c>
      <c r="D2778" s="168" t="s">
        <v>7218</v>
      </c>
      <c r="E2778" s="31" t="s">
        <v>6526</v>
      </c>
      <c r="F2778" s="31" t="s">
        <v>403</v>
      </c>
      <c r="G2778" s="163" t="s">
        <v>1728</v>
      </c>
      <c r="H2778" s="31" t="s">
        <v>1728</v>
      </c>
      <c r="I2778" s="168" t="s">
        <v>1729</v>
      </c>
      <c r="J2778" s="173">
        <v>1.0</v>
      </c>
      <c r="K2778" s="31" t="s">
        <v>82</v>
      </c>
      <c r="L2778" s="31" t="s">
        <v>134</v>
      </c>
      <c r="M2778" s="174">
        <v>45762.0</v>
      </c>
      <c r="N2778" s="31" t="s">
        <v>2</v>
      </c>
      <c r="O2778" s="173">
        <v>1.0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99" t="s">
        <v>7219</v>
      </c>
      <c r="B2779" s="168" t="s">
        <v>7213</v>
      </c>
      <c r="C2779" s="31" t="s">
        <v>1732</v>
      </c>
      <c r="D2779" s="168" t="s">
        <v>7214</v>
      </c>
      <c r="E2779" s="31" t="s">
        <v>7215</v>
      </c>
      <c r="F2779" s="31" t="s">
        <v>131</v>
      </c>
      <c r="G2779" s="168" t="s">
        <v>6811</v>
      </c>
      <c r="H2779" s="31" t="s">
        <v>6812</v>
      </c>
      <c r="I2779" s="168" t="s">
        <v>1729</v>
      </c>
      <c r="J2779" s="173">
        <v>1.0</v>
      </c>
      <c r="K2779" s="31" t="s">
        <v>82</v>
      </c>
      <c r="L2779" s="31" t="s">
        <v>134</v>
      </c>
      <c r="M2779" s="174">
        <v>45762.0</v>
      </c>
      <c r="N2779" s="31" t="s">
        <v>2</v>
      </c>
      <c r="O2779" s="173">
        <v>1.0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99" t="s">
        <v>7220</v>
      </c>
      <c r="B2780" s="168" t="s">
        <v>7217</v>
      </c>
      <c r="C2780" s="31" t="s">
        <v>1732</v>
      </c>
      <c r="D2780" s="168" t="s">
        <v>7218</v>
      </c>
      <c r="E2780" s="31" t="s">
        <v>6526</v>
      </c>
      <c r="F2780" s="31" t="s">
        <v>403</v>
      </c>
      <c r="G2780" s="168" t="s">
        <v>1736</v>
      </c>
      <c r="H2780" s="31" t="s">
        <v>1733</v>
      </c>
      <c r="I2780" s="168" t="s">
        <v>1729</v>
      </c>
      <c r="J2780" s="173">
        <v>1.0</v>
      </c>
      <c r="K2780" s="31" t="s">
        <v>82</v>
      </c>
      <c r="L2780" s="31" t="s">
        <v>134</v>
      </c>
      <c r="M2780" s="174">
        <v>45762.0</v>
      </c>
      <c r="N2780" s="31" t="s">
        <v>2</v>
      </c>
      <c r="O2780" s="173">
        <v>1.0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99" t="s">
        <v>7221</v>
      </c>
      <c r="B2781" s="168" t="s">
        <v>7222</v>
      </c>
      <c r="C2781" s="31" t="s">
        <v>1725</v>
      </c>
      <c r="D2781" s="168" t="s">
        <v>7223</v>
      </c>
      <c r="E2781" s="31" t="s">
        <v>7224</v>
      </c>
      <c r="F2781" s="31" t="s">
        <v>132</v>
      </c>
      <c r="G2781" s="163" t="s">
        <v>1728</v>
      </c>
      <c r="H2781" s="31" t="s">
        <v>1728</v>
      </c>
      <c r="I2781" s="168" t="s">
        <v>1729</v>
      </c>
      <c r="J2781" s="173">
        <v>1.0</v>
      </c>
      <c r="K2781" s="31" t="s">
        <v>82</v>
      </c>
      <c r="L2781" s="31" t="s">
        <v>134</v>
      </c>
      <c r="M2781" s="174">
        <v>45762.0</v>
      </c>
      <c r="N2781" s="31" t="s">
        <v>2</v>
      </c>
      <c r="O2781" s="173">
        <v>1.0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99" t="s">
        <v>7225</v>
      </c>
      <c r="B2782" s="168" t="s">
        <v>7226</v>
      </c>
      <c r="C2782" s="31" t="s">
        <v>1725</v>
      </c>
      <c r="D2782" s="168" t="s">
        <v>7227</v>
      </c>
      <c r="E2782" s="31" t="s">
        <v>5127</v>
      </c>
      <c r="F2782" s="31" t="s">
        <v>178</v>
      </c>
      <c r="G2782" s="163" t="s">
        <v>1728</v>
      </c>
      <c r="H2782" s="31" t="s">
        <v>1728</v>
      </c>
      <c r="I2782" s="168" t="s">
        <v>1729</v>
      </c>
      <c r="J2782" s="173">
        <v>1.0</v>
      </c>
      <c r="K2782" s="31" t="s">
        <v>82</v>
      </c>
      <c r="L2782" s="31" t="s">
        <v>134</v>
      </c>
      <c r="M2782" s="174">
        <v>45762.0</v>
      </c>
      <c r="N2782" s="31" t="s">
        <v>2</v>
      </c>
      <c r="O2782" s="173">
        <v>1.0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99" t="s">
        <v>7228</v>
      </c>
      <c r="B2783" s="168" t="s">
        <v>7167</v>
      </c>
      <c r="C2783" s="31" t="s">
        <v>1735</v>
      </c>
      <c r="D2783" s="168" t="s">
        <v>7168</v>
      </c>
      <c r="E2783" s="31" t="s">
        <v>7169</v>
      </c>
      <c r="F2783" s="31" t="s">
        <v>129</v>
      </c>
      <c r="G2783" s="168" t="s">
        <v>6736</v>
      </c>
      <c r="H2783" s="31" t="s">
        <v>6716</v>
      </c>
      <c r="I2783" s="168" t="s">
        <v>1755</v>
      </c>
      <c r="J2783" s="173">
        <v>1.0</v>
      </c>
      <c r="K2783" s="31" t="s">
        <v>9</v>
      </c>
      <c r="L2783" s="31" t="s">
        <v>134</v>
      </c>
      <c r="M2783" s="174">
        <v>45762.0</v>
      </c>
      <c r="N2783" s="31" t="s">
        <v>2</v>
      </c>
      <c r="O2783" s="173">
        <v>1.0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99" t="s">
        <v>7229</v>
      </c>
      <c r="B2784" s="168" t="s">
        <v>7222</v>
      </c>
      <c r="C2784" s="31" t="s">
        <v>1732</v>
      </c>
      <c r="D2784" s="168" t="s">
        <v>7223</v>
      </c>
      <c r="E2784" s="31" t="s">
        <v>7224</v>
      </c>
      <c r="F2784" s="31" t="s">
        <v>132</v>
      </c>
      <c r="G2784" s="168" t="s">
        <v>6738</v>
      </c>
      <c r="H2784" s="31" t="s">
        <v>6739</v>
      </c>
      <c r="I2784" s="168" t="s">
        <v>1729</v>
      </c>
      <c r="J2784" s="173">
        <v>1.0</v>
      </c>
      <c r="K2784" s="31" t="s">
        <v>82</v>
      </c>
      <c r="L2784" s="31" t="s">
        <v>134</v>
      </c>
      <c r="M2784" s="174">
        <v>45762.0</v>
      </c>
      <c r="N2784" s="31" t="s">
        <v>2</v>
      </c>
      <c r="O2784" s="173">
        <v>1.0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99" t="s">
        <v>7230</v>
      </c>
      <c r="B2785" s="168" t="s">
        <v>7226</v>
      </c>
      <c r="C2785" s="31" t="s">
        <v>1732</v>
      </c>
      <c r="D2785" s="168" t="s">
        <v>7227</v>
      </c>
      <c r="E2785" s="31" t="s">
        <v>5127</v>
      </c>
      <c r="F2785" s="31" t="s">
        <v>178</v>
      </c>
      <c r="G2785" s="168" t="s">
        <v>1962</v>
      </c>
      <c r="H2785" s="31" t="s">
        <v>1944</v>
      </c>
      <c r="I2785" s="168" t="s">
        <v>1729</v>
      </c>
      <c r="J2785" s="173">
        <v>1.0</v>
      </c>
      <c r="K2785" s="31" t="s">
        <v>82</v>
      </c>
      <c r="L2785" s="31" t="s">
        <v>134</v>
      </c>
      <c r="M2785" s="174">
        <v>45762.0</v>
      </c>
      <c r="N2785" s="31" t="s">
        <v>2</v>
      </c>
      <c r="O2785" s="173">
        <v>1.0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99" t="s">
        <v>7231</v>
      </c>
      <c r="B2786" s="168" t="s">
        <v>7232</v>
      </c>
      <c r="C2786" s="31" t="s">
        <v>1725</v>
      </c>
      <c r="D2786" s="168" t="s">
        <v>7233</v>
      </c>
      <c r="E2786" s="31" t="s">
        <v>7234</v>
      </c>
      <c r="F2786" s="31" t="s">
        <v>401</v>
      </c>
      <c r="G2786" s="163" t="s">
        <v>1728</v>
      </c>
      <c r="H2786" s="31" t="s">
        <v>1728</v>
      </c>
      <c r="I2786" s="168" t="s">
        <v>1755</v>
      </c>
      <c r="J2786" s="173">
        <v>1.0</v>
      </c>
      <c r="K2786" s="31" t="s">
        <v>9</v>
      </c>
      <c r="L2786" s="31" t="s">
        <v>134</v>
      </c>
      <c r="M2786" s="174">
        <v>45762.0</v>
      </c>
      <c r="N2786" s="31" t="s">
        <v>2</v>
      </c>
      <c r="O2786" s="173">
        <v>1.0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99" t="s">
        <v>7235</v>
      </c>
      <c r="B2787" s="168" t="s">
        <v>7232</v>
      </c>
      <c r="C2787" s="31" t="s">
        <v>1732</v>
      </c>
      <c r="D2787" s="168" t="s">
        <v>7233</v>
      </c>
      <c r="E2787" s="31" t="s">
        <v>7234</v>
      </c>
      <c r="F2787" s="31" t="s">
        <v>401</v>
      </c>
      <c r="G2787" s="168" t="s">
        <v>1736</v>
      </c>
      <c r="H2787" s="31" t="s">
        <v>1733</v>
      </c>
      <c r="I2787" s="168" t="s">
        <v>1755</v>
      </c>
      <c r="J2787" s="173">
        <v>1.0</v>
      </c>
      <c r="K2787" s="31" t="s">
        <v>9</v>
      </c>
      <c r="L2787" s="31" t="s">
        <v>134</v>
      </c>
      <c r="M2787" s="174">
        <v>45762.0</v>
      </c>
      <c r="N2787" s="31" t="s">
        <v>2</v>
      </c>
      <c r="O2787" s="173">
        <v>1.0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99" t="s">
        <v>7236</v>
      </c>
      <c r="B2788" s="168" t="s">
        <v>7237</v>
      </c>
      <c r="C2788" s="31" t="s">
        <v>1725</v>
      </c>
      <c r="D2788" s="168" t="s">
        <v>7238</v>
      </c>
      <c r="E2788" s="31" t="s">
        <v>7239</v>
      </c>
      <c r="F2788" s="31" t="s">
        <v>401</v>
      </c>
      <c r="G2788" s="163" t="s">
        <v>1728</v>
      </c>
      <c r="H2788" s="31" t="s">
        <v>1728</v>
      </c>
      <c r="I2788" s="168" t="s">
        <v>1755</v>
      </c>
      <c r="J2788" s="173">
        <v>1.0</v>
      </c>
      <c r="K2788" s="31" t="s">
        <v>9</v>
      </c>
      <c r="L2788" s="31" t="s">
        <v>134</v>
      </c>
      <c r="M2788" s="174">
        <v>45762.0</v>
      </c>
      <c r="N2788" s="31" t="s">
        <v>2</v>
      </c>
      <c r="O2788" s="173">
        <v>1.0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99" t="s">
        <v>7240</v>
      </c>
      <c r="B2789" s="168" t="s">
        <v>7237</v>
      </c>
      <c r="C2789" s="31" t="s">
        <v>1732</v>
      </c>
      <c r="D2789" s="168" t="s">
        <v>7238</v>
      </c>
      <c r="E2789" s="31" t="s">
        <v>7239</v>
      </c>
      <c r="F2789" s="31" t="s">
        <v>401</v>
      </c>
      <c r="G2789" s="168" t="s">
        <v>1736</v>
      </c>
      <c r="H2789" s="31" t="s">
        <v>1733</v>
      </c>
      <c r="I2789" s="168" t="s">
        <v>1755</v>
      </c>
      <c r="J2789" s="173">
        <v>1.0</v>
      </c>
      <c r="K2789" s="31" t="s">
        <v>9</v>
      </c>
      <c r="L2789" s="31" t="s">
        <v>134</v>
      </c>
      <c r="M2789" s="174">
        <v>45762.0</v>
      </c>
      <c r="N2789" s="31" t="s">
        <v>2</v>
      </c>
      <c r="O2789" s="173">
        <v>1.0</v>
      </c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99" t="s">
        <v>7241</v>
      </c>
      <c r="B2790" s="168" t="s">
        <v>7192</v>
      </c>
      <c r="C2790" s="31" t="s">
        <v>1735</v>
      </c>
      <c r="D2790" s="168" t="s">
        <v>7193</v>
      </c>
      <c r="E2790" s="31" t="s">
        <v>7194</v>
      </c>
      <c r="F2790" s="31" t="s">
        <v>178</v>
      </c>
      <c r="G2790" s="168" t="s">
        <v>1792</v>
      </c>
      <c r="H2790" s="31" t="s">
        <v>1779</v>
      </c>
      <c r="I2790" s="168" t="s">
        <v>1755</v>
      </c>
      <c r="J2790" s="173">
        <v>1.0</v>
      </c>
      <c r="K2790" s="31" t="s">
        <v>9</v>
      </c>
      <c r="L2790" s="31" t="s">
        <v>134</v>
      </c>
      <c r="M2790" s="174">
        <v>45762.0</v>
      </c>
      <c r="N2790" s="31" t="s">
        <v>2</v>
      </c>
      <c r="O2790" s="173">
        <v>1.0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99" t="s">
        <v>7242</v>
      </c>
      <c r="B2791" s="168" t="s">
        <v>7243</v>
      </c>
      <c r="C2791" s="31" t="s">
        <v>1725</v>
      </c>
      <c r="D2791" s="168" t="s">
        <v>7244</v>
      </c>
      <c r="E2791" s="31" t="s">
        <v>7245</v>
      </c>
      <c r="F2791" s="31" t="s">
        <v>513</v>
      </c>
      <c r="G2791" s="163" t="s">
        <v>1728</v>
      </c>
      <c r="H2791" s="31" t="s">
        <v>1728</v>
      </c>
      <c r="I2791" s="168" t="s">
        <v>1755</v>
      </c>
      <c r="J2791" s="173">
        <v>1.0</v>
      </c>
      <c r="K2791" s="31" t="s">
        <v>9</v>
      </c>
      <c r="L2791" s="31" t="s">
        <v>134</v>
      </c>
      <c r="M2791" s="174">
        <v>45762.0</v>
      </c>
      <c r="N2791" s="31" t="s">
        <v>2</v>
      </c>
      <c r="O2791" s="173">
        <v>1.0</v>
      </c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99" t="s">
        <v>7246</v>
      </c>
      <c r="B2792" s="168" t="s">
        <v>7243</v>
      </c>
      <c r="C2792" s="31" t="s">
        <v>1732</v>
      </c>
      <c r="D2792" s="168" t="s">
        <v>7244</v>
      </c>
      <c r="E2792" s="31" t="s">
        <v>7245</v>
      </c>
      <c r="F2792" s="31" t="s">
        <v>513</v>
      </c>
      <c r="G2792" s="168" t="s">
        <v>1792</v>
      </c>
      <c r="H2792" s="31" t="s">
        <v>1779</v>
      </c>
      <c r="I2792" s="168" t="s">
        <v>1755</v>
      </c>
      <c r="J2792" s="173">
        <v>1.0</v>
      </c>
      <c r="K2792" s="31" t="s">
        <v>9</v>
      </c>
      <c r="L2792" s="31" t="s">
        <v>134</v>
      </c>
      <c r="M2792" s="174">
        <v>45762.0</v>
      </c>
      <c r="N2792" s="31" t="s">
        <v>2</v>
      </c>
      <c r="O2792" s="173">
        <v>1.0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99" t="s">
        <v>7247</v>
      </c>
      <c r="B2793" s="168" t="s">
        <v>7217</v>
      </c>
      <c r="C2793" s="31" t="s">
        <v>1735</v>
      </c>
      <c r="D2793" s="168" t="s">
        <v>7218</v>
      </c>
      <c r="E2793" s="31" t="s">
        <v>6526</v>
      </c>
      <c r="F2793" s="31" t="s">
        <v>403</v>
      </c>
      <c r="G2793" s="168" t="s">
        <v>1736</v>
      </c>
      <c r="H2793" s="31" t="s">
        <v>1733</v>
      </c>
      <c r="I2793" s="168" t="s">
        <v>1729</v>
      </c>
      <c r="J2793" s="173">
        <v>1.0</v>
      </c>
      <c r="K2793" s="31" t="s">
        <v>82</v>
      </c>
      <c r="L2793" s="31" t="s">
        <v>134</v>
      </c>
      <c r="M2793" s="174">
        <v>45762.0</v>
      </c>
      <c r="N2793" s="31" t="s">
        <v>2</v>
      </c>
      <c r="O2793" s="173">
        <v>1.0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99" t="s">
        <v>7248</v>
      </c>
      <c r="B2794" s="168" t="s">
        <v>7249</v>
      </c>
      <c r="C2794" s="31" t="s">
        <v>1725</v>
      </c>
      <c r="D2794" s="168" t="s">
        <v>7250</v>
      </c>
      <c r="E2794" s="31" t="s">
        <v>7251</v>
      </c>
      <c r="F2794" s="31" t="s">
        <v>132</v>
      </c>
      <c r="G2794" s="163" t="s">
        <v>1728</v>
      </c>
      <c r="H2794" s="31" t="s">
        <v>1728</v>
      </c>
      <c r="I2794" s="168" t="s">
        <v>1729</v>
      </c>
      <c r="J2794" s="173">
        <v>1.0</v>
      </c>
      <c r="K2794" s="31" t="s">
        <v>82</v>
      </c>
      <c r="L2794" s="31" t="s">
        <v>134</v>
      </c>
      <c r="M2794" s="174">
        <v>45762.0</v>
      </c>
      <c r="N2794" s="31" t="s">
        <v>2</v>
      </c>
      <c r="O2794" s="173">
        <v>1.0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99" t="s">
        <v>7252</v>
      </c>
      <c r="B2795" s="168" t="s">
        <v>7226</v>
      </c>
      <c r="C2795" s="31" t="s">
        <v>1735</v>
      </c>
      <c r="D2795" s="168" t="s">
        <v>7227</v>
      </c>
      <c r="E2795" s="31" t="s">
        <v>5127</v>
      </c>
      <c r="F2795" s="31" t="s">
        <v>178</v>
      </c>
      <c r="G2795" s="168" t="s">
        <v>1962</v>
      </c>
      <c r="H2795" s="31" t="s">
        <v>1944</v>
      </c>
      <c r="I2795" s="168" t="s">
        <v>1729</v>
      </c>
      <c r="J2795" s="173">
        <v>1.0</v>
      </c>
      <c r="K2795" s="31" t="s">
        <v>82</v>
      </c>
      <c r="L2795" s="31" t="s">
        <v>134</v>
      </c>
      <c r="M2795" s="174">
        <v>45762.0</v>
      </c>
      <c r="N2795" s="31" t="s">
        <v>2</v>
      </c>
      <c r="O2795" s="173">
        <v>1.0</v>
      </c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99" t="s">
        <v>7253</v>
      </c>
      <c r="B2796" s="168" t="s">
        <v>7249</v>
      </c>
      <c r="C2796" s="31" t="s">
        <v>1725</v>
      </c>
      <c r="D2796" s="168" t="s">
        <v>7250</v>
      </c>
      <c r="E2796" s="31" t="s">
        <v>7251</v>
      </c>
      <c r="F2796" s="31" t="s">
        <v>132</v>
      </c>
      <c r="G2796" s="163" t="s">
        <v>1728</v>
      </c>
      <c r="H2796" s="31" t="s">
        <v>1728</v>
      </c>
      <c r="I2796" s="168" t="s">
        <v>1755</v>
      </c>
      <c r="J2796" s="173">
        <v>1.0</v>
      </c>
      <c r="K2796" s="31" t="s">
        <v>9</v>
      </c>
      <c r="L2796" s="31" t="s">
        <v>134</v>
      </c>
      <c r="M2796" s="174">
        <v>45762.0</v>
      </c>
      <c r="N2796" s="31" t="s">
        <v>2</v>
      </c>
      <c r="O2796" s="173">
        <v>1.0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99" t="s">
        <v>7254</v>
      </c>
      <c r="B2797" s="168" t="s">
        <v>7213</v>
      </c>
      <c r="C2797" s="31" t="s">
        <v>1735</v>
      </c>
      <c r="D2797" s="168" t="s">
        <v>7214</v>
      </c>
      <c r="E2797" s="31" t="s">
        <v>7215</v>
      </c>
      <c r="F2797" s="31" t="s">
        <v>131</v>
      </c>
      <c r="G2797" s="168" t="s">
        <v>6811</v>
      </c>
      <c r="H2797" s="31" t="s">
        <v>6812</v>
      </c>
      <c r="I2797" s="168" t="s">
        <v>1729</v>
      </c>
      <c r="J2797" s="173">
        <v>1.0</v>
      </c>
      <c r="K2797" s="31" t="s">
        <v>82</v>
      </c>
      <c r="L2797" s="31" t="s">
        <v>134</v>
      </c>
      <c r="M2797" s="174">
        <v>45762.0</v>
      </c>
      <c r="N2797" s="31" t="s">
        <v>2</v>
      </c>
      <c r="O2797" s="173">
        <v>1.0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99" t="s">
        <v>7255</v>
      </c>
      <c r="B2798" s="168" t="s">
        <v>7249</v>
      </c>
      <c r="C2798" s="31" t="s">
        <v>1732</v>
      </c>
      <c r="D2798" s="168" t="s">
        <v>7250</v>
      </c>
      <c r="E2798" s="31" t="s">
        <v>7251</v>
      </c>
      <c r="F2798" s="31" t="s">
        <v>132</v>
      </c>
      <c r="G2798" s="168" t="s">
        <v>6736</v>
      </c>
      <c r="H2798" s="31" t="s">
        <v>6716</v>
      </c>
      <c r="I2798" s="168" t="s">
        <v>1755</v>
      </c>
      <c r="J2798" s="173">
        <v>1.0</v>
      </c>
      <c r="K2798" s="31" t="s">
        <v>9</v>
      </c>
      <c r="L2798" s="31" t="s">
        <v>134</v>
      </c>
      <c r="M2798" s="174">
        <v>45762.0</v>
      </c>
      <c r="N2798" s="31" t="s">
        <v>2</v>
      </c>
      <c r="O2798" s="173">
        <v>1.0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99" t="s">
        <v>7256</v>
      </c>
      <c r="B2799" s="168" t="s">
        <v>7257</v>
      </c>
      <c r="C2799" s="31" t="s">
        <v>1725</v>
      </c>
      <c r="D2799" s="168" t="s">
        <v>7258</v>
      </c>
      <c r="E2799" s="31" t="s">
        <v>7259</v>
      </c>
      <c r="F2799" s="31" t="s">
        <v>401</v>
      </c>
      <c r="G2799" s="163" t="s">
        <v>1728</v>
      </c>
      <c r="H2799" s="31" t="s">
        <v>1728</v>
      </c>
      <c r="I2799" s="168" t="s">
        <v>1729</v>
      </c>
      <c r="J2799" s="173">
        <v>1.0</v>
      </c>
      <c r="K2799" s="31" t="s">
        <v>82</v>
      </c>
      <c r="L2799" s="31" t="s">
        <v>134</v>
      </c>
      <c r="M2799" s="174">
        <v>45762.0</v>
      </c>
      <c r="N2799" s="31" t="s">
        <v>2</v>
      </c>
      <c r="O2799" s="173">
        <v>1.0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99" t="s">
        <v>7260</v>
      </c>
      <c r="B2800" s="168" t="s">
        <v>7257</v>
      </c>
      <c r="C2800" s="31" t="s">
        <v>1732</v>
      </c>
      <c r="D2800" s="168" t="s">
        <v>7258</v>
      </c>
      <c r="E2800" s="31" t="s">
        <v>7259</v>
      </c>
      <c r="F2800" s="31" t="s">
        <v>401</v>
      </c>
      <c r="G2800" s="168" t="s">
        <v>1792</v>
      </c>
      <c r="H2800" s="31" t="s">
        <v>1779</v>
      </c>
      <c r="I2800" s="168" t="s">
        <v>1729</v>
      </c>
      <c r="J2800" s="173">
        <v>1.0</v>
      </c>
      <c r="K2800" s="31" t="s">
        <v>82</v>
      </c>
      <c r="L2800" s="31" t="s">
        <v>134</v>
      </c>
      <c r="M2800" s="174">
        <v>45762.0</v>
      </c>
      <c r="N2800" s="31" t="s">
        <v>2</v>
      </c>
      <c r="O2800" s="173">
        <v>1.0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99" t="s">
        <v>7261</v>
      </c>
      <c r="B2801" s="168" t="s">
        <v>7262</v>
      </c>
      <c r="C2801" s="31" t="s">
        <v>1725</v>
      </c>
      <c r="D2801" s="168" t="s">
        <v>7263</v>
      </c>
      <c r="E2801" s="31" t="s">
        <v>7264</v>
      </c>
      <c r="F2801" s="31" t="s">
        <v>131</v>
      </c>
      <c r="G2801" s="163" t="s">
        <v>1728</v>
      </c>
      <c r="H2801" s="31" t="s">
        <v>1728</v>
      </c>
      <c r="I2801" s="168" t="s">
        <v>1729</v>
      </c>
      <c r="J2801" s="173">
        <v>1.0</v>
      </c>
      <c r="K2801" s="31" t="s">
        <v>82</v>
      </c>
      <c r="L2801" s="31" t="s">
        <v>134</v>
      </c>
      <c r="M2801" s="174">
        <v>45762.0</v>
      </c>
      <c r="N2801" s="31" t="s">
        <v>2</v>
      </c>
      <c r="O2801" s="173">
        <v>1.0</v>
      </c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99" t="s">
        <v>7265</v>
      </c>
      <c r="B2802" s="168" t="s">
        <v>7266</v>
      </c>
      <c r="C2802" s="31" t="s">
        <v>1725</v>
      </c>
      <c r="D2802" s="168" t="s">
        <v>7267</v>
      </c>
      <c r="E2802" s="31" t="s">
        <v>7268</v>
      </c>
      <c r="F2802" s="31" t="s">
        <v>178</v>
      </c>
      <c r="G2802" s="163" t="s">
        <v>1728</v>
      </c>
      <c r="H2802" s="31" t="s">
        <v>1728</v>
      </c>
      <c r="I2802" s="168" t="s">
        <v>1729</v>
      </c>
      <c r="J2802" s="173">
        <v>1.0</v>
      </c>
      <c r="K2802" s="31" t="s">
        <v>82</v>
      </c>
      <c r="L2802" s="31" t="s">
        <v>134</v>
      </c>
      <c r="M2802" s="174">
        <v>45762.0</v>
      </c>
      <c r="N2802" s="31" t="s">
        <v>2</v>
      </c>
      <c r="O2802" s="173">
        <v>1.0</v>
      </c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99" t="s">
        <v>7269</v>
      </c>
      <c r="B2803" s="168" t="s">
        <v>7270</v>
      </c>
      <c r="C2803" s="31" t="s">
        <v>1725</v>
      </c>
      <c r="D2803" s="168" t="s">
        <v>7271</v>
      </c>
      <c r="E2803" s="31" t="s">
        <v>7272</v>
      </c>
      <c r="F2803" s="31" t="s">
        <v>178</v>
      </c>
      <c r="G2803" s="163" t="s">
        <v>1728</v>
      </c>
      <c r="H2803" s="31" t="s">
        <v>1728</v>
      </c>
      <c r="I2803" s="168" t="s">
        <v>1755</v>
      </c>
      <c r="J2803" s="173">
        <v>1.0</v>
      </c>
      <c r="K2803" s="31" t="s">
        <v>9</v>
      </c>
      <c r="L2803" s="31" t="s">
        <v>134</v>
      </c>
      <c r="M2803" s="174">
        <v>45762.0</v>
      </c>
      <c r="N2803" s="31" t="s">
        <v>2</v>
      </c>
      <c r="O2803" s="173">
        <v>1.0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99" t="s">
        <v>7273</v>
      </c>
      <c r="B2804" s="168" t="s">
        <v>7274</v>
      </c>
      <c r="C2804" s="31" t="s">
        <v>1725</v>
      </c>
      <c r="D2804" s="168" t="s">
        <v>7275</v>
      </c>
      <c r="E2804" s="31" t="s">
        <v>7276</v>
      </c>
      <c r="F2804" s="31" t="s">
        <v>403</v>
      </c>
      <c r="G2804" s="163" t="s">
        <v>1728</v>
      </c>
      <c r="H2804" s="31" t="s">
        <v>1728</v>
      </c>
      <c r="I2804" s="168" t="s">
        <v>1755</v>
      </c>
      <c r="J2804" s="173">
        <v>1.0</v>
      </c>
      <c r="K2804" s="31" t="s">
        <v>9</v>
      </c>
      <c r="L2804" s="31" t="s">
        <v>134</v>
      </c>
      <c r="M2804" s="174">
        <v>45762.0</v>
      </c>
      <c r="N2804" s="31" t="s">
        <v>2</v>
      </c>
      <c r="O2804" s="173">
        <v>1.0</v>
      </c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99" t="s">
        <v>7277</v>
      </c>
      <c r="B2805" s="168" t="s">
        <v>7274</v>
      </c>
      <c r="C2805" s="31" t="s">
        <v>1725</v>
      </c>
      <c r="D2805" s="168" t="s">
        <v>7275</v>
      </c>
      <c r="E2805" s="31" t="s">
        <v>7276</v>
      </c>
      <c r="F2805" s="31" t="s">
        <v>403</v>
      </c>
      <c r="G2805" s="163" t="s">
        <v>1728</v>
      </c>
      <c r="H2805" s="31" t="s">
        <v>1728</v>
      </c>
      <c r="I2805" s="168" t="s">
        <v>1729</v>
      </c>
      <c r="J2805" s="173">
        <v>1.0</v>
      </c>
      <c r="K2805" s="31" t="s">
        <v>82</v>
      </c>
      <c r="L2805" s="31" t="s">
        <v>134</v>
      </c>
      <c r="M2805" s="174">
        <v>45762.0</v>
      </c>
      <c r="N2805" s="31" t="s">
        <v>2</v>
      </c>
      <c r="O2805" s="173">
        <v>1.0</v>
      </c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99" t="s">
        <v>7278</v>
      </c>
      <c r="B2806" s="168" t="s">
        <v>7266</v>
      </c>
      <c r="C2806" s="31" t="s">
        <v>1732</v>
      </c>
      <c r="D2806" s="168" t="s">
        <v>7267</v>
      </c>
      <c r="E2806" s="31" t="s">
        <v>7268</v>
      </c>
      <c r="F2806" s="31" t="s">
        <v>178</v>
      </c>
      <c r="G2806" s="168" t="s">
        <v>1962</v>
      </c>
      <c r="H2806" s="31" t="s">
        <v>1944</v>
      </c>
      <c r="I2806" s="168" t="s">
        <v>1729</v>
      </c>
      <c r="J2806" s="173">
        <v>1.0</v>
      </c>
      <c r="K2806" s="31" t="s">
        <v>82</v>
      </c>
      <c r="L2806" s="31" t="s">
        <v>134</v>
      </c>
      <c r="M2806" s="174">
        <v>45762.0</v>
      </c>
      <c r="N2806" s="31" t="s">
        <v>2</v>
      </c>
      <c r="O2806" s="173">
        <v>1.0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99" t="s">
        <v>7279</v>
      </c>
      <c r="B2807" s="168" t="s">
        <v>7262</v>
      </c>
      <c r="C2807" s="31" t="s">
        <v>1732</v>
      </c>
      <c r="D2807" s="168" t="s">
        <v>7263</v>
      </c>
      <c r="E2807" s="31" t="s">
        <v>7264</v>
      </c>
      <c r="F2807" s="31" t="s">
        <v>131</v>
      </c>
      <c r="G2807" s="168" t="s">
        <v>6811</v>
      </c>
      <c r="H2807" s="31" t="s">
        <v>6812</v>
      </c>
      <c r="I2807" s="168" t="s">
        <v>1729</v>
      </c>
      <c r="J2807" s="173">
        <v>1.0</v>
      </c>
      <c r="K2807" s="31" t="s">
        <v>82</v>
      </c>
      <c r="L2807" s="31" t="s">
        <v>134</v>
      </c>
      <c r="M2807" s="174">
        <v>45762.0</v>
      </c>
      <c r="N2807" s="31" t="s">
        <v>2</v>
      </c>
      <c r="O2807" s="173">
        <v>1.0</v>
      </c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99" t="s">
        <v>7280</v>
      </c>
      <c r="B2808" s="168" t="s">
        <v>7270</v>
      </c>
      <c r="C2808" s="31" t="s">
        <v>1732</v>
      </c>
      <c r="D2808" s="168" t="s">
        <v>7271</v>
      </c>
      <c r="E2808" s="31" t="s">
        <v>7272</v>
      </c>
      <c r="F2808" s="31" t="s">
        <v>178</v>
      </c>
      <c r="G2808" s="168" t="s">
        <v>1749</v>
      </c>
      <c r="H2808" s="31" t="s">
        <v>1742</v>
      </c>
      <c r="I2808" s="168" t="s">
        <v>1755</v>
      </c>
      <c r="J2808" s="173">
        <v>1.0</v>
      </c>
      <c r="K2808" s="31" t="s">
        <v>9</v>
      </c>
      <c r="L2808" s="31" t="s">
        <v>134</v>
      </c>
      <c r="M2808" s="174">
        <v>45762.0</v>
      </c>
      <c r="N2808" s="31" t="s">
        <v>2</v>
      </c>
      <c r="O2808" s="173">
        <v>1.0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99" t="s">
        <v>7281</v>
      </c>
      <c r="B2809" s="168" t="s">
        <v>7282</v>
      </c>
      <c r="C2809" s="31" t="s">
        <v>1725</v>
      </c>
      <c r="D2809" s="168" t="s">
        <v>7283</v>
      </c>
      <c r="E2809" s="31" t="s">
        <v>7284</v>
      </c>
      <c r="F2809" s="31" t="s">
        <v>178</v>
      </c>
      <c r="G2809" s="163" t="s">
        <v>1728</v>
      </c>
      <c r="H2809" s="31" t="s">
        <v>1728</v>
      </c>
      <c r="I2809" s="168" t="s">
        <v>1755</v>
      </c>
      <c r="J2809" s="173">
        <v>1.0</v>
      </c>
      <c r="K2809" s="31" t="s">
        <v>9</v>
      </c>
      <c r="L2809" s="31" t="s">
        <v>134</v>
      </c>
      <c r="M2809" s="174">
        <v>45762.0</v>
      </c>
      <c r="N2809" s="31" t="s">
        <v>2</v>
      </c>
      <c r="O2809" s="173">
        <v>1.0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99" t="s">
        <v>7285</v>
      </c>
      <c r="B2810" s="168" t="s">
        <v>7286</v>
      </c>
      <c r="C2810" s="31" t="s">
        <v>1725</v>
      </c>
      <c r="D2810" s="168" t="s">
        <v>7287</v>
      </c>
      <c r="E2810" s="31" t="s">
        <v>3498</v>
      </c>
      <c r="F2810" s="31" t="s">
        <v>132</v>
      </c>
      <c r="G2810" s="163" t="s">
        <v>1728</v>
      </c>
      <c r="H2810" s="31" t="s">
        <v>1728</v>
      </c>
      <c r="I2810" s="168" t="s">
        <v>1755</v>
      </c>
      <c r="J2810" s="173">
        <v>1.0</v>
      </c>
      <c r="K2810" s="31" t="s">
        <v>9</v>
      </c>
      <c r="L2810" s="31" t="s">
        <v>134</v>
      </c>
      <c r="M2810" s="174">
        <v>45762.0</v>
      </c>
      <c r="N2810" s="31" t="s">
        <v>2</v>
      </c>
      <c r="O2810" s="173">
        <v>1.0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99" t="s">
        <v>7288</v>
      </c>
      <c r="B2811" s="168" t="s">
        <v>7274</v>
      </c>
      <c r="C2811" s="31" t="s">
        <v>1732</v>
      </c>
      <c r="D2811" s="168" t="s">
        <v>7275</v>
      </c>
      <c r="E2811" s="31" t="s">
        <v>7276</v>
      </c>
      <c r="F2811" s="31" t="s">
        <v>403</v>
      </c>
      <c r="G2811" s="168" t="s">
        <v>1749</v>
      </c>
      <c r="H2811" s="31" t="s">
        <v>1742</v>
      </c>
      <c r="I2811" s="168" t="s">
        <v>1729</v>
      </c>
      <c r="J2811" s="173">
        <v>1.0</v>
      </c>
      <c r="K2811" s="31" t="s">
        <v>82</v>
      </c>
      <c r="L2811" s="31" t="s">
        <v>134</v>
      </c>
      <c r="M2811" s="174">
        <v>45762.0</v>
      </c>
      <c r="N2811" s="31" t="s">
        <v>2</v>
      </c>
      <c r="O2811" s="173">
        <v>1.0</v>
      </c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99" t="s">
        <v>7289</v>
      </c>
      <c r="B2812" s="168" t="s">
        <v>7249</v>
      </c>
      <c r="C2812" s="31" t="s">
        <v>1735</v>
      </c>
      <c r="D2812" s="168" t="s">
        <v>7250</v>
      </c>
      <c r="E2812" s="31" t="s">
        <v>7251</v>
      </c>
      <c r="F2812" s="31" t="s">
        <v>132</v>
      </c>
      <c r="G2812" s="168" t="s">
        <v>6736</v>
      </c>
      <c r="H2812" s="31" t="s">
        <v>6716</v>
      </c>
      <c r="I2812" s="168" t="s">
        <v>1729</v>
      </c>
      <c r="J2812" s="173">
        <v>1.0</v>
      </c>
      <c r="K2812" s="31" t="s">
        <v>82</v>
      </c>
      <c r="L2812" s="31" t="s">
        <v>134</v>
      </c>
      <c r="M2812" s="174">
        <v>45762.0</v>
      </c>
      <c r="N2812" s="31" t="s">
        <v>2</v>
      </c>
      <c r="O2812" s="173">
        <v>1.0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99" t="s">
        <v>7290</v>
      </c>
      <c r="B2813" s="168" t="s">
        <v>7249</v>
      </c>
      <c r="C2813" s="31" t="s">
        <v>1735</v>
      </c>
      <c r="D2813" s="168" t="s">
        <v>7250</v>
      </c>
      <c r="E2813" s="31" t="s">
        <v>7251</v>
      </c>
      <c r="F2813" s="31" t="s">
        <v>132</v>
      </c>
      <c r="G2813" s="168" t="s">
        <v>6736</v>
      </c>
      <c r="H2813" s="31" t="s">
        <v>6716</v>
      </c>
      <c r="I2813" s="168" t="s">
        <v>1755</v>
      </c>
      <c r="J2813" s="173">
        <v>1.0</v>
      </c>
      <c r="K2813" s="31" t="s">
        <v>9</v>
      </c>
      <c r="L2813" s="31" t="s">
        <v>134</v>
      </c>
      <c r="M2813" s="174">
        <v>45762.0</v>
      </c>
      <c r="N2813" s="31" t="s">
        <v>2</v>
      </c>
      <c r="O2813" s="173">
        <v>1.0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99" t="s">
        <v>7291</v>
      </c>
      <c r="B2814" s="168" t="s">
        <v>7282</v>
      </c>
      <c r="C2814" s="31" t="s">
        <v>1732</v>
      </c>
      <c r="D2814" s="168" t="s">
        <v>7283</v>
      </c>
      <c r="E2814" s="31" t="s">
        <v>7284</v>
      </c>
      <c r="F2814" s="31" t="s">
        <v>178</v>
      </c>
      <c r="G2814" s="168" t="s">
        <v>1962</v>
      </c>
      <c r="H2814" s="31" t="s">
        <v>1944</v>
      </c>
      <c r="I2814" s="168" t="s">
        <v>1755</v>
      </c>
      <c r="J2814" s="173">
        <v>1.0</v>
      </c>
      <c r="K2814" s="31" t="s">
        <v>9</v>
      </c>
      <c r="L2814" s="31" t="s">
        <v>134</v>
      </c>
      <c r="M2814" s="174">
        <v>45762.0</v>
      </c>
      <c r="N2814" s="31" t="s">
        <v>2</v>
      </c>
      <c r="O2814" s="173">
        <v>1.0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99" t="s">
        <v>7292</v>
      </c>
      <c r="B2815" s="168" t="s">
        <v>7293</v>
      </c>
      <c r="C2815" s="31" t="s">
        <v>1725</v>
      </c>
      <c r="D2815" s="168" t="s">
        <v>7294</v>
      </c>
      <c r="E2815" s="31" t="s">
        <v>7295</v>
      </c>
      <c r="F2815" s="31" t="s">
        <v>129</v>
      </c>
      <c r="G2815" s="163" t="s">
        <v>1728</v>
      </c>
      <c r="H2815" s="31" t="s">
        <v>1728</v>
      </c>
      <c r="I2815" s="168" t="s">
        <v>1755</v>
      </c>
      <c r="J2815" s="173">
        <v>1.0</v>
      </c>
      <c r="K2815" s="31" t="s">
        <v>9</v>
      </c>
      <c r="L2815" s="31" t="s">
        <v>134</v>
      </c>
      <c r="M2815" s="174">
        <v>45762.0</v>
      </c>
      <c r="N2815" s="31" t="s">
        <v>2</v>
      </c>
      <c r="O2815" s="173">
        <v>1.0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99" t="s">
        <v>7296</v>
      </c>
      <c r="B2816" s="168" t="s">
        <v>7286</v>
      </c>
      <c r="C2816" s="31" t="s">
        <v>1732</v>
      </c>
      <c r="D2816" s="168" t="s">
        <v>7287</v>
      </c>
      <c r="E2816" s="31" t="s">
        <v>3498</v>
      </c>
      <c r="F2816" s="31" t="s">
        <v>132</v>
      </c>
      <c r="G2816" s="168" t="s">
        <v>6738</v>
      </c>
      <c r="H2816" s="31" t="s">
        <v>6739</v>
      </c>
      <c r="I2816" s="168" t="s">
        <v>1755</v>
      </c>
      <c r="J2816" s="173">
        <v>1.0</v>
      </c>
      <c r="K2816" s="31" t="s">
        <v>9</v>
      </c>
      <c r="L2816" s="31" t="s">
        <v>134</v>
      </c>
      <c r="M2816" s="174">
        <v>45762.0</v>
      </c>
      <c r="N2816" s="31" t="s">
        <v>2</v>
      </c>
      <c r="O2816" s="173">
        <v>1.0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99" t="s">
        <v>7297</v>
      </c>
      <c r="B2817" s="168" t="s">
        <v>7293</v>
      </c>
      <c r="C2817" s="31" t="s">
        <v>1732</v>
      </c>
      <c r="D2817" s="168" t="s">
        <v>7294</v>
      </c>
      <c r="E2817" s="31" t="s">
        <v>7295</v>
      </c>
      <c r="F2817" s="31" t="s">
        <v>129</v>
      </c>
      <c r="G2817" s="168" t="s">
        <v>6742</v>
      </c>
      <c r="H2817" s="31" t="s">
        <v>6722</v>
      </c>
      <c r="I2817" s="168" t="s">
        <v>1755</v>
      </c>
      <c r="J2817" s="173">
        <v>1.0</v>
      </c>
      <c r="K2817" s="31" t="s">
        <v>9</v>
      </c>
      <c r="L2817" s="31" t="s">
        <v>134</v>
      </c>
      <c r="M2817" s="174">
        <v>45762.0</v>
      </c>
      <c r="N2817" s="31" t="s">
        <v>2</v>
      </c>
      <c r="O2817" s="173">
        <v>1.0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99" t="s">
        <v>7298</v>
      </c>
      <c r="B2818" s="168" t="s">
        <v>7243</v>
      </c>
      <c r="C2818" s="31" t="s">
        <v>1735</v>
      </c>
      <c r="D2818" s="168" t="s">
        <v>7244</v>
      </c>
      <c r="E2818" s="31" t="s">
        <v>7245</v>
      </c>
      <c r="F2818" s="31" t="s">
        <v>513</v>
      </c>
      <c r="G2818" s="168" t="s">
        <v>1792</v>
      </c>
      <c r="H2818" s="31" t="s">
        <v>1779</v>
      </c>
      <c r="I2818" s="168" t="s">
        <v>1755</v>
      </c>
      <c r="J2818" s="173">
        <v>1.0</v>
      </c>
      <c r="K2818" s="31" t="s">
        <v>9</v>
      </c>
      <c r="L2818" s="31" t="s">
        <v>134</v>
      </c>
      <c r="M2818" s="174">
        <v>45762.0</v>
      </c>
      <c r="N2818" s="31" t="s">
        <v>2</v>
      </c>
      <c r="O2818" s="173">
        <v>1.0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99" t="s">
        <v>7299</v>
      </c>
      <c r="B2819" s="168" t="s">
        <v>7300</v>
      </c>
      <c r="C2819" s="31" t="s">
        <v>1725</v>
      </c>
      <c r="D2819" s="168" t="s">
        <v>7301</v>
      </c>
      <c r="E2819" s="31" t="s">
        <v>7302</v>
      </c>
      <c r="F2819" s="31" t="s">
        <v>401</v>
      </c>
      <c r="G2819" s="163" t="s">
        <v>1728</v>
      </c>
      <c r="H2819" s="31" t="s">
        <v>1728</v>
      </c>
      <c r="I2819" s="168" t="s">
        <v>1755</v>
      </c>
      <c r="J2819" s="173">
        <v>1.0</v>
      </c>
      <c r="K2819" s="31" t="s">
        <v>9</v>
      </c>
      <c r="L2819" s="31" t="s">
        <v>134</v>
      </c>
      <c r="M2819" s="174">
        <v>45762.0</v>
      </c>
      <c r="N2819" s="31" t="s">
        <v>2</v>
      </c>
      <c r="O2819" s="173">
        <v>1.0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99" t="s">
        <v>7303</v>
      </c>
      <c r="B2820" s="168" t="s">
        <v>7304</v>
      </c>
      <c r="C2820" s="31" t="s">
        <v>1725</v>
      </c>
      <c r="D2820" s="168" t="s">
        <v>7305</v>
      </c>
      <c r="E2820" s="31" t="s">
        <v>7306</v>
      </c>
      <c r="F2820" s="31" t="s">
        <v>131</v>
      </c>
      <c r="G2820" s="163" t="s">
        <v>1728</v>
      </c>
      <c r="H2820" s="31" t="s">
        <v>1728</v>
      </c>
      <c r="I2820" s="168" t="s">
        <v>1729</v>
      </c>
      <c r="J2820" s="173">
        <v>1.0</v>
      </c>
      <c r="K2820" s="31" t="s">
        <v>82</v>
      </c>
      <c r="L2820" s="31" t="s">
        <v>134</v>
      </c>
      <c r="M2820" s="174">
        <v>45762.0</v>
      </c>
      <c r="N2820" s="31" t="s">
        <v>2</v>
      </c>
      <c r="O2820" s="173">
        <v>1.0</v>
      </c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99" t="s">
        <v>7307</v>
      </c>
      <c r="B2821" s="168" t="s">
        <v>7232</v>
      </c>
      <c r="C2821" s="31" t="s">
        <v>1735</v>
      </c>
      <c r="D2821" s="168" t="s">
        <v>7233</v>
      </c>
      <c r="E2821" s="31" t="s">
        <v>7234</v>
      </c>
      <c r="F2821" s="31" t="s">
        <v>401</v>
      </c>
      <c r="G2821" s="168" t="s">
        <v>1736</v>
      </c>
      <c r="H2821" s="31" t="s">
        <v>1733</v>
      </c>
      <c r="I2821" s="168" t="s">
        <v>1755</v>
      </c>
      <c r="J2821" s="173">
        <v>1.0</v>
      </c>
      <c r="K2821" s="31" t="s">
        <v>9</v>
      </c>
      <c r="L2821" s="31" t="s">
        <v>134</v>
      </c>
      <c r="M2821" s="174">
        <v>45762.0</v>
      </c>
      <c r="N2821" s="31" t="s">
        <v>2</v>
      </c>
      <c r="O2821" s="173">
        <v>1.0</v>
      </c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99" t="s">
        <v>7308</v>
      </c>
      <c r="B2822" s="168" t="s">
        <v>7300</v>
      </c>
      <c r="C2822" s="31" t="s">
        <v>1732</v>
      </c>
      <c r="D2822" s="168" t="s">
        <v>7301</v>
      </c>
      <c r="E2822" s="31" t="s">
        <v>7302</v>
      </c>
      <c r="F2822" s="31" t="s">
        <v>401</v>
      </c>
      <c r="G2822" s="168" t="s">
        <v>1792</v>
      </c>
      <c r="H2822" s="31" t="s">
        <v>1779</v>
      </c>
      <c r="I2822" s="168" t="s">
        <v>1755</v>
      </c>
      <c r="J2822" s="173">
        <v>1.0</v>
      </c>
      <c r="K2822" s="31" t="s">
        <v>9</v>
      </c>
      <c r="L2822" s="31" t="s">
        <v>134</v>
      </c>
      <c r="M2822" s="174">
        <v>45762.0</v>
      </c>
      <c r="N2822" s="31" t="s">
        <v>2</v>
      </c>
      <c r="O2822" s="173">
        <v>1.0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99" t="s">
        <v>7309</v>
      </c>
      <c r="B2823" s="168" t="s">
        <v>7310</v>
      </c>
      <c r="C2823" s="31" t="s">
        <v>1725</v>
      </c>
      <c r="D2823" s="168" t="s">
        <v>7311</v>
      </c>
      <c r="E2823" s="31" t="s">
        <v>7312</v>
      </c>
      <c r="F2823" s="31" t="s">
        <v>517</v>
      </c>
      <c r="G2823" s="163" t="s">
        <v>1728</v>
      </c>
      <c r="H2823" s="31" t="s">
        <v>1728</v>
      </c>
      <c r="I2823" s="168" t="s">
        <v>1755</v>
      </c>
      <c r="J2823" s="173">
        <v>1.0</v>
      </c>
      <c r="K2823" s="31" t="s">
        <v>9</v>
      </c>
      <c r="L2823" s="31" t="s">
        <v>134</v>
      </c>
      <c r="M2823" s="174">
        <v>45762.0</v>
      </c>
      <c r="N2823" s="31" t="s">
        <v>2</v>
      </c>
      <c r="O2823" s="173">
        <v>1.0</v>
      </c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99" t="s">
        <v>7313</v>
      </c>
      <c r="B2824" s="168" t="s">
        <v>7304</v>
      </c>
      <c r="C2824" s="31" t="s">
        <v>1732</v>
      </c>
      <c r="D2824" s="168" t="s">
        <v>7305</v>
      </c>
      <c r="E2824" s="31" t="s">
        <v>7306</v>
      </c>
      <c r="F2824" s="31" t="s">
        <v>131</v>
      </c>
      <c r="G2824" s="168" t="s">
        <v>6811</v>
      </c>
      <c r="H2824" s="31" t="s">
        <v>6812</v>
      </c>
      <c r="I2824" s="168" t="s">
        <v>1729</v>
      </c>
      <c r="J2824" s="173">
        <v>1.0</v>
      </c>
      <c r="K2824" s="31" t="s">
        <v>82</v>
      </c>
      <c r="L2824" s="31" t="s">
        <v>134</v>
      </c>
      <c r="M2824" s="174">
        <v>45762.0</v>
      </c>
      <c r="N2824" s="31" t="s">
        <v>2</v>
      </c>
      <c r="O2824" s="173">
        <v>1.0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99" t="s">
        <v>7314</v>
      </c>
      <c r="B2825" s="168" t="s">
        <v>7222</v>
      </c>
      <c r="C2825" s="31" t="s">
        <v>1735</v>
      </c>
      <c r="D2825" s="168" t="s">
        <v>7223</v>
      </c>
      <c r="E2825" s="31" t="s">
        <v>7224</v>
      </c>
      <c r="F2825" s="31" t="s">
        <v>132</v>
      </c>
      <c r="G2825" s="168" t="s">
        <v>6738</v>
      </c>
      <c r="H2825" s="31" t="s">
        <v>6739</v>
      </c>
      <c r="I2825" s="168" t="s">
        <v>1729</v>
      </c>
      <c r="J2825" s="173">
        <v>1.0</v>
      </c>
      <c r="K2825" s="31" t="s">
        <v>82</v>
      </c>
      <c r="L2825" s="31" t="s">
        <v>134</v>
      </c>
      <c r="M2825" s="174">
        <v>45762.0</v>
      </c>
      <c r="N2825" s="31" t="s">
        <v>2</v>
      </c>
      <c r="O2825" s="173">
        <v>1.0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99" t="s">
        <v>7315</v>
      </c>
      <c r="B2826" s="168" t="s">
        <v>7310</v>
      </c>
      <c r="C2826" s="31" t="s">
        <v>1732</v>
      </c>
      <c r="D2826" s="168" t="s">
        <v>7311</v>
      </c>
      <c r="E2826" s="31" t="s">
        <v>7312</v>
      </c>
      <c r="F2826" s="31" t="s">
        <v>517</v>
      </c>
      <c r="G2826" s="168" t="s">
        <v>6891</v>
      </c>
      <c r="H2826" s="31" t="s">
        <v>6719</v>
      </c>
      <c r="I2826" s="168" t="s">
        <v>1755</v>
      </c>
      <c r="J2826" s="173">
        <v>1.0</v>
      </c>
      <c r="K2826" s="31" t="s">
        <v>9</v>
      </c>
      <c r="L2826" s="31" t="s">
        <v>134</v>
      </c>
      <c r="M2826" s="174">
        <v>45762.0</v>
      </c>
      <c r="N2826" s="31" t="s">
        <v>2</v>
      </c>
      <c r="O2826" s="173">
        <v>1.0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99" t="s">
        <v>7316</v>
      </c>
      <c r="B2827" s="168" t="s">
        <v>7317</v>
      </c>
      <c r="C2827" s="31" t="s">
        <v>1725</v>
      </c>
      <c r="D2827" s="168" t="s">
        <v>7318</v>
      </c>
      <c r="E2827" s="31" t="s">
        <v>7319</v>
      </c>
      <c r="F2827" s="31" t="s">
        <v>132</v>
      </c>
      <c r="G2827" s="163" t="s">
        <v>1728</v>
      </c>
      <c r="H2827" s="31" t="s">
        <v>1728</v>
      </c>
      <c r="I2827" s="168" t="s">
        <v>1729</v>
      </c>
      <c r="J2827" s="173">
        <v>1.0</v>
      </c>
      <c r="K2827" s="31" t="s">
        <v>82</v>
      </c>
      <c r="L2827" s="31" t="s">
        <v>134</v>
      </c>
      <c r="M2827" s="174">
        <v>45762.0</v>
      </c>
      <c r="N2827" s="31" t="s">
        <v>2</v>
      </c>
      <c r="O2827" s="173">
        <v>1.0</v>
      </c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99" t="s">
        <v>7320</v>
      </c>
      <c r="B2828" s="168" t="s">
        <v>7317</v>
      </c>
      <c r="C2828" s="31" t="s">
        <v>1732</v>
      </c>
      <c r="D2828" s="168" t="s">
        <v>7318</v>
      </c>
      <c r="E2828" s="31" t="s">
        <v>7319</v>
      </c>
      <c r="F2828" s="31" t="s">
        <v>132</v>
      </c>
      <c r="G2828" s="168" t="s">
        <v>6738</v>
      </c>
      <c r="H2828" s="31" t="s">
        <v>6739</v>
      </c>
      <c r="I2828" s="168" t="s">
        <v>1729</v>
      </c>
      <c r="J2828" s="173">
        <v>1.0</v>
      </c>
      <c r="K2828" s="31" t="s">
        <v>82</v>
      </c>
      <c r="L2828" s="31" t="s">
        <v>134</v>
      </c>
      <c r="M2828" s="174">
        <v>45762.0</v>
      </c>
      <c r="N2828" s="31" t="s">
        <v>2</v>
      </c>
      <c r="O2828" s="173">
        <v>1.0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99" t="s">
        <v>7321</v>
      </c>
      <c r="B2829" s="168" t="s">
        <v>7266</v>
      </c>
      <c r="C2829" s="31" t="s">
        <v>1735</v>
      </c>
      <c r="D2829" s="168" t="s">
        <v>7267</v>
      </c>
      <c r="E2829" s="31" t="s">
        <v>7268</v>
      </c>
      <c r="F2829" s="31" t="s">
        <v>178</v>
      </c>
      <c r="G2829" s="168" t="s">
        <v>1962</v>
      </c>
      <c r="H2829" s="31" t="s">
        <v>1944</v>
      </c>
      <c r="I2829" s="168" t="s">
        <v>1729</v>
      </c>
      <c r="J2829" s="173">
        <v>1.0</v>
      </c>
      <c r="K2829" s="31" t="s">
        <v>82</v>
      </c>
      <c r="L2829" s="31" t="s">
        <v>134</v>
      </c>
      <c r="M2829" s="174">
        <v>45762.0</v>
      </c>
      <c r="N2829" s="31" t="s">
        <v>2</v>
      </c>
      <c r="O2829" s="173">
        <v>1.0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99" t="s">
        <v>7322</v>
      </c>
      <c r="B2830" s="168" t="s">
        <v>7257</v>
      </c>
      <c r="C2830" s="31" t="s">
        <v>1735</v>
      </c>
      <c r="D2830" s="168" t="s">
        <v>7258</v>
      </c>
      <c r="E2830" s="31" t="s">
        <v>7259</v>
      </c>
      <c r="F2830" s="31" t="s">
        <v>401</v>
      </c>
      <c r="G2830" s="168" t="s">
        <v>1792</v>
      </c>
      <c r="H2830" s="31" t="s">
        <v>1779</v>
      </c>
      <c r="I2830" s="168" t="s">
        <v>1729</v>
      </c>
      <c r="J2830" s="173">
        <v>1.0</v>
      </c>
      <c r="K2830" s="31" t="s">
        <v>82</v>
      </c>
      <c r="L2830" s="31" t="s">
        <v>134</v>
      </c>
      <c r="M2830" s="174">
        <v>45762.0</v>
      </c>
      <c r="N2830" s="31" t="s">
        <v>2</v>
      </c>
      <c r="O2830" s="173">
        <v>1.0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99" t="s">
        <v>7323</v>
      </c>
      <c r="B2831" s="168" t="s">
        <v>7270</v>
      </c>
      <c r="C2831" s="31" t="s">
        <v>1735</v>
      </c>
      <c r="D2831" s="168" t="s">
        <v>7271</v>
      </c>
      <c r="E2831" s="31" t="s">
        <v>7272</v>
      </c>
      <c r="F2831" s="31" t="s">
        <v>178</v>
      </c>
      <c r="G2831" s="168" t="s">
        <v>1749</v>
      </c>
      <c r="H2831" s="31" t="s">
        <v>1742</v>
      </c>
      <c r="I2831" s="168" t="s">
        <v>1755</v>
      </c>
      <c r="J2831" s="173">
        <v>1.0</v>
      </c>
      <c r="K2831" s="31" t="s">
        <v>9</v>
      </c>
      <c r="L2831" s="31" t="s">
        <v>134</v>
      </c>
      <c r="M2831" s="174">
        <v>45762.0</v>
      </c>
      <c r="N2831" s="31" t="s">
        <v>2</v>
      </c>
      <c r="O2831" s="173">
        <v>1.0</v>
      </c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99" t="s">
        <v>7324</v>
      </c>
      <c r="B2832" s="168" t="s">
        <v>7325</v>
      </c>
      <c r="C2832" s="31" t="s">
        <v>1725</v>
      </c>
      <c r="D2832" s="168" t="s">
        <v>7326</v>
      </c>
      <c r="E2832" s="31" t="s">
        <v>7327</v>
      </c>
      <c r="F2832" s="31" t="s">
        <v>178</v>
      </c>
      <c r="G2832" s="163" t="s">
        <v>1728</v>
      </c>
      <c r="H2832" s="31" t="s">
        <v>1728</v>
      </c>
      <c r="I2832" s="168" t="s">
        <v>1729</v>
      </c>
      <c r="J2832" s="173">
        <v>1.0</v>
      </c>
      <c r="K2832" s="31" t="s">
        <v>82</v>
      </c>
      <c r="L2832" s="31" t="s">
        <v>134</v>
      </c>
      <c r="M2832" s="174">
        <v>45762.0</v>
      </c>
      <c r="N2832" s="31" t="s">
        <v>2</v>
      </c>
      <c r="O2832" s="173">
        <v>1.0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99" t="s">
        <v>7328</v>
      </c>
      <c r="B2833" s="168" t="s">
        <v>7262</v>
      </c>
      <c r="C2833" s="31" t="s">
        <v>1735</v>
      </c>
      <c r="D2833" s="168" t="s">
        <v>7263</v>
      </c>
      <c r="E2833" s="31" t="s">
        <v>7264</v>
      </c>
      <c r="F2833" s="31" t="s">
        <v>131</v>
      </c>
      <c r="G2833" s="168" t="s">
        <v>6811</v>
      </c>
      <c r="H2833" s="31" t="s">
        <v>6812</v>
      </c>
      <c r="I2833" s="168" t="s">
        <v>1729</v>
      </c>
      <c r="J2833" s="173">
        <v>1.0</v>
      </c>
      <c r="K2833" s="31" t="s">
        <v>82</v>
      </c>
      <c r="L2833" s="31" t="s">
        <v>134</v>
      </c>
      <c r="M2833" s="174">
        <v>45762.0</v>
      </c>
      <c r="N2833" s="31" t="s">
        <v>2</v>
      </c>
      <c r="O2833" s="173">
        <v>1.0</v>
      </c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99" t="s">
        <v>7329</v>
      </c>
      <c r="B2834" s="168" t="s">
        <v>7325</v>
      </c>
      <c r="C2834" s="31" t="s">
        <v>1732</v>
      </c>
      <c r="D2834" s="168" t="s">
        <v>7326</v>
      </c>
      <c r="E2834" s="31" t="s">
        <v>7327</v>
      </c>
      <c r="F2834" s="31" t="s">
        <v>178</v>
      </c>
      <c r="G2834" s="168" t="s">
        <v>1962</v>
      </c>
      <c r="H2834" s="31" t="s">
        <v>1944</v>
      </c>
      <c r="I2834" s="168" t="s">
        <v>1729</v>
      </c>
      <c r="J2834" s="173">
        <v>1.0</v>
      </c>
      <c r="K2834" s="31" t="s">
        <v>82</v>
      </c>
      <c r="L2834" s="31" t="s">
        <v>134</v>
      </c>
      <c r="M2834" s="174">
        <v>45762.0</v>
      </c>
      <c r="N2834" s="31" t="s">
        <v>2</v>
      </c>
      <c r="O2834" s="173">
        <v>1.0</v>
      </c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99" t="s">
        <v>7330</v>
      </c>
      <c r="B2835" s="168" t="s">
        <v>7331</v>
      </c>
      <c r="C2835" s="31" t="s">
        <v>1725</v>
      </c>
      <c r="D2835" s="168" t="s">
        <v>7332</v>
      </c>
      <c r="E2835" s="31" t="s">
        <v>7333</v>
      </c>
      <c r="F2835" s="31" t="s">
        <v>178</v>
      </c>
      <c r="G2835" s="163" t="s">
        <v>1728</v>
      </c>
      <c r="H2835" s="31" t="s">
        <v>1728</v>
      </c>
      <c r="I2835" s="168" t="s">
        <v>1755</v>
      </c>
      <c r="J2835" s="173">
        <v>1.0</v>
      </c>
      <c r="K2835" s="31" t="s">
        <v>9</v>
      </c>
      <c r="L2835" s="31" t="s">
        <v>134</v>
      </c>
      <c r="M2835" s="174">
        <v>45762.0</v>
      </c>
      <c r="N2835" s="31" t="s">
        <v>2</v>
      </c>
      <c r="O2835" s="173">
        <v>1.0</v>
      </c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99" t="s">
        <v>7334</v>
      </c>
      <c r="B2836" s="168" t="s">
        <v>7237</v>
      </c>
      <c r="C2836" s="31" t="s">
        <v>1735</v>
      </c>
      <c r="D2836" s="168" t="s">
        <v>7238</v>
      </c>
      <c r="E2836" s="31" t="s">
        <v>7239</v>
      </c>
      <c r="F2836" s="31" t="s">
        <v>401</v>
      </c>
      <c r="G2836" s="168" t="s">
        <v>1736</v>
      </c>
      <c r="H2836" s="31" t="s">
        <v>1733</v>
      </c>
      <c r="I2836" s="168" t="s">
        <v>1755</v>
      </c>
      <c r="J2836" s="173">
        <v>1.0</v>
      </c>
      <c r="K2836" s="31" t="s">
        <v>9</v>
      </c>
      <c r="L2836" s="31" t="s">
        <v>134</v>
      </c>
      <c r="M2836" s="174">
        <v>45762.0</v>
      </c>
      <c r="N2836" s="31" t="s">
        <v>2</v>
      </c>
      <c r="O2836" s="173">
        <v>1.0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99" t="s">
        <v>7335</v>
      </c>
      <c r="B2837" s="168" t="s">
        <v>7310</v>
      </c>
      <c r="C2837" s="31" t="s">
        <v>1735</v>
      </c>
      <c r="D2837" s="168" t="s">
        <v>7311</v>
      </c>
      <c r="E2837" s="31" t="s">
        <v>7312</v>
      </c>
      <c r="F2837" s="31" t="s">
        <v>517</v>
      </c>
      <c r="G2837" s="168" t="s">
        <v>6891</v>
      </c>
      <c r="H2837" s="31" t="s">
        <v>6719</v>
      </c>
      <c r="I2837" s="168" t="s">
        <v>1755</v>
      </c>
      <c r="J2837" s="173">
        <v>1.0</v>
      </c>
      <c r="K2837" s="31" t="s">
        <v>9</v>
      </c>
      <c r="L2837" s="31" t="s">
        <v>134</v>
      </c>
      <c r="M2837" s="174">
        <v>45762.0</v>
      </c>
      <c r="N2837" s="31" t="s">
        <v>2</v>
      </c>
      <c r="O2837" s="173">
        <v>1.0</v>
      </c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99" t="s">
        <v>7336</v>
      </c>
      <c r="B2838" s="168" t="s">
        <v>7293</v>
      </c>
      <c r="C2838" s="31" t="s">
        <v>1735</v>
      </c>
      <c r="D2838" s="168" t="s">
        <v>7294</v>
      </c>
      <c r="E2838" s="31" t="s">
        <v>7295</v>
      </c>
      <c r="F2838" s="31" t="s">
        <v>129</v>
      </c>
      <c r="G2838" s="168" t="s">
        <v>6742</v>
      </c>
      <c r="H2838" s="31" t="s">
        <v>6722</v>
      </c>
      <c r="I2838" s="168" t="s">
        <v>1755</v>
      </c>
      <c r="J2838" s="173">
        <v>1.0</v>
      </c>
      <c r="K2838" s="31" t="s">
        <v>9</v>
      </c>
      <c r="L2838" s="31" t="s">
        <v>134</v>
      </c>
      <c r="M2838" s="174">
        <v>45762.0</v>
      </c>
      <c r="N2838" s="31" t="s">
        <v>2</v>
      </c>
      <c r="O2838" s="173">
        <v>1.0</v>
      </c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99" t="s">
        <v>7337</v>
      </c>
      <c r="B2839" s="168" t="s">
        <v>7331</v>
      </c>
      <c r="C2839" s="31" t="s">
        <v>1732</v>
      </c>
      <c r="D2839" s="168" t="s">
        <v>7332</v>
      </c>
      <c r="E2839" s="31" t="s">
        <v>7333</v>
      </c>
      <c r="F2839" s="31" t="s">
        <v>178</v>
      </c>
      <c r="G2839" s="168" t="s">
        <v>1962</v>
      </c>
      <c r="H2839" s="31" t="s">
        <v>1944</v>
      </c>
      <c r="I2839" s="168" t="s">
        <v>1755</v>
      </c>
      <c r="J2839" s="173">
        <v>1.0</v>
      </c>
      <c r="K2839" s="31" t="s">
        <v>9</v>
      </c>
      <c r="L2839" s="31" t="s">
        <v>134</v>
      </c>
      <c r="M2839" s="174">
        <v>45762.0</v>
      </c>
      <c r="N2839" s="31" t="s">
        <v>2</v>
      </c>
      <c r="O2839" s="173">
        <v>1.0</v>
      </c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99" t="s">
        <v>7338</v>
      </c>
      <c r="B2840" s="168" t="s">
        <v>7339</v>
      </c>
      <c r="C2840" s="31" t="s">
        <v>1725</v>
      </c>
      <c r="D2840" s="168" t="s">
        <v>7340</v>
      </c>
      <c r="E2840" s="31" t="s">
        <v>7341</v>
      </c>
      <c r="F2840" s="31" t="s">
        <v>178</v>
      </c>
      <c r="G2840" s="163" t="s">
        <v>1728</v>
      </c>
      <c r="H2840" s="31" t="s">
        <v>1728</v>
      </c>
      <c r="I2840" s="168" t="s">
        <v>1755</v>
      </c>
      <c r="J2840" s="173">
        <v>1.0</v>
      </c>
      <c r="K2840" s="31" t="s">
        <v>9</v>
      </c>
      <c r="L2840" s="31" t="s">
        <v>134</v>
      </c>
      <c r="M2840" s="174">
        <v>45762.0</v>
      </c>
      <c r="N2840" s="31" t="s">
        <v>2</v>
      </c>
      <c r="O2840" s="173">
        <v>1.0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99" t="s">
        <v>7342</v>
      </c>
      <c r="B2841" s="168" t="s">
        <v>7325</v>
      </c>
      <c r="C2841" s="31" t="s">
        <v>1735</v>
      </c>
      <c r="D2841" s="168" t="s">
        <v>7326</v>
      </c>
      <c r="E2841" s="31" t="s">
        <v>7327</v>
      </c>
      <c r="F2841" s="31" t="s">
        <v>178</v>
      </c>
      <c r="G2841" s="168" t="s">
        <v>1962</v>
      </c>
      <c r="H2841" s="31" t="s">
        <v>1944</v>
      </c>
      <c r="I2841" s="168" t="s">
        <v>1729</v>
      </c>
      <c r="J2841" s="173">
        <v>1.0</v>
      </c>
      <c r="K2841" s="31" t="s">
        <v>82</v>
      </c>
      <c r="L2841" s="31" t="s">
        <v>134</v>
      </c>
      <c r="M2841" s="174">
        <v>45762.0</v>
      </c>
      <c r="N2841" s="31" t="s">
        <v>2</v>
      </c>
      <c r="O2841" s="173">
        <v>1.0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99" t="s">
        <v>7343</v>
      </c>
      <c r="B2842" s="168" t="s">
        <v>7339</v>
      </c>
      <c r="C2842" s="31" t="s">
        <v>1732</v>
      </c>
      <c r="D2842" s="168" t="s">
        <v>7340</v>
      </c>
      <c r="E2842" s="31" t="s">
        <v>7341</v>
      </c>
      <c r="F2842" s="31" t="s">
        <v>178</v>
      </c>
      <c r="G2842" s="168" t="s">
        <v>1736</v>
      </c>
      <c r="H2842" s="31" t="s">
        <v>1733</v>
      </c>
      <c r="I2842" s="168" t="s">
        <v>1755</v>
      </c>
      <c r="J2842" s="173">
        <v>1.0</v>
      </c>
      <c r="K2842" s="31" t="s">
        <v>9</v>
      </c>
      <c r="L2842" s="31" t="s">
        <v>134</v>
      </c>
      <c r="M2842" s="174">
        <v>45762.0</v>
      </c>
      <c r="N2842" s="31" t="s">
        <v>2</v>
      </c>
      <c r="O2842" s="173">
        <v>1.0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99" t="s">
        <v>7344</v>
      </c>
      <c r="B2843" s="168" t="s">
        <v>7317</v>
      </c>
      <c r="C2843" s="31" t="s">
        <v>1735</v>
      </c>
      <c r="D2843" s="168" t="s">
        <v>7318</v>
      </c>
      <c r="E2843" s="31" t="s">
        <v>7319</v>
      </c>
      <c r="F2843" s="31" t="s">
        <v>132</v>
      </c>
      <c r="G2843" s="168" t="s">
        <v>6738</v>
      </c>
      <c r="H2843" s="31" t="s">
        <v>6739</v>
      </c>
      <c r="I2843" s="168" t="s">
        <v>1729</v>
      </c>
      <c r="J2843" s="173">
        <v>1.0</v>
      </c>
      <c r="K2843" s="31" t="s">
        <v>82</v>
      </c>
      <c r="L2843" s="31" t="s">
        <v>134</v>
      </c>
      <c r="M2843" s="174">
        <v>45762.0</v>
      </c>
      <c r="N2843" s="31" t="s">
        <v>2</v>
      </c>
      <c r="O2843" s="173">
        <v>1.0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99" t="s">
        <v>7345</v>
      </c>
      <c r="B2844" s="168" t="s">
        <v>7346</v>
      </c>
      <c r="C2844" s="31" t="s">
        <v>1725</v>
      </c>
      <c r="D2844" s="168" t="s">
        <v>7347</v>
      </c>
      <c r="E2844" s="31" t="s">
        <v>7348</v>
      </c>
      <c r="F2844" s="31" t="s">
        <v>517</v>
      </c>
      <c r="G2844" s="163" t="s">
        <v>1728</v>
      </c>
      <c r="H2844" s="31" t="s">
        <v>1728</v>
      </c>
      <c r="I2844" s="168" t="s">
        <v>1755</v>
      </c>
      <c r="J2844" s="173">
        <v>1.0</v>
      </c>
      <c r="K2844" s="31" t="s">
        <v>9</v>
      </c>
      <c r="L2844" s="31" t="s">
        <v>134</v>
      </c>
      <c r="M2844" s="174">
        <v>45762.0</v>
      </c>
      <c r="N2844" s="31" t="s">
        <v>2</v>
      </c>
      <c r="O2844" s="173">
        <v>1.0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99" t="s">
        <v>7349</v>
      </c>
      <c r="B2845" s="168" t="s">
        <v>7300</v>
      </c>
      <c r="C2845" s="31" t="s">
        <v>1735</v>
      </c>
      <c r="D2845" s="168" t="s">
        <v>7301</v>
      </c>
      <c r="E2845" s="31" t="s">
        <v>7302</v>
      </c>
      <c r="F2845" s="31" t="s">
        <v>401</v>
      </c>
      <c r="G2845" s="168" t="s">
        <v>1792</v>
      </c>
      <c r="H2845" s="31" t="s">
        <v>1779</v>
      </c>
      <c r="I2845" s="168" t="s">
        <v>1755</v>
      </c>
      <c r="J2845" s="173">
        <v>1.0</v>
      </c>
      <c r="K2845" s="31" t="s">
        <v>9</v>
      </c>
      <c r="L2845" s="31" t="s">
        <v>134</v>
      </c>
      <c r="M2845" s="174">
        <v>45762.0</v>
      </c>
      <c r="N2845" s="31" t="s">
        <v>2</v>
      </c>
      <c r="O2845" s="173">
        <v>1.0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99" t="s">
        <v>7350</v>
      </c>
      <c r="B2846" s="168" t="s">
        <v>7346</v>
      </c>
      <c r="C2846" s="31" t="s">
        <v>1732</v>
      </c>
      <c r="D2846" s="168" t="s">
        <v>7347</v>
      </c>
      <c r="E2846" s="31" t="s">
        <v>7348</v>
      </c>
      <c r="F2846" s="31" t="s">
        <v>517</v>
      </c>
      <c r="G2846" s="168" t="s">
        <v>6811</v>
      </c>
      <c r="H2846" s="31" t="s">
        <v>6812</v>
      </c>
      <c r="I2846" s="168" t="s">
        <v>1755</v>
      </c>
      <c r="J2846" s="173">
        <v>1.0</v>
      </c>
      <c r="K2846" s="31" t="s">
        <v>9</v>
      </c>
      <c r="L2846" s="31" t="s">
        <v>134</v>
      </c>
      <c r="M2846" s="174">
        <v>45762.0</v>
      </c>
      <c r="N2846" s="31" t="s">
        <v>2</v>
      </c>
      <c r="O2846" s="173">
        <v>1.0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99" t="s">
        <v>7351</v>
      </c>
      <c r="B2847" s="168" t="s">
        <v>7304</v>
      </c>
      <c r="C2847" s="31" t="s">
        <v>1735</v>
      </c>
      <c r="D2847" s="168" t="s">
        <v>7305</v>
      </c>
      <c r="E2847" s="31" t="s">
        <v>7306</v>
      </c>
      <c r="F2847" s="31" t="s">
        <v>131</v>
      </c>
      <c r="G2847" s="168" t="s">
        <v>6811</v>
      </c>
      <c r="H2847" s="31" t="s">
        <v>6812</v>
      </c>
      <c r="I2847" s="168" t="s">
        <v>1729</v>
      </c>
      <c r="J2847" s="173">
        <v>1.0</v>
      </c>
      <c r="K2847" s="31" t="s">
        <v>82</v>
      </c>
      <c r="L2847" s="31" t="s">
        <v>134</v>
      </c>
      <c r="M2847" s="174">
        <v>45762.0</v>
      </c>
      <c r="N2847" s="31" t="s">
        <v>2</v>
      </c>
      <c r="O2847" s="173">
        <v>1.0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99" t="s">
        <v>7352</v>
      </c>
      <c r="B2848" s="168" t="s">
        <v>7353</v>
      </c>
      <c r="C2848" s="31" t="s">
        <v>1725</v>
      </c>
      <c r="D2848" s="168" t="s">
        <v>7354</v>
      </c>
      <c r="E2848" s="31" t="s">
        <v>7355</v>
      </c>
      <c r="F2848" s="31" t="s">
        <v>401</v>
      </c>
      <c r="G2848" s="163" t="s">
        <v>1728</v>
      </c>
      <c r="H2848" s="31" t="s">
        <v>1728</v>
      </c>
      <c r="I2848" s="168" t="s">
        <v>1755</v>
      </c>
      <c r="J2848" s="173">
        <v>1.0</v>
      </c>
      <c r="K2848" s="31" t="s">
        <v>9</v>
      </c>
      <c r="L2848" s="31" t="s">
        <v>134</v>
      </c>
      <c r="M2848" s="174">
        <v>45762.0</v>
      </c>
      <c r="N2848" s="31" t="s">
        <v>2</v>
      </c>
      <c r="O2848" s="173">
        <v>1.0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99" t="s">
        <v>7356</v>
      </c>
      <c r="B2849" s="168" t="s">
        <v>7339</v>
      </c>
      <c r="C2849" s="31" t="s">
        <v>1735</v>
      </c>
      <c r="D2849" s="168" t="s">
        <v>7340</v>
      </c>
      <c r="E2849" s="31" t="s">
        <v>7341</v>
      </c>
      <c r="F2849" s="31" t="s">
        <v>178</v>
      </c>
      <c r="G2849" s="168" t="s">
        <v>1736</v>
      </c>
      <c r="H2849" s="31" t="s">
        <v>1733</v>
      </c>
      <c r="I2849" s="168" t="s">
        <v>1755</v>
      </c>
      <c r="J2849" s="173">
        <v>1.0</v>
      </c>
      <c r="K2849" s="31" t="s">
        <v>9</v>
      </c>
      <c r="L2849" s="31" t="s">
        <v>134</v>
      </c>
      <c r="M2849" s="174">
        <v>45762.0</v>
      </c>
      <c r="N2849" s="31" t="s">
        <v>2</v>
      </c>
      <c r="O2849" s="173">
        <v>1.0</v>
      </c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99" t="s">
        <v>7357</v>
      </c>
      <c r="B2850" s="168" t="s">
        <v>7353</v>
      </c>
      <c r="C2850" s="31" t="s">
        <v>1732</v>
      </c>
      <c r="D2850" s="168" t="s">
        <v>7354</v>
      </c>
      <c r="E2850" s="31" t="s">
        <v>7355</v>
      </c>
      <c r="F2850" s="31" t="s">
        <v>401</v>
      </c>
      <c r="G2850" s="168" t="s">
        <v>1792</v>
      </c>
      <c r="H2850" s="31" t="s">
        <v>1779</v>
      </c>
      <c r="I2850" s="168" t="s">
        <v>1755</v>
      </c>
      <c r="J2850" s="173">
        <v>1.0</v>
      </c>
      <c r="K2850" s="31" t="s">
        <v>9</v>
      </c>
      <c r="L2850" s="31" t="s">
        <v>134</v>
      </c>
      <c r="M2850" s="174">
        <v>45762.0</v>
      </c>
      <c r="N2850" s="31" t="s">
        <v>2</v>
      </c>
      <c r="O2850" s="173">
        <v>1.0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99" t="s">
        <v>7358</v>
      </c>
      <c r="B2851" s="168" t="s">
        <v>7359</v>
      </c>
      <c r="C2851" s="31" t="s">
        <v>1725</v>
      </c>
      <c r="D2851" s="168" t="s">
        <v>7360</v>
      </c>
      <c r="E2851" s="31" t="s">
        <v>7361</v>
      </c>
      <c r="F2851" s="31" t="s">
        <v>129</v>
      </c>
      <c r="G2851" s="163" t="s">
        <v>1728</v>
      </c>
      <c r="H2851" s="31" t="s">
        <v>1728</v>
      </c>
      <c r="I2851" s="168" t="s">
        <v>1729</v>
      </c>
      <c r="J2851" s="173">
        <v>1.0</v>
      </c>
      <c r="K2851" s="31" t="s">
        <v>82</v>
      </c>
      <c r="L2851" s="31" t="s">
        <v>134</v>
      </c>
      <c r="M2851" s="174">
        <v>45762.0</v>
      </c>
      <c r="N2851" s="31" t="s">
        <v>2</v>
      </c>
      <c r="O2851" s="173">
        <v>1.0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99" t="s">
        <v>7362</v>
      </c>
      <c r="B2852" s="168" t="s">
        <v>7363</v>
      </c>
      <c r="C2852" s="31" t="s">
        <v>1725</v>
      </c>
      <c r="D2852" s="168" t="s">
        <v>7364</v>
      </c>
      <c r="E2852" s="31" t="s">
        <v>7365</v>
      </c>
      <c r="F2852" s="31" t="s">
        <v>131</v>
      </c>
      <c r="G2852" s="163" t="s">
        <v>1728</v>
      </c>
      <c r="H2852" s="31" t="s">
        <v>1728</v>
      </c>
      <c r="I2852" s="168" t="s">
        <v>1729</v>
      </c>
      <c r="J2852" s="173">
        <v>1.0</v>
      </c>
      <c r="K2852" s="31" t="s">
        <v>82</v>
      </c>
      <c r="L2852" s="31" t="s">
        <v>134</v>
      </c>
      <c r="M2852" s="174">
        <v>45762.0</v>
      </c>
      <c r="N2852" s="31" t="s">
        <v>2</v>
      </c>
      <c r="O2852" s="173">
        <v>1.0</v>
      </c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99" t="s">
        <v>7366</v>
      </c>
      <c r="B2853" s="168" t="s">
        <v>7367</v>
      </c>
      <c r="C2853" s="31" t="s">
        <v>1725</v>
      </c>
      <c r="D2853" s="168" t="s">
        <v>7368</v>
      </c>
      <c r="E2853" s="31" t="s">
        <v>7369</v>
      </c>
      <c r="F2853" s="31" t="s">
        <v>513</v>
      </c>
      <c r="G2853" s="163" t="s">
        <v>1728</v>
      </c>
      <c r="H2853" s="31" t="s">
        <v>1728</v>
      </c>
      <c r="I2853" s="168" t="s">
        <v>1755</v>
      </c>
      <c r="J2853" s="173">
        <v>1.0</v>
      </c>
      <c r="K2853" s="31" t="s">
        <v>9</v>
      </c>
      <c r="L2853" s="31" t="s">
        <v>134</v>
      </c>
      <c r="M2853" s="174">
        <v>45762.0</v>
      </c>
      <c r="N2853" s="31" t="s">
        <v>2</v>
      </c>
      <c r="O2853" s="173">
        <v>1.0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99" t="s">
        <v>7370</v>
      </c>
      <c r="B2854" s="168" t="s">
        <v>7371</v>
      </c>
      <c r="C2854" s="31" t="s">
        <v>1725</v>
      </c>
      <c r="D2854" s="168" t="s">
        <v>7372</v>
      </c>
      <c r="E2854" s="31" t="s">
        <v>7373</v>
      </c>
      <c r="F2854" s="31" t="s">
        <v>132</v>
      </c>
      <c r="G2854" s="163" t="s">
        <v>1728</v>
      </c>
      <c r="H2854" s="31" t="s">
        <v>1728</v>
      </c>
      <c r="I2854" s="168" t="s">
        <v>1755</v>
      </c>
      <c r="J2854" s="173">
        <v>2.0</v>
      </c>
      <c r="K2854" s="31" t="s">
        <v>9</v>
      </c>
      <c r="L2854" s="31" t="s">
        <v>134</v>
      </c>
      <c r="M2854" s="174">
        <v>45762.0</v>
      </c>
      <c r="N2854" s="31" t="s">
        <v>2</v>
      </c>
      <c r="O2854" s="173">
        <v>2.0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99" t="s">
        <v>7374</v>
      </c>
      <c r="B2855" s="168" t="s">
        <v>7359</v>
      </c>
      <c r="C2855" s="31" t="s">
        <v>1732</v>
      </c>
      <c r="D2855" s="168" t="s">
        <v>7360</v>
      </c>
      <c r="E2855" s="31" t="s">
        <v>7361</v>
      </c>
      <c r="F2855" s="31" t="s">
        <v>129</v>
      </c>
      <c r="G2855" s="168" t="s">
        <v>6742</v>
      </c>
      <c r="H2855" s="31" t="s">
        <v>6722</v>
      </c>
      <c r="I2855" s="168" t="s">
        <v>1729</v>
      </c>
      <c r="J2855" s="173">
        <v>1.0</v>
      </c>
      <c r="K2855" s="31" t="s">
        <v>82</v>
      </c>
      <c r="L2855" s="31" t="s">
        <v>134</v>
      </c>
      <c r="M2855" s="174">
        <v>45762.0</v>
      </c>
      <c r="N2855" s="31" t="s">
        <v>2</v>
      </c>
      <c r="O2855" s="173">
        <v>1.0</v>
      </c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99" t="s">
        <v>7375</v>
      </c>
      <c r="B2856" s="168" t="s">
        <v>7282</v>
      </c>
      <c r="C2856" s="31" t="s">
        <v>1735</v>
      </c>
      <c r="D2856" s="168" t="s">
        <v>7283</v>
      </c>
      <c r="E2856" s="31" t="s">
        <v>7284</v>
      </c>
      <c r="F2856" s="31" t="s">
        <v>178</v>
      </c>
      <c r="G2856" s="168" t="s">
        <v>1962</v>
      </c>
      <c r="H2856" s="31" t="s">
        <v>1944</v>
      </c>
      <c r="I2856" s="168" t="s">
        <v>1755</v>
      </c>
      <c r="J2856" s="173">
        <v>1.0</v>
      </c>
      <c r="K2856" s="31" t="s">
        <v>9</v>
      </c>
      <c r="L2856" s="31" t="s">
        <v>134</v>
      </c>
      <c r="M2856" s="174">
        <v>45762.0</v>
      </c>
      <c r="N2856" s="31" t="s">
        <v>2</v>
      </c>
      <c r="O2856" s="173">
        <v>1.0</v>
      </c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99" t="s">
        <v>7376</v>
      </c>
      <c r="B2857" s="168" t="s">
        <v>7367</v>
      </c>
      <c r="C2857" s="31" t="s">
        <v>1732</v>
      </c>
      <c r="D2857" s="168" t="s">
        <v>7368</v>
      </c>
      <c r="E2857" s="31" t="s">
        <v>7369</v>
      </c>
      <c r="F2857" s="31" t="s">
        <v>513</v>
      </c>
      <c r="G2857" s="168" t="s">
        <v>1736</v>
      </c>
      <c r="H2857" s="31" t="s">
        <v>1733</v>
      </c>
      <c r="I2857" s="168" t="s">
        <v>1755</v>
      </c>
      <c r="J2857" s="173">
        <v>1.0</v>
      </c>
      <c r="K2857" s="31" t="s">
        <v>9</v>
      </c>
      <c r="L2857" s="31" t="s">
        <v>134</v>
      </c>
      <c r="M2857" s="174">
        <v>45762.0</v>
      </c>
      <c r="N2857" s="31" t="s">
        <v>2</v>
      </c>
      <c r="O2857" s="173">
        <v>1.0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99" t="s">
        <v>7377</v>
      </c>
      <c r="B2858" s="168" t="s">
        <v>7353</v>
      </c>
      <c r="C2858" s="31" t="s">
        <v>1735</v>
      </c>
      <c r="D2858" s="168" t="s">
        <v>7354</v>
      </c>
      <c r="E2858" s="31" t="s">
        <v>7355</v>
      </c>
      <c r="F2858" s="31" t="s">
        <v>401</v>
      </c>
      <c r="G2858" s="168" t="s">
        <v>1792</v>
      </c>
      <c r="H2858" s="31" t="s">
        <v>1779</v>
      </c>
      <c r="I2858" s="168" t="s">
        <v>1755</v>
      </c>
      <c r="J2858" s="173">
        <v>1.0</v>
      </c>
      <c r="K2858" s="31" t="s">
        <v>9</v>
      </c>
      <c r="L2858" s="31" t="s">
        <v>134</v>
      </c>
      <c r="M2858" s="174">
        <v>45762.0</v>
      </c>
      <c r="N2858" s="31" t="s">
        <v>2</v>
      </c>
      <c r="O2858" s="173">
        <v>1.0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99" t="s">
        <v>7378</v>
      </c>
      <c r="B2859" s="168" t="s">
        <v>7379</v>
      </c>
      <c r="C2859" s="31" t="s">
        <v>1725</v>
      </c>
      <c r="D2859" s="168" t="s">
        <v>7380</v>
      </c>
      <c r="E2859" s="31" t="s">
        <v>7381</v>
      </c>
      <c r="F2859" s="31" t="s">
        <v>403</v>
      </c>
      <c r="G2859" s="163" t="s">
        <v>1728</v>
      </c>
      <c r="H2859" s="31" t="s">
        <v>1728</v>
      </c>
      <c r="I2859" s="168" t="s">
        <v>1755</v>
      </c>
      <c r="J2859" s="173">
        <v>1.0</v>
      </c>
      <c r="K2859" s="31" t="s">
        <v>9</v>
      </c>
      <c r="L2859" s="31" t="s">
        <v>134</v>
      </c>
      <c r="M2859" s="174">
        <v>45762.0</v>
      </c>
      <c r="N2859" s="31" t="s">
        <v>2</v>
      </c>
      <c r="O2859" s="173">
        <v>1.0</v>
      </c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99" t="s">
        <v>7382</v>
      </c>
      <c r="B2860" s="168" t="s">
        <v>7286</v>
      </c>
      <c r="C2860" s="31" t="s">
        <v>1735</v>
      </c>
      <c r="D2860" s="168" t="s">
        <v>7287</v>
      </c>
      <c r="E2860" s="31" t="s">
        <v>3498</v>
      </c>
      <c r="F2860" s="31" t="s">
        <v>132</v>
      </c>
      <c r="G2860" s="168" t="s">
        <v>6738</v>
      </c>
      <c r="H2860" s="31" t="s">
        <v>6739</v>
      </c>
      <c r="I2860" s="168" t="s">
        <v>1755</v>
      </c>
      <c r="J2860" s="173">
        <v>1.0</v>
      </c>
      <c r="K2860" s="31" t="s">
        <v>9</v>
      </c>
      <c r="L2860" s="31" t="s">
        <v>134</v>
      </c>
      <c r="M2860" s="174">
        <v>45762.0</v>
      </c>
      <c r="N2860" s="31" t="s">
        <v>2</v>
      </c>
      <c r="O2860" s="173">
        <v>1.0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99" t="s">
        <v>7383</v>
      </c>
      <c r="B2861" s="168" t="s">
        <v>7274</v>
      </c>
      <c r="C2861" s="31" t="s">
        <v>1735</v>
      </c>
      <c r="D2861" s="168" t="s">
        <v>7275</v>
      </c>
      <c r="E2861" s="31" t="s">
        <v>7276</v>
      </c>
      <c r="F2861" s="31" t="s">
        <v>403</v>
      </c>
      <c r="G2861" s="168" t="s">
        <v>1749</v>
      </c>
      <c r="H2861" s="31" t="s">
        <v>1742</v>
      </c>
      <c r="I2861" s="168" t="s">
        <v>1755</v>
      </c>
      <c r="J2861" s="173">
        <v>1.0</v>
      </c>
      <c r="K2861" s="31" t="s">
        <v>9</v>
      </c>
      <c r="L2861" s="31" t="s">
        <v>134</v>
      </c>
      <c r="M2861" s="174">
        <v>45762.0</v>
      </c>
      <c r="N2861" s="31" t="s">
        <v>2</v>
      </c>
      <c r="O2861" s="173">
        <v>1.0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99" t="s">
        <v>7384</v>
      </c>
      <c r="B2862" s="168" t="s">
        <v>7274</v>
      </c>
      <c r="C2862" s="31" t="s">
        <v>1735</v>
      </c>
      <c r="D2862" s="168" t="s">
        <v>7275</v>
      </c>
      <c r="E2862" s="31" t="s">
        <v>7276</v>
      </c>
      <c r="F2862" s="31" t="s">
        <v>403</v>
      </c>
      <c r="G2862" s="168" t="s">
        <v>1749</v>
      </c>
      <c r="H2862" s="31" t="s">
        <v>1742</v>
      </c>
      <c r="I2862" s="168" t="s">
        <v>1729</v>
      </c>
      <c r="J2862" s="173">
        <v>1.0</v>
      </c>
      <c r="K2862" s="31" t="s">
        <v>82</v>
      </c>
      <c r="L2862" s="31" t="s">
        <v>134</v>
      </c>
      <c r="M2862" s="174">
        <v>45762.0</v>
      </c>
      <c r="N2862" s="31" t="s">
        <v>2</v>
      </c>
      <c r="O2862" s="173">
        <v>1.0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99" t="s">
        <v>7385</v>
      </c>
      <c r="B2863" s="168" t="s">
        <v>7363</v>
      </c>
      <c r="C2863" s="31" t="s">
        <v>1732</v>
      </c>
      <c r="D2863" s="168" t="s">
        <v>7364</v>
      </c>
      <c r="E2863" s="31" t="s">
        <v>7365</v>
      </c>
      <c r="F2863" s="31" t="s">
        <v>131</v>
      </c>
      <c r="G2863" s="168" t="s">
        <v>6736</v>
      </c>
      <c r="H2863" s="31" t="s">
        <v>6716</v>
      </c>
      <c r="I2863" s="168" t="s">
        <v>1729</v>
      </c>
      <c r="J2863" s="173">
        <v>1.0</v>
      </c>
      <c r="K2863" s="31" t="s">
        <v>82</v>
      </c>
      <c r="L2863" s="31" t="s">
        <v>134</v>
      </c>
      <c r="M2863" s="174">
        <v>45762.0</v>
      </c>
      <c r="N2863" s="31" t="s">
        <v>2</v>
      </c>
      <c r="O2863" s="173">
        <v>1.0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99" t="s">
        <v>7386</v>
      </c>
      <c r="B2864" s="168" t="s">
        <v>7371</v>
      </c>
      <c r="C2864" s="31" t="s">
        <v>1732</v>
      </c>
      <c r="D2864" s="168" t="s">
        <v>7372</v>
      </c>
      <c r="E2864" s="31" t="s">
        <v>7373</v>
      </c>
      <c r="F2864" s="31" t="s">
        <v>132</v>
      </c>
      <c r="G2864" s="168" t="s">
        <v>6738</v>
      </c>
      <c r="H2864" s="31" t="s">
        <v>6739</v>
      </c>
      <c r="I2864" s="168" t="s">
        <v>1755</v>
      </c>
      <c r="J2864" s="173">
        <v>2.0</v>
      </c>
      <c r="K2864" s="31" t="s">
        <v>9</v>
      </c>
      <c r="L2864" s="31" t="s">
        <v>134</v>
      </c>
      <c r="M2864" s="174">
        <v>45762.0</v>
      </c>
      <c r="N2864" s="31" t="s">
        <v>2</v>
      </c>
      <c r="O2864" s="173">
        <v>2.0</v>
      </c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99" t="s">
        <v>7387</v>
      </c>
      <c r="B2865" s="168" t="s">
        <v>7379</v>
      </c>
      <c r="C2865" s="31" t="s">
        <v>1732</v>
      </c>
      <c r="D2865" s="168" t="s">
        <v>7380</v>
      </c>
      <c r="E2865" s="31" t="s">
        <v>7381</v>
      </c>
      <c r="F2865" s="31" t="s">
        <v>403</v>
      </c>
      <c r="G2865" s="168" t="s">
        <v>1749</v>
      </c>
      <c r="H2865" s="31" t="s">
        <v>1742</v>
      </c>
      <c r="I2865" s="168" t="s">
        <v>1755</v>
      </c>
      <c r="J2865" s="173">
        <v>1.0</v>
      </c>
      <c r="K2865" s="31" t="s">
        <v>9</v>
      </c>
      <c r="L2865" s="31" t="s">
        <v>134</v>
      </c>
      <c r="M2865" s="174">
        <v>45762.0</v>
      </c>
      <c r="N2865" s="31" t="s">
        <v>2</v>
      </c>
      <c r="O2865" s="173">
        <v>1.0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99" t="s">
        <v>7388</v>
      </c>
      <c r="B2866" s="168" t="s">
        <v>7389</v>
      </c>
      <c r="C2866" s="31" t="s">
        <v>1725</v>
      </c>
      <c r="D2866" s="168" t="s">
        <v>7390</v>
      </c>
      <c r="E2866" s="31" t="s">
        <v>7391</v>
      </c>
      <c r="F2866" s="31" t="s">
        <v>178</v>
      </c>
      <c r="G2866" s="163" t="s">
        <v>1728</v>
      </c>
      <c r="H2866" s="31" t="s">
        <v>1728</v>
      </c>
      <c r="I2866" s="168" t="s">
        <v>1755</v>
      </c>
      <c r="J2866" s="173">
        <v>1.0</v>
      </c>
      <c r="K2866" s="31" t="s">
        <v>9</v>
      </c>
      <c r="L2866" s="31" t="s">
        <v>134</v>
      </c>
      <c r="M2866" s="174">
        <v>45762.0</v>
      </c>
      <c r="N2866" s="31" t="s">
        <v>2</v>
      </c>
      <c r="O2866" s="173">
        <v>1.0</v>
      </c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99" t="s">
        <v>7392</v>
      </c>
      <c r="B2867" s="168" t="s">
        <v>7389</v>
      </c>
      <c r="C2867" s="31" t="s">
        <v>1732</v>
      </c>
      <c r="D2867" s="168" t="s">
        <v>7390</v>
      </c>
      <c r="E2867" s="31" t="s">
        <v>7391</v>
      </c>
      <c r="F2867" s="31" t="s">
        <v>178</v>
      </c>
      <c r="G2867" s="168" t="s">
        <v>1962</v>
      </c>
      <c r="H2867" s="31" t="s">
        <v>1944</v>
      </c>
      <c r="I2867" s="168" t="s">
        <v>1755</v>
      </c>
      <c r="J2867" s="173">
        <v>1.0</v>
      </c>
      <c r="K2867" s="31" t="s">
        <v>9</v>
      </c>
      <c r="L2867" s="31" t="s">
        <v>134</v>
      </c>
      <c r="M2867" s="174">
        <v>45762.0</v>
      </c>
      <c r="N2867" s="31" t="s">
        <v>2</v>
      </c>
      <c r="O2867" s="173">
        <v>1.0</v>
      </c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99" t="s">
        <v>7393</v>
      </c>
      <c r="B2868" s="168" t="s">
        <v>7331</v>
      </c>
      <c r="C2868" s="31" t="s">
        <v>1735</v>
      </c>
      <c r="D2868" s="168" t="s">
        <v>7332</v>
      </c>
      <c r="E2868" s="31" t="s">
        <v>7333</v>
      </c>
      <c r="F2868" s="31" t="s">
        <v>178</v>
      </c>
      <c r="G2868" s="168" t="s">
        <v>1962</v>
      </c>
      <c r="H2868" s="31" t="s">
        <v>1944</v>
      </c>
      <c r="I2868" s="168" t="s">
        <v>1755</v>
      </c>
      <c r="J2868" s="173">
        <v>1.0</v>
      </c>
      <c r="K2868" s="31" t="s">
        <v>9</v>
      </c>
      <c r="L2868" s="31" t="s">
        <v>134</v>
      </c>
      <c r="M2868" s="174">
        <v>45762.0</v>
      </c>
      <c r="N2868" s="31" t="s">
        <v>2</v>
      </c>
      <c r="O2868" s="173">
        <v>1.0</v>
      </c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99" t="s">
        <v>7394</v>
      </c>
      <c r="B2869" s="168" t="s">
        <v>7359</v>
      </c>
      <c r="C2869" s="31" t="s">
        <v>1735</v>
      </c>
      <c r="D2869" s="168" t="s">
        <v>7360</v>
      </c>
      <c r="E2869" s="31" t="s">
        <v>7361</v>
      </c>
      <c r="F2869" s="31" t="s">
        <v>129</v>
      </c>
      <c r="G2869" s="168" t="s">
        <v>6742</v>
      </c>
      <c r="H2869" s="31" t="s">
        <v>6722</v>
      </c>
      <c r="I2869" s="168" t="s">
        <v>1729</v>
      </c>
      <c r="J2869" s="173">
        <v>1.0</v>
      </c>
      <c r="K2869" s="31" t="s">
        <v>82</v>
      </c>
      <c r="L2869" s="31" t="s">
        <v>134</v>
      </c>
      <c r="M2869" s="174">
        <v>45762.0</v>
      </c>
      <c r="N2869" s="31" t="s">
        <v>2</v>
      </c>
      <c r="O2869" s="173">
        <v>1.0</v>
      </c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99" t="s">
        <v>7395</v>
      </c>
      <c r="B2870" s="168" t="s">
        <v>7371</v>
      </c>
      <c r="C2870" s="31" t="s">
        <v>1735</v>
      </c>
      <c r="D2870" s="168" t="s">
        <v>7372</v>
      </c>
      <c r="E2870" s="31" t="s">
        <v>7373</v>
      </c>
      <c r="F2870" s="31" t="s">
        <v>132</v>
      </c>
      <c r="G2870" s="168" t="s">
        <v>6738</v>
      </c>
      <c r="H2870" s="31" t="s">
        <v>6739</v>
      </c>
      <c r="I2870" s="168" t="s">
        <v>1755</v>
      </c>
      <c r="J2870" s="173">
        <v>2.0</v>
      </c>
      <c r="K2870" s="31" t="s">
        <v>9</v>
      </c>
      <c r="L2870" s="31" t="s">
        <v>134</v>
      </c>
      <c r="M2870" s="174">
        <v>45762.0</v>
      </c>
      <c r="N2870" s="31" t="s">
        <v>2</v>
      </c>
      <c r="O2870" s="173">
        <v>2.0</v>
      </c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99" t="s">
        <v>7396</v>
      </c>
      <c r="B2871" s="168" t="s">
        <v>7379</v>
      </c>
      <c r="C2871" s="31" t="s">
        <v>1735</v>
      </c>
      <c r="D2871" s="168" t="s">
        <v>7380</v>
      </c>
      <c r="E2871" s="31" t="s">
        <v>7381</v>
      </c>
      <c r="F2871" s="31" t="s">
        <v>403</v>
      </c>
      <c r="G2871" s="168" t="s">
        <v>1749</v>
      </c>
      <c r="H2871" s="31" t="s">
        <v>1742</v>
      </c>
      <c r="I2871" s="168" t="s">
        <v>1755</v>
      </c>
      <c r="J2871" s="173">
        <v>1.0</v>
      </c>
      <c r="K2871" s="31" t="s">
        <v>9</v>
      </c>
      <c r="L2871" s="31" t="s">
        <v>134</v>
      </c>
      <c r="M2871" s="174">
        <v>45762.0</v>
      </c>
      <c r="N2871" s="31" t="s">
        <v>2</v>
      </c>
      <c r="O2871" s="173">
        <v>1.0</v>
      </c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99" t="s">
        <v>7397</v>
      </c>
      <c r="B2872" s="168" t="s">
        <v>7398</v>
      </c>
      <c r="C2872" s="31" t="s">
        <v>1725</v>
      </c>
      <c r="D2872" s="168" t="s">
        <v>7399</v>
      </c>
      <c r="E2872" s="31" t="s">
        <v>7400</v>
      </c>
      <c r="F2872" s="31" t="s">
        <v>178</v>
      </c>
      <c r="G2872" s="163" t="s">
        <v>1728</v>
      </c>
      <c r="H2872" s="31" t="s">
        <v>1728</v>
      </c>
      <c r="I2872" s="168" t="s">
        <v>1729</v>
      </c>
      <c r="J2872" s="173">
        <v>1.0</v>
      </c>
      <c r="K2872" s="31" t="s">
        <v>82</v>
      </c>
      <c r="L2872" s="31" t="s">
        <v>134</v>
      </c>
      <c r="M2872" s="174">
        <v>45762.0</v>
      </c>
      <c r="N2872" s="31" t="s">
        <v>2</v>
      </c>
      <c r="O2872" s="173">
        <v>1.0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99" t="s">
        <v>7401</v>
      </c>
      <c r="B2873" s="168" t="s">
        <v>7389</v>
      </c>
      <c r="C2873" s="31" t="s">
        <v>1735</v>
      </c>
      <c r="D2873" s="168" t="s">
        <v>7390</v>
      </c>
      <c r="E2873" s="31" t="s">
        <v>7391</v>
      </c>
      <c r="F2873" s="31" t="s">
        <v>178</v>
      </c>
      <c r="G2873" s="168" t="s">
        <v>1962</v>
      </c>
      <c r="H2873" s="31" t="s">
        <v>1944</v>
      </c>
      <c r="I2873" s="168" t="s">
        <v>1755</v>
      </c>
      <c r="J2873" s="173">
        <v>1.0</v>
      </c>
      <c r="K2873" s="31" t="s">
        <v>9</v>
      </c>
      <c r="L2873" s="31" t="s">
        <v>134</v>
      </c>
      <c r="M2873" s="174">
        <v>45762.0</v>
      </c>
      <c r="N2873" s="31" t="s">
        <v>2</v>
      </c>
      <c r="O2873" s="173">
        <v>1.0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99" t="s">
        <v>7402</v>
      </c>
      <c r="B2874" s="168" t="s">
        <v>7398</v>
      </c>
      <c r="C2874" s="31" t="s">
        <v>1732</v>
      </c>
      <c r="D2874" s="168" t="s">
        <v>7399</v>
      </c>
      <c r="E2874" s="31" t="s">
        <v>7400</v>
      </c>
      <c r="F2874" s="31" t="s">
        <v>178</v>
      </c>
      <c r="G2874" s="168" t="s">
        <v>1962</v>
      </c>
      <c r="H2874" s="31" t="s">
        <v>1944</v>
      </c>
      <c r="I2874" s="168" t="s">
        <v>1729</v>
      </c>
      <c r="J2874" s="173">
        <v>1.0</v>
      </c>
      <c r="K2874" s="31" t="s">
        <v>82</v>
      </c>
      <c r="L2874" s="31" t="s">
        <v>134</v>
      </c>
      <c r="M2874" s="174">
        <v>45762.0</v>
      </c>
      <c r="N2874" s="31" t="s">
        <v>2</v>
      </c>
      <c r="O2874" s="173">
        <v>1.0</v>
      </c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99" t="s">
        <v>7403</v>
      </c>
      <c r="B2875" s="168" t="s">
        <v>7367</v>
      </c>
      <c r="C2875" s="31" t="s">
        <v>1735</v>
      </c>
      <c r="D2875" s="168" t="s">
        <v>7368</v>
      </c>
      <c r="E2875" s="31" t="s">
        <v>7369</v>
      </c>
      <c r="F2875" s="31" t="s">
        <v>513</v>
      </c>
      <c r="G2875" s="168" t="s">
        <v>1736</v>
      </c>
      <c r="H2875" s="31" t="s">
        <v>1733</v>
      </c>
      <c r="I2875" s="168" t="s">
        <v>1755</v>
      </c>
      <c r="J2875" s="173">
        <v>1.0</v>
      </c>
      <c r="K2875" s="31" t="s">
        <v>9</v>
      </c>
      <c r="L2875" s="31" t="s">
        <v>134</v>
      </c>
      <c r="M2875" s="174">
        <v>45762.0</v>
      </c>
      <c r="N2875" s="31" t="s">
        <v>2</v>
      </c>
      <c r="O2875" s="173">
        <v>1.0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99" t="s">
        <v>7404</v>
      </c>
      <c r="B2876" s="168" t="s">
        <v>7405</v>
      </c>
      <c r="C2876" s="31" t="s">
        <v>1725</v>
      </c>
      <c r="D2876" s="168" t="s">
        <v>7406</v>
      </c>
      <c r="E2876" s="31" t="s">
        <v>7407</v>
      </c>
      <c r="F2876" s="31" t="s">
        <v>513</v>
      </c>
      <c r="G2876" s="163" t="s">
        <v>1728</v>
      </c>
      <c r="H2876" s="31" t="s">
        <v>1728</v>
      </c>
      <c r="I2876" s="168" t="s">
        <v>1755</v>
      </c>
      <c r="J2876" s="173">
        <v>1.0</v>
      </c>
      <c r="K2876" s="31" t="s">
        <v>9</v>
      </c>
      <c r="L2876" s="31" t="s">
        <v>134</v>
      </c>
      <c r="M2876" s="174">
        <v>45762.0</v>
      </c>
      <c r="N2876" s="31" t="s">
        <v>2</v>
      </c>
      <c r="O2876" s="173">
        <v>1.0</v>
      </c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99" t="s">
        <v>7408</v>
      </c>
      <c r="B2877" s="168" t="s">
        <v>7409</v>
      </c>
      <c r="C2877" s="31" t="s">
        <v>1725</v>
      </c>
      <c r="D2877" s="168" t="s">
        <v>7410</v>
      </c>
      <c r="E2877" s="31" t="s">
        <v>7411</v>
      </c>
      <c r="F2877" s="31" t="s">
        <v>513</v>
      </c>
      <c r="G2877" s="163" t="s">
        <v>1728</v>
      </c>
      <c r="H2877" s="31" t="s">
        <v>1728</v>
      </c>
      <c r="I2877" s="168" t="s">
        <v>1729</v>
      </c>
      <c r="J2877" s="173">
        <v>1.0</v>
      </c>
      <c r="K2877" s="31" t="s">
        <v>82</v>
      </c>
      <c r="L2877" s="31" t="s">
        <v>134</v>
      </c>
      <c r="M2877" s="174">
        <v>45762.0</v>
      </c>
      <c r="N2877" s="31" t="s">
        <v>2</v>
      </c>
      <c r="O2877" s="173">
        <v>1.0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99" t="s">
        <v>7412</v>
      </c>
      <c r="B2878" s="168" t="s">
        <v>7413</v>
      </c>
      <c r="C2878" s="31" t="s">
        <v>1725</v>
      </c>
      <c r="D2878" s="168" t="s">
        <v>7414</v>
      </c>
      <c r="E2878" s="31" t="s">
        <v>7415</v>
      </c>
      <c r="F2878" s="31" t="s">
        <v>132</v>
      </c>
      <c r="G2878" s="163" t="s">
        <v>1728</v>
      </c>
      <c r="H2878" s="31" t="s">
        <v>1728</v>
      </c>
      <c r="I2878" s="168" t="s">
        <v>1755</v>
      </c>
      <c r="J2878" s="173">
        <v>1.0</v>
      </c>
      <c r="K2878" s="31" t="s">
        <v>9</v>
      </c>
      <c r="L2878" s="31" t="s">
        <v>134</v>
      </c>
      <c r="M2878" s="174">
        <v>45762.0</v>
      </c>
      <c r="N2878" s="31" t="s">
        <v>2</v>
      </c>
      <c r="O2878" s="173">
        <v>1.0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99" t="s">
        <v>7416</v>
      </c>
      <c r="B2879" s="168" t="s">
        <v>7409</v>
      </c>
      <c r="C2879" s="31" t="s">
        <v>1732</v>
      </c>
      <c r="D2879" s="168" t="s">
        <v>7410</v>
      </c>
      <c r="E2879" s="31" t="s">
        <v>7411</v>
      </c>
      <c r="F2879" s="31" t="s">
        <v>513</v>
      </c>
      <c r="G2879" s="168" t="s">
        <v>1736</v>
      </c>
      <c r="H2879" s="31" t="s">
        <v>1733</v>
      </c>
      <c r="I2879" s="168" t="s">
        <v>1729</v>
      </c>
      <c r="J2879" s="173">
        <v>1.0</v>
      </c>
      <c r="K2879" s="31" t="s">
        <v>82</v>
      </c>
      <c r="L2879" s="31" t="s">
        <v>134</v>
      </c>
      <c r="M2879" s="174">
        <v>45762.0</v>
      </c>
      <c r="N2879" s="31" t="s">
        <v>2</v>
      </c>
      <c r="O2879" s="173">
        <v>1.0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99" t="s">
        <v>7417</v>
      </c>
      <c r="B2880" s="168" t="s">
        <v>7418</v>
      </c>
      <c r="C2880" s="31" t="s">
        <v>1725</v>
      </c>
      <c r="D2880" s="168" t="s">
        <v>7419</v>
      </c>
      <c r="E2880" s="31" t="s">
        <v>7420</v>
      </c>
      <c r="F2880" s="31" t="s">
        <v>132</v>
      </c>
      <c r="G2880" s="163" t="s">
        <v>1728</v>
      </c>
      <c r="H2880" s="31" t="s">
        <v>1728</v>
      </c>
      <c r="I2880" s="168" t="s">
        <v>1729</v>
      </c>
      <c r="J2880" s="173">
        <v>1.0</v>
      </c>
      <c r="K2880" s="31" t="s">
        <v>82</v>
      </c>
      <c r="L2880" s="31" t="s">
        <v>134</v>
      </c>
      <c r="M2880" s="174">
        <v>45762.0</v>
      </c>
      <c r="N2880" s="31" t="s">
        <v>2</v>
      </c>
      <c r="O2880" s="173">
        <v>1.0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99" t="s">
        <v>7421</v>
      </c>
      <c r="B2881" s="168" t="s">
        <v>7422</v>
      </c>
      <c r="C2881" s="31" t="s">
        <v>1725</v>
      </c>
      <c r="D2881" s="168" t="s">
        <v>7423</v>
      </c>
      <c r="E2881" s="31" t="s">
        <v>7424</v>
      </c>
      <c r="F2881" s="31" t="s">
        <v>178</v>
      </c>
      <c r="G2881" s="163" t="s">
        <v>1728</v>
      </c>
      <c r="H2881" s="31" t="s">
        <v>1728</v>
      </c>
      <c r="I2881" s="168" t="s">
        <v>1755</v>
      </c>
      <c r="J2881" s="173">
        <v>1.0</v>
      </c>
      <c r="K2881" s="31" t="s">
        <v>9</v>
      </c>
      <c r="L2881" s="31" t="s">
        <v>134</v>
      </c>
      <c r="M2881" s="174">
        <v>45762.0</v>
      </c>
      <c r="N2881" s="31" t="s">
        <v>2</v>
      </c>
      <c r="O2881" s="173">
        <v>1.0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99" t="s">
        <v>7425</v>
      </c>
      <c r="B2882" s="168" t="s">
        <v>7413</v>
      </c>
      <c r="C2882" s="31" t="s">
        <v>1732</v>
      </c>
      <c r="D2882" s="168" t="s">
        <v>7414</v>
      </c>
      <c r="E2882" s="31" t="s">
        <v>7415</v>
      </c>
      <c r="F2882" s="31" t="s">
        <v>132</v>
      </c>
      <c r="G2882" s="168" t="s">
        <v>6736</v>
      </c>
      <c r="H2882" s="31" t="s">
        <v>6716</v>
      </c>
      <c r="I2882" s="168" t="s">
        <v>1755</v>
      </c>
      <c r="J2882" s="173">
        <v>1.0</v>
      </c>
      <c r="K2882" s="31" t="s">
        <v>9</v>
      </c>
      <c r="L2882" s="31" t="s">
        <v>134</v>
      </c>
      <c r="M2882" s="174">
        <v>45762.0</v>
      </c>
      <c r="N2882" s="31" t="s">
        <v>2</v>
      </c>
      <c r="O2882" s="173">
        <v>1.0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99" t="s">
        <v>7426</v>
      </c>
      <c r="B2883" s="168" t="s">
        <v>7427</v>
      </c>
      <c r="C2883" s="31" t="s">
        <v>1725</v>
      </c>
      <c r="D2883" s="168" t="s">
        <v>7428</v>
      </c>
      <c r="E2883" s="31" t="s">
        <v>4284</v>
      </c>
      <c r="F2883" s="31" t="s">
        <v>403</v>
      </c>
      <c r="G2883" s="163" t="s">
        <v>1728</v>
      </c>
      <c r="H2883" s="31" t="s">
        <v>1728</v>
      </c>
      <c r="I2883" s="168" t="s">
        <v>1755</v>
      </c>
      <c r="J2883" s="173">
        <v>1.0</v>
      </c>
      <c r="K2883" s="31" t="s">
        <v>9</v>
      </c>
      <c r="L2883" s="31" t="s">
        <v>134</v>
      </c>
      <c r="M2883" s="174">
        <v>45762.0</v>
      </c>
      <c r="N2883" s="31" t="s">
        <v>2</v>
      </c>
      <c r="O2883" s="173">
        <v>1.0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99" t="s">
        <v>7429</v>
      </c>
      <c r="B2884" s="168" t="s">
        <v>7405</v>
      </c>
      <c r="C2884" s="31" t="s">
        <v>1732</v>
      </c>
      <c r="D2884" s="168" t="s">
        <v>7406</v>
      </c>
      <c r="E2884" s="31" t="s">
        <v>7407</v>
      </c>
      <c r="F2884" s="31" t="s">
        <v>513</v>
      </c>
      <c r="G2884" s="168" t="s">
        <v>1792</v>
      </c>
      <c r="H2884" s="31" t="s">
        <v>1779</v>
      </c>
      <c r="I2884" s="168" t="s">
        <v>1755</v>
      </c>
      <c r="J2884" s="173">
        <v>1.0</v>
      </c>
      <c r="K2884" s="31" t="s">
        <v>9</v>
      </c>
      <c r="L2884" s="31" t="s">
        <v>134</v>
      </c>
      <c r="M2884" s="174">
        <v>45762.0</v>
      </c>
      <c r="N2884" s="31" t="s">
        <v>2</v>
      </c>
      <c r="O2884" s="173">
        <v>1.0</v>
      </c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99" t="s">
        <v>7430</v>
      </c>
      <c r="B2885" s="168" t="s">
        <v>7398</v>
      </c>
      <c r="C2885" s="31" t="s">
        <v>1735</v>
      </c>
      <c r="D2885" s="168" t="s">
        <v>7399</v>
      </c>
      <c r="E2885" s="31" t="s">
        <v>7400</v>
      </c>
      <c r="F2885" s="31" t="s">
        <v>178</v>
      </c>
      <c r="G2885" s="168" t="s">
        <v>1962</v>
      </c>
      <c r="H2885" s="31" t="s">
        <v>1944</v>
      </c>
      <c r="I2885" s="168" t="s">
        <v>1729</v>
      </c>
      <c r="J2885" s="173">
        <v>1.0</v>
      </c>
      <c r="K2885" s="31" t="s">
        <v>82</v>
      </c>
      <c r="L2885" s="31" t="s">
        <v>134</v>
      </c>
      <c r="M2885" s="174">
        <v>45762.0</v>
      </c>
      <c r="N2885" s="31" t="s">
        <v>2</v>
      </c>
      <c r="O2885" s="173">
        <v>1.0</v>
      </c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99" t="s">
        <v>7431</v>
      </c>
      <c r="B2886" s="168" t="s">
        <v>7418</v>
      </c>
      <c r="C2886" s="31" t="s">
        <v>1732</v>
      </c>
      <c r="D2886" s="168" t="s">
        <v>7419</v>
      </c>
      <c r="E2886" s="31" t="s">
        <v>7420</v>
      </c>
      <c r="F2886" s="31" t="s">
        <v>132</v>
      </c>
      <c r="G2886" s="168" t="s">
        <v>6736</v>
      </c>
      <c r="H2886" s="31" t="s">
        <v>6716</v>
      </c>
      <c r="I2886" s="168" t="s">
        <v>1729</v>
      </c>
      <c r="J2886" s="173">
        <v>1.0</v>
      </c>
      <c r="K2886" s="31" t="s">
        <v>82</v>
      </c>
      <c r="L2886" s="31" t="s">
        <v>134</v>
      </c>
      <c r="M2886" s="174">
        <v>45762.0</v>
      </c>
      <c r="N2886" s="31" t="s">
        <v>2</v>
      </c>
      <c r="O2886" s="173">
        <v>1.0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99" t="s">
        <v>7432</v>
      </c>
      <c r="B2887" s="168" t="s">
        <v>7422</v>
      </c>
      <c r="C2887" s="31" t="s">
        <v>1732</v>
      </c>
      <c r="D2887" s="168" t="s">
        <v>7423</v>
      </c>
      <c r="E2887" s="31" t="s">
        <v>7424</v>
      </c>
      <c r="F2887" s="31" t="s">
        <v>178</v>
      </c>
      <c r="G2887" s="168" t="s">
        <v>1962</v>
      </c>
      <c r="H2887" s="31" t="s">
        <v>1944</v>
      </c>
      <c r="I2887" s="168" t="s">
        <v>1755</v>
      </c>
      <c r="J2887" s="173">
        <v>1.0</v>
      </c>
      <c r="K2887" s="31" t="s">
        <v>9</v>
      </c>
      <c r="L2887" s="31" t="s">
        <v>134</v>
      </c>
      <c r="M2887" s="174">
        <v>45762.0</v>
      </c>
      <c r="N2887" s="31" t="s">
        <v>2</v>
      </c>
      <c r="O2887" s="173">
        <v>1.0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99" t="s">
        <v>7433</v>
      </c>
      <c r="B2888" s="168" t="s">
        <v>7434</v>
      </c>
      <c r="C2888" s="31" t="s">
        <v>1725</v>
      </c>
      <c r="D2888" s="168" t="s">
        <v>7435</v>
      </c>
      <c r="E2888" s="31" t="s">
        <v>7436</v>
      </c>
      <c r="F2888" s="31" t="s">
        <v>401</v>
      </c>
      <c r="G2888" s="163" t="s">
        <v>1728</v>
      </c>
      <c r="H2888" s="31" t="s">
        <v>1728</v>
      </c>
      <c r="I2888" s="168" t="s">
        <v>1755</v>
      </c>
      <c r="J2888" s="173">
        <v>1.0</v>
      </c>
      <c r="K2888" s="31" t="s">
        <v>9</v>
      </c>
      <c r="L2888" s="31" t="s">
        <v>134</v>
      </c>
      <c r="M2888" s="174">
        <v>45762.0</v>
      </c>
      <c r="N2888" s="31" t="s">
        <v>2</v>
      </c>
      <c r="O2888" s="173">
        <v>1.0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99" t="s">
        <v>7437</v>
      </c>
      <c r="B2889" s="168" t="s">
        <v>7427</v>
      </c>
      <c r="C2889" s="31" t="s">
        <v>1732</v>
      </c>
      <c r="D2889" s="168" t="s">
        <v>7428</v>
      </c>
      <c r="E2889" s="31" t="s">
        <v>4284</v>
      </c>
      <c r="F2889" s="31" t="s">
        <v>403</v>
      </c>
      <c r="G2889" s="168" t="s">
        <v>1749</v>
      </c>
      <c r="H2889" s="31" t="s">
        <v>1742</v>
      </c>
      <c r="I2889" s="168" t="s">
        <v>1755</v>
      </c>
      <c r="J2889" s="173">
        <v>1.0</v>
      </c>
      <c r="K2889" s="31" t="s">
        <v>9</v>
      </c>
      <c r="L2889" s="31" t="s">
        <v>134</v>
      </c>
      <c r="M2889" s="174">
        <v>45762.0</v>
      </c>
      <c r="N2889" s="31" t="s">
        <v>2</v>
      </c>
      <c r="O2889" s="173">
        <v>1.0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99" t="s">
        <v>7438</v>
      </c>
      <c r="B2890" s="168" t="s">
        <v>7363</v>
      </c>
      <c r="C2890" s="31" t="s">
        <v>1735</v>
      </c>
      <c r="D2890" s="168" t="s">
        <v>7364</v>
      </c>
      <c r="E2890" s="31" t="s">
        <v>7365</v>
      </c>
      <c r="F2890" s="31" t="s">
        <v>131</v>
      </c>
      <c r="G2890" s="168" t="s">
        <v>6736</v>
      </c>
      <c r="H2890" s="31" t="s">
        <v>6716</v>
      </c>
      <c r="I2890" s="168" t="s">
        <v>1729</v>
      </c>
      <c r="J2890" s="173">
        <v>1.0</v>
      </c>
      <c r="K2890" s="31" t="s">
        <v>82</v>
      </c>
      <c r="L2890" s="31" t="s">
        <v>134</v>
      </c>
      <c r="M2890" s="174">
        <v>45762.0</v>
      </c>
      <c r="N2890" s="31" t="s">
        <v>2</v>
      </c>
      <c r="O2890" s="173">
        <v>1.0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99" t="s">
        <v>7439</v>
      </c>
      <c r="B2891" s="168" t="s">
        <v>7346</v>
      </c>
      <c r="C2891" s="31" t="s">
        <v>1735</v>
      </c>
      <c r="D2891" s="168" t="s">
        <v>7347</v>
      </c>
      <c r="E2891" s="31" t="s">
        <v>7348</v>
      </c>
      <c r="F2891" s="31" t="s">
        <v>517</v>
      </c>
      <c r="G2891" s="168" t="s">
        <v>6811</v>
      </c>
      <c r="H2891" s="31" t="s">
        <v>6812</v>
      </c>
      <c r="I2891" s="168" t="s">
        <v>1755</v>
      </c>
      <c r="J2891" s="173">
        <v>1.0</v>
      </c>
      <c r="K2891" s="31" t="s">
        <v>9</v>
      </c>
      <c r="L2891" s="31" t="s">
        <v>134</v>
      </c>
      <c r="M2891" s="174">
        <v>45762.0</v>
      </c>
      <c r="N2891" s="31" t="s">
        <v>2</v>
      </c>
      <c r="O2891" s="173">
        <v>1.0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99" t="s">
        <v>7440</v>
      </c>
      <c r="B2892" s="168" t="s">
        <v>7409</v>
      </c>
      <c r="C2892" s="31" t="s">
        <v>1735</v>
      </c>
      <c r="D2892" s="168" t="s">
        <v>7410</v>
      </c>
      <c r="E2892" s="31" t="s">
        <v>7411</v>
      </c>
      <c r="F2892" s="31" t="s">
        <v>513</v>
      </c>
      <c r="G2892" s="168" t="s">
        <v>1736</v>
      </c>
      <c r="H2892" s="31" t="s">
        <v>1733</v>
      </c>
      <c r="I2892" s="168" t="s">
        <v>1729</v>
      </c>
      <c r="J2892" s="173">
        <v>1.0</v>
      </c>
      <c r="K2892" s="31" t="s">
        <v>82</v>
      </c>
      <c r="L2892" s="31" t="s">
        <v>134</v>
      </c>
      <c r="M2892" s="174">
        <v>45762.0</v>
      </c>
      <c r="N2892" s="31" t="s">
        <v>2</v>
      </c>
      <c r="O2892" s="173">
        <v>1.0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99" t="s">
        <v>7441</v>
      </c>
      <c r="B2893" s="168" t="s">
        <v>7442</v>
      </c>
      <c r="C2893" s="31" t="s">
        <v>1725</v>
      </c>
      <c r="D2893" s="168" t="s">
        <v>7443</v>
      </c>
      <c r="E2893" s="31" t="s">
        <v>2820</v>
      </c>
      <c r="F2893" s="31" t="s">
        <v>403</v>
      </c>
      <c r="G2893" s="163" t="s">
        <v>1728</v>
      </c>
      <c r="H2893" s="31" t="s">
        <v>1728</v>
      </c>
      <c r="I2893" s="168" t="s">
        <v>1755</v>
      </c>
      <c r="J2893" s="173">
        <v>1.0</v>
      </c>
      <c r="K2893" s="31" t="s">
        <v>9</v>
      </c>
      <c r="L2893" s="31" t="s">
        <v>134</v>
      </c>
      <c r="M2893" s="174">
        <v>45762.0</v>
      </c>
      <c r="N2893" s="31" t="s">
        <v>2</v>
      </c>
      <c r="O2893" s="173">
        <v>1.0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99" t="s">
        <v>7444</v>
      </c>
      <c r="B2894" s="168" t="s">
        <v>7442</v>
      </c>
      <c r="C2894" s="31" t="s">
        <v>1732</v>
      </c>
      <c r="D2894" s="168" t="s">
        <v>7443</v>
      </c>
      <c r="E2894" s="31" t="s">
        <v>2820</v>
      </c>
      <c r="F2894" s="31" t="s">
        <v>403</v>
      </c>
      <c r="G2894" s="168" t="s">
        <v>1749</v>
      </c>
      <c r="H2894" s="31" t="s">
        <v>1742</v>
      </c>
      <c r="I2894" s="168" t="s">
        <v>1755</v>
      </c>
      <c r="J2894" s="173">
        <v>1.0</v>
      </c>
      <c r="K2894" s="31" t="s">
        <v>9</v>
      </c>
      <c r="L2894" s="31" t="s">
        <v>134</v>
      </c>
      <c r="M2894" s="174">
        <v>45762.0</v>
      </c>
      <c r="N2894" s="31" t="s">
        <v>2</v>
      </c>
      <c r="O2894" s="173">
        <v>1.0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99" t="s">
        <v>7445</v>
      </c>
      <c r="B2895" s="168" t="s">
        <v>7422</v>
      </c>
      <c r="C2895" s="31" t="s">
        <v>1735</v>
      </c>
      <c r="D2895" s="168" t="s">
        <v>7423</v>
      </c>
      <c r="E2895" s="31" t="s">
        <v>7424</v>
      </c>
      <c r="F2895" s="31" t="s">
        <v>178</v>
      </c>
      <c r="G2895" s="168" t="s">
        <v>1962</v>
      </c>
      <c r="H2895" s="31" t="s">
        <v>1944</v>
      </c>
      <c r="I2895" s="168" t="s">
        <v>1755</v>
      </c>
      <c r="J2895" s="173">
        <v>1.0</v>
      </c>
      <c r="K2895" s="31" t="s">
        <v>9</v>
      </c>
      <c r="L2895" s="31" t="s">
        <v>134</v>
      </c>
      <c r="M2895" s="174">
        <v>45762.0</v>
      </c>
      <c r="N2895" s="31" t="s">
        <v>2</v>
      </c>
      <c r="O2895" s="173">
        <v>1.0</v>
      </c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99" t="s">
        <v>7446</v>
      </c>
      <c r="B2896" s="168" t="s">
        <v>7447</v>
      </c>
      <c r="C2896" s="31" t="s">
        <v>1725</v>
      </c>
      <c r="D2896" s="168" t="s">
        <v>7448</v>
      </c>
      <c r="E2896" s="31" t="s">
        <v>7449</v>
      </c>
      <c r="F2896" s="31" t="s">
        <v>131</v>
      </c>
      <c r="G2896" s="163" t="s">
        <v>1728</v>
      </c>
      <c r="H2896" s="31" t="s">
        <v>1728</v>
      </c>
      <c r="I2896" s="168" t="s">
        <v>1755</v>
      </c>
      <c r="J2896" s="173">
        <v>1.0</v>
      </c>
      <c r="K2896" s="31" t="s">
        <v>9</v>
      </c>
      <c r="L2896" s="31" t="s">
        <v>134</v>
      </c>
      <c r="M2896" s="174">
        <v>45762.0</v>
      </c>
      <c r="N2896" s="31" t="s">
        <v>2</v>
      </c>
      <c r="O2896" s="173">
        <v>1.0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99" t="s">
        <v>7450</v>
      </c>
      <c r="B2897" s="168" t="s">
        <v>7434</v>
      </c>
      <c r="C2897" s="31" t="s">
        <v>1732</v>
      </c>
      <c r="D2897" s="168" t="s">
        <v>7435</v>
      </c>
      <c r="E2897" s="31" t="s">
        <v>7436</v>
      </c>
      <c r="F2897" s="31" t="s">
        <v>401</v>
      </c>
      <c r="G2897" s="168" t="s">
        <v>1962</v>
      </c>
      <c r="H2897" s="31" t="s">
        <v>1944</v>
      </c>
      <c r="I2897" s="168" t="s">
        <v>1755</v>
      </c>
      <c r="J2897" s="173">
        <v>1.0</v>
      </c>
      <c r="K2897" s="31" t="s">
        <v>9</v>
      </c>
      <c r="L2897" s="31" t="s">
        <v>134</v>
      </c>
      <c r="M2897" s="174">
        <v>45762.0</v>
      </c>
      <c r="N2897" s="31" t="s">
        <v>2</v>
      </c>
      <c r="O2897" s="173">
        <v>1.0</v>
      </c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99" t="s">
        <v>7451</v>
      </c>
      <c r="B2898" s="168" t="s">
        <v>7447</v>
      </c>
      <c r="C2898" s="31" t="s">
        <v>1732</v>
      </c>
      <c r="D2898" s="168" t="s">
        <v>7448</v>
      </c>
      <c r="E2898" s="31" t="s">
        <v>7449</v>
      </c>
      <c r="F2898" s="31" t="s">
        <v>131</v>
      </c>
      <c r="G2898" s="168" t="s">
        <v>6811</v>
      </c>
      <c r="H2898" s="31" t="s">
        <v>6812</v>
      </c>
      <c r="I2898" s="168" t="s">
        <v>1755</v>
      </c>
      <c r="J2898" s="173">
        <v>1.0</v>
      </c>
      <c r="K2898" s="31" t="s">
        <v>9</v>
      </c>
      <c r="L2898" s="31" t="s">
        <v>134</v>
      </c>
      <c r="M2898" s="174">
        <v>45762.0</v>
      </c>
      <c r="N2898" s="31" t="s">
        <v>2</v>
      </c>
      <c r="O2898" s="173">
        <v>1.0</v>
      </c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99" t="s">
        <v>7452</v>
      </c>
      <c r="B2899" s="168" t="s">
        <v>7453</v>
      </c>
      <c r="C2899" s="31" t="s">
        <v>1725</v>
      </c>
      <c r="D2899" s="168" t="s">
        <v>7454</v>
      </c>
      <c r="E2899" s="31" t="s">
        <v>7455</v>
      </c>
      <c r="F2899" s="31" t="s">
        <v>131</v>
      </c>
      <c r="G2899" s="163" t="s">
        <v>1728</v>
      </c>
      <c r="H2899" s="31" t="s">
        <v>1728</v>
      </c>
      <c r="I2899" s="168" t="s">
        <v>1755</v>
      </c>
      <c r="J2899" s="173">
        <v>1.0</v>
      </c>
      <c r="K2899" s="31" t="s">
        <v>9</v>
      </c>
      <c r="L2899" s="31" t="s">
        <v>134</v>
      </c>
      <c r="M2899" s="174">
        <v>45762.0</v>
      </c>
      <c r="N2899" s="31" t="s">
        <v>2</v>
      </c>
      <c r="O2899" s="173">
        <v>1.0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99" t="s">
        <v>7456</v>
      </c>
      <c r="B2900" s="168" t="s">
        <v>7457</v>
      </c>
      <c r="C2900" s="31" t="s">
        <v>1725</v>
      </c>
      <c r="D2900" s="168" t="s">
        <v>7458</v>
      </c>
      <c r="E2900" s="31" t="s">
        <v>7459</v>
      </c>
      <c r="F2900" s="31" t="s">
        <v>401</v>
      </c>
      <c r="G2900" s="163" t="s">
        <v>1728</v>
      </c>
      <c r="H2900" s="31" t="s">
        <v>1728</v>
      </c>
      <c r="I2900" s="168" t="s">
        <v>1729</v>
      </c>
      <c r="J2900" s="173">
        <v>1.0</v>
      </c>
      <c r="K2900" s="31" t="s">
        <v>82</v>
      </c>
      <c r="L2900" s="31" t="s">
        <v>134</v>
      </c>
      <c r="M2900" s="174">
        <v>45762.0</v>
      </c>
      <c r="N2900" s="31" t="s">
        <v>2</v>
      </c>
      <c r="O2900" s="173">
        <v>1.0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99" t="s">
        <v>7460</v>
      </c>
      <c r="B2901" s="168" t="s">
        <v>7457</v>
      </c>
      <c r="C2901" s="31" t="s">
        <v>1732</v>
      </c>
      <c r="D2901" s="168" t="s">
        <v>7458</v>
      </c>
      <c r="E2901" s="31" t="s">
        <v>7459</v>
      </c>
      <c r="F2901" s="31" t="s">
        <v>401</v>
      </c>
      <c r="G2901" s="168" t="s">
        <v>1792</v>
      </c>
      <c r="H2901" s="31" t="s">
        <v>1779</v>
      </c>
      <c r="I2901" s="168" t="s">
        <v>1729</v>
      </c>
      <c r="J2901" s="173">
        <v>1.0</v>
      </c>
      <c r="K2901" s="31" t="s">
        <v>82</v>
      </c>
      <c r="L2901" s="31" t="s">
        <v>134</v>
      </c>
      <c r="M2901" s="174">
        <v>45762.0</v>
      </c>
      <c r="N2901" s="31" t="s">
        <v>2</v>
      </c>
      <c r="O2901" s="173">
        <v>1.0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99" t="s">
        <v>7461</v>
      </c>
      <c r="B2902" s="168" t="s">
        <v>7405</v>
      </c>
      <c r="C2902" s="31" t="s">
        <v>1735</v>
      </c>
      <c r="D2902" s="168" t="s">
        <v>7406</v>
      </c>
      <c r="E2902" s="31" t="s">
        <v>7407</v>
      </c>
      <c r="F2902" s="31" t="s">
        <v>513</v>
      </c>
      <c r="G2902" s="168" t="s">
        <v>1792</v>
      </c>
      <c r="H2902" s="31" t="s">
        <v>1779</v>
      </c>
      <c r="I2902" s="168" t="s">
        <v>1755</v>
      </c>
      <c r="J2902" s="173">
        <v>1.0</v>
      </c>
      <c r="K2902" s="31" t="s">
        <v>9</v>
      </c>
      <c r="L2902" s="31" t="s">
        <v>134</v>
      </c>
      <c r="M2902" s="174">
        <v>45762.0</v>
      </c>
      <c r="N2902" s="31" t="s">
        <v>2</v>
      </c>
      <c r="O2902" s="173">
        <v>1.0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99" t="s">
        <v>7462</v>
      </c>
      <c r="B2903" s="168" t="s">
        <v>7463</v>
      </c>
      <c r="C2903" s="31" t="s">
        <v>1725</v>
      </c>
      <c r="D2903" s="168" t="s">
        <v>7464</v>
      </c>
      <c r="E2903" s="31" t="s">
        <v>7465</v>
      </c>
      <c r="F2903" s="31" t="s">
        <v>401</v>
      </c>
      <c r="G2903" s="163" t="s">
        <v>1728</v>
      </c>
      <c r="H2903" s="31" t="s">
        <v>1728</v>
      </c>
      <c r="I2903" s="168" t="s">
        <v>1755</v>
      </c>
      <c r="J2903" s="173">
        <v>1.0</v>
      </c>
      <c r="K2903" s="31" t="s">
        <v>9</v>
      </c>
      <c r="L2903" s="31" t="s">
        <v>134</v>
      </c>
      <c r="M2903" s="174">
        <v>45762.0</v>
      </c>
      <c r="N2903" s="31" t="s">
        <v>2</v>
      </c>
      <c r="O2903" s="173">
        <v>1.0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99" t="s">
        <v>7466</v>
      </c>
      <c r="B2904" s="168" t="s">
        <v>7463</v>
      </c>
      <c r="C2904" s="31" t="s">
        <v>1732</v>
      </c>
      <c r="D2904" s="168" t="s">
        <v>7464</v>
      </c>
      <c r="E2904" s="31" t="s">
        <v>7465</v>
      </c>
      <c r="F2904" s="31" t="s">
        <v>401</v>
      </c>
      <c r="G2904" s="168" t="s">
        <v>1962</v>
      </c>
      <c r="H2904" s="31" t="s">
        <v>1944</v>
      </c>
      <c r="I2904" s="168" t="s">
        <v>1755</v>
      </c>
      <c r="J2904" s="173">
        <v>1.0</v>
      </c>
      <c r="K2904" s="31" t="s">
        <v>9</v>
      </c>
      <c r="L2904" s="31" t="s">
        <v>134</v>
      </c>
      <c r="M2904" s="174">
        <v>45762.0</v>
      </c>
      <c r="N2904" s="31" t="s">
        <v>2</v>
      </c>
      <c r="O2904" s="173">
        <v>1.0</v>
      </c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99" t="s">
        <v>7467</v>
      </c>
      <c r="B2905" s="168" t="s">
        <v>7418</v>
      </c>
      <c r="C2905" s="31" t="s">
        <v>1735</v>
      </c>
      <c r="D2905" s="168" t="s">
        <v>7419</v>
      </c>
      <c r="E2905" s="31" t="s">
        <v>7420</v>
      </c>
      <c r="F2905" s="31" t="s">
        <v>132</v>
      </c>
      <c r="G2905" s="168" t="s">
        <v>6736</v>
      </c>
      <c r="H2905" s="31" t="s">
        <v>6716</v>
      </c>
      <c r="I2905" s="168" t="s">
        <v>1729</v>
      </c>
      <c r="J2905" s="173">
        <v>1.0</v>
      </c>
      <c r="K2905" s="31" t="s">
        <v>82</v>
      </c>
      <c r="L2905" s="31" t="s">
        <v>134</v>
      </c>
      <c r="M2905" s="174">
        <v>45762.0</v>
      </c>
      <c r="N2905" s="31" t="s">
        <v>2</v>
      </c>
      <c r="O2905" s="173">
        <v>1.0</v>
      </c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99" t="s">
        <v>7468</v>
      </c>
      <c r="B2906" s="168" t="s">
        <v>7413</v>
      </c>
      <c r="C2906" s="31" t="s">
        <v>1735</v>
      </c>
      <c r="D2906" s="168" t="s">
        <v>7414</v>
      </c>
      <c r="E2906" s="31" t="s">
        <v>7415</v>
      </c>
      <c r="F2906" s="31" t="s">
        <v>132</v>
      </c>
      <c r="G2906" s="168" t="s">
        <v>6736</v>
      </c>
      <c r="H2906" s="31" t="s">
        <v>6716</v>
      </c>
      <c r="I2906" s="168" t="s">
        <v>1755</v>
      </c>
      <c r="J2906" s="173">
        <v>1.0</v>
      </c>
      <c r="K2906" s="31" t="s">
        <v>9</v>
      </c>
      <c r="L2906" s="31" t="s">
        <v>134</v>
      </c>
      <c r="M2906" s="174">
        <v>45762.0</v>
      </c>
      <c r="N2906" s="31" t="s">
        <v>2</v>
      </c>
      <c r="O2906" s="173">
        <v>1.0</v>
      </c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99" t="s">
        <v>7469</v>
      </c>
      <c r="B2907" s="168" t="s">
        <v>7453</v>
      </c>
      <c r="C2907" s="31" t="s">
        <v>1732</v>
      </c>
      <c r="D2907" s="168" t="s">
        <v>7454</v>
      </c>
      <c r="E2907" s="31" t="s">
        <v>7455</v>
      </c>
      <c r="F2907" s="31" t="s">
        <v>131</v>
      </c>
      <c r="G2907" s="168" t="s">
        <v>6742</v>
      </c>
      <c r="H2907" s="31" t="s">
        <v>6722</v>
      </c>
      <c r="I2907" s="168" t="s">
        <v>1755</v>
      </c>
      <c r="J2907" s="173">
        <v>1.0</v>
      </c>
      <c r="K2907" s="31" t="s">
        <v>9</v>
      </c>
      <c r="L2907" s="31" t="s">
        <v>134</v>
      </c>
      <c r="M2907" s="174">
        <v>45762.0</v>
      </c>
      <c r="N2907" s="31" t="s">
        <v>2</v>
      </c>
      <c r="O2907" s="173">
        <v>1.0</v>
      </c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99" t="s">
        <v>7470</v>
      </c>
      <c r="B2908" s="168" t="s">
        <v>7427</v>
      </c>
      <c r="C2908" s="31" t="s">
        <v>1735</v>
      </c>
      <c r="D2908" s="168" t="s">
        <v>7428</v>
      </c>
      <c r="E2908" s="31" t="s">
        <v>4284</v>
      </c>
      <c r="F2908" s="31" t="s">
        <v>403</v>
      </c>
      <c r="G2908" s="168" t="s">
        <v>1749</v>
      </c>
      <c r="H2908" s="31" t="s">
        <v>1742</v>
      </c>
      <c r="I2908" s="168" t="s">
        <v>1755</v>
      </c>
      <c r="J2908" s="173">
        <v>1.0</v>
      </c>
      <c r="K2908" s="31" t="s">
        <v>9</v>
      </c>
      <c r="L2908" s="31" t="s">
        <v>134</v>
      </c>
      <c r="M2908" s="174">
        <v>45762.0</v>
      </c>
      <c r="N2908" s="31" t="s">
        <v>2</v>
      </c>
      <c r="O2908" s="173">
        <v>1.0</v>
      </c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99" t="s">
        <v>7471</v>
      </c>
      <c r="B2909" s="168" t="s">
        <v>7472</v>
      </c>
      <c r="C2909" s="31" t="s">
        <v>1725</v>
      </c>
      <c r="D2909" s="168" t="s">
        <v>7473</v>
      </c>
      <c r="E2909" s="31" t="s">
        <v>7474</v>
      </c>
      <c r="F2909" s="31" t="s">
        <v>132</v>
      </c>
      <c r="G2909" s="163" t="s">
        <v>1728</v>
      </c>
      <c r="H2909" s="31" t="s">
        <v>1728</v>
      </c>
      <c r="I2909" s="168" t="s">
        <v>1755</v>
      </c>
      <c r="J2909" s="173">
        <v>1.0</v>
      </c>
      <c r="K2909" s="31" t="s">
        <v>9</v>
      </c>
      <c r="L2909" s="31" t="s">
        <v>134</v>
      </c>
      <c r="M2909" s="174">
        <v>45762.0</v>
      </c>
      <c r="N2909" s="31" t="s">
        <v>2</v>
      </c>
      <c r="O2909" s="173">
        <v>1.0</v>
      </c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99" t="s">
        <v>7475</v>
      </c>
      <c r="B2910" s="168" t="s">
        <v>7472</v>
      </c>
      <c r="C2910" s="31" t="s">
        <v>1732</v>
      </c>
      <c r="D2910" s="168" t="s">
        <v>7473</v>
      </c>
      <c r="E2910" s="31" t="s">
        <v>7474</v>
      </c>
      <c r="F2910" s="31" t="s">
        <v>132</v>
      </c>
      <c r="G2910" s="168" t="s">
        <v>6742</v>
      </c>
      <c r="H2910" s="31" t="s">
        <v>6722</v>
      </c>
      <c r="I2910" s="168" t="s">
        <v>1755</v>
      </c>
      <c r="J2910" s="173">
        <v>1.0</v>
      </c>
      <c r="K2910" s="31" t="s">
        <v>9</v>
      </c>
      <c r="L2910" s="31" t="s">
        <v>134</v>
      </c>
      <c r="M2910" s="174">
        <v>45762.0</v>
      </c>
      <c r="N2910" s="31" t="s">
        <v>2</v>
      </c>
      <c r="O2910" s="173">
        <v>1.0</v>
      </c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99" t="s">
        <v>7476</v>
      </c>
      <c r="B2911" s="168" t="s">
        <v>7477</v>
      </c>
      <c r="C2911" s="31" t="s">
        <v>1725</v>
      </c>
      <c r="D2911" s="168" t="s">
        <v>7478</v>
      </c>
      <c r="E2911" s="31" t="s">
        <v>7479</v>
      </c>
      <c r="F2911" s="31" t="s">
        <v>513</v>
      </c>
      <c r="G2911" s="163" t="s">
        <v>1728</v>
      </c>
      <c r="H2911" s="31" t="s">
        <v>1728</v>
      </c>
      <c r="I2911" s="168" t="s">
        <v>1755</v>
      </c>
      <c r="J2911" s="173">
        <v>1.0</v>
      </c>
      <c r="K2911" s="31" t="s">
        <v>9</v>
      </c>
      <c r="L2911" s="31" t="s">
        <v>134</v>
      </c>
      <c r="M2911" s="174">
        <v>45762.0</v>
      </c>
      <c r="N2911" s="31" t="s">
        <v>2</v>
      </c>
      <c r="O2911" s="173">
        <v>1.0</v>
      </c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99" t="s">
        <v>7480</v>
      </c>
      <c r="B2912" s="168" t="s">
        <v>7481</v>
      </c>
      <c r="C2912" s="31" t="s">
        <v>1725</v>
      </c>
      <c r="D2912" s="168" t="s">
        <v>7482</v>
      </c>
      <c r="E2912" s="31" t="s">
        <v>7483</v>
      </c>
      <c r="F2912" s="31" t="s">
        <v>401</v>
      </c>
      <c r="G2912" s="163" t="s">
        <v>1728</v>
      </c>
      <c r="H2912" s="31" t="s">
        <v>1728</v>
      </c>
      <c r="I2912" s="168" t="s">
        <v>1755</v>
      </c>
      <c r="J2912" s="173">
        <v>1.0</v>
      </c>
      <c r="K2912" s="31" t="s">
        <v>9</v>
      </c>
      <c r="L2912" s="31" t="s">
        <v>134</v>
      </c>
      <c r="M2912" s="174">
        <v>45762.0</v>
      </c>
      <c r="N2912" s="31" t="s">
        <v>2</v>
      </c>
      <c r="O2912" s="173">
        <v>1.0</v>
      </c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99" t="s">
        <v>7484</v>
      </c>
      <c r="B2913" s="168" t="s">
        <v>7457</v>
      </c>
      <c r="C2913" s="31" t="s">
        <v>1735</v>
      </c>
      <c r="D2913" s="168" t="s">
        <v>7458</v>
      </c>
      <c r="E2913" s="31" t="s">
        <v>7459</v>
      </c>
      <c r="F2913" s="31" t="s">
        <v>401</v>
      </c>
      <c r="G2913" s="168" t="s">
        <v>1792</v>
      </c>
      <c r="H2913" s="31" t="s">
        <v>1779</v>
      </c>
      <c r="I2913" s="168" t="s">
        <v>1729</v>
      </c>
      <c r="J2913" s="173">
        <v>1.0</v>
      </c>
      <c r="K2913" s="31" t="s">
        <v>82</v>
      </c>
      <c r="L2913" s="31" t="s">
        <v>134</v>
      </c>
      <c r="M2913" s="174">
        <v>45762.0</v>
      </c>
      <c r="N2913" s="31" t="s">
        <v>2</v>
      </c>
      <c r="O2913" s="173">
        <v>1.0</v>
      </c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99" t="s">
        <v>7485</v>
      </c>
      <c r="B2914" s="168" t="s">
        <v>7477</v>
      </c>
      <c r="C2914" s="31" t="s">
        <v>1732</v>
      </c>
      <c r="D2914" s="168" t="s">
        <v>7478</v>
      </c>
      <c r="E2914" s="31" t="s">
        <v>7479</v>
      </c>
      <c r="F2914" s="31" t="s">
        <v>513</v>
      </c>
      <c r="G2914" s="168" t="s">
        <v>1736</v>
      </c>
      <c r="H2914" s="31" t="s">
        <v>1733</v>
      </c>
      <c r="I2914" s="168" t="s">
        <v>1755</v>
      </c>
      <c r="J2914" s="173">
        <v>1.0</v>
      </c>
      <c r="K2914" s="31" t="s">
        <v>9</v>
      </c>
      <c r="L2914" s="31" t="s">
        <v>134</v>
      </c>
      <c r="M2914" s="174">
        <v>45762.0</v>
      </c>
      <c r="N2914" s="31" t="s">
        <v>2</v>
      </c>
      <c r="O2914" s="173">
        <v>1.0</v>
      </c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99" t="s">
        <v>7486</v>
      </c>
      <c r="B2915" s="168" t="s">
        <v>7481</v>
      </c>
      <c r="C2915" s="31" t="s">
        <v>1732</v>
      </c>
      <c r="D2915" s="168" t="s">
        <v>7482</v>
      </c>
      <c r="E2915" s="31" t="s">
        <v>7483</v>
      </c>
      <c r="F2915" s="31" t="s">
        <v>401</v>
      </c>
      <c r="G2915" s="168" t="s">
        <v>1736</v>
      </c>
      <c r="H2915" s="31" t="s">
        <v>1733</v>
      </c>
      <c r="I2915" s="168" t="s">
        <v>1755</v>
      </c>
      <c r="J2915" s="173">
        <v>1.0</v>
      </c>
      <c r="K2915" s="31" t="s">
        <v>9</v>
      </c>
      <c r="L2915" s="31" t="s">
        <v>134</v>
      </c>
      <c r="M2915" s="174">
        <v>45762.0</v>
      </c>
      <c r="N2915" s="31" t="s">
        <v>2</v>
      </c>
      <c r="O2915" s="173">
        <v>1.0</v>
      </c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99" t="s">
        <v>7487</v>
      </c>
      <c r="B2916" s="168" t="s">
        <v>7463</v>
      </c>
      <c r="C2916" s="31" t="s">
        <v>1735</v>
      </c>
      <c r="D2916" s="168" t="s">
        <v>7464</v>
      </c>
      <c r="E2916" s="31" t="s">
        <v>7465</v>
      </c>
      <c r="F2916" s="31" t="s">
        <v>401</v>
      </c>
      <c r="G2916" s="168" t="s">
        <v>1962</v>
      </c>
      <c r="H2916" s="31" t="s">
        <v>1944</v>
      </c>
      <c r="I2916" s="168" t="s">
        <v>1755</v>
      </c>
      <c r="J2916" s="173">
        <v>1.0</v>
      </c>
      <c r="K2916" s="31" t="s">
        <v>9</v>
      </c>
      <c r="L2916" s="31" t="s">
        <v>134</v>
      </c>
      <c r="M2916" s="174">
        <v>45762.0</v>
      </c>
      <c r="N2916" s="31" t="s">
        <v>2</v>
      </c>
      <c r="O2916" s="173">
        <v>1.0</v>
      </c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99" t="s">
        <v>7488</v>
      </c>
      <c r="B2917" s="168" t="s">
        <v>7489</v>
      </c>
      <c r="C2917" s="31" t="s">
        <v>1725</v>
      </c>
      <c r="D2917" s="168" t="s">
        <v>7490</v>
      </c>
      <c r="E2917" s="31" t="s">
        <v>7491</v>
      </c>
      <c r="F2917" s="31" t="s">
        <v>401</v>
      </c>
      <c r="G2917" s="163" t="s">
        <v>1728</v>
      </c>
      <c r="H2917" s="31" t="s">
        <v>1728</v>
      </c>
      <c r="I2917" s="168" t="s">
        <v>1755</v>
      </c>
      <c r="J2917" s="173">
        <v>1.0</v>
      </c>
      <c r="K2917" s="31" t="s">
        <v>9</v>
      </c>
      <c r="L2917" s="31" t="s">
        <v>134</v>
      </c>
      <c r="M2917" s="174">
        <v>45762.0</v>
      </c>
      <c r="N2917" s="31" t="s">
        <v>2</v>
      </c>
      <c r="O2917" s="173">
        <v>1.0</v>
      </c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99" t="s">
        <v>7492</v>
      </c>
      <c r="B2918" s="168" t="s">
        <v>7489</v>
      </c>
      <c r="C2918" s="31" t="s">
        <v>1732</v>
      </c>
      <c r="D2918" s="168" t="s">
        <v>7490</v>
      </c>
      <c r="E2918" s="31" t="s">
        <v>7491</v>
      </c>
      <c r="F2918" s="31" t="s">
        <v>401</v>
      </c>
      <c r="G2918" s="168" t="s">
        <v>1792</v>
      </c>
      <c r="H2918" s="31" t="s">
        <v>1779</v>
      </c>
      <c r="I2918" s="168" t="s">
        <v>1755</v>
      </c>
      <c r="J2918" s="173">
        <v>1.0</v>
      </c>
      <c r="K2918" s="31" t="s">
        <v>9</v>
      </c>
      <c r="L2918" s="31" t="s">
        <v>134</v>
      </c>
      <c r="M2918" s="174">
        <v>45762.0</v>
      </c>
      <c r="N2918" s="31" t="s">
        <v>2</v>
      </c>
      <c r="O2918" s="173">
        <v>1.0</v>
      </c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99" t="s">
        <v>7493</v>
      </c>
      <c r="B2919" s="168" t="s">
        <v>7447</v>
      </c>
      <c r="C2919" s="31" t="s">
        <v>1735</v>
      </c>
      <c r="D2919" s="168" t="s">
        <v>7448</v>
      </c>
      <c r="E2919" s="31" t="s">
        <v>7449</v>
      </c>
      <c r="F2919" s="31" t="s">
        <v>131</v>
      </c>
      <c r="G2919" s="168" t="s">
        <v>6811</v>
      </c>
      <c r="H2919" s="31" t="s">
        <v>6812</v>
      </c>
      <c r="I2919" s="168" t="s">
        <v>1755</v>
      </c>
      <c r="J2919" s="173">
        <v>1.0</v>
      </c>
      <c r="K2919" s="31" t="s">
        <v>9</v>
      </c>
      <c r="L2919" s="31" t="s">
        <v>134</v>
      </c>
      <c r="M2919" s="174">
        <v>45762.0</v>
      </c>
      <c r="N2919" s="31" t="s">
        <v>2</v>
      </c>
      <c r="O2919" s="173">
        <v>1.0</v>
      </c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99" t="s">
        <v>7494</v>
      </c>
      <c r="B2920" s="168" t="s">
        <v>7495</v>
      </c>
      <c r="C2920" s="31" t="s">
        <v>1725</v>
      </c>
      <c r="D2920" s="168" t="s">
        <v>7496</v>
      </c>
      <c r="E2920" s="31" t="s">
        <v>7497</v>
      </c>
      <c r="F2920" s="31" t="s">
        <v>129</v>
      </c>
      <c r="G2920" s="163" t="s">
        <v>1728</v>
      </c>
      <c r="H2920" s="31" t="s">
        <v>1728</v>
      </c>
      <c r="I2920" s="168" t="s">
        <v>1729</v>
      </c>
      <c r="J2920" s="173">
        <v>1.0</v>
      </c>
      <c r="K2920" s="31" t="s">
        <v>82</v>
      </c>
      <c r="L2920" s="31" t="s">
        <v>134</v>
      </c>
      <c r="M2920" s="174">
        <v>45762.0</v>
      </c>
      <c r="N2920" s="31" t="s">
        <v>2</v>
      </c>
      <c r="O2920" s="173">
        <v>1.0</v>
      </c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99" t="s">
        <v>7498</v>
      </c>
      <c r="B2921" s="168" t="s">
        <v>7495</v>
      </c>
      <c r="C2921" s="31" t="s">
        <v>1732</v>
      </c>
      <c r="D2921" s="168" t="s">
        <v>7496</v>
      </c>
      <c r="E2921" s="31" t="s">
        <v>7497</v>
      </c>
      <c r="F2921" s="31" t="s">
        <v>129</v>
      </c>
      <c r="G2921" s="168" t="s">
        <v>6736</v>
      </c>
      <c r="H2921" s="31" t="s">
        <v>6716</v>
      </c>
      <c r="I2921" s="168" t="s">
        <v>1729</v>
      </c>
      <c r="J2921" s="173">
        <v>1.0</v>
      </c>
      <c r="K2921" s="31" t="s">
        <v>82</v>
      </c>
      <c r="L2921" s="31" t="s">
        <v>134</v>
      </c>
      <c r="M2921" s="174">
        <v>45762.0</v>
      </c>
      <c r="N2921" s="31" t="s">
        <v>2</v>
      </c>
      <c r="O2921" s="173">
        <v>1.0</v>
      </c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99" t="s">
        <v>7499</v>
      </c>
      <c r="B2922" s="168" t="s">
        <v>7500</v>
      </c>
      <c r="C2922" s="31" t="s">
        <v>1725</v>
      </c>
      <c r="D2922" s="168" t="s">
        <v>7501</v>
      </c>
      <c r="E2922" s="31" t="s">
        <v>7502</v>
      </c>
      <c r="F2922" s="31" t="s">
        <v>132</v>
      </c>
      <c r="G2922" s="163" t="s">
        <v>1728</v>
      </c>
      <c r="H2922" s="31" t="s">
        <v>1728</v>
      </c>
      <c r="I2922" s="168" t="s">
        <v>1755</v>
      </c>
      <c r="J2922" s="173">
        <v>1.0</v>
      </c>
      <c r="K2922" s="31" t="s">
        <v>9</v>
      </c>
      <c r="L2922" s="31" t="s">
        <v>134</v>
      </c>
      <c r="M2922" s="174">
        <v>45762.0</v>
      </c>
      <c r="N2922" s="31" t="s">
        <v>2</v>
      </c>
      <c r="O2922" s="173">
        <v>1.0</v>
      </c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99" t="s">
        <v>7503</v>
      </c>
      <c r="B2923" s="168" t="s">
        <v>7472</v>
      </c>
      <c r="C2923" s="31" t="s">
        <v>1735</v>
      </c>
      <c r="D2923" s="168" t="s">
        <v>7473</v>
      </c>
      <c r="E2923" s="31" t="s">
        <v>7474</v>
      </c>
      <c r="F2923" s="31" t="s">
        <v>132</v>
      </c>
      <c r="G2923" s="168" t="s">
        <v>6742</v>
      </c>
      <c r="H2923" s="31" t="s">
        <v>6722</v>
      </c>
      <c r="I2923" s="168" t="s">
        <v>1755</v>
      </c>
      <c r="J2923" s="173">
        <v>1.0</v>
      </c>
      <c r="K2923" s="31" t="s">
        <v>9</v>
      </c>
      <c r="L2923" s="31" t="s">
        <v>134</v>
      </c>
      <c r="M2923" s="174">
        <v>45762.0</v>
      </c>
      <c r="N2923" s="31" t="s">
        <v>2</v>
      </c>
      <c r="O2923" s="173">
        <v>1.0</v>
      </c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99" t="s">
        <v>7504</v>
      </c>
      <c r="B2924" s="168" t="s">
        <v>7500</v>
      </c>
      <c r="C2924" s="31" t="s">
        <v>1732</v>
      </c>
      <c r="D2924" s="168" t="s">
        <v>7501</v>
      </c>
      <c r="E2924" s="31" t="s">
        <v>7502</v>
      </c>
      <c r="F2924" s="31" t="s">
        <v>132</v>
      </c>
      <c r="G2924" s="168" t="s">
        <v>6738</v>
      </c>
      <c r="H2924" s="31" t="s">
        <v>6739</v>
      </c>
      <c r="I2924" s="168" t="s">
        <v>1755</v>
      </c>
      <c r="J2924" s="173">
        <v>1.0</v>
      </c>
      <c r="K2924" s="31" t="s">
        <v>9</v>
      </c>
      <c r="L2924" s="31" t="s">
        <v>134</v>
      </c>
      <c r="M2924" s="174">
        <v>45762.0</v>
      </c>
      <c r="N2924" s="31" t="s">
        <v>2</v>
      </c>
      <c r="O2924" s="173">
        <v>1.0</v>
      </c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99" t="s">
        <v>7505</v>
      </c>
      <c r="B2925" s="168" t="s">
        <v>7506</v>
      </c>
      <c r="C2925" s="31" t="s">
        <v>1725</v>
      </c>
      <c r="D2925" s="168" t="s">
        <v>7507</v>
      </c>
      <c r="E2925" s="31" t="s">
        <v>7508</v>
      </c>
      <c r="F2925" s="31" t="s">
        <v>178</v>
      </c>
      <c r="G2925" s="163" t="s">
        <v>1728</v>
      </c>
      <c r="H2925" s="31" t="s">
        <v>1728</v>
      </c>
      <c r="I2925" s="168" t="s">
        <v>1729</v>
      </c>
      <c r="J2925" s="173">
        <v>1.0</v>
      </c>
      <c r="K2925" s="31" t="s">
        <v>82</v>
      </c>
      <c r="L2925" s="31" t="s">
        <v>134</v>
      </c>
      <c r="M2925" s="174">
        <v>45762.0</v>
      </c>
      <c r="N2925" s="31" t="s">
        <v>2</v>
      </c>
      <c r="O2925" s="173">
        <v>1.0</v>
      </c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99" t="s">
        <v>7509</v>
      </c>
      <c r="B2926" s="168" t="s">
        <v>7442</v>
      </c>
      <c r="C2926" s="31" t="s">
        <v>1735</v>
      </c>
      <c r="D2926" s="168" t="s">
        <v>7443</v>
      </c>
      <c r="E2926" s="31" t="s">
        <v>2820</v>
      </c>
      <c r="F2926" s="31" t="s">
        <v>403</v>
      </c>
      <c r="G2926" s="168" t="s">
        <v>1749</v>
      </c>
      <c r="H2926" s="31" t="s">
        <v>1742</v>
      </c>
      <c r="I2926" s="168" t="s">
        <v>1755</v>
      </c>
      <c r="J2926" s="173">
        <v>1.0</v>
      </c>
      <c r="K2926" s="31" t="s">
        <v>9</v>
      </c>
      <c r="L2926" s="31" t="s">
        <v>134</v>
      </c>
      <c r="M2926" s="174">
        <v>45762.0</v>
      </c>
      <c r="N2926" s="31" t="s">
        <v>2</v>
      </c>
      <c r="O2926" s="173">
        <v>1.0</v>
      </c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99" t="s">
        <v>7510</v>
      </c>
      <c r="B2927" s="168" t="s">
        <v>7511</v>
      </c>
      <c r="C2927" s="31" t="s">
        <v>1725</v>
      </c>
      <c r="D2927" s="168" t="s">
        <v>7512</v>
      </c>
      <c r="E2927" s="31" t="s">
        <v>3328</v>
      </c>
      <c r="F2927" s="31" t="s">
        <v>401</v>
      </c>
      <c r="G2927" s="163" t="s">
        <v>1728</v>
      </c>
      <c r="H2927" s="31" t="s">
        <v>1728</v>
      </c>
      <c r="I2927" s="168" t="s">
        <v>1755</v>
      </c>
      <c r="J2927" s="173">
        <v>1.0</v>
      </c>
      <c r="K2927" s="31" t="s">
        <v>9</v>
      </c>
      <c r="L2927" s="31" t="s">
        <v>134</v>
      </c>
      <c r="M2927" s="174">
        <v>45762.0</v>
      </c>
      <c r="N2927" s="31" t="s">
        <v>2</v>
      </c>
      <c r="O2927" s="173">
        <v>1.0</v>
      </c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99" t="s">
        <v>7513</v>
      </c>
      <c r="B2928" s="168" t="s">
        <v>7434</v>
      </c>
      <c r="C2928" s="31" t="s">
        <v>1735</v>
      </c>
      <c r="D2928" s="168" t="s">
        <v>7435</v>
      </c>
      <c r="E2928" s="31" t="s">
        <v>7436</v>
      </c>
      <c r="F2928" s="31" t="s">
        <v>401</v>
      </c>
      <c r="G2928" s="168" t="s">
        <v>1962</v>
      </c>
      <c r="H2928" s="31" t="s">
        <v>1944</v>
      </c>
      <c r="I2928" s="168" t="s">
        <v>1755</v>
      </c>
      <c r="J2928" s="173">
        <v>1.0</v>
      </c>
      <c r="K2928" s="31" t="s">
        <v>9</v>
      </c>
      <c r="L2928" s="31" t="s">
        <v>134</v>
      </c>
      <c r="M2928" s="174">
        <v>45762.0</v>
      </c>
      <c r="N2928" s="31" t="s">
        <v>2</v>
      </c>
      <c r="O2928" s="173">
        <v>1.0</v>
      </c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99" t="s">
        <v>7514</v>
      </c>
      <c r="B2929" s="168" t="s">
        <v>7506</v>
      </c>
      <c r="C2929" s="31" t="s">
        <v>1732</v>
      </c>
      <c r="D2929" s="168" t="s">
        <v>7507</v>
      </c>
      <c r="E2929" s="31" t="s">
        <v>7508</v>
      </c>
      <c r="F2929" s="31" t="s">
        <v>178</v>
      </c>
      <c r="G2929" s="168" t="s">
        <v>1792</v>
      </c>
      <c r="H2929" s="31" t="s">
        <v>1779</v>
      </c>
      <c r="I2929" s="168" t="s">
        <v>1729</v>
      </c>
      <c r="J2929" s="173">
        <v>1.0</v>
      </c>
      <c r="K2929" s="31" t="s">
        <v>82</v>
      </c>
      <c r="L2929" s="31" t="s">
        <v>134</v>
      </c>
      <c r="M2929" s="174">
        <v>45762.0</v>
      </c>
      <c r="N2929" s="31" t="s">
        <v>2</v>
      </c>
      <c r="O2929" s="173">
        <v>1.0</v>
      </c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99" t="s">
        <v>7515</v>
      </c>
      <c r="B2930" s="168" t="s">
        <v>7516</v>
      </c>
      <c r="C2930" s="31" t="s">
        <v>1725</v>
      </c>
      <c r="D2930" s="168" t="s">
        <v>7517</v>
      </c>
      <c r="E2930" s="31" t="s">
        <v>7518</v>
      </c>
      <c r="F2930" s="31" t="s">
        <v>132</v>
      </c>
      <c r="G2930" s="163" t="s">
        <v>1728</v>
      </c>
      <c r="H2930" s="31" t="s">
        <v>1728</v>
      </c>
      <c r="I2930" s="168" t="s">
        <v>1755</v>
      </c>
      <c r="J2930" s="173">
        <v>1.0</v>
      </c>
      <c r="K2930" s="31" t="s">
        <v>9</v>
      </c>
      <c r="L2930" s="31" t="s">
        <v>134</v>
      </c>
      <c r="M2930" s="174">
        <v>45762.0</v>
      </c>
      <c r="N2930" s="31" t="s">
        <v>2</v>
      </c>
      <c r="O2930" s="173">
        <v>1.0</v>
      </c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99" t="s">
        <v>7519</v>
      </c>
      <c r="B2931" s="168" t="s">
        <v>7516</v>
      </c>
      <c r="C2931" s="31" t="s">
        <v>1732</v>
      </c>
      <c r="D2931" s="168" t="s">
        <v>7517</v>
      </c>
      <c r="E2931" s="31" t="s">
        <v>7518</v>
      </c>
      <c r="F2931" s="31" t="s">
        <v>132</v>
      </c>
      <c r="G2931" s="168" t="s">
        <v>6738</v>
      </c>
      <c r="H2931" s="31" t="s">
        <v>6739</v>
      </c>
      <c r="I2931" s="168" t="s">
        <v>1755</v>
      </c>
      <c r="J2931" s="173">
        <v>1.0</v>
      </c>
      <c r="K2931" s="31" t="s">
        <v>9</v>
      </c>
      <c r="L2931" s="31" t="s">
        <v>134</v>
      </c>
      <c r="M2931" s="174">
        <v>45762.0</v>
      </c>
      <c r="N2931" s="31" t="s">
        <v>2</v>
      </c>
      <c r="O2931" s="173">
        <v>1.0</v>
      </c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99" t="s">
        <v>7520</v>
      </c>
      <c r="B2932" s="168" t="s">
        <v>7511</v>
      </c>
      <c r="C2932" s="31" t="s">
        <v>1732</v>
      </c>
      <c r="D2932" s="168" t="s">
        <v>7512</v>
      </c>
      <c r="E2932" s="31" t="s">
        <v>3328</v>
      </c>
      <c r="F2932" s="31" t="s">
        <v>401</v>
      </c>
      <c r="G2932" s="168" t="s">
        <v>1736</v>
      </c>
      <c r="H2932" s="31" t="s">
        <v>1733</v>
      </c>
      <c r="I2932" s="168" t="s">
        <v>1755</v>
      </c>
      <c r="J2932" s="173">
        <v>1.0</v>
      </c>
      <c r="K2932" s="31" t="s">
        <v>9</v>
      </c>
      <c r="L2932" s="31" t="s">
        <v>134</v>
      </c>
      <c r="M2932" s="174">
        <v>45762.0</v>
      </c>
      <c r="N2932" s="31" t="s">
        <v>2</v>
      </c>
      <c r="O2932" s="173">
        <v>1.0</v>
      </c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99" t="s">
        <v>7521</v>
      </c>
      <c r="B2933" s="168" t="s">
        <v>7522</v>
      </c>
      <c r="C2933" s="31" t="s">
        <v>1725</v>
      </c>
      <c r="D2933" s="168" t="s">
        <v>7523</v>
      </c>
      <c r="E2933" s="31" t="s">
        <v>7524</v>
      </c>
      <c r="F2933" s="31" t="s">
        <v>131</v>
      </c>
      <c r="G2933" s="163" t="s">
        <v>1728</v>
      </c>
      <c r="H2933" s="31" t="s">
        <v>1728</v>
      </c>
      <c r="I2933" s="168" t="s">
        <v>1755</v>
      </c>
      <c r="J2933" s="173">
        <v>1.0</v>
      </c>
      <c r="K2933" s="31" t="s">
        <v>9</v>
      </c>
      <c r="L2933" s="31" t="s">
        <v>134</v>
      </c>
      <c r="M2933" s="174">
        <v>45762.0</v>
      </c>
      <c r="N2933" s="31" t="s">
        <v>2</v>
      </c>
      <c r="O2933" s="173">
        <v>1.0</v>
      </c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99" t="s">
        <v>7525</v>
      </c>
      <c r="B2934" s="168" t="s">
        <v>7477</v>
      </c>
      <c r="C2934" s="31" t="s">
        <v>1735</v>
      </c>
      <c r="D2934" s="168" t="s">
        <v>7478</v>
      </c>
      <c r="E2934" s="31" t="s">
        <v>7479</v>
      </c>
      <c r="F2934" s="31" t="s">
        <v>513</v>
      </c>
      <c r="G2934" s="168" t="s">
        <v>1736</v>
      </c>
      <c r="H2934" s="31" t="s">
        <v>1733</v>
      </c>
      <c r="I2934" s="168" t="s">
        <v>1755</v>
      </c>
      <c r="J2934" s="173">
        <v>1.0</v>
      </c>
      <c r="K2934" s="31" t="s">
        <v>9</v>
      </c>
      <c r="L2934" s="31" t="s">
        <v>134</v>
      </c>
      <c r="M2934" s="174">
        <v>45762.0</v>
      </c>
      <c r="N2934" s="31" t="s">
        <v>2</v>
      </c>
      <c r="O2934" s="173">
        <v>1.0</v>
      </c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99" t="s">
        <v>7526</v>
      </c>
      <c r="B2935" s="168" t="s">
        <v>7522</v>
      </c>
      <c r="C2935" s="31" t="s">
        <v>1732</v>
      </c>
      <c r="D2935" s="168" t="s">
        <v>7523</v>
      </c>
      <c r="E2935" s="31" t="s">
        <v>7524</v>
      </c>
      <c r="F2935" s="31" t="s">
        <v>131</v>
      </c>
      <c r="G2935" s="168" t="s">
        <v>6738</v>
      </c>
      <c r="H2935" s="31" t="s">
        <v>6739</v>
      </c>
      <c r="I2935" s="168" t="s">
        <v>1755</v>
      </c>
      <c r="J2935" s="173">
        <v>1.0</v>
      </c>
      <c r="K2935" s="31" t="s">
        <v>9</v>
      </c>
      <c r="L2935" s="31" t="s">
        <v>134</v>
      </c>
      <c r="M2935" s="174">
        <v>45762.0</v>
      </c>
      <c r="N2935" s="31" t="s">
        <v>2</v>
      </c>
      <c r="O2935" s="173">
        <v>1.0</v>
      </c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99" t="s">
        <v>7527</v>
      </c>
      <c r="B2936" s="168" t="s">
        <v>7528</v>
      </c>
      <c r="C2936" s="31" t="s">
        <v>1725</v>
      </c>
      <c r="D2936" s="168" t="s">
        <v>7529</v>
      </c>
      <c r="E2936" s="31" t="s">
        <v>7530</v>
      </c>
      <c r="F2936" s="31" t="s">
        <v>513</v>
      </c>
      <c r="G2936" s="163" t="s">
        <v>1728</v>
      </c>
      <c r="H2936" s="31" t="s">
        <v>1728</v>
      </c>
      <c r="I2936" s="168" t="s">
        <v>1755</v>
      </c>
      <c r="J2936" s="173">
        <v>1.0</v>
      </c>
      <c r="K2936" s="31" t="s">
        <v>9</v>
      </c>
      <c r="L2936" s="31" t="s">
        <v>134</v>
      </c>
      <c r="M2936" s="174">
        <v>45762.0</v>
      </c>
      <c r="N2936" s="31" t="s">
        <v>2</v>
      </c>
      <c r="O2936" s="173">
        <v>1.0</v>
      </c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99" t="s">
        <v>7531</v>
      </c>
      <c r="B2937" s="168" t="s">
        <v>7500</v>
      </c>
      <c r="C2937" s="31" t="s">
        <v>1735</v>
      </c>
      <c r="D2937" s="168" t="s">
        <v>7501</v>
      </c>
      <c r="E2937" s="31" t="s">
        <v>7502</v>
      </c>
      <c r="F2937" s="31" t="s">
        <v>132</v>
      </c>
      <c r="G2937" s="168" t="s">
        <v>6738</v>
      </c>
      <c r="H2937" s="31" t="s">
        <v>6739</v>
      </c>
      <c r="I2937" s="168" t="s">
        <v>1755</v>
      </c>
      <c r="J2937" s="173">
        <v>1.0</v>
      </c>
      <c r="K2937" s="31" t="s">
        <v>9</v>
      </c>
      <c r="L2937" s="31" t="s">
        <v>134</v>
      </c>
      <c r="M2937" s="174">
        <v>45762.0</v>
      </c>
      <c r="N2937" s="31" t="s">
        <v>2</v>
      </c>
      <c r="O2937" s="173">
        <v>1.0</v>
      </c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99" t="s">
        <v>7532</v>
      </c>
      <c r="B2938" s="168" t="s">
        <v>7533</v>
      </c>
      <c r="C2938" s="31" t="s">
        <v>1725</v>
      </c>
      <c r="D2938" s="168" t="s">
        <v>7534</v>
      </c>
      <c r="E2938" s="31" t="s">
        <v>7535</v>
      </c>
      <c r="F2938" s="31" t="s">
        <v>517</v>
      </c>
      <c r="G2938" s="163" t="s">
        <v>1728</v>
      </c>
      <c r="H2938" s="31" t="s">
        <v>1728</v>
      </c>
      <c r="I2938" s="168" t="s">
        <v>1755</v>
      </c>
      <c r="J2938" s="173">
        <v>1.0</v>
      </c>
      <c r="K2938" s="31" t="s">
        <v>9</v>
      </c>
      <c r="L2938" s="31" t="s">
        <v>134</v>
      </c>
      <c r="M2938" s="174">
        <v>45762.0</v>
      </c>
      <c r="N2938" s="31" t="s">
        <v>2</v>
      </c>
      <c r="O2938" s="173">
        <v>1.0</v>
      </c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99" t="s">
        <v>7536</v>
      </c>
      <c r="B2939" s="168" t="s">
        <v>7528</v>
      </c>
      <c r="C2939" s="31" t="s">
        <v>1732</v>
      </c>
      <c r="D2939" s="168" t="s">
        <v>7529</v>
      </c>
      <c r="E2939" s="31" t="s">
        <v>7530</v>
      </c>
      <c r="F2939" s="31" t="s">
        <v>513</v>
      </c>
      <c r="G2939" s="168" t="s">
        <v>1792</v>
      </c>
      <c r="H2939" s="31" t="s">
        <v>1779</v>
      </c>
      <c r="I2939" s="168" t="s">
        <v>1755</v>
      </c>
      <c r="J2939" s="173">
        <v>1.0</v>
      </c>
      <c r="K2939" s="31" t="s">
        <v>9</v>
      </c>
      <c r="L2939" s="31" t="s">
        <v>134</v>
      </c>
      <c r="M2939" s="174">
        <v>45762.0</v>
      </c>
      <c r="N2939" s="31" t="s">
        <v>2</v>
      </c>
      <c r="O2939" s="173">
        <v>1.0</v>
      </c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99" t="s">
        <v>7537</v>
      </c>
      <c r="B2940" s="168" t="s">
        <v>7506</v>
      </c>
      <c r="C2940" s="31" t="s">
        <v>1735</v>
      </c>
      <c r="D2940" s="168" t="s">
        <v>7507</v>
      </c>
      <c r="E2940" s="31" t="s">
        <v>7508</v>
      </c>
      <c r="F2940" s="31" t="s">
        <v>178</v>
      </c>
      <c r="G2940" s="168" t="s">
        <v>1792</v>
      </c>
      <c r="H2940" s="31" t="s">
        <v>1779</v>
      </c>
      <c r="I2940" s="168" t="s">
        <v>1729</v>
      </c>
      <c r="J2940" s="173">
        <v>1.0</v>
      </c>
      <c r="K2940" s="31" t="s">
        <v>82</v>
      </c>
      <c r="L2940" s="31" t="s">
        <v>134</v>
      </c>
      <c r="M2940" s="174">
        <v>45762.0</v>
      </c>
      <c r="N2940" s="31" t="s">
        <v>2</v>
      </c>
      <c r="O2940" s="173">
        <v>1.0</v>
      </c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99" t="s">
        <v>7538</v>
      </c>
      <c r="B2941" s="168" t="s">
        <v>7539</v>
      </c>
      <c r="C2941" s="31" t="s">
        <v>1725</v>
      </c>
      <c r="D2941" s="168" t="s">
        <v>7540</v>
      </c>
      <c r="E2941" s="31" t="s">
        <v>7541</v>
      </c>
      <c r="F2941" s="31" t="s">
        <v>129</v>
      </c>
      <c r="G2941" s="163" t="s">
        <v>1728</v>
      </c>
      <c r="H2941" s="31" t="s">
        <v>1728</v>
      </c>
      <c r="I2941" s="168" t="s">
        <v>1755</v>
      </c>
      <c r="J2941" s="173">
        <v>1.0</v>
      </c>
      <c r="K2941" s="31" t="s">
        <v>9</v>
      </c>
      <c r="L2941" s="31" t="s">
        <v>134</v>
      </c>
      <c r="M2941" s="174">
        <v>45762.0</v>
      </c>
      <c r="N2941" s="31" t="s">
        <v>2</v>
      </c>
      <c r="O2941" s="173">
        <v>1.0</v>
      </c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99" t="s">
        <v>7542</v>
      </c>
      <c r="B2942" s="168" t="s">
        <v>7495</v>
      </c>
      <c r="C2942" s="31" t="s">
        <v>1735</v>
      </c>
      <c r="D2942" s="168" t="s">
        <v>7496</v>
      </c>
      <c r="E2942" s="31" t="s">
        <v>7497</v>
      </c>
      <c r="F2942" s="31" t="s">
        <v>129</v>
      </c>
      <c r="G2942" s="168" t="s">
        <v>6736</v>
      </c>
      <c r="H2942" s="31" t="s">
        <v>6716</v>
      </c>
      <c r="I2942" s="168" t="s">
        <v>1729</v>
      </c>
      <c r="J2942" s="173">
        <v>1.0</v>
      </c>
      <c r="K2942" s="31" t="s">
        <v>82</v>
      </c>
      <c r="L2942" s="31" t="s">
        <v>134</v>
      </c>
      <c r="M2942" s="174">
        <v>45762.0</v>
      </c>
      <c r="N2942" s="31" t="s">
        <v>2</v>
      </c>
      <c r="O2942" s="173">
        <v>1.0</v>
      </c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99" t="s">
        <v>7543</v>
      </c>
      <c r="B2943" s="168" t="s">
        <v>7544</v>
      </c>
      <c r="C2943" s="31" t="s">
        <v>1725</v>
      </c>
      <c r="D2943" s="168" t="s">
        <v>7545</v>
      </c>
      <c r="E2943" s="31" t="s">
        <v>7546</v>
      </c>
      <c r="F2943" s="31" t="s">
        <v>513</v>
      </c>
      <c r="G2943" s="163" t="s">
        <v>1728</v>
      </c>
      <c r="H2943" s="31" t="s">
        <v>1728</v>
      </c>
      <c r="I2943" s="168" t="s">
        <v>1755</v>
      </c>
      <c r="J2943" s="173">
        <v>1.0</v>
      </c>
      <c r="K2943" s="31" t="s">
        <v>9</v>
      </c>
      <c r="L2943" s="31" t="s">
        <v>134</v>
      </c>
      <c r="M2943" s="174">
        <v>45762.0</v>
      </c>
      <c r="N2943" s="31" t="s">
        <v>2</v>
      </c>
      <c r="O2943" s="173">
        <v>1.0</v>
      </c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99" t="s">
        <v>7547</v>
      </c>
      <c r="B2944" s="168" t="s">
        <v>7533</v>
      </c>
      <c r="C2944" s="31" t="s">
        <v>1732</v>
      </c>
      <c r="D2944" s="168" t="s">
        <v>7534</v>
      </c>
      <c r="E2944" s="31" t="s">
        <v>7535</v>
      </c>
      <c r="F2944" s="31" t="s">
        <v>517</v>
      </c>
      <c r="G2944" s="168" t="s">
        <v>6736</v>
      </c>
      <c r="H2944" s="31" t="s">
        <v>6716</v>
      </c>
      <c r="I2944" s="168" t="s">
        <v>1755</v>
      </c>
      <c r="J2944" s="173">
        <v>1.0</v>
      </c>
      <c r="K2944" s="31" t="s">
        <v>9</v>
      </c>
      <c r="L2944" s="31" t="s">
        <v>134</v>
      </c>
      <c r="M2944" s="174">
        <v>45762.0</v>
      </c>
      <c r="N2944" s="31" t="s">
        <v>2</v>
      </c>
      <c r="O2944" s="173">
        <v>1.0</v>
      </c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99" t="s">
        <v>7548</v>
      </c>
      <c r="B2945" s="168" t="s">
        <v>7544</v>
      </c>
      <c r="C2945" s="31" t="s">
        <v>1732</v>
      </c>
      <c r="D2945" s="168" t="s">
        <v>7545</v>
      </c>
      <c r="E2945" s="31" t="s">
        <v>7546</v>
      </c>
      <c r="F2945" s="31" t="s">
        <v>513</v>
      </c>
      <c r="G2945" s="168" t="s">
        <v>1792</v>
      </c>
      <c r="H2945" s="31" t="s">
        <v>1779</v>
      </c>
      <c r="I2945" s="168" t="s">
        <v>1755</v>
      </c>
      <c r="J2945" s="173">
        <v>1.0</v>
      </c>
      <c r="K2945" s="31" t="s">
        <v>9</v>
      </c>
      <c r="L2945" s="31" t="s">
        <v>134</v>
      </c>
      <c r="M2945" s="174">
        <v>45762.0</v>
      </c>
      <c r="N2945" s="31" t="s">
        <v>2</v>
      </c>
      <c r="O2945" s="173">
        <v>1.0</v>
      </c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99" t="s">
        <v>7549</v>
      </c>
      <c r="B2946" s="168" t="s">
        <v>7550</v>
      </c>
      <c r="C2946" s="31" t="s">
        <v>1725</v>
      </c>
      <c r="D2946" s="168" t="s">
        <v>7551</v>
      </c>
      <c r="E2946" s="31" t="s">
        <v>7552</v>
      </c>
      <c r="F2946" s="31" t="s">
        <v>403</v>
      </c>
      <c r="G2946" s="163" t="s">
        <v>1728</v>
      </c>
      <c r="H2946" s="31" t="s">
        <v>1728</v>
      </c>
      <c r="I2946" s="168" t="s">
        <v>1729</v>
      </c>
      <c r="J2946" s="173">
        <v>1.0</v>
      </c>
      <c r="K2946" s="31" t="s">
        <v>82</v>
      </c>
      <c r="L2946" s="31" t="s">
        <v>134</v>
      </c>
      <c r="M2946" s="174">
        <v>45762.0</v>
      </c>
      <c r="N2946" s="31" t="s">
        <v>2</v>
      </c>
      <c r="O2946" s="173">
        <v>1.0</v>
      </c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99" t="s">
        <v>7553</v>
      </c>
      <c r="B2947" s="168" t="s">
        <v>7554</v>
      </c>
      <c r="C2947" s="31" t="s">
        <v>1725</v>
      </c>
      <c r="D2947" s="168" t="s">
        <v>7555</v>
      </c>
      <c r="E2947" s="31" t="s">
        <v>7556</v>
      </c>
      <c r="F2947" s="31" t="s">
        <v>401</v>
      </c>
      <c r="G2947" s="163" t="s">
        <v>1728</v>
      </c>
      <c r="H2947" s="31" t="s">
        <v>1728</v>
      </c>
      <c r="I2947" s="168" t="s">
        <v>1755</v>
      </c>
      <c r="J2947" s="173">
        <v>1.0</v>
      </c>
      <c r="K2947" s="31" t="s">
        <v>9</v>
      </c>
      <c r="L2947" s="31" t="s">
        <v>134</v>
      </c>
      <c r="M2947" s="174">
        <v>45762.0</v>
      </c>
      <c r="N2947" s="31" t="s">
        <v>2</v>
      </c>
      <c r="O2947" s="173">
        <v>1.0</v>
      </c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99" t="s">
        <v>7557</v>
      </c>
      <c r="B2948" s="168" t="s">
        <v>7550</v>
      </c>
      <c r="C2948" s="31" t="s">
        <v>1732</v>
      </c>
      <c r="D2948" s="168" t="s">
        <v>7551</v>
      </c>
      <c r="E2948" s="31" t="s">
        <v>7552</v>
      </c>
      <c r="F2948" s="31" t="s">
        <v>403</v>
      </c>
      <c r="G2948" s="168" t="s">
        <v>1749</v>
      </c>
      <c r="H2948" s="31" t="s">
        <v>1742</v>
      </c>
      <c r="I2948" s="168" t="s">
        <v>1729</v>
      </c>
      <c r="J2948" s="173">
        <v>1.0</v>
      </c>
      <c r="K2948" s="31" t="s">
        <v>82</v>
      </c>
      <c r="L2948" s="31" t="s">
        <v>134</v>
      </c>
      <c r="M2948" s="174">
        <v>45762.0</v>
      </c>
      <c r="N2948" s="31" t="s">
        <v>2</v>
      </c>
      <c r="O2948" s="173">
        <v>1.0</v>
      </c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99" t="s">
        <v>7558</v>
      </c>
      <c r="B2949" s="168" t="s">
        <v>7511</v>
      </c>
      <c r="C2949" s="31" t="s">
        <v>1735</v>
      </c>
      <c r="D2949" s="168" t="s">
        <v>7512</v>
      </c>
      <c r="E2949" s="31" t="s">
        <v>3328</v>
      </c>
      <c r="F2949" s="31" t="s">
        <v>401</v>
      </c>
      <c r="G2949" s="168" t="s">
        <v>1736</v>
      </c>
      <c r="H2949" s="31" t="s">
        <v>1733</v>
      </c>
      <c r="I2949" s="168" t="s">
        <v>1755</v>
      </c>
      <c r="J2949" s="173">
        <v>1.0</v>
      </c>
      <c r="K2949" s="31" t="s">
        <v>9</v>
      </c>
      <c r="L2949" s="31" t="s">
        <v>134</v>
      </c>
      <c r="M2949" s="174">
        <v>45762.0</v>
      </c>
      <c r="N2949" s="31" t="s">
        <v>2</v>
      </c>
      <c r="O2949" s="173">
        <v>1.0</v>
      </c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99" t="s">
        <v>7559</v>
      </c>
      <c r="B2950" s="168" t="s">
        <v>7560</v>
      </c>
      <c r="C2950" s="31" t="s">
        <v>1725</v>
      </c>
      <c r="D2950" s="168" t="s">
        <v>7561</v>
      </c>
      <c r="E2950" s="31" t="s">
        <v>6635</v>
      </c>
      <c r="F2950" s="31" t="s">
        <v>132</v>
      </c>
      <c r="G2950" s="163" t="s">
        <v>1728</v>
      </c>
      <c r="H2950" s="31" t="s">
        <v>1728</v>
      </c>
      <c r="I2950" s="168" t="s">
        <v>1755</v>
      </c>
      <c r="J2950" s="173">
        <v>1.0</v>
      </c>
      <c r="K2950" s="31" t="s">
        <v>9</v>
      </c>
      <c r="L2950" s="31" t="s">
        <v>134</v>
      </c>
      <c r="M2950" s="174">
        <v>45762.0</v>
      </c>
      <c r="N2950" s="31" t="s">
        <v>2</v>
      </c>
      <c r="O2950" s="173">
        <v>1.0</v>
      </c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99" t="s">
        <v>7562</v>
      </c>
      <c r="B2951" s="168" t="s">
        <v>7563</v>
      </c>
      <c r="C2951" s="31" t="s">
        <v>1725</v>
      </c>
      <c r="D2951" s="168" t="s">
        <v>7564</v>
      </c>
      <c r="E2951" s="31" t="s">
        <v>7565</v>
      </c>
      <c r="F2951" s="31" t="s">
        <v>129</v>
      </c>
      <c r="G2951" s="163" t="s">
        <v>1728</v>
      </c>
      <c r="H2951" s="31" t="s">
        <v>1728</v>
      </c>
      <c r="I2951" s="168" t="s">
        <v>1755</v>
      </c>
      <c r="J2951" s="173">
        <v>1.0</v>
      </c>
      <c r="K2951" s="31" t="s">
        <v>9</v>
      </c>
      <c r="L2951" s="31" t="s">
        <v>134</v>
      </c>
      <c r="M2951" s="174">
        <v>45762.0</v>
      </c>
      <c r="N2951" s="31" t="s">
        <v>2</v>
      </c>
      <c r="O2951" s="173">
        <v>1.0</v>
      </c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99" t="s">
        <v>7566</v>
      </c>
      <c r="B2952" s="168" t="s">
        <v>7563</v>
      </c>
      <c r="C2952" s="31" t="s">
        <v>1725</v>
      </c>
      <c r="D2952" s="168" t="s">
        <v>7564</v>
      </c>
      <c r="E2952" s="31" t="s">
        <v>7565</v>
      </c>
      <c r="F2952" s="31" t="s">
        <v>129</v>
      </c>
      <c r="G2952" s="163" t="s">
        <v>1728</v>
      </c>
      <c r="H2952" s="31" t="s">
        <v>1728</v>
      </c>
      <c r="I2952" s="168" t="s">
        <v>1729</v>
      </c>
      <c r="J2952" s="173">
        <v>1.0</v>
      </c>
      <c r="K2952" s="31" t="s">
        <v>82</v>
      </c>
      <c r="L2952" s="31" t="s">
        <v>134</v>
      </c>
      <c r="M2952" s="174">
        <v>45762.0</v>
      </c>
      <c r="N2952" s="31" t="s">
        <v>2</v>
      </c>
      <c r="O2952" s="173">
        <v>1.0</v>
      </c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99" t="s">
        <v>7567</v>
      </c>
      <c r="B2953" s="168" t="s">
        <v>7554</v>
      </c>
      <c r="C2953" s="31" t="s">
        <v>1732</v>
      </c>
      <c r="D2953" s="168" t="s">
        <v>7555</v>
      </c>
      <c r="E2953" s="31" t="s">
        <v>7556</v>
      </c>
      <c r="F2953" s="31" t="s">
        <v>401</v>
      </c>
      <c r="G2953" s="168" t="s">
        <v>1792</v>
      </c>
      <c r="H2953" s="31" t="s">
        <v>1779</v>
      </c>
      <c r="I2953" s="168" t="s">
        <v>1755</v>
      </c>
      <c r="J2953" s="173">
        <v>1.0</v>
      </c>
      <c r="K2953" s="31" t="s">
        <v>9</v>
      </c>
      <c r="L2953" s="31" t="s">
        <v>134</v>
      </c>
      <c r="M2953" s="174">
        <v>45762.0</v>
      </c>
      <c r="N2953" s="31" t="s">
        <v>2</v>
      </c>
      <c r="O2953" s="173">
        <v>1.0</v>
      </c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99" t="s">
        <v>7568</v>
      </c>
      <c r="B2954" s="168" t="s">
        <v>7516</v>
      </c>
      <c r="C2954" s="31" t="s">
        <v>1735</v>
      </c>
      <c r="D2954" s="168" t="s">
        <v>7517</v>
      </c>
      <c r="E2954" s="31" t="s">
        <v>7518</v>
      </c>
      <c r="F2954" s="31" t="s">
        <v>132</v>
      </c>
      <c r="G2954" s="168" t="s">
        <v>6738</v>
      </c>
      <c r="H2954" s="31" t="s">
        <v>6739</v>
      </c>
      <c r="I2954" s="168" t="s">
        <v>1755</v>
      </c>
      <c r="J2954" s="173">
        <v>1.0</v>
      </c>
      <c r="K2954" s="31" t="s">
        <v>9</v>
      </c>
      <c r="L2954" s="31" t="s">
        <v>134</v>
      </c>
      <c r="M2954" s="174">
        <v>45762.0</v>
      </c>
      <c r="N2954" s="31" t="s">
        <v>2</v>
      </c>
      <c r="O2954" s="173">
        <v>1.0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99" t="s">
        <v>7569</v>
      </c>
      <c r="B2955" s="168" t="s">
        <v>7453</v>
      </c>
      <c r="C2955" s="31" t="s">
        <v>1735</v>
      </c>
      <c r="D2955" s="168" t="s">
        <v>7454</v>
      </c>
      <c r="E2955" s="31" t="s">
        <v>7455</v>
      </c>
      <c r="F2955" s="31" t="s">
        <v>131</v>
      </c>
      <c r="G2955" s="168" t="s">
        <v>6742</v>
      </c>
      <c r="H2955" s="31" t="s">
        <v>6722</v>
      </c>
      <c r="I2955" s="168" t="s">
        <v>1755</v>
      </c>
      <c r="J2955" s="173">
        <v>1.0</v>
      </c>
      <c r="K2955" s="31" t="s">
        <v>9</v>
      </c>
      <c r="L2955" s="31" t="s">
        <v>134</v>
      </c>
      <c r="M2955" s="174">
        <v>45762.0</v>
      </c>
      <c r="N2955" s="31" t="s">
        <v>2</v>
      </c>
      <c r="O2955" s="173">
        <v>1.0</v>
      </c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99" t="s">
        <v>7570</v>
      </c>
      <c r="B2956" s="168" t="s">
        <v>7560</v>
      </c>
      <c r="C2956" s="31" t="s">
        <v>1732</v>
      </c>
      <c r="D2956" s="168" t="s">
        <v>7561</v>
      </c>
      <c r="E2956" s="31" t="s">
        <v>6635</v>
      </c>
      <c r="F2956" s="31" t="s">
        <v>132</v>
      </c>
      <c r="G2956" s="168" t="s">
        <v>6811</v>
      </c>
      <c r="H2956" s="31" t="s">
        <v>6812</v>
      </c>
      <c r="I2956" s="168" t="s">
        <v>1755</v>
      </c>
      <c r="J2956" s="173">
        <v>1.0</v>
      </c>
      <c r="K2956" s="31" t="s">
        <v>9</v>
      </c>
      <c r="L2956" s="31" t="s">
        <v>134</v>
      </c>
      <c r="M2956" s="174">
        <v>45762.0</v>
      </c>
      <c r="N2956" s="31" t="s">
        <v>2</v>
      </c>
      <c r="O2956" s="173">
        <v>1.0</v>
      </c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99" t="s">
        <v>7571</v>
      </c>
      <c r="B2957" s="168" t="s">
        <v>7481</v>
      </c>
      <c r="C2957" s="31" t="s">
        <v>1735</v>
      </c>
      <c r="D2957" s="168" t="s">
        <v>7482</v>
      </c>
      <c r="E2957" s="31" t="s">
        <v>7483</v>
      </c>
      <c r="F2957" s="31" t="s">
        <v>401</v>
      </c>
      <c r="G2957" s="168" t="s">
        <v>1736</v>
      </c>
      <c r="H2957" s="31" t="s">
        <v>1733</v>
      </c>
      <c r="I2957" s="168" t="s">
        <v>1755</v>
      </c>
      <c r="J2957" s="173">
        <v>1.0</v>
      </c>
      <c r="K2957" s="31" t="s">
        <v>9</v>
      </c>
      <c r="L2957" s="31" t="s">
        <v>134</v>
      </c>
      <c r="M2957" s="174">
        <v>45762.0</v>
      </c>
      <c r="N2957" s="31" t="s">
        <v>2</v>
      </c>
      <c r="O2957" s="173">
        <v>1.0</v>
      </c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99" t="s">
        <v>7572</v>
      </c>
      <c r="B2958" s="168" t="s">
        <v>7544</v>
      </c>
      <c r="C2958" s="31" t="s">
        <v>1735</v>
      </c>
      <c r="D2958" s="168" t="s">
        <v>7545</v>
      </c>
      <c r="E2958" s="31" t="s">
        <v>7546</v>
      </c>
      <c r="F2958" s="31" t="s">
        <v>513</v>
      </c>
      <c r="G2958" s="168" t="s">
        <v>1792</v>
      </c>
      <c r="H2958" s="31" t="s">
        <v>1779</v>
      </c>
      <c r="I2958" s="168" t="s">
        <v>1755</v>
      </c>
      <c r="J2958" s="173">
        <v>1.0</v>
      </c>
      <c r="K2958" s="31" t="s">
        <v>9</v>
      </c>
      <c r="L2958" s="31" t="s">
        <v>134</v>
      </c>
      <c r="M2958" s="174">
        <v>45762.0</v>
      </c>
      <c r="N2958" s="31" t="s">
        <v>2</v>
      </c>
      <c r="O2958" s="173">
        <v>1.0</v>
      </c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99" t="s">
        <v>7573</v>
      </c>
      <c r="B2959" s="168" t="s">
        <v>7550</v>
      </c>
      <c r="C2959" s="31" t="s">
        <v>1735</v>
      </c>
      <c r="D2959" s="168" t="s">
        <v>7551</v>
      </c>
      <c r="E2959" s="31" t="s">
        <v>7552</v>
      </c>
      <c r="F2959" s="31" t="s">
        <v>403</v>
      </c>
      <c r="G2959" s="168" t="s">
        <v>1749</v>
      </c>
      <c r="H2959" s="31" t="s">
        <v>1742</v>
      </c>
      <c r="I2959" s="168" t="s">
        <v>1729</v>
      </c>
      <c r="J2959" s="173">
        <v>1.0</v>
      </c>
      <c r="K2959" s="31" t="s">
        <v>82</v>
      </c>
      <c r="L2959" s="31" t="s">
        <v>134</v>
      </c>
      <c r="M2959" s="174">
        <v>45762.0</v>
      </c>
      <c r="N2959" s="31" t="s">
        <v>2</v>
      </c>
      <c r="O2959" s="173">
        <v>1.0</v>
      </c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99" t="s">
        <v>7574</v>
      </c>
      <c r="B2960" s="168" t="s">
        <v>7533</v>
      </c>
      <c r="C2960" s="31" t="s">
        <v>1735</v>
      </c>
      <c r="D2960" s="168" t="s">
        <v>7534</v>
      </c>
      <c r="E2960" s="31" t="s">
        <v>7535</v>
      </c>
      <c r="F2960" s="31" t="s">
        <v>517</v>
      </c>
      <c r="G2960" s="168" t="s">
        <v>6736</v>
      </c>
      <c r="H2960" s="31" t="s">
        <v>6716</v>
      </c>
      <c r="I2960" s="168" t="s">
        <v>1755</v>
      </c>
      <c r="J2960" s="173">
        <v>1.0</v>
      </c>
      <c r="K2960" s="31" t="s">
        <v>9</v>
      </c>
      <c r="L2960" s="31" t="s">
        <v>134</v>
      </c>
      <c r="M2960" s="174">
        <v>45762.0</v>
      </c>
      <c r="N2960" s="31" t="s">
        <v>2</v>
      </c>
      <c r="O2960" s="173">
        <v>1.0</v>
      </c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99" t="s">
        <v>7575</v>
      </c>
      <c r="B2961" s="168" t="s">
        <v>7563</v>
      </c>
      <c r="C2961" s="31" t="s">
        <v>1732</v>
      </c>
      <c r="D2961" s="168" t="s">
        <v>7564</v>
      </c>
      <c r="E2961" s="31" t="s">
        <v>7565</v>
      </c>
      <c r="F2961" s="31" t="s">
        <v>129</v>
      </c>
      <c r="G2961" s="168" t="s">
        <v>6738</v>
      </c>
      <c r="H2961" s="31" t="s">
        <v>6739</v>
      </c>
      <c r="I2961" s="168" t="s">
        <v>1729</v>
      </c>
      <c r="J2961" s="173">
        <v>1.0</v>
      </c>
      <c r="K2961" s="31" t="s">
        <v>82</v>
      </c>
      <c r="L2961" s="31" t="s">
        <v>134</v>
      </c>
      <c r="M2961" s="174">
        <v>45762.0</v>
      </c>
      <c r="N2961" s="31" t="s">
        <v>2</v>
      </c>
      <c r="O2961" s="173">
        <v>1.0</v>
      </c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99" t="s">
        <v>7576</v>
      </c>
      <c r="B2962" s="168" t="s">
        <v>7528</v>
      </c>
      <c r="C2962" s="31" t="s">
        <v>1735</v>
      </c>
      <c r="D2962" s="168" t="s">
        <v>7529</v>
      </c>
      <c r="E2962" s="31" t="s">
        <v>7530</v>
      </c>
      <c r="F2962" s="31" t="s">
        <v>513</v>
      </c>
      <c r="G2962" s="168" t="s">
        <v>1792</v>
      </c>
      <c r="H2962" s="31" t="s">
        <v>1779</v>
      </c>
      <c r="I2962" s="168" t="s">
        <v>1755</v>
      </c>
      <c r="J2962" s="173">
        <v>1.0</v>
      </c>
      <c r="K2962" s="31" t="s">
        <v>9</v>
      </c>
      <c r="L2962" s="31" t="s">
        <v>134</v>
      </c>
      <c r="M2962" s="174">
        <v>45762.0</v>
      </c>
      <c r="N2962" s="31" t="s">
        <v>2</v>
      </c>
      <c r="O2962" s="173">
        <v>1.0</v>
      </c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99" t="s">
        <v>7577</v>
      </c>
      <c r="B2963" s="168" t="s">
        <v>7522</v>
      </c>
      <c r="C2963" s="31" t="s">
        <v>1735</v>
      </c>
      <c r="D2963" s="168" t="s">
        <v>7523</v>
      </c>
      <c r="E2963" s="31" t="s">
        <v>7524</v>
      </c>
      <c r="F2963" s="31" t="s">
        <v>131</v>
      </c>
      <c r="G2963" s="168" t="s">
        <v>6738</v>
      </c>
      <c r="H2963" s="31" t="s">
        <v>6739</v>
      </c>
      <c r="I2963" s="168" t="s">
        <v>1755</v>
      </c>
      <c r="J2963" s="173">
        <v>1.0</v>
      </c>
      <c r="K2963" s="31" t="s">
        <v>9</v>
      </c>
      <c r="L2963" s="31" t="s">
        <v>134</v>
      </c>
      <c r="M2963" s="174">
        <v>45762.0</v>
      </c>
      <c r="N2963" s="31" t="s">
        <v>2</v>
      </c>
      <c r="O2963" s="173">
        <v>1.0</v>
      </c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99" t="s">
        <v>7578</v>
      </c>
      <c r="B2964" s="168" t="s">
        <v>7554</v>
      </c>
      <c r="C2964" s="31" t="s">
        <v>1735</v>
      </c>
      <c r="D2964" s="168" t="s">
        <v>7555</v>
      </c>
      <c r="E2964" s="31" t="s">
        <v>7556</v>
      </c>
      <c r="F2964" s="31" t="s">
        <v>401</v>
      </c>
      <c r="G2964" s="168" t="s">
        <v>1792</v>
      </c>
      <c r="H2964" s="31" t="s">
        <v>1779</v>
      </c>
      <c r="I2964" s="168" t="s">
        <v>1755</v>
      </c>
      <c r="J2964" s="173">
        <v>1.0</v>
      </c>
      <c r="K2964" s="31" t="s">
        <v>9</v>
      </c>
      <c r="L2964" s="31" t="s">
        <v>134</v>
      </c>
      <c r="M2964" s="174">
        <v>45762.0</v>
      </c>
      <c r="N2964" s="31" t="s">
        <v>2</v>
      </c>
      <c r="O2964" s="173">
        <v>1.0</v>
      </c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99" t="s">
        <v>7579</v>
      </c>
      <c r="B2965" s="168" t="s">
        <v>7489</v>
      </c>
      <c r="C2965" s="31" t="s">
        <v>1735</v>
      </c>
      <c r="D2965" s="168" t="s">
        <v>7490</v>
      </c>
      <c r="E2965" s="31" t="s">
        <v>7491</v>
      </c>
      <c r="F2965" s="31" t="s">
        <v>401</v>
      </c>
      <c r="G2965" s="168" t="s">
        <v>1792</v>
      </c>
      <c r="H2965" s="31" t="s">
        <v>1779</v>
      </c>
      <c r="I2965" s="168" t="s">
        <v>1755</v>
      </c>
      <c r="J2965" s="173">
        <v>1.0</v>
      </c>
      <c r="K2965" s="31" t="s">
        <v>9</v>
      </c>
      <c r="L2965" s="31" t="s">
        <v>134</v>
      </c>
      <c r="M2965" s="174">
        <v>45762.0</v>
      </c>
      <c r="N2965" s="31" t="s">
        <v>2</v>
      </c>
      <c r="O2965" s="173">
        <v>1.0</v>
      </c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99" t="s">
        <v>7580</v>
      </c>
      <c r="B2966" s="168" t="s">
        <v>7560</v>
      </c>
      <c r="C2966" s="31" t="s">
        <v>1735</v>
      </c>
      <c r="D2966" s="168" t="s">
        <v>7561</v>
      </c>
      <c r="E2966" s="31" t="s">
        <v>6635</v>
      </c>
      <c r="F2966" s="31" t="s">
        <v>132</v>
      </c>
      <c r="G2966" s="168" t="s">
        <v>6811</v>
      </c>
      <c r="H2966" s="31" t="s">
        <v>6812</v>
      </c>
      <c r="I2966" s="168" t="s">
        <v>1755</v>
      </c>
      <c r="J2966" s="173">
        <v>1.0</v>
      </c>
      <c r="K2966" s="31" t="s">
        <v>9</v>
      </c>
      <c r="L2966" s="31" t="s">
        <v>134</v>
      </c>
      <c r="M2966" s="174">
        <v>45762.0</v>
      </c>
      <c r="N2966" s="31" t="s">
        <v>2</v>
      </c>
      <c r="O2966" s="173">
        <v>1.0</v>
      </c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99" t="s">
        <v>7581</v>
      </c>
      <c r="B2967" s="168" t="s">
        <v>7563</v>
      </c>
      <c r="C2967" s="31" t="s">
        <v>1735</v>
      </c>
      <c r="D2967" s="168" t="s">
        <v>7564</v>
      </c>
      <c r="E2967" s="31" t="s">
        <v>7565</v>
      </c>
      <c r="F2967" s="31" t="s">
        <v>129</v>
      </c>
      <c r="G2967" s="168" t="s">
        <v>6738</v>
      </c>
      <c r="H2967" s="31" t="s">
        <v>6739</v>
      </c>
      <c r="I2967" s="168" t="s">
        <v>1755</v>
      </c>
      <c r="J2967" s="173">
        <v>1.0</v>
      </c>
      <c r="K2967" s="31" t="s">
        <v>9</v>
      </c>
      <c r="L2967" s="31" t="s">
        <v>134</v>
      </c>
      <c r="M2967" s="174">
        <v>45762.0</v>
      </c>
      <c r="N2967" s="31" t="s">
        <v>2</v>
      </c>
      <c r="O2967" s="173">
        <v>1.0</v>
      </c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99" t="s">
        <v>7582</v>
      </c>
      <c r="B2968" s="168" t="s">
        <v>7563</v>
      </c>
      <c r="C2968" s="31" t="s">
        <v>1735</v>
      </c>
      <c r="D2968" s="168" t="s">
        <v>7564</v>
      </c>
      <c r="E2968" s="31" t="s">
        <v>7565</v>
      </c>
      <c r="F2968" s="31" t="s">
        <v>129</v>
      </c>
      <c r="G2968" s="168" t="s">
        <v>6738</v>
      </c>
      <c r="H2968" s="31" t="s">
        <v>6739</v>
      </c>
      <c r="I2968" s="168" t="s">
        <v>1729</v>
      </c>
      <c r="J2968" s="173">
        <v>1.0</v>
      </c>
      <c r="K2968" s="31" t="s">
        <v>82</v>
      </c>
      <c r="L2968" s="31" t="s">
        <v>134</v>
      </c>
      <c r="M2968" s="174">
        <v>45762.0</v>
      </c>
      <c r="N2968" s="31" t="s">
        <v>2</v>
      </c>
      <c r="O2968" s="173">
        <v>1.0</v>
      </c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99" t="s">
        <v>7583</v>
      </c>
      <c r="B2969" s="168" t="s">
        <v>7584</v>
      </c>
      <c r="C2969" s="31" t="s">
        <v>1725</v>
      </c>
      <c r="D2969" s="168" t="s">
        <v>7585</v>
      </c>
      <c r="E2969" s="31" t="s">
        <v>7586</v>
      </c>
      <c r="F2969" s="31" t="s">
        <v>403</v>
      </c>
      <c r="G2969" s="163" t="s">
        <v>1728</v>
      </c>
      <c r="H2969" s="31" t="s">
        <v>1728</v>
      </c>
      <c r="I2969" s="168" t="s">
        <v>7587</v>
      </c>
      <c r="J2969" s="173">
        <v>1.0</v>
      </c>
      <c r="K2969" s="31" t="s">
        <v>447</v>
      </c>
      <c r="L2969" s="31" t="s">
        <v>134</v>
      </c>
      <c r="M2969" s="174">
        <v>45762.0</v>
      </c>
      <c r="N2969" s="31" t="s">
        <v>78</v>
      </c>
      <c r="O2969" s="173">
        <v>1.0</v>
      </c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99" t="s">
        <v>7588</v>
      </c>
      <c r="B2970" s="168" t="s">
        <v>7589</v>
      </c>
      <c r="C2970" s="31" t="s">
        <v>1725</v>
      </c>
      <c r="D2970" s="168" t="s">
        <v>7590</v>
      </c>
      <c r="E2970" s="31" t="s">
        <v>7591</v>
      </c>
      <c r="F2970" s="31" t="s">
        <v>131</v>
      </c>
      <c r="G2970" s="163" t="s">
        <v>1728</v>
      </c>
      <c r="H2970" s="31" t="s">
        <v>1728</v>
      </c>
      <c r="I2970" s="168" t="s">
        <v>7587</v>
      </c>
      <c r="J2970" s="173">
        <v>1.0</v>
      </c>
      <c r="K2970" s="31" t="s">
        <v>447</v>
      </c>
      <c r="L2970" s="31" t="s">
        <v>134</v>
      </c>
      <c r="M2970" s="174">
        <v>45762.0</v>
      </c>
      <c r="N2970" s="31" t="s">
        <v>78</v>
      </c>
      <c r="O2970" s="173">
        <v>1.0</v>
      </c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98" t="s">
        <v>7592</v>
      </c>
      <c r="B2971" s="164">
        <v>2.6447329E7</v>
      </c>
      <c r="C2971" s="92" t="s">
        <v>1732</v>
      </c>
      <c r="D2971" s="164">
        <v>3.9402812E7</v>
      </c>
      <c r="E2971" s="92" t="s">
        <v>7586</v>
      </c>
      <c r="F2971" s="92" t="s">
        <v>403</v>
      </c>
      <c r="G2971" s="164">
        <v>24379.0</v>
      </c>
      <c r="H2971" s="92" t="s">
        <v>1779</v>
      </c>
      <c r="I2971" s="164">
        <v>7725030.0</v>
      </c>
      <c r="J2971" s="4">
        <v>1.0</v>
      </c>
      <c r="K2971" s="92" t="s">
        <v>447</v>
      </c>
      <c r="L2971" s="92" t="s">
        <v>134</v>
      </c>
      <c r="M2971" s="171">
        <v>45762.0</v>
      </c>
      <c r="N2971" s="92" t="s">
        <v>78</v>
      </c>
      <c r="O2971" s="4">
        <v>1.0</v>
      </c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98" t="s">
        <v>7593</v>
      </c>
      <c r="B2972" s="164">
        <v>2.6447331E7</v>
      </c>
      <c r="C2972" s="92" t="s">
        <v>1732</v>
      </c>
      <c r="D2972" s="164">
        <v>3.9402813E7</v>
      </c>
      <c r="E2972" s="92" t="s">
        <v>7591</v>
      </c>
      <c r="F2972" s="92" t="s">
        <v>131</v>
      </c>
      <c r="G2972" s="164">
        <v>25575.0</v>
      </c>
      <c r="H2972" s="92" t="s">
        <v>7594</v>
      </c>
      <c r="I2972" s="164">
        <v>7725030.0</v>
      </c>
      <c r="J2972" s="4">
        <v>1.0</v>
      </c>
      <c r="K2972" s="92" t="s">
        <v>447</v>
      </c>
      <c r="L2972" s="92" t="s">
        <v>134</v>
      </c>
      <c r="M2972" s="171">
        <v>45762.0</v>
      </c>
      <c r="N2972" s="92" t="s">
        <v>78</v>
      </c>
      <c r="O2972" s="4">
        <v>1.0</v>
      </c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99" t="s">
        <v>7595</v>
      </c>
      <c r="B2973" s="168" t="s">
        <v>7596</v>
      </c>
      <c r="C2973" s="31" t="s">
        <v>1725</v>
      </c>
      <c r="D2973" s="168" t="s">
        <v>7597</v>
      </c>
      <c r="E2973" s="31" t="s">
        <v>3575</v>
      </c>
      <c r="F2973" s="31" t="s">
        <v>401</v>
      </c>
      <c r="G2973" s="163" t="s">
        <v>1728</v>
      </c>
      <c r="H2973" s="31" t="s">
        <v>1728</v>
      </c>
      <c r="I2973" s="168" t="s">
        <v>7598</v>
      </c>
      <c r="J2973" s="173">
        <v>1.0</v>
      </c>
      <c r="K2973" s="31" t="s">
        <v>438</v>
      </c>
      <c r="L2973" s="31" t="s">
        <v>134</v>
      </c>
      <c r="M2973" s="174">
        <v>45762.0</v>
      </c>
      <c r="N2973" s="31" t="s">
        <v>78</v>
      </c>
      <c r="O2973" s="173">
        <v>1.0</v>
      </c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67" t="s">
        <v>7599</v>
      </c>
      <c r="B2974" s="4">
        <v>2.6447343E7</v>
      </c>
      <c r="C2974" s="1" t="s">
        <v>1732</v>
      </c>
      <c r="D2974" s="4">
        <v>3.9402826E7</v>
      </c>
      <c r="E2974" s="1" t="s">
        <v>3575</v>
      </c>
      <c r="F2974" s="1" t="s">
        <v>401</v>
      </c>
      <c r="G2974" s="4">
        <v>24379.0</v>
      </c>
      <c r="H2974" s="1" t="s">
        <v>1779</v>
      </c>
      <c r="I2974" s="4">
        <v>7723501.0</v>
      </c>
      <c r="J2974" s="4">
        <v>1.0</v>
      </c>
      <c r="K2974" s="1" t="s">
        <v>438</v>
      </c>
      <c r="L2974" s="1" t="s">
        <v>134</v>
      </c>
      <c r="M2974" s="171">
        <v>45762.0</v>
      </c>
      <c r="N2974" s="1" t="s">
        <v>78</v>
      </c>
      <c r="O2974" s="4">
        <v>1.0</v>
      </c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99" t="s">
        <v>7600</v>
      </c>
      <c r="B2975" s="168" t="s">
        <v>7601</v>
      </c>
      <c r="C2975" s="31" t="s">
        <v>1725</v>
      </c>
      <c r="D2975" s="168" t="s">
        <v>7602</v>
      </c>
      <c r="E2975" s="31" t="s">
        <v>7603</v>
      </c>
      <c r="F2975" s="31" t="s">
        <v>401</v>
      </c>
      <c r="G2975" s="163" t="s">
        <v>1728</v>
      </c>
      <c r="H2975" s="31" t="s">
        <v>1728</v>
      </c>
      <c r="I2975" s="168" t="s">
        <v>7587</v>
      </c>
      <c r="J2975" s="173">
        <v>1.0</v>
      </c>
      <c r="K2975" s="31" t="s">
        <v>447</v>
      </c>
      <c r="L2975" s="31" t="s">
        <v>134</v>
      </c>
      <c r="M2975" s="174">
        <v>45762.0</v>
      </c>
      <c r="N2975" s="31" t="s">
        <v>78</v>
      </c>
      <c r="O2975" s="173">
        <v>1.0</v>
      </c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99" t="s">
        <v>7604</v>
      </c>
      <c r="B2976" s="168" t="s">
        <v>7605</v>
      </c>
      <c r="C2976" s="31" t="s">
        <v>1725</v>
      </c>
      <c r="D2976" s="168" t="s">
        <v>7606</v>
      </c>
      <c r="E2976" s="31" t="s">
        <v>6346</v>
      </c>
      <c r="F2976" s="31" t="s">
        <v>131</v>
      </c>
      <c r="G2976" s="163" t="s">
        <v>1728</v>
      </c>
      <c r="H2976" s="31" t="s">
        <v>1728</v>
      </c>
      <c r="I2976" s="168" t="s">
        <v>7598</v>
      </c>
      <c r="J2976" s="173">
        <v>1.0</v>
      </c>
      <c r="K2976" s="31" t="s">
        <v>438</v>
      </c>
      <c r="L2976" s="31" t="s">
        <v>134</v>
      </c>
      <c r="M2976" s="174">
        <v>45762.0</v>
      </c>
      <c r="N2976" s="31" t="s">
        <v>78</v>
      </c>
      <c r="O2976" s="173">
        <v>1.0</v>
      </c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99" t="s">
        <v>7607</v>
      </c>
      <c r="B2977" s="168" t="s">
        <v>7608</v>
      </c>
      <c r="C2977" s="31" t="s">
        <v>1725</v>
      </c>
      <c r="D2977" s="168" t="s">
        <v>7609</v>
      </c>
      <c r="E2977" s="31" t="s">
        <v>7610</v>
      </c>
      <c r="F2977" s="31" t="s">
        <v>403</v>
      </c>
      <c r="G2977" s="163" t="s">
        <v>1728</v>
      </c>
      <c r="H2977" s="31" t="s">
        <v>1728</v>
      </c>
      <c r="I2977" s="168" t="s">
        <v>7587</v>
      </c>
      <c r="J2977" s="173">
        <v>1.0</v>
      </c>
      <c r="K2977" s="31" t="s">
        <v>447</v>
      </c>
      <c r="L2977" s="31" t="s">
        <v>134</v>
      </c>
      <c r="M2977" s="174">
        <v>45762.0</v>
      </c>
      <c r="N2977" s="31" t="s">
        <v>78</v>
      </c>
      <c r="O2977" s="173">
        <v>1.0</v>
      </c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67" t="s">
        <v>7611</v>
      </c>
      <c r="B2978" s="4">
        <v>2.6447363E7</v>
      </c>
      <c r="C2978" s="1" t="s">
        <v>1732</v>
      </c>
      <c r="D2978" s="4">
        <v>3.9402846E7</v>
      </c>
      <c r="E2978" s="1" t="s">
        <v>7603</v>
      </c>
      <c r="F2978" s="1" t="s">
        <v>401</v>
      </c>
      <c r="G2978" s="4">
        <v>23599.0</v>
      </c>
      <c r="H2978" s="1" t="s">
        <v>1944</v>
      </c>
      <c r="I2978" s="4">
        <v>7725030.0</v>
      </c>
      <c r="J2978" s="4">
        <v>1.0</v>
      </c>
      <c r="K2978" s="1" t="s">
        <v>447</v>
      </c>
      <c r="L2978" s="1" t="s">
        <v>134</v>
      </c>
      <c r="M2978" s="171">
        <v>45762.0</v>
      </c>
      <c r="N2978" s="1" t="s">
        <v>78</v>
      </c>
      <c r="O2978" s="4">
        <v>1.0</v>
      </c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99" t="s">
        <v>7612</v>
      </c>
      <c r="B2979" s="168" t="s">
        <v>7613</v>
      </c>
      <c r="C2979" s="31" t="s">
        <v>1725</v>
      </c>
      <c r="D2979" s="168" t="s">
        <v>7614</v>
      </c>
      <c r="E2979" s="31" t="s">
        <v>7615</v>
      </c>
      <c r="F2979" s="31" t="s">
        <v>401</v>
      </c>
      <c r="G2979" s="163" t="s">
        <v>1728</v>
      </c>
      <c r="H2979" s="31" t="s">
        <v>1728</v>
      </c>
      <c r="I2979" s="168" t="s">
        <v>7587</v>
      </c>
      <c r="J2979" s="173">
        <v>1.0</v>
      </c>
      <c r="K2979" s="31" t="s">
        <v>447</v>
      </c>
      <c r="L2979" s="31" t="s">
        <v>134</v>
      </c>
      <c r="M2979" s="174">
        <v>45762.0</v>
      </c>
      <c r="N2979" s="31" t="s">
        <v>78</v>
      </c>
      <c r="O2979" s="173">
        <v>1.0</v>
      </c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99" t="s">
        <v>7616</v>
      </c>
      <c r="B2980" s="168" t="s">
        <v>7596</v>
      </c>
      <c r="C2980" s="31" t="s">
        <v>1735</v>
      </c>
      <c r="D2980" s="168" t="s">
        <v>7597</v>
      </c>
      <c r="E2980" s="31" t="s">
        <v>3575</v>
      </c>
      <c r="F2980" s="31" t="s">
        <v>401</v>
      </c>
      <c r="G2980" s="168" t="s">
        <v>1792</v>
      </c>
      <c r="H2980" s="31" t="s">
        <v>1779</v>
      </c>
      <c r="I2980" s="168" t="s">
        <v>7598</v>
      </c>
      <c r="J2980" s="173">
        <v>1.0</v>
      </c>
      <c r="K2980" s="31" t="s">
        <v>438</v>
      </c>
      <c r="L2980" s="31" t="s">
        <v>134</v>
      </c>
      <c r="M2980" s="174">
        <v>45762.0</v>
      </c>
      <c r="N2980" s="31" t="s">
        <v>78</v>
      </c>
      <c r="O2980" s="173">
        <v>1.0</v>
      </c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67" t="s">
        <v>7617</v>
      </c>
      <c r="B2981" s="4">
        <v>2.6447479E7</v>
      </c>
      <c r="C2981" s="1" t="s">
        <v>1732</v>
      </c>
      <c r="D2981" s="4">
        <v>3.9402951E7</v>
      </c>
      <c r="E2981" s="1" t="s">
        <v>7615</v>
      </c>
      <c r="F2981" s="1" t="s">
        <v>401</v>
      </c>
      <c r="G2981" s="4">
        <v>23599.0</v>
      </c>
      <c r="H2981" s="1" t="s">
        <v>1944</v>
      </c>
      <c r="I2981" s="4">
        <v>7725030.0</v>
      </c>
      <c r="J2981" s="4">
        <v>1.0</v>
      </c>
      <c r="K2981" s="1" t="s">
        <v>447</v>
      </c>
      <c r="L2981" s="1" t="s">
        <v>134</v>
      </c>
      <c r="M2981" s="171">
        <v>45762.0</v>
      </c>
      <c r="N2981" s="1" t="s">
        <v>78</v>
      </c>
      <c r="O2981" s="4">
        <v>1.0</v>
      </c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99" t="s">
        <v>7618</v>
      </c>
      <c r="B2982" s="168" t="s">
        <v>7619</v>
      </c>
      <c r="C2982" s="31" t="s">
        <v>1725</v>
      </c>
      <c r="D2982" s="168" t="s">
        <v>7620</v>
      </c>
      <c r="E2982" s="31" t="s">
        <v>7621</v>
      </c>
      <c r="F2982" s="31" t="s">
        <v>401</v>
      </c>
      <c r="G2982" s="163" t="s">
        <v>1728</v>
      </c>
      <c r="H2982" s="31" t="s">
        <v>1728</v>
      </c>
      <c r="I2982" s="168" t="s">
        <v>7587</v>
      </c>
      <c r="J2982" s="173">
        <v>1.0</v>
      </c>
      <c r="K2982" s="31" t="s">
        <v>447</v>
      </c>
      <c r="L2982" s="31" t="s">
        <v>134</v>
      </c>
      <c r="M2982" s="174">
        <v>45762.0</v>
      </c>
      <c r="N2982" s="31" t="s">
        <v>78</v>
      </c>
      <c r="O2982" s="173">
        <v>1.0</v>
      </c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99" t="s">
        <v>7622</v>
      </c>
      <c r="B2983" s="168" t="s">
        <v>7623</v>
      </c>
      <c r="C2983" s="31" t="s">
        <v>1725</v>
      </c>
      <c r="D2983" s="168" t="s">
        <v>7624</v>
      </c>
      <c r="E2983" s="31" t="s">
        <v>7625</v>
      </c>
      <c r="F2983" s="31" t="s">
        <v>401</v>
      </c>
      <c r="G2983" s="163" t="s">
        <v>1728</v>
      </c>
      <c r="H2983" s="31" t="s">
        <v>1728</v>
      </c>
      <c r="I2983" s="168" t="s">
        <v>7598</v>
      </c>
      <c r="J2983" s="173">
        <v>1.0</v>
      </c>
      <c r="K2983" s="31" t="s">
        <v>438</v>
      </c>
      <c r="L2983" s="31" t="s">
        <v>134</v>
      </c>
      <c r="M2983" s="174">
        <v>45762.0</v>
      </c>
      <c r="N2983" s="31" t="s">
        <v>78</v>
      </c>
      <c r="O2983" s="173">
        <v>1.0</v>
      </c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99" t="s">
        <v>7626</v>
      </c>
      <c r="B2984" s="168" t="s">
        <v>7589</v>
      </c>
      <c r="C2984" s="31" t="s">
        <v>1735</v>
      </c>
      <c r="D2984" s="168" t="s">
        <v>7590</v>
      </c>
      <c r="E2984" s="31" t="s">
        <v>7591</v>
      </c>
      <c r="F2984" s="31" t="s">
        <v>131</v>
      </c>
      <c r="G2984" s="168" t="s">
        <v>7627</v>
      </c>
      <c r="H2984" s="31" t="s">
        <v>7594</v>
      </c>
      <c r="I2984" s="168" t="s">
        <v>7587</v>
      </c>
      <c r="J2984" s="173">
        <v>1.0</v>
      </c>
      <c r="K2984" s="31" t="s">
        <v>447</v>
      </c>
      <c r="L2984" s="31" t="s">
        <v>134</v>
      </c>
      <c r="M2984" s="174">
        <v>45762.0</v>
      </c>
      <c r="N2984" s="31" t="s">
        <v>78</v>
      </c>
      <c r="O2984" s="173">
        <v>1.0</v>
      </c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99" t="s">
        <v>7628</v>
      </c>
      <c r="B2985" s="168" t="s">
        <v>7629</v>
      </c>
      <c r="C2985" s="31" t="s">
        <v>1725</v>
      </c>
      <c r="D2985" s="168" t="s">
        <v>7630</v>
      </c>
      <c r="E2985" s="31" t="s">
        <v>7631</v>
      </c>
      <c r="F2985" s="31" t="s">
        <v>513</v>
      </c>
      <c r="G2985" s="163" t="s">
        <v>1728</v>
      </c>
      <c r="H2985" s="31" t="s">
        <v>1728</v>
      </c>
      <c r="I2985" s="168" t="s">
        <v>7587</v>
      </c>
      <c r="J2985" s="173">
        <v>1.0</v>
      </c>
      <c r="K2985" s="31" t="s">
        <v>447</v>
      </c>
      <c r="L2985" s="31" t="s">
        <v>134</v>
      </c>
      <c r="M2985" s="174">
        <v>45762.0</v>
      </c>
      <c r="N2985" s="31" t="s">
        <v>78</v>
      </c>
      <c r="O2985" s="173">
        <v>1.0</v>
      </c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99" t="s">
        <v>7632</v>
      </c>
      <c r="B2986" s="168" t="s">
        <v>7633</v>
      </c>
      <c r="C2986" s="31" t="s">
        <v>1725</v>
      </c>
      <c r="D2986" s="168" t="s">
        <v>7634</v>
      </c>
      <c r="E2986" s="31" t="s">
        <v>7635</v>
      </c>
      <c r="F2986" s="31" t="s">
        <v>401</v>
      </c>
      <c r="G2986" s="163" t="s">
        <v>1728</v>
      </c>
      <c r="H2986" s="31" t="s">
        <v>1728</v>
      </c>
      <c r="I2986" s="168" t="s">
        <v>7587</v>
      </c>
      <c r="J2986" s="173">
        <v>1.0</v>
      </c>
      <c r="K2986" s="31" t="s">
        <v>447</v>
      </c>
      <c r="L2986" s="31" t="s">
        <v>134</v>
      </c>
      <c r="M2986" s="174">
        <v>45762.0</v>
      </c>
      <c r="N2986" s="31" t="s">
        <v>78</v>
      </c>
      <c r="O2986" s="173">
        <v>1.0</v>
      </c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99" t="s">
        <v>7636</v>
      </c>
      <c r="B2987" s="168" t="s">
        <v>7637</v>
      </c>
      <c r="C2987" s="31" t="s">
        <v>1725</v>
      </c>
      <c r="D2987" s="168" t="s">
        <v>7638</v>
      </c>
      <c r="E2987" s="31" t="s">
        <v>7639</v>
      </c>
      <c r="F2987" s="31" t="s">
        <v>178</v>
      </c>
      <c r="G2987" s="163" t="s">
        <v>1728</v>
      </c>
      <c r="H2987" s="31" t="s">
        <v>1728</v>
      </c>
      <c r="I2987" s="168" t="s">
        <v>7587</v>
      </c>
      <c r="J2987" s="173">
        <v>1.0</v>
      </c>
      <c r="K2987" s="31" t="s">
        <v>447</v>
      </c>
      <c r="L2987" s="31" t="s">
        <v>134</v>
      </c>
      <c r="M2987" s="174">
        <v>45762.0</v>
      </c>
      <c r="N2987" s="31" t="s">
        <v>78</v>
      </c>
      <c r="O2987" s="173">
        <v>1.0</v>
      </c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67" t="s">
        <v>7640</v>
      </c>
      <c r="B2988" s="4">
        <v>2.6447663E7</v>
      </c>
      <c r="C2988" s="1" t="s">
        <v>1732</v>
      </c>
      <c r="D2988" s="4">
        <v>3.9403179E7</v>
      </c>
      <c r="E2988" s="1" t="s">
        <v>7639</v>
      </c>
      <c r="F2988" s="1" t="s">
        <v>178</v>
      </c>
      <c r="G2988" s="4">
        <v>23599.0</v>
      </c>
      <c r="H2988" s="1" t="s">
        <v>1944</v>
      </c>
      <c r="I2988" s="4">
        <v>7725030.0</v>
      </c>
      <c r="J2988" s="4">
        <v>1.0</v>
      </c>
      <c r="K2988" s="1" t="s">
        <v>447</v>
      </c>
      <c r="L2988" s="1" t="s">
        <v>134</v>
      </c>
      <c r="M2988" s="171">
        <v>45762.0</v>
      </c>
      <c r="N2988" s="1" t="s">
        <v>78</v>
      </c>
      <c r="O2988" s="4">
        <v>1.0</v>
      </c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67" t="s">
        <v>7641</v>
      </c>
      <c r="B2989" s="4">
        <v>2.6447651E7</v>
      </c>
      <c r="C2989" s="1" t="s">
        <v>1732</v>
      </c>
      <c r="D2989" s="4">
        <v>3.9403172E7</v>
      </c>
      <c r="E2989" s="1" t="s">
        <v>7635</v>
      </c>
      <c r="F2989" s="1" t="s">
        <v>401</v>
      </c>
      <c r="G2989" s="4">
        <v>23599.0</v>
      </c>
      <c r="H2989" s="1" t="s">
        <v>1944</v>
      </c>
      <c r="I2989" s="4">
        <v>7725030.0</v>
      </c>
      <c r="J2989" s="4">
        <v>1.0</v>
      </c>
      <c r="K2989" s="1" t="s">
        <v>447</v>
      </c>
      <c r="L2989" s="1" t="s">
        <v>134</v>
      </c>
      <c r="M2989" s="171">
        <v>45762.0</v>
      </c>
      <c r="N2989" s="1" t="s">
        <v>78</v>
      </c>
      <c r="O2989" s="4">
        <v>1.0</v>
      </c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67" t="s">
        <v>7642</v>
      </c>
      <c r="B2990" s="4">
        <v>2.6447466E7</v>
      </c>
      <c r="C2990" s="1" t="s">
        <v>1732</v>
      </c>
      <c r="D2990" s="4">
        <v>3.9402943E7</v>
      </c>
      <c r="E2990" s="1" t="s">
        <v>7610</v>
      </c>
      <c r="F2990" s="1" t="s">
        <v>403</v>
      </c>
      <c r="G2990" s="4">
        <v>24379.0</v>
      </c>
      <c r="H2990" s="1" t="s">
        <v>1779</v>
      </c>
      <c r="I2990" s="4">
        <v>7725030.0</v>
      </c>
      <c r="J2990" s="4">
        <v>1.0</v>
      </c>
      <c r="K2990" s="1" t="s">
        <v>447</v>
      </c>
      <c r="L2990" s="1" t="s">
        <v>134</v>
      </c>
      <c r="M2990" s="171">
        <v>45762.0</v>
      </c>
      <c r="N2990" s="1" t="s">
        <v>78</v>
      </c>
      <c r="O2990" s="4">
        <v>1.0</v>
      </c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67" t="s">
        <v>7643</v>
      </c>
      <c r="B2991" s="4">
        <v>2.6447648E7</v>
      </c>
      <c r="C2991" s="1" t="s">
        <v>1732</v>
      </c>
      <c r="D2991" s="4">
        <v>3.9403169E7</v>
      </c>
      <c r="E2991" s="1" t="s">
        <v>7631</v>
      </c>
      <c r="F2991" s="1" t="s">
        <v>513</v>
      </c>
      <c r="G2991" s="4">
        <v>23600.0</v>
      </c>
      <c r="H2991" s="1" t="s">
        <v>1742</v>
      </c>
      <c r="I2991" s="4">
        <v>7725030.0</v>
      </c>
      <c r="J2991" s="4">
        <v>1.0</v>
      </c>
      <c r="K2991" s="1" t="s">
        <v>447</v>
      </c>
      <c r="L2991" s="1" t="s">
        <v>134</v>
      </c>
      <c r="M2991" s="171">
        <v>45762.0</v>
      </c>
      <c r="N2991" s="1" t="s">
        <v>78</v>
      </c>
      <c r="O2991" s="4">
        <v>1.0</v>
      </c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99" t="s">
        <v>7644</v>
      </c>
      <c r="B2992" s="168" t="s">
        <v>7645</v>
      </c>
      <c r="C2992" s="31" t="s">
        <v>1725</v>
      </c>
      <c r="D2992" s="168" t="s">
        <v>7646</v>
      </c>
      <c r="E2992" s="31" t="s">
        <v>7647</v>
      </c>
      <c r="F2992" s="31" t="s">
        <v>132</v>
      </c>
      <c r="G2992" s="163" t="s">
        <v>1728</v>
      </c>
      <c r="H2992" s="31" t="s">
        <v>1728</v>
      </c>
      <c r="I2992" s="168" t="s">
        <v>7587</v>
      </c>
      <c r="J2992" s="173">
        <v>1.0</v>
      </c>
      <c r="K2992" s="31" t="s">
        <v>447</v>
      </c>
      <c r="L2992" s="31" t="s">
        <v>134</v>
      </c>
      <c r="M2992" s="174">
        <v>45762.0</v>
      </c>
      <c r="N2992" s="31" t="s">
        <v>78</v>
      </c>
      <c r="O2992" s="173">
        <v>1.0</v>
      </c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99" t="s">
        <v>7648</v>
      </c>
      <c r="B2993" s="168" t="s">
        <v>7613</v>
      </c>
      <c r="C2993" s="31" t="s">
        <v>1735</v>
      </c>
      <c r="D2993" s="168" t="s">
        <v>7614</v>
      </c>
      <c r="E2993" s="31" t="s">
        <v>7615</v>
      </c>
      <c r="F2993" s="31" t="s">
        <v>401</v>
      </c>
      <c r="G2993" s="168" t="s">
        <v>1962</v>
      </c>
      <c r="H2993" s="31" t="s">
        <v>1944</v>
      </c>
      <c r="I2993" s="168" t="s">
        <v>7587</v>
      </c>
      <c r="J2993" s="173">
        <v>1.0</v>
      </c>
      <c r="K2993" s="31" t="s">
        <v>447</v>
      </c>
      <c r="L2993" s="31" t="s">
        <v>134</v>
      </c>
      <c r="M2993" s="174">
        <v>45762.0</v>
      </c>
      <c r="N2993" s="31" t="s">
        <v>78</v>
      </c>
      <c r="O2993" s="173">
        <v>1.0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99" t="s">
        <v>7649</v>
      </c>
      <c r="B2994" s="168" t="s">
        <v>7584</v>
      </c>
      <c r="C2994" s="31" t="s">
        <v>1735</v>
      </c>
      <c r="D2994" s="168" t="s">
        <v>7585</v>
      </c>
      <c r="E2994" s="31" t="s">
        <v>7586</v>
      </c>
      <c r="F2994" s="31" t="s">
        <v>403</v>
      </c>
      <c r="G2994" s="168" t="s">
        <v>1792</v>
      </c>
      <c r="H2994" s="31" t="s">
        <v>1779</v>
      </c>
      <c r="I2994" s="168" t="s">
        <v>7587</v>
      </c>
      <c r="J2994" s="173">
        <v>1.0</v>
      </c>
      <c r="K2994" s="31" t="s">
        <v>447</v>
      </c>
      <c r="L2994" s="31" t="s">
        <v>134</v>
      </c>
      <c r="M2994" s="174">
        <v>45762.0</v>
      </c>
      <c r="N2994" s="31" t="s">
        <v>78</v>
      </c>
      <c r="O2994" s="173">
        <v>1.0</v>
      </c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99" t="s">
        <v>7650</v>
      </c>
      <c r="B2995" s="168" t="s">
        <v>7651</v>
      </c>
      <c r="C2995" s="31" t="s">
        <v>1725</v>
      </c>
      <c r="D2995" s="168" t="s">
        <v>7652</v>
      </c>
      <c r="E2995" s="31" t="s">
        <v>7653</v>
      </c>
      <c r="F2995" s="31" t="s">
        <v>132</v>
      </c>
      <c r="G2995" s="163" t="s">
        <v>1728</v>
      </c>
      <c r="H2995" s="31" t="s">
        <v>1728</v>
      </c>
      <c r="I2995" s="168" t="s">
        <v>7598</v>
      </c>
      <c r="J2995" s="173">
        <v>1.0</v>
      </c>
      <c r="K2995" s="31" t="s">
        <v>438</v>
      </c>
      <c r="L2995" s="31" t="s">
        <v>134</v>
      </c>
      <c r="M2995" s="174">
        <v>45762.0</v>
      </c>
      <c r="N2995" s="31" t="s">
        <v>78</v>
      </c>
      <c r="O2995" s="173">
        <v>1.0</v>
      </c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99" t="s">
        <v>7654</v>
      </c>
      <c r="B2996" s="168" t="s">
        <v>7655</v>
      </c>
      <c r="C2996" s="31" t="s">
        <v>1725</v>
      </c>
      <c r="D2996" s="168" t="s">
        <v>7656</v>
      </c>
      <c r="E2996" s="31" t="s">
        <v>7657</v>
      </c>
      <c r="F2996" s="31" t="s">
        <v>513</v>
      </c>
      <c r="G2996" s="163" t="s">
        <v>1728</v>
      </c>
      <c r="H2996" s="31" t="s">
        <v>1728</v>
      </c>
      <c r="I2996" s="168" t="s">
        <v>7598</v>
      </c>
      <c r="J2996" s="173">
        <v>1.0</v>
      </c>
      <c r="K2996" s="31" t="s">
        <v>438</v>
      </c>
      <c r="L2996" s="31" t="s">
        <v>134</v>
      </c>
      <c r="M2996" s="174">
        <v>45762.0</v>
      </c>
      <c r="N2996" s="31" t="s">
        <v>78</v>
      </c>
      <c r="O2996" s="173">
        <v>1.0</v>
      </c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99" t="s">
        <v>7658</v>
      </c>
      <c r="B2997" s="168" t="s">
        <v>7659</v>
      </c>
      <c r="C2997" s="31" t="s">
        <v>1725</v>
      </c>
      <c r="D2997" s="168" t="s">
        <v>7660</v>
      </c>
      <c r="E2997" s="31" t="s">
        <v>5542</v>
      </c>
      <c r="F2997" s="31" t="s">
        <v>129</v>
      </c>
      <c r="G2997" s="163" t="s">
        <v>1728</v>
      </c>
      <c r="H2997" s="31" t="s">
        <v>1728</v>
      </c>
      <c r="I2997" s="168" t="s">
        <v>7587</v>
      </c>
      <c r="J2997" s="173">
        <v>1.0</v>
      </c>
      <c r="K2997" s="31" t="s">
        <v>447</v>
      </c>
      <c r="L2997" s="31" t="s">
        <v>134</v>
      </c>
      <c r="M2997" s="174">
        <v>45762.0</v>
      </c>
      <c r="N2997" s="31" t="s">
        <v>78</v>
      </c>
      <c r="O2997" s="173">
        <v>1.0</v>
      </c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99" t="s">
        <v>7661</v>
      </c>
      <c r="B2998" s="168" t="s">
        <v>7629</v>
      </c>
      <c r="C2998" s="31" t="s">
        <v>1735</v>
      </c>
      <c r="D2998" s="168" t="s">
        <v>7630</v>
      </c>
      <c r="E2998" s="31" t="s">
        <v>7631</v>
      </c>
      <c r="F2998" s="31" t="s">
        <v>513</v>
      </c>
      <c r="G2998" s="168" t="s">
        <v>1749</v>
      </c>
      <c r="H2998" s="31" t="s">
        <v>1742</v>
      </c>
      <c r="I2998" s="168" t="s">
        <v>7587</v>
      </c>
      <c r="J2998" s="173">
        <v>1.0</v>
      </c>
      <c r="K2998" s="31" t="s">
        <v>447</v>
      </c>
      <c r="L2998" s="31" t="s">
        <v>134</v>
      </c>
      <c r="M2998" s="174">
        <v>45762.0</v>
      </c>
      <c r="N2998" s="31" t="s">
        <v>78</v>
      </c>
      <c r="O2998" s="173">
        <v>1.0</v>
      </c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67" t="s">
        <v>7662</v>
      </c>
      <c r="B2999" s="4">
        <v>2.6447556E7</v>
      </c>
      <c r="C2999" s="1" t="s">
        <v>1732</v>
      </c>
      <c r="D2999" s="4">
        <v>3.9403071E7</v>
      </c>
      <c r="E2999" s="1" t="s">
        <v>7625</v>
      </c>
      <c r="F2999" s="1" t="s">
        <v>401</v>
      </c>
      <c r="G2999" s="4">
        <v>23600.0</v>
      </c>
      <c r="H2999" s="1" t="s">
        <v>1742</v>
      </c>
      <c r="I2999" s="4">
        <v>7723501.0</v>
      </c>
      <c r="J2999" s="4">
        <v>1.0</v>
      </c>
      <c r="K2999" s="1" t="s">
        <v>438</v>
      </c>
      <c r="L2999" s="1" t="s">
        <v>134</v>
      </c>
      <c r="M2999" s="171">
        <v>45762.0</v>
      </c>
      <c r="N2999" s="1" t="s">
        <v>78</v>
      </c>
      <c r="O2999" s="4">
        <v>1.0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99" t="s">
        <v>7663</v>
      </c>
      <c r="B3000" s="168" t="s">
        <v>7608</v>
      </c>
      <c r="C3000" s="31" t="s">
        <v>1735</v>
      </c>
      <c r="D3000" s="168" t="s">
        <v>7609</v>
      </c>
      <c r="E3000" s="31" t="s">
        <v>7610</v>
      </c>
      <c r="F3000" s="31" t="s">
        <v>403</v>
      </c>
      <c r="G3000" s="168" t="s">
        <v>1792</v>
      </c>
      <c r="H3000" s="31" t="s">
        <v>1779</v>
      </c>
      <c r="I3000" s="168" t="s">
        <v>7587</v>
      </c>
      <c r="J3000" s="173">
        <v>1.0</v>
      </c>
      <c r="K3000" s="31" t="s">
        <v>447</v>
      </c>
      <c r="L3000" s="31" t="s">
        <v>134</v>
      </c>
      <c r="M3000" s="174">
        <v>45762.0</v>
      </c>
      <c r="N3000" s="31" t="s">
        <v>78</v>
      </c>
      <c r="O3000" s="173">
        <v>1.0</v>
      </c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67" t="s">
        <v>7664</v>
      </c>
      <c r="B3001" s="4">
        <v>2.6447537E7</v>
      </c>
      <c r="C3001" s="1" t="s">
        <v>1732</v>
      </c>
      <c r="D3001" s="4">
        <v>3.9403047E7</v>
      </c>
      <c r="E3001" s="1" t="s">
        <v>7621</v>
      </c>
      <c r="F3001" s="1" t="s">
        <v>401</v>
      </c>
      <c r="G3001" s="4">
        <v>23600.0</v>
      </c>
      <c r="H3001" s="1" t="s">
        <v>1742</v>
      </c>
      <c r="I3001" s="4">
        <v>7725030.0</v>
      </c>
      <c r="J3001" s="4">
        <v>1.0</v>
      </c>
      <c r="K3001" s="1" t="s">
        <v>447</v>
      </c>
      <c r="L3001" s="1" t="s">
        <v>134</v>
      </c>
      <c r="M3001" s="171">
        <v>45762.0</v>
      </c>
      <c r="N3001" s="1" t="s">
        <v>78</v>
      </c>
      <c r="O3001" s="4">
        <v>1.0</v>
      </c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99" t="s">
        <v>7665</v>
      </c>
      <c r="B3002" s="168" t="s">
        <v>7633</v>
      </c>
      <c r="C3002" s="31" t="s">
        <v>1735</v>
      </c>
      <c r="D3002" s="168" t="s">
        <v>7634</v>
      </c>
      <c r="E3002" s="31" t="s">
        <v>7635</v>
      </c>
      <c r="F3002" s="31" t="s">
        <v>401</v>
      </c>
      <c r="G3002" s="168" t="s">
        <v>1962</v>
      </c>
      <c r="H3002" s="31" t="s">
        <v>1944</v>
      </c>
      <c r="I3002" s="168" t="s">
        <v>7587</v>
      </c>
      <c r="J3002" s="173">
        <v>1.0</v>
      </c>
      <c r="K3002" s="31" t="s">
        <v>447</v>
      </c>
      <c r="L3002" s="31" t="s">
        <v>134</v>
      </c>
      <c r="M3002" s="174">
        <v>45762.0</v>
      </c>
      <c r="N3002" s="31" t="s">
        <v>78</v>
      </c>
      <c r="O3002" s="173">
        <v>1.0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99" t="s">
        <v>7666</v>
      </c>
      <c r="B3003" s="168" t="s">
        <v>7667</v>
      </c>
      <c r="C3003" s="31" t="s">
        <v>1725</v>
      </c>
      <c r="D3003" s="168" t="s">
        <v>7668</v>
      </c>
      <c r="E3003" s="31" t="s">
        <v>7669</v>
      </c>
      <c r="F3003" s="31" t="s">
        <v>403</v>
      </c>
      <c r="G3003" s="163" t="s">
        <v>1728</v>
      </c>
      <c r="H3003" s="31" t="s">
        <v>1728</v>
      </c>
      <c r="I3003" s="168" t="s">
        <v>7598</v>
      </c>
      <c r="J3003" s="173">
        <v>1.0</v>
      </c>
      <c r="K3003" s="31" t="s">
        <v>438</v>
      </c>
      <c r="L3003" s="31" t="s">
        <v>134</v>
      </c>
      <c r="M3003" s="174">
        <v>45762.0</v>
      </c>
      <c r="N3003" s="31" t="s">
        <v>78</v>
      </c>
      <c r="O3003" s="173">
        <v>1.0</v>
      </c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99" t="s">
        <v>7670</v>
      </c>
      <c r="B3004" s="168" t="s">
        <v>7671</v>
      </c>
      <c r="C3004" s="31" t="s">
        <v>1725</v>
      </c>
      <c r="D3004" s="168" t="s">
        <v>7672</v>
      </c>
      <c r="E3004" s="31" t="s">
        <v>1796</v>
      </c>
      <c r="F3004" s="31" t="s">
        <v>132</v>
      </c>
      <c r="G3004" s="163" t="s">
        <v>1728</v>
      </c>
      <c r="H3004" s="31" t="s">
        <v>1728</v>
      </c>
      <c r="I3004" s="168" t="s">
        <v>7598</v>
      </c>
      <c r="J3004" s="173">
        <v>1.0</v>
      </c>
      <c r="K3004" s="31" t="s">
        <v>438</v>
      </c>
      <c r="L3004" s="31" t="s">
        <v>134</v>
      </c>
      <c r="M3004" s="174">
        <v>45762.0</v>
      </c>
      <c r="N3004" s="31" t="s">
        <v>78</v>
      </c>
      <c r="O3004" s="173">
        <v>1.0</v>
      </c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99" t="s">
        <v>7673</v>
      </c>
      <c r="B3005" s="168" t="s">
        <v>7674</v>
      </c>
      <c r="C3005" s="31" t="s">
        <v>1725</v>
      </c>
      <c r="D3005" s="168" t="s">
        <v>7675</v>
      </c>
      <c r="E3005" s="31" t="s">
        <v>2901</v>
      </c>
      <c r="F3005" s="31" t="s">
        <v>132</v>
      </c>
      <c r="G3005" s="163" t="s">
        <v>1728</v>
      </c>
      <c r="H3005" s="31" t="s">
        <v>1728</v>
      </c>
      <c r="I3005" s="168" t="s">
        <v>7587</v>
      </c>
      <c r="J3005" s="173">
        <v>1.0</v>
      </c>
      <c r="K3005" s="31" t="s">
        <v>447</v>
      </c>
      <c r="L3005" s="31" t="s">
        <v>134</v>
      </c>
      <c r="M3005" s="174">
        <v>45762.0</v>
      </c>
      <c r="N3005" s="31" t="s">
        <v>78</v>
      </c>
      <c r="O3005" s="173">
        <v>1.0</v>
      </c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99" t="s">
        <v>7676</v>
      </c>
      <c r="B3006" s="168" t="s">
        <v>7619</v>
      </c>
      <c r="C3006" s="31" t="s">
        <v>1735</v>
      </c>
      <c r="D3006" s="168" t="s">
        <v>7620</v>
      </c>
      <c r="E3006" s="31" t="s">
        <v>7621</v>
      </c>
      <c r="F3006" s="31" t="s">
        <v>401</v>
      </c>
      <c r="G3006" s="168" t="s">
        <v>1749</v>
      </c>
      <c r="H3006" s="31" t="s">
        <v>1742</v>
      </c>
      <c r="I3006" s="168" t="s">
        <v>7587</v>
      </c>
      <c r="J3006" s="173">
        <v>1.0</v>
      </c>
      <c r="K3006" s="31" t="s">
        <v>447</v>
      </c>
      <c r="L3006" s="31" t="s">
        <v>134</v>
      </c>
      <c r="M3006" s="174">
        <v>45762.0</v>
      </c>
      <c r="N3006" s="31" t="s">
        <v>78</v>
      </c>
      <c r="O3006" s="173">
        <v>1.0</v>
      </c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99" t="s">
        <v>7677</v>
      </c>
      <c r="B3007" s="168" t="s">
        <v>7623</v>
      </c>
      <c r="C3007" s="31" t="s">
        <v>1735</v>
      </c>
      <c r="D3007" s="168" t="s">
        <v>7624</v>
      </c>
      <c r="E3007" s="31" t="s">
        <v>7625</v>
      </c>
      <c r="F3007" s="31" t="s">
        <v>401</v>
      </c>
      <c r="G3007" s="168" t="s">
        <v>1749</v>
      </c>
      <c r="H3007" s="31" t="s">
        <v>1742</v>
      </c>
      <c r="I3007" s="168" t="s">
        <v>7598</v>
      </c>
      <c r="J3007" s="173">
        <v>1.0</v>
      </c>
      <c r="K3007" s="31" t="s">
        <v>438</v>
      </c>
      <c r="L3007" s="31" t="s">
        <v>134</v>
      </c>
      <c r="M3007" s="174">
        <v>45762.0</v>
      </c>
      <c r="N3007" s="31" t="s">
        <v>78</v>
      </c>
      <c r="O3007" s="173">
        <v>1.0</v>
      </c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67" t="s">
        <v>7678</v>
      </c>
      <c r="B3008" s="4">
        <v>2.644777E7</v>
      </c>
      <c r="C3008" s="1" t="s">
        <v>1732</v>
      </c>
      <c r="D3008" s="4">
        <v>3.9403366E7</v>
      </c>
      <c r="E3008" s="1" t="s">
        <v>7657</v>
      </c>
      <c r="F3008" s="1" t="s">
        <v>513</v>
      </c>
      <c r="G3008" s="4">
        <v>24379.0</v>
      </c>
      <c r="H3008" s="1" t="s">
        <v>1779</v>
      </c>
      <c r="I3008" s="4">
        <v>7723501.0</v>
      </c>
      <c r="J3008" s="4">
        <v>1.0</v>
      </c>
      <c r="K3008" s="1" t="s">
        <v>438</v>
      </c>
      <c r="L3008" s="1" t="s">
        <v>134</v>
      </c>
      <c r="M3008" s="171">
        <v>45762.0</v>
      </c>
      <c r="N3008" s="1" t="s">
        <v>78</v>
      </c>
      <c r="O3008" s="4">
        <v>1.0</v>
      </c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99" t="s">
        <v>7679</v>
      </c>
      <c r="B3009" s="168" t="s">
        <v>7680</v>
      </c>
      <c r="C3009" s="31" t="s">
        <v>1725</v>
      </c>
      <c r="D3009" s="168" t="s">
        <v>7681</v>
      </c>
      <c r="E3009" s="31" t="s">
        <v>7682</v>
      </c>
      <c r="F3009" s="31" t="s">
        <v>129</v>
      </c>
      <c r="G3009" s="163" t="s">
        <v>1728</v>
      </c>
      <c r="H3009" s="31" t="s">
        <v>1728</v>
      </c>
      <c r="I3009" s="168" t="s">
        <v>7587</v>
      </c>
      <c r="J3009" s="173">
        <v>1.0</v>
      </c>
      <c r="K3009" s="31" t="s">
        <v>447</v>
      </c>
      <c r="L3009" s="31" t="s">
        <v>134</v>
      </c>
      <c r="M3009" s="174">
        <v>45762.0</v>
      </c>
      <c r="N3009" s="31" t="s">
        <v>78</v>
      </c>
      <c r="O3009" s="173">
        <v>1.0</v>
      </c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99" t="s">
        <v>7683</v>
      </c>
      <c r="B3010" s="168" t="s">
        <v>7601</v>
      </c>
      <c r="C3010" s="31" t="s">
        <v>1735</v>
      </c>
      <c r="D3010" s="168" t="s">
        <v>7602</v>
      </c>
      <c r="E3010" s="31" t="s">
        <v>7603</v>
      </c>
      <c r="F3010" s="31" t="s">
        <v>401</v>
      </c>
      <c r="G3010" s="168" t="s">
        <v>1962</v>
      </c>
      <c r="H3010" s="31" t="s">
        <v>1944</v>
      </c>
      <c r="I3010" s="168" t="s">
        <v>7587</v>
      </c>
      <c r="J3010" s="173">
        <v>1.0</v>
      </c>
      <c r="K3010" s="31" t="s">
        <v>447</v>
      </c>
      <c r="L3010" s="31" t="s">
        <v>134</v>
      </c>
      <c r="M3010" s="174">
        <v>45762.0</v>
      </c>
      <c r="N3010" s="31" t="s">
        <v>78</v>
      </c>
      <c r="O3010" s="173">
        <v>1.0</v>
      </c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99" t="s">
        <v>7684</v>
      </c>
      <c r="B3011" s="168" t="s">
        <v>7655</v>
      </c>
      <c r="C3011" s="31" t="s">
        <v>1735</v>
      </c>
      <c r="D3011" s="168" t="s">
        <v>7656</v>
      </c>
      <c r="E3011" s="31" t="s">
        <v>7657</v>
      </c>
      <c r="F3011" s="31" t="s">
        <v>513</v>
      </c>
      <c r="G3011" s="168" t="s">
        <v>1792</v>
      </c>
      <c r="H3011" s="31" t="s">
        <v>1779</v>
      </c>
      <c r="I3011" s="168" t="s">
        <v>7598</v>
      </c>
      <c r="J3011" s="173">
        <v>1.0</v>
      </c>
      <c r="K3011" s="31" t="s">
        <v>438</v>
      </c>
      <c r="L3011" s="31" t="s">
        <v>134</v>
      </c>
      <c r="M3011" s="174">
        <v>45762.0</v>
      </c>
      <c r="N3011" s="31" t="s">
        <v>78</v>
      </c>
      <c r="O3011" s="173">
        <v>1.0</v>
      </c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99" t="s">
        <v>7685</v>
      </c>
      <c r="B3012" s="168" t="s">
        <v>7686</v>
      </c>
      <c r="C3012" s="31" t="s">
        <v>1725</v>
      </c>
      <c r="D3012" s="168" t="s">
        <v>7687</v>
      </c>
      <c r="E3012" s="31" t="s">
        <v>7688</v>
      </c>
      <c r="F3012" s="31" t="s">
        <v>129</v>
      </c>
      <c r="G3012" s="163" t="s">
        <v>1728</v>
      </c>
      <c r="H3012" s="31" t="s">
        <v>1728</v>
      </c>
      <c r="I3012" s="168" t="s">
        <v>7587</v>
      </c>
      <c r="J3012" s="173">
        <v>1.0</v>
      </c>
      <c r="K3012" s="31" t="s">
        <v>447</v>
      </c>
      <c r="L3012" s="31" t="s">
        <v>134</v>
      </c>
      <c r="M3012" s="174">
        <v>45762.0</v>
      </c>
      <c r="N3012" s="31" t="s">
        <v>78</v>
      </c>
      <c r="O3012" s="173">
        <v>1.0</v>
      </c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99" t="s">
        <v>7689</v>
      </c>
      <c r="B3013" s="168" t="s">
        <v>7690</v>
      </c>
      <c r="C3013" s="31" t="s">
        <v>1725</v>
      </c>
      <c r="D3013" s="168" t="s">
        <v>7691</v>
      </c>
      <c r="E3013" s="31" t="s">
        <v>7692</v>
      </c>
      <c r="F3013" s="31" t="s">
        <v>403</v>
      </c>
      <c r="G3013" s="163" t="s">
        <v>1728</v>
      </c>
      <c r="H3013" s="31" t="s">
        <v>1728</v>
      </c>
      <c r="I3013" s="168" t="s">
        <v>7598</v>
      </c>
      <c r="J3013" s="173">
        <v>1.0</v>
      </c>
      <c r="K3013" s="31" t="s">
        <v>438</v>
      </c>
      <c r="L3013" s="31" t="s">
        <v>134</v>
      </c>
      <c r="M3013" s="174">
        <v>45762.0</v>
      </c>
      <c r="N3013" s="31" t="s">
        <v>78</v>
      </c>
      <c r="O3013" s="173">
        <v>1.0</v>
      </c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99" t="s">
        <v>7693</v>
      </c>
      <c r="B3014" s="168" t="s">
        <v>7694</v>
      </c>
      <c r="C3014" s="31" t="s">
        <v>1725</v>
      </c>
      <c r="D3014" s="168" t="s">
        <v>7695</v>
      </c>
      <c r="E3014" s="31" t="s">
        <v>7696</v>
      </c>
      <c r="F3014" s="31" t="s">
        <v>131</v>
      </c>
      <c r="G3014" s="163" t="s">
        <v>1728</v>
      </c>
      <c r="H3014" s="31" t="s">
        <v>1728</v>
      </c>
      <c r="I3014" s="168" t="s">
        <v>7587</v>
      </c>
      <c r="J3014" s="173">
        <v>1.0</v>
      </c>
      <c r="K3014" s="31" t="s">
        <v>447</v>
      </c>
      <c r="L3014" s="31" t="s">
        <v>134</v>
      </c>
      <c r="M3014" s="174">
        <v>45762.0</v>
      </c>
      <c r="N3014" s="31" t="s">
        <v>78</v>
      </c>
      <c r="O3014" s="173">
        <v>1.0</v>
      </c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99" t="s">
        <v>7697</v>
      </c>
      <c r="B3015" s="168" t="s">
        <v>7698</v>
      </c>
      <c r="C3015" s="31" t="s">
        <v>1725</v>
      </c>
      <c r="D3015" s="168" t="s">
        <v>7699</v>
      </c>
      <c r="E3015" s="31" t="s">
        <v>7700</v>
      </c>
      <c r="F3015" s="31" t="s">
        <v>403</v>
      </c>
      <c r="G3015" s="163" t="s">
        <v>1728</v>
      </c>
      <c r="H3015" s="31" t="s">
        <v>1728</v>
      </c>
      <c r="I3015" s="168" t="s">
        <v>7587</v>
      </c>
      <c r="J3015" s="173">
        <v>1.0</v>
      </c>
      <c r="K3015" s="31" t="s">
        <v>447</v>
      </c>
      <c r="L3015" s="31" t="s">
        <v>134</v>
      </c>
      <c r="M3015" s="174">
        <v>45762.0</v>
      </c>
      <c r="N3015" s="31" t="s">
        <v>78</v>
      </c>
      <c r="O3015" s="173">
        <v>1.0</v>
      </c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67" t="s">
        <v>7701</v>
      </c>
      <c r="B3016" s="4">
        <v>2.6447753E7</v>
      </c>
      <c r="C3016" s="1" t="s">
        <v>1732</v>
      </c>
      <c r="D3016" s="4">
        <v>3.9403276E7</v>
      </c>
      <c r="E3016" s="1" t="s">
        <v>7653</v>
      </c>
      <c r="F3016" s="1" t="s">
        <v>132</v>
      </c>
      <c r="G3016" s="4">
        <v>25575.0</v>
      </c>
      <c r="H3016" s="1" t="s">
        <v>7594</v>
      </c>
      <c r="I3016" s="4">
        <v>7723501.0</v>
      </c>
      <c r="J3016" s="4">
        <v>1.0</v>
      </c>
      <c r="K3016" s="1" t="s">
        <v>438</v>
      </c>
      <c r="L3016" s="1" t="s">
        <v>134</v>
      </c>
      <c r="M3016" s="171">
        <v>45762.0</v>
      </c>
      <c r="N3016" s="1" t="s">
        <v>78</v>
      </c>
      <c r="O3016" s="4">
        <v>1.0</v>
      </c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99" t="s">
        <v>7702</v>
      </c>
      <c r="B3017" s="168" t="s">
        <v>7703</v>
      </c>
      <c r="C3017" s="31" t="s">
        <v>1725</v>
      </c>
      <c r="D3017" s="168" t="s">
        <v>7704</v>
      </c>
      <c r="E3017" s="31" t="s">
        <v>3214</v>
      </c>
      <c r="F3017" s="31" t="s">
        <v>517</v>
      </c>
      <c r="G3017" s="163" t="s">
        <v>1728</v>
      </c>
      <c r="H3017" s="31" t="s">
        <v>1728</v>
      </c>
      <c r="I3017" s="168" t="s">
        <v>7587</v>
      </c>
      <c r="J3017" s="173">
        <v>1.0</v>
      </c>
      <c r="K3017" s="31" t="s">
        <v>447</v>
      </c>
      <c r="L3017" s="31" t="s">
        <v>134</v>
      </c>
      <c r="M3017" s="174">
        <v>45762.0</v>
      </c>
      <c r="N3017" s="31" t="s">
        <v>78</v>
      </c>
      <c r="O3017" s="173">
        <v>1.0</v>
      </c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99" t="s">
        <v>7705</v>
      </c>
      <c r="B3018" s="168" t="s">
        <v>7706</v>
      </c>
      <c r="C3018" s="31" t="s">
        <v>1725</v>
      </c>
      <c r="D3018" s="168" t="s">
        <v>7707</v>
      </c>
      <c r="E3018" s="31" t="s">
        <v>7708</v>
      </c>
      <c r="F3018" s="31" t="s">
        <v>517</v>
      </c>
      <c r="G3018" s="163" t="s">
        <v>1728</v>
      </c>
      <c r="H3018" s="31" t="s">
        <v>1728</v>
      </c>
      <c r="I3018" s="168" t="s">
        <v>7598</v>
      </c>
      <c r="J3018" s="173">
        <v>1.0</v>
      </c>
      <c r="K3018" s="31" t="s">
        <v>438</v>
      </c>
      <c r="L3018" s="31" t="s">
        <v>134</v>
      </c>
      <c r="M3018" s="174">
        <v>45762.0</v>
      </c>
      <c r="N3018" s="31" t="s">
        <v>78</v>
      </c>
      <c r="O3018" s="173">
        <v>1.0</v>
      </c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67" t="s">
        <v>7709</v>
      </c>
      <c r="B3019" s="4">
        <v>2.6447747E7</v>
      </c>
      <c r="C3019" s="1" t="s">
        <v>1732</v>
      </c>
      <c r="D3019" s="4">
        <v>3.9403272E7</v>
      </c>
      <c r="E3019" s="1" t="s">
        <v>7647</v>
      </c>
      <c r="F3019" s="1" t="s">
        <v>132</v>
      </c>
      <c r="G3019" s="4">
        <v>25575.0</v>
      </c>
      <c r="H3019" s="1" t="s">
        <v>7594</v>
      </c>
      <c r="I3019" s="4">
        <v>7725030.0</v>
      </c>
      <c r="J3019" s="4">
        <v>1.0</v>
      </c>
      <c r="K3019" s="1" t="s">
        <v>447</v>
      </c>
      <c r="L3019" s="1" t="s">
        <v>134</v>
      </c>
      <c r="M3019" s="171">
        <v>45762.0</v>
      </c>
      <c r="N3019" s="1" t="s">
        <v>78</v>
      </c>
      <c r="O3019" s="4">
        <v>1.0</v>
      </c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99" t="s">
        <v>7710</v>
      </c>
      <c r="B3020" s="168" t="s">
        <v>7711</v>
      </c>
      <c r="C3020" s="31" t="s">
        <v>1725</v>
      </c>
      <c r="D3020" s="168" t="s">
        <v>7712</v>
      </c>
      <c r="E3020" s="31" t="s">
        <v>7713</v>
      </c>
      <c r="F3020" s="31" t="s">
        <v>401</v>
      </c>
      <c r="G3020" s="163" t="s">
        <v>1728</v>
      </c>
      <c r="H3020" s="31" t="s">
        <v>1728</v>
      </c>
      <c r="I3020" s="168" t="s">
        <v>7587</v>
      </c>
      <c r="J3020" s="173">
        <v>1.0</v>
      </c>
      <c r="K3020" s="31" t="s">
        <v>447</v>
      </c>
      <c r="L3020" s="31" t="s">
        <v>134</v>
      </c>
      <c r="M3020" s="174">
        <v>45762.0</v>
      </c>
      <c r="N3020" s="31" t="s">
        <v>78</v>
      </c>
      <c r="O3020" s="173">
        <v>1.0</v>
      </c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67" t="s">
        <v>7714</v>
      </c>
      <c r="B3021" s="4">
        <v>2.6448074E7</v>
      </c>
      <c r="C3021" s="1" t="s">
        <v>1732</v>
      </c>
      <c r="D3021" s="4">
        <v>3.9403705E7</v>
      </c>
      <c r="E3021" s="1" t="s">
        <v>7682</v>
      </c>
      <c r="F3021" s="1" t="s">
        <v>129</v>
      </c>
      <c r="G3021" s="4">
        <v>25575.0</v>
      </c>
      <c r="H3021" s="1" t="s">
        <v>7594</v>
      </c>
      <c r="I3021" s="4">
        <v>7725030.0</v>
      </c>
      <c r="J3021" s="4">
        <v>1.0</v>
      </c>
      <c r="K3021" s="1" t="s">
        <v>447</v>
      </c>
      <c r="L3021" s="1" t="s">
        <v>134</v>
      </c>
      <c r="M3021" s="171">
        <v>45762.0</v>
      </c>
      <c r="N3021" s="1" t="s">
        <v>78</v>
      </c>
      <c r="O3021" s="4">
        <v>1.0</v>
      </c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99" t="s">
        <v>7715</v>
      </c>
      <c r="B3022" s="168" t="s">
        <v>7716</v>
      </c>
      <c r="C3022" s="31" t="s">
        <v>1725</v>
      </c>
      <c r="D3022" s="168" t="s">
        <v>7717</v>
      </c>
      <c r="E3022" s="31" t="s">
        <v>7718</v>
      </c>
      <c r="F3022" s="31" t="s">
        <v>403</v>
      </c>
      <c r="G3022" s="163" t="s">
        <v>1728</v>
      </c>
      <c r="H3022" s="31" t="s">
        <v>1728</v>
      </c>
      <c r="I3022" s="168" t="s">
        <v>7598</v>
      </c>
      <c r="J3022" s="173">
        <v>1.0</v>
      </c>
      <c r="K3022" s="31" t="s">
        <v>438</v>
      </c>
      <c r="L3022" s="31" t="s">
        <v>134</v>
      </c>
      <c r="M3022" s="174">
        <v>45762.0</v>
      </c>
      <c r="N3022" s="31" t="s">
        <v>78</v>
      </c>
      <c r="O3022" s="173">
        <v>1.0</v>
      </c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67" t="s">
        <v>7719</v>
      </c>
      <c r="B3023" s="4">
        <v>2.6447932E7</v>
      </c>
      <c r="C3023" s="1" t="s">
        <v>1732</v>
      </c>
      <c r="D3023" s="4">
        <v>3.9403542E7</v>
      </c>
      <c r="E3023" s="1" t="s">
        <v>7669</v>
      </c>
      <c r="F3023" s="1" t="s">
        <v>403</v>
      </c>
      <c r="G3023" s="4">
        <v>24379.0</v>
      </c>
      <c r="H3023" s="1" t="s">
        <v>1779</v>
      </c>
      <c r="I3023" s="4">
        <v>7723501.0</v>
      </c>
      <c r="J3023" s="4">
        <v>1.0</v>
      </c>
      <c r="K3023" s="1" t="s">
        <v>438</v>
      </c>
      <c r="L3023" s="1" t="s">
        <v>134</v>
      </c>
      <c r="M3023" s="171">
        <v>45762.0</v>
      </c>
      <c r="N3023" s="1" t="s">
        <v>78</v>
      </c>
      <c r="O3023" s="4">
        <v>1.0</v>
      </c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99" t="s">
        <v>7720</v>
      </c>
      <c r="B3024" s="168" t="s">
        <v>7645</v>
      </c>
      <c r="C3024" s="31" t="s">
        <v>1735</v>
      </c>
      <c r="D3024" s="168" t="s">
        <v>7646</v>
      </c>
      <c r="E3024" s="31" t="s">
        <v>7647</v>
      </c>
      <c r="F3024" s="31" t="s">
        <v>132</v>
      </c>
      <c r="G3024" s="168" t="s">
        <v>7627</v>
      </c>
      <c r="H3024" s="31" t="s">
        <v>7594</v>
      </c>
      <c r="I3024" s="168" t="s">
        <v>7587</v>
      </c>
      <c r="J3024" s="173">
        <v>1.0</v>
      </c>
      <c r="K3024" s="31" t="s">
        <v>447</v>
      </c>
      <c r="L3024" s="31" t="s">
        <v>134</v>
      </c>
      <c r="M3024" s="174">
        <v>45762.0</v>
      </c>
      <c r="N3024" s="31" t="s">
        <v>78</v>
      </c>
      <c r="O3024" s="173">
        <v>1.0</v>
      </c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99" t="s">
        <v>7721</v>
      </c>
      <c r="B3025" s="168" t="s">
        <v>7722</v>
      </c>
      <c r="C3025" s="31" t="s">
        <v>1725</v>
      </c>
      <c r="D3025" s="168" t="s">
        <v>7723</v>
      </c>
      <c r="E3025" s="31" t="s">
        <v>7724</v>
      </c>
      <c r="F3025" s="31" t="s">
        <v>132</v>
      </c>
      <c r="G3025" s="163" t="s">
        <v>1728</v>
      </c>
      <c r="H3025" s="31" t="s">
        <v>1728</v>
      </c>
      <c r="I3025" s="168" t="s">
        <v>7587</v>
      </c>
      <c r="J3025" s="173">
        <v>1.0</v>
      </c>
      <c r="K3025" s="31" t="s">
        <v>447</v>
      </c>
      <c r="L3025" s="31" t="s">
        <v>134</v>
      </c>
      <c r="M3025" s="174">
        <v>45762.0</v>
      </c>
      <c r="N3025" s="31" t="s">
        <v>78</v>
      </c>
      <c r="O3025" s="173">
        <v>1.0</v>
      </c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67" t="s">
        <v>7725</v>
      </c>
      <c r="B3026" s="4">
        <v>2.6447445E7</v>
      </c>
      <c r="C3026" s="1" t="s">
        <v>1732</v>
      </c>
      <c r="D3026" s="4">
        <v>3.9402923E7</v>
      </c>
      <c r="E3026" s="1" t="s">
        <v>6346</v>
      </c>
      <c r="F3026" s="1" t="s">
        <v>131</v>
      </c>
      <c r="G3026" s="4">
        <v>25575.0</v>
      </c>
      <c r="H3026" s="1" t="s">
        <v>7594</v>
      </c>
      <c r="I3026" s="4">
        <v>7723501.0</v>
      </c>
      <c r="J3026" s="4">
        <v>1.0</v>
      </c>
      <c r="K3026" s="1" t="s">
        <v>438</v>
      </c>
      <c r="L3026" s="1" t="s">
        <v>134</v>
      </c>
      <c r="M3026" s="171">
        <v>45762.0</v>
      </c>
      <c r="N3026" s="1" t="s">
        <v>78</v>
      </c>
      <c r="O3026" s="4">
        <v>1.0</v>
      </c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99" t="s">
        <v>7726</v>
      </c>
      <c r="B3027" s="168" t="s">
        <v>7637</v>
      </c>
      <c r="C3027" s="31" t="s">
        <v>1735</v>
      </c>
      <c r="D3027" s="168" t="s">
        <v>7638</v>
      </c>
      <c r="E3027" s="31" t="s">
        <v>7639</v>
      </c>
      <c r="F3027" s="31" t="s">
        <v>178</v>
      </c>
      <c r="G3027" s="168" t="s">
        <v>1962</v>
      </c>
      <c r="H3027" s="31" t="s">
        <v>1944</v>
      </c>
      <c r="I3027" s="168" t="s">
        <v>7587</v>
      </c>
      <c r="J3027" s="173">
        <v>1.0</v>
      </c>
      <c r="K3027" s="31" t="s">
        <v>447</v>
      </c>
      <c r="L3027" s="31" t="s">
        <v>134</v>
      </c>
      <c r="M3027" s="174">
        <v>45762.0</v>
      </c>
      <c r="N3027" s="31" t="s">
        <v>78</v>
      </c>
      <c r="O3027" s="173">
        <v>1.0</v>
      </c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67" t="s">
        <v>7727</v>
      </c>
      <c r="B3028" s="4">
        <v>2.6448355E7</v>
      </c>
      <c r="C3028" s="1" t="s">
        <v>1732</v>
      </c>
      <c r="D3028" s="4">
        <v>3.9403981E7</v>
      </c>
      <c r="E3028" s="1" t="s">
        <v>3214</v>
      </c>
      <c r="F3028" s="1" t="s">
        <v>517</v>
      </c>
      <c r="G3028" s="4">
        <v>23598.0</v>
      </c>
      <c r="H3028" s="1" t="s">
        <v>1733</v>
      </c>
      <c r="I3028" s="4">
        <v>7725030.0</v>
      </c>
      <c r="J3028" s="4">
        <v>1.0</v>
      </c>
      <c r="K3028" s="1" t="s">
        <v>447</v>
      </c>
      <c r="L3028" s="1" t="s">
        <v>134</v>
      </c>
      <c r="M3028" s="171">
        <v>45762.0</v>
      </c>
      <c r="N3028" s="1" t="s">
        <v>78</v>
      </c>
      <c r="O3028" s="4">
        <v>1.0</v>
      </c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67" t="s">
        <v>7728</v>
      </c>
      <c r="B3029" s="4">
        <v>2.6448368E7</v>
      </c>
      <c r="C3029" s="1" t="s">
        <v>1732</v>
      </c>
      <c r="D3029" s="4">
        <v>3.9403996E7</v>
      </c>
      <c r="E3029" s="1" t="s">
        <v>7713</v>
      </c>
      <c r="F3029" s="1" t="s">
        <v>401</v>
      </c>
      <c r="G3029" s="4">
        <v>23599.0</v>
      </c>
      <c r="H3029" s="1" t="s">
        <v>1944</v>
      </c>
      <c r="I3029" s="4">
        <v>7725030.0</v>
      </c>
      <c r="J3029" s="4">
        <v>1.0</v>
      </c>
      <c r="K3029" s="1" t="s">
        <v>447</v>
      </c>
      <c r="L3029" s="1" t="s">
        <v>134</v>
      </c>
      <c r="M3029" s="171">
        <v>45762.0</v>
      </c>
      <c r="N3029" s="1" t="s">
        <v>78</v>
      </c>
      <c r="O3029" s="4">
        <v>1.0</v>
      </c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67" t="s">
        <v>7729</v>
      </c>
      <c r="B3030" s="4">
        <v>2.6447825E7</v>
      </c>
      <c r="C3030" s="1" t="s">
        <v>1732</v>
      </c>
      <c r="D3030" s="4">
        <v>3.9403431E7</v>
      </c>
      <c r="E3030" s="1" t="s">
        <v>5542</v>
      </c>
      <c r="F3030" s="1" t="s">
        <v>129</v>
      </c>
      <c r="G3030" s="4">
        <v>20700.0</v>
      </c>
      <c r="H3030" s="1" t="s">
        <v>6719</v>
      </c>
      <c r="I3030" s="4">
        <v>7725030.0</v>
      </c>
      <c r="J3030" s="4">
        <v>1.0</v>
      </c>
      <c r="K3030" s="1" t="s">
        <v>447</v>
      </c>
      <c r="L3030" s="1" t="s">
        <v>134</v>
      </c>
      <c r="M3030" s="171">
        <v>45762.0</v>
      </c>
      <c r="N3030" s="1" t="s">
        <v>78</v>
      </c>
      <c r="O3030" s="4">
        <v>1.0</v>
      </c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67" t="s">
        <v>7730</v>
      </c>
      <c r="B3031" s="4">
        <v>2.6448562E7</v>
      </c>
      <c r="C3031" s="1" t="s">
        <v>1732</v>
      </c>
      <c r="D3031" s="4">
        <v>3.9404193E7</v>
      </c>
      <c r="E3031" s="1" t="s">
        <v>7724</v>
      </c>
      <c r="F3031" s="1" t="s">
        <v>132</v>
      </c>
      <c r="G3031" s="4">
        <v>24616.0</v>
      </c>
      <c r="H3031" s="1" t="s">
        <v>6716</v>
      </c>
      <c r="I3031" s="4">
        <v>7725030.0</v>
      </c>
      <c r="J3031" s="4">
        <v>1.0</v>
      </c>
      <c r="K3031" s="1" t="s">
        <v>447</v>
      </c>
      <c r="L3031" s="1" t="s">
        <v>134</v>
      </c>
      <c r="M3031" s="171">
        <v>45762.0</v>
      </c>
      <c r="N3031" s="1" t="s">
        <v>78</v>
      </c>
      <c r="O3031" s="4">
        <v>1.0</v>
      </c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67" t="s">
        <v>7731</v>
      </c>
      <c r="B3032" s="4">
        <v>2.6448255E7</v>
      </c>
      <c r="C3032" s="1" t="s">
        <v>1732</v>
      </c>
      <c r="D3032" s="4">
        <v>3.9403897E7</v>
      </c>
      <c r="E3032" s="1" t="s">
        <v>7688</v>
      </c>
      <c r="F3032" s="1" t="s">
        <v>129</v>
      </c>
      <c r="G3032" s="4">
        <v>23598.0</v>
      </c>
      <c r="H3032" s="1" t="s">
        <v>1733</v>
      </c>
      <c r="I3032" s="4">
        <v>7725030.0</v>
      </c>
      <c r="J3032" s="4">
        <v>1.0</v>
      </c>
      <c r="K3032" s="1" t="s">
        <v>447</v>
      </c>
      <c r="L3032" s="1" t="s">
        <v>134</v>
      </c>
      <c r="M3032" s="171">
        <v>45762.0</v>
      </c>
      <c r="N3032" s="1" t="s">
        <v>78</v>
      </c>
      <c r="O3032" s="4">
        <v>1.0</v>
      </c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99" t="s">
        <v>7732</v>
      </c>
      <c r="B3033" s="168" t="s">
        <v>7722</v>
      </c>
      <c r="C3033" s="31" t="s">
        <v>1735</v>
      </c>
      <c r="D3033" s="168" t="s">
        <v>7723</v>
      </c>
      <c r="E3033" s="31" t="s">
        <v>7724</v>
      </c>
      <c r="F3033" s="31" t="s">
        <v>132</v>
      </c>
      <c r="G3033" s="168" t="s">
        <v>6736</v>
      </c>
      <c r="H3033" s="31" t="s">
        <v>6716</v>
      </c>
      <c r="I3033" s="168" t="s">
        <v>7587</v>
      </c>
      <c r="J3033" s="173">
        <v>1.0</v>
      </c>
      <c r="K3033" s="31" t="s">
        <v>447</v>
      </c>
      <c r="L3033" s="31" t="s">
        <v>134</v>
      </c>
      <c r="M3033" s="174">
        <v>45762.0</v>
      </c>
      <c r="N3033" s="31" t="s">
        <v>78</v>
      </c>
      <c r="O3033" s="173">
        <v>1.0</v>
      </c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99" t="s">
        <v>7733</v>
      </c>
      <c r="B3034" s="168" t="s">
        <v>7605</v>
      </c>
      <c r="C3034" s="31" t="s">
        <v>1735</v>
      </c>
      <c r="D3034" s="168" t="s">
        <v>7606</v>
      </c>
      <c r="E3034" s="31" t="s">
        <v>6346</v>
      </c>
      <c r="F3034" s="31" t="s">
        <v>131</v>
      </c>
      <c r="G3034" s="168" t="s">
        <v>7627</v>
      </c>
      <c r="H3034" s="31" t="s">
        <v>7594</v>
      </c>
      <c r="I3034" s="168" t="s">
        <v>7598</v>
      </c>
      <c r="J3034" s="173">
        <v>1.0</v>
      </c>
      <c r="K3034" s="31" t="s">
        <v>438</v>
      </c>
      <c r="L3034" s="31" t="s">
        <v>134</v>
      </c>
      <c r="M3034" s="174">
        <v>45762.0</v>
      </c>
      <c r="N3034" s="31" t="s">
        <v>78</v>
      </c>
      <c r="O3034" s="173">
        <v>1.0</v>
      </c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99" t="s">
        <v>7734</v>
      </c>
      <c r="B3035" s="168" t="s">
        <v>7667</v>
      </c>
      <c r="C3035" s="31" t="s">
        <v>1735</v>
      </c>
      <c r="D3035" s="168" t="s">
        <v>7668</v>
      </c>
      <c r="E3035" s="31" t="s">
        <v>7669</v>
      </c>
      <c r="F3035" s="31" t="s">
        <v>403</v>
      </c>
      <c r="G3035" s="168" t="s">
        <v>1792</v>
      </c>
      <c r="H3035" s="31" t="s">
        <v>1779</v>
      </c>
      <c r="I3035" s="168" t="s">
        <v>7598</v>
      </c>
      <c r="J3035" s="173">
        <v>1.0</v>
      </c>
      <c r="K3035" s="31" t="s">
        <v>438</v>
      </c>
      <c r="L3035" s="31" t="s">
        <v>134</v>
      </c>
      <c r="M3035" s="174">
        <v>45762.0</v>
      </c>
      <c r="N3035" s="31" t="s">
        <v>78</v>
      </c>
      <c r="O3035" s="173">
        <v>1.0</v>
      </c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99" t="s">
        <v>7735</v>
      </c>
      <c r="B3036" s="168" t="s">
        <v>7736</v>
      </c>
      <c r="C3036" s="31" t="s">
        <v>1725</v>
      </c>
      <c r="D3036" s="168" t="s">
        <v>7737</v>
      </c>
      <c r="E3036" s="31" t="s">
        <v>7738</v>
      </c>
      <c r="F3036" s="31" t="s">
        <v>129</v>
      </c>
      <c r="G3036" s="163" t="s">
        <v>1728</v>
      </c>
      <c r="H3036" s="31" t="s">
        <v>1728</v>
      </c>
      <c r="I3036" s="168" t="s">
        <v>7587</v>
      </c>
      <c r="J3036" s="173">
        <v>1.0</v>
      </c>
      <c r="K3036" s="31" t="s">
        <v>447</v>
      </c>
      <c r="L3036" s="31" t="s">
        <v>134</v>
      </c>
      <c r="M3036" s="174">
        <v>45762.0</v>
      </c>
      <c r="N3036" s="31" t="s">
        <v>78</v>
      </c>
      <c r="O3036" s="173">
        <v>1.0</v>
      </c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67" t="s">
        <v>7739</v>
      </c>
      <c r="B3037" s="4">
        <v>2.644845E7</v>
      </c>
      <c r="C3037" s="1" t="s">
        <v>1732</v>
      </c>
      <c r="D3037" s="4">
        <v>3.9404073E7</v>
      </c>
      <c r="E3037" s="1" t="s">
        <v>7718</v>
      </c>
      <c r="F3037" s="1" t="s">
        <v>403</v>
      </c>
      <c r="G3037" s="4">
        <v>23599.0</v>
      </c>
      <c r="H3037" s="1" t="s">
        <v>1944</v>
      </c>
      <c r="I3037" s="4">
        <v>7723501.0</v>
      </c>
      <c r="J3037" s="4">
        <v>1.0</v>
      </c>
      <c r="K3037" s="1" t="s">
        <v>438</v>
      </c>
      <c r="L3037" s="1" t="s">
        <v>134</v>
      </c>
      <c r="M3037" s="171">
        <v>45762.0</v>
      </c>
      <c r="N3037" s="1" t="s">
        <v>78</v>
      </c>
      <c r="O3037" s="4">
        <v>1.0</v>
      </c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67" t="s">
        <v>7740</v>
      </c>
      <c r="B3038" s="4">
        <v>2.6448754E7</v>
      </c>
      <c r="C3038" s="1" t="s">
        <v>1732</v>
      </c>
      <c r="D3038" s="4">
        <v>3.9404537E7</v>
      </c>
      <c r="E3038" s="1" t="s">
        <v>7738</v>
      </c>
      <c r="F3038" s="1" t="s">
        <v>129</v>
      </c>
      <c r="G3038" s="4">
        <v>23598.0</v>
      </c>
      <c r="H3038" s="1" t="s">
        <v>1733</v>
      </c>
      <c r="I3038" s="4">
        <v>7725030.0</v>
      </c>
      <c r="J3038" s="4">
        <v>1.0</v>
      </c>
      <c r="K3038" s="1" t="s">
        <v>447</v>
      </c>
      <c r="L3038" s="1" t="s">
        <v>134</v>
      </c>
      <c r="M3038" s="171">
        <v>45762.0</v>
      </c>
      <c r="N3038" s="1" t="s">
        <v>78</v>
      </c>
      <c r="O3038" s="4">
        <v>1.0</v>
      </c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67" t="s">
        <v>7741</v>
      </c>
      <c r="B3039" s="4">
        <v>2.6448054E7</v>
      </c>
      <c r="C3039" s="1" t="s">
        <v>1732</v>
      </c>
      <c r="D3039" s="4">
        <v>3.940368E7</v>
      </c>
      <c r="E3039" s="1" t="s">
        <v>2901</v>
      </c>
      <c r="F3039" s="1" t="s">
        <v>132</v>
      </c>
      <c r="G3039" s="4">
        <v>25575.0</v>
      </c>
      <c r="H3039" s="1" t="s">
        <v>7594</v>
      </c>
      <c r="I3039" s="4">
        <v>7725030.0</v>
      </c>
      <c r="J3039" s="4">
        <v>1.0</v>
      </c>
      <c r="K3039" s="1" t="s">
        <v>447</v>
      </c>
      <c r="L3039" s="1" t="s">
        <v>134</v>
      </c>
      <c r="M3039" s="171">
        <v>45762.0</v>
      </c>
      <c r="N3039" s="1" t="s">
        <v>78</v>
      </c>
      <c r="O3039" s="4">
        <v>1.0</v>
      </c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67" t="s">
        <v>7742</v>
      </c>
      <c r="B3040" s="4">
        <v>2.6448273E7</v>
      </c>
      <c r="C3040" s="1" t="s">
        <v>1732</v>
      </c>
      <c r="D3040" s="4">
        <v>3.940391E7</v>
      </c>
      <c r="E3040" s="1" t="s">
        <v>7692</v>
      </c>
      <c r="F3040" s="1" t="s">
        <v>403</v>
      </c>
      <c r="G3040" s="4">
        <v>24379.0</v>
      </c>
      <c r="H3040" s="1" t="s">
        <v>1779</v>
      </c>
      <c r="I3040" s="4">
        <v>7723501.0</v>
      </c>
      <c r="J3040" s="4">
        <v>1.0</v>
      </c>
      <c r="K3040" s="1" t="s">
        <v>438</v>
      </c>
      <c r="L3040" s="1" t="s">
        <v>134</v>
      </c>
      <c r="M3040" s="171">
        <v>45762.0</v>
      </c>
      <c r="N3040" s="1" t="s">
        <v>78</v>
      </c>
      <c r="O3040" s="4">
        <v>1.0</v>
      </c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67" t="s">
        <v>7743</v>
      </c>
      <c r="B3041" s="4">
        <v>2.6448276E7</v>
      </c>
      <c r="C3041" s="1" t="s">
        <v>1732</v>
      </c>
      <c r="D3041" s="4">
        <v>3.9403916E7</v>
      </c>
      <c r="E3041" s="1" t="s">
        <v>7696</v>
      </c>
      <c r="F3041" s="1" t="s">
        <v>131</v>
      </c>
      <c r="G3041" s="4">
        <v>25575.0</v>
      </c>
      <c r="H3041" s="1" t="s">
        <v>7594</v>
      </c>
      <c r="I3041" s="4">
        <v>7725030.0</v>
      </c>
      <c r="J3041" s="4">
        <v>1.0</v>
      </c>
      <c r="K3041" s="1" t="s">
        <v>447</v>
      </c>
      <c r="L3041" s="1" t="s">
        <v>134</v>
      </c>
      <c r="M3041" s="171">
        <v>45762.0</v>
      </c>
      <c r="N3041" s="1" t="s">
        <v>78</v>
      </c>
      <c r="O3041" s="4">
        <v>1.0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99" t="s">
        <v>7744</v>
      </c>
      <c r="B3042" s="168" t="s">
        <v>7745</v>
      </c>
      <c r="C3042" s="31" t="s">
        <v>1725</v>
      </c>
      <c r="D3042" s="168" t="s">
        <v>7746</v>
      </c>
      <c r="E3042" s="31" t="s">
        <v>7747</v>
      </c>
      <c r="F3042" s="31" t="s">
        <v>401</v>
      </c>
      <c r="G3042" s="163" t="s">
        <v>1728</v>
      </c>
      <c r="H3042" s="31" t="s">
        <v>1728</v>
      </c>
      <c r="I3042" s="168" t="s">
        <v>7598</v>
      </c>
      <c r="J3042" s="173">
        <v>1.0</v>
      </c>
      <c r="K3042" s="31" t="s">
        <v>438</v>
      </c>
      <c r="L3042" s="31" t="s">
        <v>134</v>
      </c>
      <c r="M3042" s="174">
        <v>45762.0</v>
      </c>
      <c r="N3042" s="31" t="s">
        <v>78</v>
      </c>
      <c r="O3042" s="173">
        <v>1.0</v>
      </c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99" t="s">
        <v>7748</v>
      </c>
      <c r="B3043" s="168" t="s">
        <v>7736</v>
      </c>
      <c r="C3043" s="31" t="s">
        <v>1735</v>
      </c>
      <c r="D3043" s="168" t="s">
        <v>7737</v>
      </c>
      <c r="E3043" s="31" t="s">
        <v>7738</v>
      </c>
      <c r="F3043" s="31" t="s">
        <v>129</v>
      </c>
      <c r="G3043" s="168" t="s">
        <v>1736</v>
      </c>
      <c r="H3043" s="31" t="s">
        <v>1733</v>
      </c>
      <c r="I3043" s="168" t="s">
        <v>7587</v>
      </c>
      <c r="J3043" s="173">
        <v>1.0</v>
      </c>
      <c r="K3043" s="31" t="s">
        <v>447</v>
      </c>
      <c r="L3043" s="31" t="s">
        <v>134</v>
      </c>
      <c r="M3043" s="174">
        <v>45762.0</v>
      </c>
      <c r="N3043" s="31" t="s">
        <v>78</v>
      </c>
      <c r="O3043" s="173">
        <v>1.0</v>
      </c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99" t="s">
        <v>7749</v>
      </c>
      <c r="B3044" s="168" t="s">
        <v>7690</v>
      </c>
      <c r="C3044" s="31" t="s">
        <v>1735</v>
      </c>
      <c r="D3044" s="168" t="s">
        <v>7691</v>
      </c>
      <c r="E3044" s="31" t="s">
        <v>7692</v>
      </c>
      <c r="F3044" s="31" t="s">
        <v>403</v>
      </c>
      <c r="G3044" s="168" t="s">
        <v>1792</v>
      </c>
      <c r="H3044" s="31" t="s">
        <v>1779</v>
      </c>
      <c r="I3044" s="168" t="s">
        <v>7598</v>
      </c>
      <c r="J3044" s="173">
        <v>1.0</v>
      </c>
      <c r="K3044" s="31" t="s">
        <v>438</v>
      </c>
      <c r="L3044" s="31" t="s">
        <v>134</v>
      </c>
      <c r="M3044" s="174">
        <v>45762.0</v>
      </c>
      <c r="N3044" s="31" t="s">
        <v>78</v>
      </c>
      <c r="O3044" s="173">
        <v>1.0</v>
      </c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99" t="s">
        <v>7750</v>
      </c>
      <c r="B3045" s="168" t="s">
        <v>7751</v>
      </c>
      <c r="C3045" s="31" t="s">
        <v>1725</v>
      </c>
      <c r="D3045" s="168" t="s">
        <v>7752</v>
      </c>
      <c r="E3045" s="31" t="s">
        <v>7753</v>
      </c>
      <c r="F3045" s="31" t="s">
        <v>132</v>
      </c>
      <c r="G3045" s="163" t="s">
        <v>1728</v>
      </c>
      <c r="H3045" s="31" t="s">
        <v>1728</v>
      </c>
      <c r="I3045" s="168" t="s">
        <v>7598</v>
      </c>
      <c r="J3045" s="173">
        <v>1.0</v>
      </c>
      <c r="K3045" s="31" t="s">
        <v>438</v>
      </c>
      <c r="L3045" s="31" t="s">
        <v>134</v>
      </c>
      <c r="M3045" s="174">
        <v>45762.0</v>
      </c>
      <c r="N3045" s="31" t="s">
        <v>78</v>
      </c>
      <c r="O3045" s="173">
        <v>1.0</v>
      </c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99" t="s">
        <v>7754</v>
      </c>
      <c r="B3046" s="168" t="s">
        <v>7755</v>
      </c>
      <c r="C3046" s="31" t="s">
        <v>1725</v>
      </c>
      <c r="D3046" s="168" t="s">
        <v>7756</v>
      </c>
      <c r="E3046" s="31" t="s">
        <v>7757</v>
      </c>
      <c r="F3046" s="31" t="s">
        <v>517</v>
      </c>
      <c r="G3046" s="163" t="s">
        <v>1728</v>
      </c>
      <c r="H3046" s="31" t="s">
        <v>1728</v>
      </c>
      <c r="I3046" s="168" t="s">
        <v>7587</v>
      </c>
      <c r="J3046" s="173">
        <v>1.0</v>
      </c>
      <c r="K3046" s="31" t="s">
        <v>447</v>
      </c>
      <c r="L3046" s="31" t="s">
        <v>134</v>
      </c>
      <c r="M3046" s="174">
        <v>45762.0</v>
      </c>
      <c r="N3046" s="31" t="s">
        <v>78</v>
      </c>
      <c r="O3046" s="173">
        <v>1.0</v>
      </c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99" t="s">
        <v>7758</v>
      </c>
      <c r="B3047" s="168" t="s">
        <v>7759</v>
      </c>
      <c r="C3047" s="31" t="s">
        <v>1725</v>
      </c>
      <c r="D3047" s="168" t="s">
        <v>7760</v>
      </c>
      <c r="E3047" s="31" t="s">
        <v>7761</v>
      </c>
      <c r="F3047" s="31" t="s">
        <v>178</v>
      </c>
      <c r="G3047" s="163" t="s">
        <v>1728</v>
      </c>
      <c r="H3047" s="31" t="s">
        <v>1728</v>
      </c>
      <c r="I3047" s="168" t="s">
        <v>7587</v>
      </c>
      <c r="J3047" s="173">
        <v>1.0</v>
      </c>
      <c r="K3047" s="31" t="s">
        <v>447</v>
      </c>
      <c r="L3047" s="31" t="s">
        <v>134</v>
      </c>
      <c r="M3047" s="174">
        <v>45762.0</v>
      </c>
      <c r="N3047" s="31" t="s">
        <v>78</v>
      </c>
      <c r="O3047" s="173">
        <v>1.0</v>
      </c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99" t="s">
        <v>7762</v>
      </c>
      <c r="B3048" s="168" t="s">
        <v>7659</v>
      </c>
      <c r="C3048" s="31" t="s">
        <v>1735</v>
      </c>
      <c r="D3048" s="168" t="s">
        <v>7660</v>
      </c>
      <c r="E3048" s="31" t="s">
        <v>5542</v>
      </c>
      <c r="F3048" s="31" t="s">
        <v>129</v>
      </c>
      <c r="G3048" s="168" t="s">
        <v>6891</v>
      </c>
      <c r="H3048" s="31" t="s">
        <v>6719</v>
      </c>
      <c r="I3048" s="168" t="s">
        <v>7587</v>
      </c>
      <c r="J3048" s="173">
        <v>1.0</v>
      </c>
      <c r="K3048" s="31" t="s">
        <v>447</v>
      </c>
      <c r="L3048" s="31" t="s">
        <v>134</v>
      </c>
      <c r="M3048" s="174">
        <v>45762.0</v>
      </c>
      <c r="N3048" s="31" t="s">
        <v>78</v>
      </c>
      <c r="O3048" s="173">
        <v>1.0</v>
      </c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99" t="s">
        <v>7763</v>
      </c>
      <c r="B3049" s="168" t="s">
        <v>7764</v>
      </c>
      <c r="C3049" s="31" t="s">
        <v>1725</v>
      </c>
      <c r="D3049" s="168" t="s">
        <v>7765</v>
      </c>
      <c r="E3049" s="31" t="s">
        <v>7766</v>
      </c>
      <c r="F3049" s="31" t="s">
        <v>513</v>
      </c>
      <c r="G3049" s="163" t="s">
        <v>1728</v>
      </c>
      <c r="H3049" s="31" t="s">
        <v>1728</v>
      </c>
      <c r="I3049" s="168" t="s">
        <v>7587</v>
      </c>
      <c r="J3049" s="173">
        <v>1.0</v>
      </c>
      <c r="K3049" s="31" t="s">
        <v>447</v>
      </c>
      <c r="L3049" s="31" t="s">
        <v>134</v>
      </c>
      <c r="M3049" s="174">
        <v>45762.0</v>
      </c>
      <c r="N3049" s="31" t="s">
        <v>78</v>
      </c>
      <c r="O3049" s="173">
        <v>1.0</v>
      </c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99" t="s">
        <v>7767</v>
      </c>
      <c r="B3050" s="168" t="s">
        <v>7686</v>
      </c>
      <c r="C3050" s="31" t="s">
        <v>1735</v>
      </c>
      <c r="D3050" s="168" t="s">
        <v>7687</v>
      </c>
      <c r="E3050" s="31" t="s">
        <v>7688</v>
      </c>
      <c r="F3050" s="31" t="s">
        <v>129</v>
      </c>
      <c r="G3050" s="168" t="s">
        <v>1736</v>
      </c>
      <c r="H3050" s="31" t="s">
        <v>1733</v>
      </c>
      <c r="I3050" s="168" t="s">
        <v>7587</v>
      </c>
      <c r="J3050" s="173">
        <v>1.0</v>
      </c>
      <c r="K3050" s="31" t="s">
        <v>447</v>
      </c>
      <c r="L3050" s="31" t="s">
        <v>134</v>
      </c>
      <c r="M3050" s="174">
        <v>45762.0</v>
      </c>
      <c r="N3050" s="31" t="s">
        <v>78</v>
      </c>
      <c r="O3050" s="173">
        <v>1.0</v>
      </c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67" t="s">
        <v>7768</v>
      </c>
      <c r="B3051" s="4">
        <v>2.6448829E7</v>
      </c>
      <c r="C3051" s="1" t="s">
        <v>1732</v>
      </c>
      <c r="D3051" s="4">
        <v>3.9404604E7</v>
      </c>
      <c r="E3051" s="1" t="s">
        <v>7753</v>
      </c>
      <c r="F3051" s="1" t="s">
        <v>132</v>
      </c>
      <c r="G3051" s="4">
        <v>25575.0</v>
      </c>
      <c r="H3051" s="1" t="s">
        <v>7594</v>
      </c>
      <c r="I3051" s="4">
        <v>7723501.0</v>
      </c>
      <c r="J3051" s="4">
        <v>1.0</v>
      </c>
      <c r="K3051" s="1" t="s">
        <v>438</v>
      </c>
      <c r="L3051" s="1" t="s">
        <v>134</v>
      </c>
      <c r="M3051" s="171">
        <v>45762.0</v>
      </c>
      <c r="N3051" s="1" t="s">
        <v>78</v>
      </c>
      <c r="O3051" s="4">
        <v>1.0</v>
      </c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99" t="s">
        <v>7769</v>
      </c>
      <c r="B3052" s="168" t="s">
        <v>7694</v>
      </c>
      <c r="C3052" s="31" t="s">
        <v>1735</v>
      </c>
      <c r="D3052" s="168" t="s">
        <v>7695</v>
      </c>
      <c r="E3052" s="31" t="s">
        <v>7696</v>
      </c>
      <c r="F3052" s="31" t="s">
        <v>131</v>
      </c>
      <c r="G3052" s="168" t="s">
        <v>7627</v>
      </c>
      <c r="H3052" s="31" t="s">
        <v>7594</v>
      </c>
      <c r="I3052" s="168" t="s">
        <v>7587</v>
      </c>
      <c r="J3052" s="173">
        <v>1.0</v>
      </c>
      <c r="K3052" s="31" t="s">
        <v>447</v>
      </c>
      <c r="L3052" s="31" t="s">
        <v>134</v>
      </c>
      <c r="M3052" s="174">
        <v>45762.0</v>
      </c>
      <c r="N3052" s="31" t="s">
        <v>78</v>
      </c>
      <c r="O3052" s="173">
        <v>1.0</v>
      </c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99" t="s">
        <v>7770</v>
      </c>
      <c r="B3053" s="168" t="s">
        <v>7711</v>
      </c>
      <c r="C3053" s="31" t="s">
        <v>1735</v>
      </c>
      <c r="D3053" s="168" t="s">
        <v>7712</v>
      </c>
      <c r="E3053" s="31" t="s">
        <v>7713</v>
      </c>
      <c r="F3053" s="31" t="s">
        <v>401</v>
      </c>
      <c r="G3053" s="168" t="s">
        <v>1962</v>
      </c>
      <c r="H3053" s="31" t="s">
        <v>1944</v>
      </c>
      <c r="I3053" s="168" t="s">
        <v>7587</v>
      </c>
      <c r="J3053" s="173">
        <v>1.0</v>
      </c>
      <c r="K3053" s="31" t="s">
        <v>447</v>
      </c>
      <c r="L3053" s="31" t="s">
        <v>134</v>
      </c>
      <c r="M3053" s="174">
        <v>45762.0</v>
      </c>
      <c r="N3053" s="31" t="s">
        <v>78</v>
      </c>
      <c r="O3053" s="173">
        <v>1.0</v>
      </c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99" t="s">
        <v>7771</v>
      </c>
      <c r="B3054" s="168" t="s">
        <v>7751</v>
      </c>
      <c r="C3054" s="31" t="s">
        <v>1735</v>
      </c>
      <c r="D3054" s="168" t="s">
        <v>7752</v>
      </c>
      <c r="E3054" s="31" t="s">
        <v>7753</v>
      </c>
      <c r="F3054" s="31" t="s">
        <v>132</v>
      </c>
      <c r="G3054" s="168" t="s">
        <v>7627</v>
      </c>
      <c r="H3054" s="31" t="s">
        <v>7594</v>
      </c>
      <c r="I3054" s="168" t="s">
        <v>7598</v>
      </c>
      <c r="J3054" s="173">
        <v>1.0</v>
      </c>
      <c r="K3054" s="31" t="s">
        <v>438</v>
      </c>
      <c r="L3054" s="31" t="s">
        <v>134</v>
      </c>
      <c r="M3054" s="174">
        <v>45762.0</v>
      </c>
      <c r="N3054" s="31" t="s">
        <v>78</v>
      </c>
      <c r="O3054" s="173">
        <v>1.0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99" t="s">
        <v>7772</v>
      </c>
      <c r="B3055" s="168" t="s">
        <v>7703</v>
      </c>
      <c r="C3055" s="31" t="s">
        <v>1735</v>
      </c>
      <c r="D3055" s="168" t="s">
        <v>7704</v>
      </c>
      <c r="E3055" s="31" t="s">
        <v>3214</v>
      </c>
      <c r="F3055" s="31" t="s">
        <v>517</v>
      </c>
      <c r="G3055" s="168" t="s">
        <v>1736</v>
      </c>
      <c r="H3055" s="31" t="s">
        <v>1733</v>
      </c>
      <c r="I3055" s="168" t="s">
        <v>7587</v>
      </c>
      <c r="J3055" s="173">
        <v>1.0</v>
      </c>
      <c r="K3055" s="31" t="s">
        <v>447</v>
      </c>
      <c r="L3055" s="31" t="s">
        <v>134</v>
      </c>
      <c r="M3055" s="174">
        <v>45762.0</v>
      </c>
      <c r="N3055" s="31" t="s">
        <v>78</v>
      </c>
      <c r="O3055" s="173">
        <v>1.0</v>
      </c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99" t="s">
        <v>7773</v>
      </c>
      <c r="B3056" s="168" t="s">
        <v>7651</v>
      </c>
      <c r="C3056" s="31" t="s">
        <v>1735</v>
      </c>
      <c r="D3056" s="168" t="s">
        <v>7652</v>
      </c>
      <c r="E3056" s="31" t="s">
        <v>7653</v>
      </c>
      <c r="F3056" s="31" t="s">
        <v>132</v>
      </c>
      <c r="G3056" s="168" t="s">
        <v>7627</v>
      </c>
      <c r="H3056" s="31" t="s">
        <v>7594</v>
      </c>
      <c r="I3056" s="168" t="s">
        <v>7598</v>
      </c>
      <c r="J3056" s="173">
        <v>1.0</v>
      </c>
      <c r="K3056" s="31" t="s">
        <v>438</v>
      </c>
      <c r="L3056" s="31" t="s">
        <v>134</v>
      </c>
      <c r="M3056" s="174">
        <v>45762.0</v>
      </c>
      <c r="N3056" s="31" t="s">
        <v>78</v>
      </c>
      <c r="O3056" s="173">
        <v>1.0</v>
      </c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99" t="s">
        <v>7774</v>
      </c>
      <c r="B3057" s="168" t="s">
        <v>7716</v>
      </c>
      <c r="C3057" s="31" t="s">
        <v>1735</v>
      </c>
      <c r="D3057" s="168" t="s">
        <v>7717</v>
      </c>
      <c r="E3057" s="31" t="s">
        <v>7718</v>
      </c>
      <c r="F3057" s="31" t="s">
        <v>403</v>
      </c>
      <c r="G3057" s="168" t="s">
        <v>1962</v>
      </c>
      <c r="H3057" s="31" t="s">
        <v>1944</v>
      </c>
      <c r="I3057" s="168" t="s">
        <v>7598</v>
      </c>
      <c r="J3057" s="173">
        <v>1.0</v>
      </c>
      <c r="K3057" s="31" t="s">
        <v>438</v>
      </c>
      <c r="L3057" s="31" t="s">
        <v>134</v>
      </c>
      <c r="M3057" s="174">
        <v>45762.0</v>
      </c>
      <c r="N3057" s="31" t="s">
        <v>78</v>
      </c>
      <c r="O3057" s="173">
        <v>1.0</v>
      </c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99" t="s">
        <v>7775</v>
      </c>
      <c r="B3058" s="168" t="s">
        <v>7680</v>
      </c>
      <c r="C3058" s="31" t="s">
        <v>1735</v>
      </c>
      <c r="D3058" s="168" t="s">
        <v>7681</v>
      </c>
      <c r="E3058" s="31" t="s">
        <v>7682</v>
      </c>
      <c r="F3058" s="31" t="s">
        <v>129</v>
      </c>
      <c r="G3058" s="168" t="s">
        <v>7627</v>
      </c>
      <c r="H3058" s="31" t="s">
        <v>7594</v>
      </c>
      <c r="I3058" s="168" t="s">
        <v>7587</v>
      </c>
      <c r="J3058" s="173">
        <v>1.0</v>
      </c>
      <c r="K3058" s="31" t="s">
        <v>447</v>
      </c>
      <c r="L3058" s="31" t="s">
        <v>134</v>
      </c>
      <c r="M3058" s="174">
        <v>45762.0</v>
      </c>
      <c r="N3058" s="31" t="s">
        <v>78</v>
      </c>
      <c r="O3058" s="173">
        <v>1.0</v>
      </c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99" t="s">
        <v>7776</v>
      </c>
      <c r="B3059" s="168" t="s">
        <v>7777</v>
      </c>
      <c r="C3059" s="31" t="s">
        <v>1725</v>
      </c>
      <c r="D3059" s="168" t="s">
        <v>7778</v>
      </c>
      <c r="E3059" s="31" t="s">
        <v>7779</v>
      </c>
      <c r="F3059" s="31" t="s">
        <v>131</v>
      </c>
      <c r="G3059" s="163" t="s">
        <v>1728</v>
      </c>
      <c r="H3059" s="31" t="s">
        <v>1728</v>
      </c>
      <c r="I3059" s="168" t="s">
        <v>7598</v>
      </c>
      <c r="J3059" s="173">
        <v>1.0</v>
      </c>
      <c r="K3059" s="31" t="s">
        <v>438</v>
      </c>
      <c r="L3059" s="31" t="s">
        <v>134</v>
      </c>
      <c r="M3059" s="174">
        <v>45762.0</v>
      </c>
      <c r="N3059" s="31" t="s">
        <v>78</v>
      </c>
      <c r="O3059" s="173">
        <v>1.0</v>
      </c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99" t="s">
        <v>7780</v>
      </c>
      <c r="B3060" s="168" t="s">
        <v>7781</v>
      </c>
      <c r="C3060" s="31" t="s">
        <v>1725</v>
      </c>
      <c r="D3060" s="168" t="s">
        <v>7782</v>
      </c>
      <c r="E3060" s="31" t="s">
        <v>7783</v>
      </c>
      <c r="F3060" s="31" t="s">
        <v>401</v>
      </c>
      <c r="G3060" s="163" t="s">
        <v>1728</v>
      </c>
      <c r="H3060" s="31" t="s">
        <v>1728</v>
      </c>
      <c r="I3060" s="168" t="s">
        <v>7587</v>
      </c>
      <c r="J3060" s="173">
        <v>1.0</v>
      </c>
      <c r="K3060" s="31" t="s">
        <v>447</v>
      </c>
      <c r="L3060" s="31" t="s">
        <v>134</v>
      </c>
      <c r="M3060" s="174">
        <v>45762.0</v>
      </c>
      <c r="N3060" s="31" t="s">
        <v>78</v>
      </c>
      <c r="O3060" s="173">
        <v>1.0</v>
      </c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99" t="s">
        <v>7784</v>
      </c>
      <c r="B3061" s="168" t="s">
        <v>7785</v>
      </c>
      <c r="C3061" s="31" t="s">
        <v>1725</v>
      </c>
      <c r="D3061" s="168" t="s">
        <v>7786</v>
      </c>
      <c r="E3061" s="31" t="s">
        <v>7787</v>
      </c>
      <c r="F3061" s="31" t="s">
        <v>401</v>
      </c>
      <c r="G3061" s="163" t="s">
        <v>1728</v>
      </c>
      <c r="H3061" s="31" t="s">
        <v>1728</v>
      </c>
      <c r="I3061" s="168" t="s">
        <v>7598</v>
      </c>
      <c r="J3061" s="173">
        <v>1.0</v>
      </c>
      <c r="K3061" s="31" t="s">
        <v>438</v>
      </c>
      <c r="L3061" s="31" t="s">
        <v>134</v>
      </c>
      <c r="M3061" s="174">
        <v>45762.0</v>
      </c>
      <c r="N3061" s="31" t="s">
        <v>78</v>
      </c>
      <c r="O3061" s="173">
        <v>1.0</v>
      </c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99" t="s">
        <v>7788</v>
      </c>
      <c r="B3062" s="168" t="s">
        <v>7789</v>
      </c>
      <c r="C3062" s="31" t="s">
        <v>1725</v>
      </c>
      <c r="D3062" s="168" t="s">
        <v>7790</v>
      </c>
      <c r="E3062" s="31" t="s">
        <v>7791</v>
      </c>
      <c r="F3062" s="31" t="s">
        <v>517</v>
      </c>
      <c r="G3062" s="163" t="s">
        <v>1728</v>
      </c>
      <c r="H3062" s="31" t="s">
        <v>1728</v>
      </c>
      <c r="I3062" s="168" t="s">
        <v>7598</v>
      </c>
      <c r="J3062" s="173">
        <v>1.0</v>
      </c>
      <c r="K3062" s="31" t="s">
        <v>438</v>
      </c>
      <c r="L3062" s="31" t="s">
        <v>134</v>
      </c>
      <c r="M3062" s="174">
        <v>45762.0</v>
      </c>
      <c r="N3062" s="31" t="s">
        <v>78</v>
      </c>
      <c r="O3062" s="173">
        <v>1.0</v>
      </c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99" t="s">
        <v>7792</v>
      </c>
      <c r="B3063" s="168" t="s">
        <v>7674</v>
      </c>
      <c r="C3063" s="31" t="s">
        <v>1735</v>
      </c>
      <c r="D3063" s="168" t="s">
        <v>7675</v>
      </c>
      <c r="E3063" s="31" t="s">
        <v>2901</v>
      </c>
      <c r="F3063" s="31" t="s">
        <v>132</v>
      </c>
      <c r="G3063" s="168" t="s">
        <v>7627</v>
      </c>
      <c r="H3063" s="31" t="s">
        <v>7594</v>
      </c>
      <c r="I3063" s="168" t="s">
        <v>7587</v>
      </c>
      <c r="J3063" s="173">
        <v>1.0</v>
      </c>
      <c r="K3063" s="31" t="s">
        <v>447</v>
      </c>
      <c r="L3063" s="31" t="s">
        <v>134</v>
      </c>
      <c r="M3063" s="174">
        <v>45762.0</v>
      </c>
      <c r="N3063" s="31" t="s">
        <v>78</v>
      </c>
      <c r="O3063" s="173">
        <v>1.0</v>
      </c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67" t="s">
        <v>7793</v>
      </c>
      <c r="B3064" s="4">
        <v>2.6449468E7</v>
      </c>
      <c r="C3064" s="1" t="s">
        <v>1732</v>
      </c>
      <c r="D3064" s="4">
        <v>3.940564E7</v>
      </c>
      <c r="E3064" s="1" t="s">
        <v>7779</v>
      </c>
      <c r="F3064" s="1" t="s">
        <v>131</v>
      </c>
      <c r="G3064" s="4">
        <v>24616.0</v>
      </c>
      <c r="H3064" s="1" t="s">
        <v>6716</v>
      </c>
      <c r="I3064" s="4">
        <v>7723501.0</v>
      </c>
      <c r="J3064" s="4">
        <v>1.0</v>
      </c>
      <c r="K3064" s="1" t="s">
        <v>438</v>
      </c>
      <c r="L3064" s="1" t="s">
        <v>134</v>
      </c>
      <c r="M3064" s="171">
        <v>45762.0</v>
      </c>
      <c r="N3064" s="1" t="s">
        <v>78</v>
      </c>
      <c r="O3064" s="4">
        <v>1.0</v>
      </c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99" t="s">
        <v>7794</v>
      </c>
      <c r="B3065" s="168" t="s">
        <v>7795</v>
      </c>
      <c r="C3065" s="31" t="s">
        <v>1725</v>
      </c>
      <c r="D3065" s="168" t="s">
        <v>7796</v>
      </c>
      <c r="E3065" s="31" t="s">
        <v>7797</v>
      </c>
      <c r="F3065" s="31" t="s">
        <v>401</v>
      </c>
      <c r="G3065" s="163" t="s">
        <v>1728</v>
      </c>
      <c r="H3065" s="31" t="s">
        <v>1728</v>
      </c>
      <c r="I3065" s="168" t="s">
        <v>7598</v>
      </c>
      <c r="J3065" s="173">
        <v>1.0</v>
      </c>
      <c r="K3065" s="31" t="s">
        <v>438</v>
      </c>
      <c r="L3065" s="31" t="s">
        <v>134</v>
      </c>
      <c r="M3065" s="174">
        <v>45762.0</v>
      </c>
      <c r="N3065" s="31" t="s">
        <v>78</v>
      </c>
      <c r="O3065" s="173">
        <v>1.0</v>
      </c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99" t="s">
        <v>7798</v>
      </c>
      <c r="B3066" s="168" t="s">
        <v>7799</v>
      </c>
      <c r="C3066" s="31" t="s">
        <v>1725</v>
      </c>
      <c r="D3066" s="168" t="s">
        <v>7800</v>
      </c>
      <c r="E3066" s="31" t="s">
        <v>7801</v>
      </c>
      <c r="F3066" s="31" t="s">
        <v>401</v>
      </c>
      <c r="G3066" s="163" t="s">
        <v>1728</v>
      </c>
      <c r="H3066" s="31" t="s">
        <v>1728</v>
      </c>
      <c r="I3066" s="168" t="s">
        <v>7598</v>
      </c>
      <c r="J3066" s="173">
        <v>1.0</v>
      </c>
      <c r="K3066" s="31" t="s">
        <v>438</v>
      </c>
      <c r="L3066" s="31" t="s">
        <v>134</v>
      </c>
      <c r="M3066" s="174">
        <v>45762.0</v>
      </c>
      <c r="N3066" s="31" t="s">
        <v>78</v>
      </c>
      <c r="O3066" s="173">
        <v>1.0</v>
      </c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99" t="s">
        <v>7802</v>
      </c>
      <c r="B3067" s="168" t="s">
        <v>7803</v>
      </c>
      <c r="C3067" s="31" t="s">
        <v>1725</v>
      </c>
      <c r="D3067" s="168" t="s">
        <v>7804</v>
      </c>
      <c r="E3067" s="31" t="s">
        <v>7805</v>
      </c>
      <c r="F3067" s="31" t="s">
        <v>178</v>
      </c>
      <c r="G3067" s="163" t="s">
        <v>1728</v>
      </c>
      <c r="H3067" s="31" t="s">
        <v>1728</v>
      </c>
      <c r="I3067" s="168" t="s">
        <v>7598</v>
      </c>
      <c r="J3067" s="173">
        <v>1.0</v>
      </c>
      <c r="K3067" s="31" t="s">
        <v>438</v>
      </c>
      <c r="L3067" s="31" t="s">
        <v>134</v>
      </c>
      <c r="M3067" s="174">
        <v>45762.0</v>
      </c>
      <c r="N3067" s="31" t="s">
        <v>78</v>
      </c>
      <c r="O3067" s="173">
        <v>1.0</v>
      </c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99" t="s">
        <v>7806</v>
      </c>
      <c r="B3068" s="168" t="s">
        <v>7807</v>
      </c>
      <c r="C3068" s="31" t="s">
        <v>1725</v>
      </c>
      <c r="D3068" s="168" t="s">
        <v>7808</v>
      </c>
      <c r="E3068" s="31" t="s">
        <v>7809</v>
      </c>
      <c r="F3068" s="31" t="s">
        <v>558</v>
      </c>
      <c r="G3068" s="163" t="s">
        <v>1728</v>
      </c>
      <c r="H3068" s="31" t="s">
        <v>1728</v>
      </c>
      <c r="I3068" s="168" t="s">
        <v>7587</v>
      </c>
      <c r="J3068" s="173">
        <v>1.0</v>
      </c>
      <c r="K3068" s="31" t="s">
        <v>447</v>
      </c>
      <c r="L3068" s="31" t="s">
        <v>134</v>
      </c>
      <c r="M3068" s="174">
        <v>45762.0</v>
      </c>
      <c r="N3068" s="31" t="s">
        <v>78</v>
      </c>
      <c r="O3068" s="173">
        <v>1.0</v>
      </c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99" t="s">
        <v>7810</v>
      </c>
      <c r="B3069" s="168" t="s">
        <v>7811</v>
      </c>
      <c r="C3069" s="31" t="s">
        <v>1725</v>
      </c>
      <c r="D3069" s="168" t="s">
        <v>7812</v>
      </c>
      <c r="E3069" s="31" t="s">
        <v>7813</v>
      </c>
      <c r="F3069" s="31" t="s">
        <v>401</v>
      </c>
      <c r="G3069" s="163" t="s">
        <v>1728</v>
      </c>
      <c r="H3069" s="31" t="s">
        <v>1728</v>
      </c>
      <c r="I3069" s="168" t="s">
        <v>7587</v>
      </c>
      <c r="J3069" s="173">
        <v>1.0</v>
      </c>
      <c r="K3069" s="31" t="s">
        <v>447</v>
      </c>
      <c r="L3069" s="31" t="s">
        <v>134</v>
      </c>
      <c r="M3069" s="174">
        <v>45762.0</v>
      </c>
      <c r="N3069" s="31" t="s">
        <v>78</v>
      </c>
      <c r="O3069" s="173">
        <v>1.0</v>
      </c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99" t="s">
        <v>7814</v>
      </c>
      <c r="B3070" s="168" t="s">
        <v>7815</v>
      </c>
      <c r="C3070" s="31" t="s">
        <v>1725</v>
      </c>
      <c r="D3070" s="168" t="s">
        <v>7816</v>
      </c>
      <c r="E3070" s="31" t="s">
        <v>7817</v>
      </c>
      <c r="F3070" s="31" t="s">
        <v>132</v>
      </c>
      <c r="G3070" s="163" t="s">
        <v>1728</v>
      </c>
      <c r="H3070" s="31" t="s">
        <v>1728</v>
      </c>
      <c r="I3070" s="168" t="s">
        <v>7598</v>
      </c>
      <c r="J3070" s="173">
        <v>1.0</v>
      </c>
      <c r="K3070" s="31" t="s">
        <v>438</v>
      </c>
      <c r="L3070" s="31" t="s">
        <v>134</v>
      </c>
      <c r="M3070" s="174">
        <v>45762.0</v>
      </c>
      <c r="N3070" s="31" t="s">
        <v>78</v>
      </c>
      <c r="O3070" s="173">
        <v>1.0</v>
      </c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99" t="s">
        <v>7818</v>
      </c>
      <c r="B3071" s="168" t="s">
        <v>7819</v>
      </c>
      <c r="C3071" s="31" t="s">
        <v>1725</v>
      </c>
      <c r="D3071" s="168" t="s">
        <v>7820</v>
      </c>
      <c r="E3071" s="31" t="s">
        <v>7821</v>
      </c>
      <c r="F3071" s="31" t="s">
        <v>513</v>
      </c>
      <c r="G3071" s="163" t="s">
        <v>1728</v>
      </c>
      <c r="H3071" s="31" t="s">
        <v>1728</v>
      </c>
      <c r="I3071" s="168" t="s">
        <v>7587</v>
      </c>
      <c r="J3071" s="173">
        <v>1.0</v>
      </c>
      <c r="K3071" s="31" t="s">
        <v>447</v>
      </c>
      <c r="L3071" s="31" t="s">
        <v>134</v>
      </c>
      <c r="M3071" s="174">
        <v>45762.0</v>
      </c>
      <c r="N3071" s="31" t="s">
        <v>78</v>
      </c>
      <c r="O3071" s="173">
        <v>1.0</v>
      </c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67" t="s">
        <v>7822</v>
      </c>
      <c r="B3072" s="4">
        <v>2.6449765E7</v>
      </c>
      <c r="C3072" s="1" t="s">
        <v>1732</v>
      </c>
      <c r="D3072" s="4">
        <v>3.9406001E7</v>
      </c>
      <c r="E3072" s="1" t="s">
        <v>7817</v>
      </c>
      <c r="F3072" s="1" t="s">
        <v>132</v>
      </c>
      <c r="G3072" s="4">
        <v>24616.0</v>
      </c>
      <c r="H3072" s="1" t="s">
        <v>6716</v>
      </c>
      <c r="I3072" s="4">
        <v>7723501.0</v>
      </c>
      <c r="J3072" s="4">
        <v>1.0</v>
      </c>
      <c r="K3072" s="1" t="s">
        <v>438</v>
      </c>
      <c r="L3072" s="1" t="s">
        <v>134</v>
      </c>
      <c r="M3072" s="171">
        <v>45762.0</v>
      </c>
      <c r="N3072" s="1" t="s">
        <v>78</v>
      </c>
      <c r="O3072" s="4">
        <v>1.0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99" t="s">
        <v>7823</v>
      </c>
      <c r="B3073" s="168" t="s">
        <v>7824</v>
      </c>
      <c r="C3073" s="31" t="s">
        <v>1725</v>
      </c>
      <c r="D3073" s="168" t="s">
        <v>7825</v>
      </c>
      <c r="E3073" s="31" t="s">
        <v>7826</v>
      </c>
      <c r="F3073" s="31" t="s">
        <v>558</v>
      </c>
      <c r="G3073" s="163" t="s">
        <v>1728</v>
      </c>
      <c r="H3073" s="31" t="s">
        <v>1728</v>
      </c>
      <c r="I3073" s="168" t="s">
        <v>7598</v>
      </c>
      <c r="J3073" s="173">
        <v>1.0</v>
      </c>
      <c r="K3073" s="31" t="s">
        <v>438</v>
      </c>
      <c r="L3073" s="31" t="s">
        <v>134</v>
      </c>
      <c r="M3073" s="174">
        <v>45762.0</v>
      </c>
      <c r="N3073" s="31" t="s">
        <v>78</v>
      </c>
      <c r="O3073" s="173">
        <v>1.0</v>
      </c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99" t="s">
        <v>7827</v>
      </c>
      <c r="B3074" s="168" t="s">
        <v>7828</v>
      </c>
      <c r="C3074" s="31" t="s">
        <v>1725</v>
      </c>
      <c r="D3074" s="168" t="s">
        <v>7829</v>
      </c>
      <c r="E3074" s="31" t="s">
        <v>7830</v>
      </c>
      <c r="F3074" s="31" t="s">
        <v>401</v>
      </c>
      <c r="G3074" s="163" t="s">
        <v>1728</v>
      </c>
      <c r="H3074" s="31" t="s">
        <v>1728</v>
      </c>
      <c r="I3074" s="168" t="s">
        <v>7587</v>
      </c>
      <c r="J3074" s="173">
        <v>1.0</v>
      </c>
      <c r="K3074" s="31" t="s">
        <v>447</v>
      </c>
      <c r="L3074" s="31" t="s">
        <v>134</v>
      </c>
      <c r="M3074" s="174">
        <v>45762.0</v>
      </c>
      <c r="N3074" s="31" t="s">
        <v>78</v>
      </c>
      <c r="O3074" s="173">
        <v>1.0</v>
      </c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99" t="s">
        <v>7831</v>
      </c>
      <c r="B3075" s="168" t="s">
        <v>7832</v>
      </c>
      <c r="C3075" s="31" t="s">
        <v>1725</v>
      </c>
      <c r="D3075" s="168" t="s">
        <v>7833</v>
      </c>
      <c r="E3075" s="31" t="s">
        <v>7834</v>
      </c>
      <c r="F3075" s="31" t="s">
        <v>401</v>
      </c>
      <c r="G3075" s="163" t="s">
        <v>1728</v>
      </c>
      <c r="H3075" s="31" t="s">
        <v>1728</v>
      </c>
      <c r="I3075" s="168" t="s">
        <v>7587</v>
      </c>
      <c r="J3075" s="173">
        <v>1.0</v>
      </c>
      <c r="K3075" s="31" t="s">
        <v>447</v>
      </c>
      <c r="L3075" s="31" t="s">
        <v>134</v>
      </c>
      <c r="M3075" s="174">
        <v>45762.0</v>
      </c>
      <c r="N3075" s="31" t="s">
        <v>78</v>
      </c>
      <c r="O3075" s="173">
        <v>1.0</v>
      </c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99" t="s">
        <v>7835</v>
      </c>
      <c r="B3076" s="168" t="s">
        <v>7836</v>
      </c>
      <c r="C3076" s="31" t="s">
        <v>1725</v>
      </c>
      <c r="D3076" s="168" t="s">
        <v>7837</v>
      </c>
      <c r="E3076" s="31" t="s">
        <v>7838</v>
      </c>
      <c r="F3076" s="31" t="s">
        <v>178</v>
      </c>
      <c r="G3076" s="163" t="s">
        <v>1728</v>
      </c>
      <c r="H3076" s="31" t="s">
        <v>1728</v>
      </c>
      <c r="I3076" s="168" t="s">
        <v>7598</v>
      </c>
      <c r="J3076" s="173">
        <v>1.0</v>
      </c>
      <c r="K3076" s="31" t="s">
        <v>438</v>
      </c>
      <c r="L3076" s="31" t="s">
        <v>134</v>
      </c>
      <c r="M3076" s="174">
        <v>45762.0</v>
      </c>
      <c r="N3076" s="31" t="s">
        <v>78</v>
      </c>
      <c r="O3076" s="173">
        <v>1.0</v>
      </c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99" t="s">
        <v>7839</v>
      </c>
      <c r="B3077" s="168" t="s">
        <v>7777</v>
      </c>
      <c r="C3077" s="31" t="s">
        <v>1735</v>
      </c>
      <c r="D3077" s="168" t="s">
        <v>7778</v>
      </c>
      <c r="E3077" s="31" t="s">
        <v>7779</v>
      </c>
      <c r="F3077" s="31" t="s">
        <v>131</v>
      </c>
      <c r="G3077" s="168" t="s">
        <v>6736</v>
      </c>
      <c r="H3077" s="31" t="s">
        <v>6716</v>
      </c>
      <c r="I3077" s="168" t="s">
        <v>7598</v>
      </c>
      <c r="J3077" s="173">
        <v>1.0</v>
      </c>
      <c r="K3077" s="31" t="s">
        <v>438</v>
      </c>
      <c r="L3077" s="31" t="s">
        <v>134</v>
      </c>
      <c r="M3077" s="174">
        <v>45762.0</v>
      </c>
      <c r="N3077" s="31" t="s">
        <v>78</v>
      </c>
      <c r="O3077" s="173">
        <v>1.0</v>
      </c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67" t="s">
        <v>7840</v>
      </c>
      <c r="B3078" s="4">
        <v>2.6449747E7</v>
      </c>
      <c r="C3078" s="1" t="s">
        <v>1732</v>
      </c>
      <c r="D3078" s="4">
        <v>3.9405976E7</v>
      </c>
      <c r="E3078" s="1" t="s">
        <v>7809</v>
      </c>
      <c r="F3078" s="1" t="s">
        <v>558</v>
      </c>
      <c r="G3078" s="4">
        <v>23901.0</v>
      </c>
      <c r="H3078" s="1" t="s">
        <v>7841</v>
      </c>
      <c r="I3078" s="4">
        <v>7725030.0</v>
      </c>
      <c r="J3078" s="4">
        <v>1.0</v>
      </c>
      <c r="K3078" s="1" t="s">
        <v>447</v>
      </c>
      <c r="L3078" s="1" t="s">
        <v>134</v>
      </c>
      <c r="M3078" s="171">
        <v>45762.0</v>
      </c>
      <c r="N3078" s="1" t="s">
        <v>78</v>
      </c>
      <c r="O3078" s="4">
        <v>1.0</v>
      </c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99" t="s">
        <v>7842</v>
      </c>
      <c r="B3079" s="168" t="s">
        <v>7698</v>
      </c>
      <c r="C3079" s="31" t="s">
        <v>1735</v>
      </c>
      <c r="D3079" s="168" t="s">
        <v>7699</v>
      </c>
      <c r="E3079" s="31" t="s">
        <v>7700</v>
      </c>
      <c r="F3079" s="31" t="s">
        <v>403</v>
      </c>
      <c r="G3079" s="168" t="s">
        <v>1749</v>
      </c>
      <c r="H3079" s="31" t="s">
        <v>1742</v>
      </c>
      <c r="I3079" s="168" t="s">
        <v>7587</v>
      </c>
      <c r="J3079" s="173">
        <v>1.0</v>
      </c>
      <c r="K3079" s="31" t="s">
        <v>447</v>
      </c>
      <c r="L3079" s="31" t="s">
        <v>134</v>
      </c>
      <c r="M3079" s="174">
        <v>45762.0</v>
      </c>
      <c r="N3079" s="31" t="s">
        <v>78</v>
      </c>
      <c r="O3079" s="173">
        <v>1.0</v>
      </c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99" t="s">
        <v>7843</v>
      </c>
      <c r="B3080" s="168" t="s">
        <v>7844</v>
      </c>
      <c r="C3080" s="31" t="s">
        <v>1725</v>
      </c>
      <c r="D3080" s="168" t="s">
        <v>7845</v>
      </c>
      <c r="E3080" s="31" t="s">
        <v>7846</v>
      </c>
      <c r="F3080" s="31" t="s">
        <v>178</v>
      </c>
      <c r="G3080" s="163" t="s">
        <v>1728</v>
      </c>
      <c r="H3080" s="31" t="s">
        <v>1728</v>
      </c>
      <c r="I3080" s="168" t="s">
        <v>7587</v>
      </c>
      <c r="J3080" s="173">
        <v>1.0</v>
      </c>
      <c r="K3080" s="31" t="s">
        <v>447</v>
      </c>
      <c r="L3080" s="31" t="s">
        <v>134</v>
      </c>
      <c r="M3080" s="174">
        <v>45762.0</v>
      </c>
      <c r="N3080" s="31" t="s">
        <v>78</v>
      </c>
      <c r="O3080" s="173">
        <v>1.0</v>
      </c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67" t="s">
        <v>7847</v>
      </c>
      <c r="B3081" s="4">
        <v>2.6449973E7</v>
      </c>
      <c r="C3081" s="1" t="s">
        <v>1732</v>
      </c>
      <c r="D3081" s="4">
        <v>3.9406223E7</v>
      </c>
      <c r="E3081" s="1" t="s">
        <v>7846</v>
      </c>
      <c r="F3081" s="1" t="s">
        <v>178</v>
      </c>
      <c r="G3081" s="4">
        <v>23901.0</v>
      </c>
      <c r="H3081" s="1" t="s">
        <v>7841</v>
      </c>
      <c r="I3081" s="4">
        <v>7725030.0</v>
      </c>
      <c r="J3081" s="4">
        <v>1.0</v>
      </c>
      <c r="K3081" s="1" t="s">
        <v>447</v>
      </c>
      <c r="L3081" s="1" t="s">
        <v>134</v>
      </c>
      <c r="M3081" s="171">
        <v>45762.0</v>
      </c>
      <c r="N3081" s="1" t="s">
        <v>78</v>
      </c>
      <c r="O3081" s="4">
        <v>1.0</v>
      </c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99" t="s">
        <v>7848</v>
      </c>
      <c r="B3082" s="168" t="s">
        <v>7849</v>
      </c>
      <c r="C3082" s="31" t="s">
        <v>1725</v>
      </c>
      <c r="D3082" s="168" t="s">
        <v>7850</v>
      </c>
      <c r="E3082" s="31" t="s">
        <v>7851</v>
      </c>
      <c r="F3082" s="31" t="s">
        <v>560</v>
      </c>
      <c r="G3082" s="163" t="s">
        <v>1728</v>
      </c>
      <c r="H3082" s="31" t="s">
        <v>1728</v>
      </c>
      <c r="I3082" s="168" t="s">
        <v>7598</v>
      </c>
      <c r="J3082" s="173">
        <v>1.0</v>
      </c>
      <c r="K3082" s="31" t="s">
        <v>438</v>
      </c>
      <c r="L3082" s="31" t="s">
        <v>134</v>
      </c>
      <c r="M3082" s="174">
        <v>45762.0</v>
      </c>
      <c r="N3082" s="31" t="s">
        <v>78</v>
      </c>
      <c r="O3082" s="173">
        <v>1.0</v>
      </c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99" t="s">
        <v>7852</v>
      </c>
      <c r="B3083" s="168" t="s">
        <v>7853</v>
      </c>
      <c r="C3083" s="31" t="s">
        <v>1725</v>
      </c>
      <c r="D3083" s="168" t="s">
        <v>7854</v>
      </c>
      <c r="E3083" s="31" t="s">
        <v>7855</v>
      </c>
      <c r="F3083" s="31" t="s">
        <v>556</v>
      </c>
      <c r="G3083" s="163" t="s">
        <v>1728</v>
      </c>
      <c r="H3083" s="31" t="s">
        <v>1728</v>
      </c>
      <c r="I3083" s="168" t="s">
        <v>7598</v>
      </c>
      <c r="J3083" s="173">
        <v>1.0</v>
      </c>
      <c r="K3083" s="31" t="s">
        <v>438</v>
      </c>
      <c r="L3083" s="31" t="s">
        <v>134</v>
      </c>
      <c r="M3083" s="174">
        <v>45762.0</v>
      </c>
      <c r="N3083" s="31" t="s">
        <v>78</v>
      </c>
      <c r="O3083" s="173">
        <v>1.0</v>
      </c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67" t="s">
        <v>7856</v>
      </c>
      <c r="B3084" s="4">
        <v>2.6449917E7</v>
      </c>
      <c r="C3084" s="1" t="s">
        <v>1732</v>
      </c>
      <c r="D3084" s="4">
        <v>3.9406168E7</v>
      </c>
      <c r="E3084" s="1" t="s">
        <v>7838</v>
      </c>
      <c r="F3084" s="1" t="s">
        <v>178</v>
      </c>
      <c r="G3084" s="4">
        <v>24379.0</v>
      </c>
      <c r="H3084" s="1" t="s">
        <v>1779</v>
      </c>
      <c r="I3084" s="4">
        <v>7723501.0</v>
      </c>
      <c r="J3084" s="4">
        <v>1.0</v>
      </c>
      <c r="K3084" s="1" t="s">
        <v>438</v>
      </c>
      <c r="L3084" s="1" t="s">
        <v>134</v>
      </c>
      <c r="M3084" s="171">
        <v>45762.0</v>
      </c>
      <c r="N3084" s="1" t="s">
        <v>78</v>
      </c>
      <c r="O3084" s="4">
        <v>1.0</v>
      </c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99" t="s">
        <v>7857</v>
      </c>
      <c r="B3085" s="168" t="s">
        <v>7858</v>
      </c>
      <c r="C3085" s="31" t="s">
        <v>1725</v>
      </c>
      <c r="D3085" s="168" t="s">
        <v>7859</v>
      </c>
      <c r="E3085" s="31" t="s">
        <v>7860</v>
      </c>
      <c r="F3085" s="31" t="s">
        <v>558</v>
      </c>
      <c r="G3085" s="163" t="s">
        <v>1728</v>
      </c>
      <c r="H3085" s="31" t="s">
        <v>1728</v>
      </c>
      <c r="I3085" s="168" t="s">
        <v>7598</v>
      </c>
      <c r="J3085" s="173">
        <v>1.0</v>
      </c>
      <c r="K3085" s="31" t="s">
        <v>438</v>
      </c>
      <c r="L3085" s="31" t="s">
        <v>134</v>
      </c>
      <c r="M3085" s="174">
        <v>45762.0</v>
      </c>
      <c r="N3085" s="31" t="s">
        <v>78</v>
      </c>
      <c r="O3085" s="173">
        <v>1.0</v>
      </c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67" t="s">
        <v>7861</v>
      </c>
      <c r="B3086" s="4">
        <v>2.6450033E7</v>
      </c>
      <c r="C3086" s="1" t="s">
        <v>1732</v>
      </c>
      <c r="D3086" s="4">
        <v>3.9406283E7</v>
      </c>
      <c r="E3086" s="1" t="s">
        <v>7851</v>
      </c>
      <c r="F3086" s="1" t="s">
        <v>560</v>
      </c>
      <c r="G3086" s="4">
        <v>24616.0</v>
      </c>
      <c r="H3086" s="1" t="s">
        <v>6716</v>
      </c>
      <c r="I3086" s="4">
        <v>7723501.0</v>
      </c>
      <c r="J3086" s="4">
        <v>1.0</v>
      </c>
      <c r="K3086" s="1" t="s">
        <v>438</v>
      </c>
      <c r="L3086" s="1" t="s">
        <v>134</v>
      </c>
      <c r="M3086" s="171">
        <v>45762.0</v>
      </c>
      <c r="N3086" s="1" t="s">
        <v>78</v>
      </c>
      <c r="O3086" s="4">
        <v>1.0</v>
      </c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67" t="s">
        <v>7862</v>
      </c>
      <c r="B3087" s="4">
        <v>2.6449875E7</v>
      </c>
      <c r="C3087" s="1" t="s">
        <v>1732</v>
      </c>
      <c r="D3087" s="4">
        <v>3.9406115E7</v>
      </c>
      <c r="E3087" s="1" t="s">
        <v>7834</v>
      </c>
      <c r="F3087" s="1" t="s">
        <v>401</v>
      </c>
      <c r="G3087" s="4">
        <v>23600.0</v>
      </c>
      <c r="H3087" s="1" t="s">
        <v>1742</v>
      </c>
      <c r="I3087" s="4">
        <v>7725030.0</v>
      </c>
      <c r="J3087" s="4">
        <v>1.0</v>
      </c>
      <c r="K3087" s="1" t="s">
        <v>447</v>
      </c>
      <c r="L3087" s="1" t="s">
        <v>134</v>
      </c>
      <c r="M3087" s="171">
        <v>45762.0</v>
      </c>
      <c r="N3087" s="1" t="s">
        <v>78</v>
      </c>
      <c r="O3087" s="4">
        <v>1.0</v>
      </c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67" t="s">
        <v>7863</v>
      </c>
      <c r="B3088" s="4">
        <v>2.6449791E7</v>
      </c>
      <c r="C3088" s="1" t="s">
        <v>1732</v>
      </c>
      <c r="D3088" s="4">
        <v>3.9406007E7</v>
      </c>
      <c r="E3088" s="1" t="s">
        <v>7821</v>
      </c>
      <c r="F3088" s="1" t="s">
        <v>513</v>
      </c>
      <c r="G3088" s="4">
        <v>23600.0</v>
      </c>
      <c r="H3088" s="1" t="s">
        <v>1742</v>
      </c>
      <c r="I3088" s="4">
        <v>7725030.0</v>
      </c>
      <c r="J3088" s="4">
        <v>1.0</v>
      </c>
      <c r="K3088" s="1" t="s">
        <v>447</v>
      </c>
      <c r="L3088" s="1" t="s">
        <v>134</v>
      </c>
      <c r="M3088" s="171">
        <v>45762.0</v>
      </c>
      <c r="N3088" s="1" t="s">
        <v>78</v>
      </c>
      <c r="O3088" s="4">
        <v>1.0</v>
      </c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67" t="s">
        <v>7864</v>
      </c>
      <c r="B3089" s="4">
        <v>2.6450073E7</v>
      </c>
      <c r="C3089" s="1" t="s">
        <v>1732</v>
      </c>
      <c r="D3089" s="4">
        <v>3.9406351E7</v>
      </c>
      <c r="E3089" s="1" t="s">
        <v>7860</v>
      </c>
      <c r="F3089" s="1" t="s">
        <v>558</v>
      </c>
      <c r="G3089" s="4">
        <v>24616.0</v>
      </c>
      <c r="H3089" s="1" t="s">
        <v>6716</v>
      </c>
      <c r="I3089" s="4">
        <v>7723501.0</v>
      </c>
      <c r="J3089" s="4">
        <v>1.0</v>
      </c>
      <c r="K3089" s="1" t="s">
        <v>438</v>
      </c>
      <c r="L3089" s="1" t="s">
        <v>134</v>
      </c>
      <c r="M3089" s="171">
        <v>45762.0</v>
      </c>
      <c r="N3089" s="1" t="s">
        <v>78</v>
      </c>
      <c r="O3089" s="4">
        <v>1.0</v>
      </c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67" t="s">
        <v>7865</v>
      </c>
      <c r="B3090" s="4">
        <v>2.6449483E7</v>
      </c>
      <c r="C3090" s="1" t="s">
        <v>1732</v>
      </c>
      <c r="D3090" s="4">
        <v>3.940565E7</v>
      </c>
      <c r="E3090" s="1" t="s">
        <v>7787</v>
      </c>
      <c r="F3090" s="1" t="s">
        <v>401</v>
      </c>
      <c r="G3090" s="4">
        <v>23600.0</v>
      </c>
      <c r="H3090" s="1" t="s">
        <v>1742</v>
      </c>
      <c r="I3090" s="4">
        <v>7723501.0</v>
      </c>
      <c r="J3090" s="4">
        <v>1.0</v>
      </c>
      <c r="K3090" s="1" t="s">
        <v>438</v>
      </c>
      <c r="L3090" s="1" t="s">
        <v>134</v>
      </c>
      <c r="M3090" s="171">
        <v>45762.0</v>
      </c>
      <c r="N3090" s="1" t="s">
        <v>78</v>
      </c>
      <c r="O3090" s="4">
        <v>1.0</v>
      </c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67" t="s">
        <v>7866</v>
      </c>
      <c r="B3091" s="4">
        <v>2.6449651E7</v>
      </c>
      <c r="C3091" s="1" t="s">
        <v>1732</v>
      </c>
      <c r="D3091" s="4">
        <v>3.9405839E7</v>
      </c>
      <c r="E3091" s="1" t="s">
        <v>7801</v>
      </c>
      <c r="F3091" s="1" t="s">
        <v>401</v>
      </c>
      <c r="G3091" s="4">
        <v>23600.0</v>
      </c>
      <c r="H3091" s="1" t="s">
        <v>1742</v>
      </c>
      <c r="I3091" s="4">
        <v>7723501.0</v>
      </c>
      <c r="J3091" s="4">
        <v>1.0</v>
      </c>
      <c r="K3091" s="1" t="s">
        <v>438</v>
      </c>
      <c r="L3091" s="1" t="s">
        <v>134</v>
      </c>
      <c r="M3091" s="171">
        <v>45762.0</v>
      </c>
      <c r="N3091" s="1" t="s">
        <v>78</v>
      </c>
      <c r="O3091" s="4">
        <v>1.0</v>
      </c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67" t="s">
        <v>7867</v>
      </c>
      <c r="B3092" s="4">
        <v>2.6449477E7</v>
      </c>
      <c r="C3092" s="1" t="s">
        <v>1732</v>
      </c>
      <c r="D3092" s="4">
        <v>3.9405646E7</v>
      </c>
      <c r="E3092" s="1" t="s">
        <v>7783</v>
      </c>
      <c r="F3092" s="1" t="s">
        <v>401</v>
      </c>
      <c r="G3092" s="4">
        <v>23600.0</v>
      </c>
      <c r="H3092" s="1" t="s">
        <v>1742</v>
      </c>
      <c r="I3092" s="4">
        <v>7725030.0</v>
      </c>
      <c r="J3092" s="4">
        <v>1.0</v>
      </c>
      <c r="K3092" s="1" t="s">
        <v>447</v>
      </c>
      <c r="L3092" s="1" t="s">
        <v>134</v>
      </c>
      <c r="M3092" s="171">
        <v>45762.0</v>
      </c>
      <c r="N3092" s="1" t="s">
        <v>78</v>
      </c>
      <c r="O3092" s="4">
        <v>1.0</v>
      </c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67" t="s">
        <v>7868</v>
      </c>
      <c r="B3093" s="4">
        <v>2.6449851E7</v>
      </c>
      <c r="C3093" s="1" t="s">
        <v>1732</v>
      </c>
      <c r="D3093" s="4">
        <v>3.9406084E7</v>
      </c>
      <c r="E3093" s="1" t="s">
        <v>7830</v>
      </c>
      <c r="F3093" s="1" t="s">
        <v>401</v>
      </c>
      <c r="G3093" s="4">
        <v>23600.0</v>
      </c>
      <c r="H3093" s="1" t="s">
        <v>1742</v>
      </c>
      <c r="I3093" s="4">
        <v>7725030.0</v>
      </c>
      <c r="J3093" s="4">
        <v>1.0</v>
      </c>
      <c r="K3093" s="1" t="s">
        <v>447</v>
      </c>
      <c r="L3093" s="1" t="s">
        <v>134</v>
      </c>
      <c r="M3093" s="171">
        <v>45762.0</v>
      </c>
      <c r="N3093" s="1" t="s">
        <v>78</v>
      </c>
      <c r="O3093" s="4">
        <v>1.0</v>
      </c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67" t="s">
        <v>7869</v>
      </c>
      <c r="B3094" s="4">
        <v>2.6449759E7</v>
      </c>
      <c r="C3094" s="1" t="s">
        <v>1732</v>
      </c>
      <c r="D3094" s="4">
        <v>3.9405987E7</v>
      </c>
      <c r="E3094" s="1" t="s">
        <v>7813</v>
      </c>
      <c r="F3094" s="1" t="s">
        <v>401</v>
      </c>
      <c r="G3094" s="4">
        <v>23599.0</v>
      </c>
      <c r="H3094" s="1" t="s">
        <v>1944</v>
      </c>
      <c r="I3094" s="4">
        <v>7725030.0</v>
      </c>
      <c r="J3094" s="4">
        <v>1.0</v>
      </c>
      <c r="K3094" s="1" t="s">
        <v>447</v>
      </c>
      <c r="L3094" s="1" t="s">
        <v>134</v>
      </c>
      <c r="M3094" s="171">
        <v>45762.0</v>
      </c>
      <c r="N3094" s="1" t="s">
        <v>78</v>
      </c>
      <c r="O3094" s="4">
        <v>1.0</v>
      </c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67" t="s">
        <v>7870</v>
      </c>
      <c r="B3095" s="4">
        <v>2.6449741E7</v>
      </c>
      <c r="C3095" s="1" t="s">
        <v>1732</v>
      </c>
      <c r="D3095" s="4">
        <v>3.9405974E7</v>
      </c>
      <c r="E3095" s="1" t="s">
        <v>7805</v>
      </c>
      <c r="F3095" s="1" t="s">
        <v>178</v>
      </c>
      <c r="G3095" s="4">
        <v>24379.0</v>
      </c>
      <c r="H3095" s="1" t="s">
        <v>1779</v>
      </c>
      <c r="I3095" s="4">
        <v>7723501.0</v>
      </c>
      <c r="J3095" s="4">
        <v>1.0</v>
      </c>
      <c r="K3095" s="1" t="s">
        <v>438</v>
      </c>
      <c r="L3095" s="1" t="s">
        <v>134</v>
      </c>
      <c r="M3095" s="171">
        <v>45762.0</v>
      </c>
      <c r="N3095" s="1" t="s">
        <v>78</v>
      </c>
      <c r="O3095" s="4">
        <v>1.0</v>
      </c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67" t="s">
        <v>7871</v>
      </c>
      <c r="B3096" s="4">
        <v>2.6449492E7</v>
      </c>
      <c r="C3096" s="1" t="s">
        <v>1732</v>
      </c>
      <c r="D3096" s="4">
        <v>3.9405671E7</v>
      </c>
      <c r="E3096" s="1" t="s">
        <v>7791</v>
      </c>
      <c r="F3096" s="1" t="s">
        <v>517</v>
      </c>
      <c r="G3096" s="4">
        <v>23598.0</v>
      </c>
      <c r="H3096" s="1" t="s">
        <v>1733</v>
      </c>
      <c r="I3096" s="4">
        <v>7723501.0</v>
      </c>
      <c r="J3096" s="4">
        <v>1.0</v>
      </c>
      <c r="K3096" s="1" t="s">
        <v>438</v>
      </c>
      <c r="L3096" s="1" t="s">
        <v>134</v>
      </c>
      <c r="M3096" s="171">
        <v>45762.0</v>
      </c>
      <c r="N3096" s="1" t="s">
        <v>78</v>
      </c>
      <c r="O3096" s="4">
        <v>1.0</v>
      </c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67" t="s">
        <v>7872</v>
      </c>
      <c r="B3097" s="4">
        <v>2.6450047E7</v>
      </c>
      <c r="C3097" s="1" t="s">
        <v>1732</v>
      </c>
      <c r="D3097" s="4">
        <v>3.9406301E7</v>
      </c>
      <c r="E3097" s="1" t="s">
        <v>7855</v>
      </c>
      <c r="F3097" s="1" t="s">
        <v>556</v>
      </c>
      <c r="G3097" s="4">
        <v>26230.0</v>
      </c>
      <c r="H3097" s="1" t="s">
        <v>7873</v>
      </c>
      <c r="I3097" s="4">
        <v>7723501.0</v>
      </c>
      <c r="J3097" s="4">
        <v>1.0</v>
      </c>
      <c r="K3097" s="1" t="s">
        <v>438</v>
      </c>
      <c r="L3097" s="1" t="s">
        <v>134</v>
      </c>
      <c r="M3097" s="171">
        <v>45762.0</v>
      </c>
      <c r="N3097" s="1" t="s">
        <v>78</v>
      </c>
      <c r="O3097" s="4">
        <v>1.0</v>
      </c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67" t="s">
        <v>7874</v>
      </c>
      <c r="B3098" s="4">
        <v>2.6449844E7</v>
      </c>
      <c r="C3098" s="1" t="s">
        <v>1732</v>
      </c>
      <c r="D3098" s="4">
        <v>3.9406079E7</v>
      </c>
      <c r="E3098" s="1" t="s">
        <v>7826</v>
      </c>
      <c r="F3098" s="1" t="s">
        <v>558</v>
      </c>
      <c r="G3098" s="4">
        <v>26230.0</v>
      </c>
      <c r="H3098" s="1" t="s">
        <v>7873</v>
      </c>
      <c r="I3098" s="4">
        <v>7723501.0</v>
      </c>
      <c r="J3098" s="4">
        <v>1.0</v>
      </c>
      <c r="K3098" s="1" t="s">
        <v>438</v>
      </c>
      <c r="L3098" s="1" t="s">
        <v>134</v>
      </c>
      <c r="M3098" s="171">
        <v>45762.0</v>
      </c>
      <c r="N3098" s="1" t="s">
        <v>78</v>
      </c>
      <c r="O3098" s="4">
        <v>1.0</v>
      </c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99" t="s">
        <v>7875</v>
      </c>
      <c r="B3099" s="168" t="s">
        <v>7824</v>
      </c>
      <c r="C3099" s="31" t="s">
        <v>1735</v>
      </c>
      <c r="D3099" s="168" t="s">
        <v>7825</v>
      </c>
      <c r="E3099" s="31" t="s">
        <v>7826</v>
      </c>
      <c r="F3099" s="31" t="s">
        <v>558</v>
      </c>
      <c r="G3099" s="168" t="s">
        <v>7876</v>
      </c>
      <c r="H3099" s="31" t="s">
        <v>7873</v>
      </c>
      <c r="I3099" s="168" t="s">
        <v>7598</v>
      </c>
      <c r="J3099" s="173">
        <v>1.0</v>
      </c>
      <c r="K3099" s="31" t="s">
        <v>438</v>
      </c>
      <c r="L3099" s="31" t="s">
        <v>134</v>
      </c>
      <c r="M3099" s="174">
        <v>45762.0</v>
      </c>
      <c r="N3099" s="31" t="s">
        <v>78</v>
      </c>
      <c r="O3099" s="173">
        <v>1.0</v>
      </c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99" t="s">
        <v>7877</v>
      </c>
      <c r="B3100" s="168" t="s">
        <v>7878</v>
      </c>
      <c r="C3100" s="31" t="s">
        <v>1725</v>
      </c>
      <c r="D3100" s="168" t="s">
        <v>7879</v>
      </c>
      <c r="E3100" s="31" t="s">
        <v>4171</v>
      </c>
      <c r="F3100" s="31" t="s">
        <v>403</v>
      </c>
      <c r="G3100" s="163" t="s">
        <v>1728</v>
      </c>
      <c r="H3100" s="31" t="s">
        <v>1728</v>
      </c>
      <c r="I3100" s="168" t="s">
        <v>7587</v>
      </c>
      <c r="J3100" s="173">
        <v>1.0</v>
      </c>
      <c r="K3100" s="31" t="s">
        <v>447</v>
      </c>
      <c r="L3100" s="31" t="s">
        <v>134</v>
      </c>
      <c r="M3100" s="174">
        <v>45762.0</v>
      </c>
      <c r="N3100" s="31" t="s">
        <v>78</v>
      </c>
      <c r="O3100" s="173">
        <v>1.0</v>
      </c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99" t="s">
        <v>7880</v>
      </c>
      <c r="B3101" s="168" t="s">
        <v>7881</v>
      </c>
      <c r="C3101" s="31" t="s">
        <v>1725</v>
      </c>
      <c r="D3101" s="168" t="s">
        <v>7882</v>
      </c>
      <c r="E3101" s="31" t="s">
        <v>7883</v>
      </c>
      <c r="F3101" s="31" t="s">
        <v>513</v>
      </c>
      <c r="G3101" s="163" t="s">
        <v>1728</v>
      </c>
      <c r="H3101" s="31" t="s">
        <v>1728</v>
      </c>
      <c r="I3101" s="168" t="s">
        <v>7587</v>
      </c>
      <c r="J3101" s="173">
        <v>1.0</v>
      </c>
      <c r="K3101" s="31" t="s">
        <v>447</v>
      </c>
      <c r="L3101" s="31" t="s">
        <v>134</v>
      </c>
      <c r="M3101" s="174">
        <v>45762.0</v>
      </c>
      <c r="N3101" s="31" t="s">
        <v>78</v>
      </c>
      <c r="O3101" s="173">
        <v>1.0</v>
      </c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99" t="s">
        <v>7884</v>
      </c>
      <c r="B3102" s="168" t="s">
        <v>7885</v>
      </c>
      <c r="C3102" s="31" t="s">
        <v>1725</v>
      </c>
      <c r="D3102" s="168" t="s">
        <v>7886</v>
      </c>
      <c r="E3102" s="31" t="s">
        <v>7887</v>
      </c>
      <c r="F3102" s="31" t="s">
        <v>131</v>
      </c>
      <c r="G3102" s="163" t="s">
        <v>1728</v>
      </c>
      <c r="H3102" s="31" t="s">
        <v>1728</v>
      </c>
      <c r="I3102" s="168" t="s">
        <v>7587</v>
      </c>
      <c r="J3102" s="173">
        <v>1.0</v>
      </c>
      <c r="K3102" s="31" t="s">
        <v>447</v>
      </c>
      <c r="L3102" s="31" t="s">
        <v>134</v>
      </c>
      <c r="M3102" s="174">
        <v>45762.0</v>
      </c>
      <c r="N3102" s="31" t="s">
        <v>78</v>
      </c>
      <c r="O3102" s="173">
        <v>1.0</v>
      </c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99" t="s">
        <v>7888</v>
      </c>
      <c r="B3103" s="168" t="s">
        <v>7889</v>
      </c>
      <c r="C3103" s="31" t="s">
        <v>1725</v>
      </c>
      <c r="D3103" s="168" t="s">
        <v>7890</v>
      </c>
      <c r="E3103" s="31" t="s">
        <v>7891</v>
      </c>
      <c r="F3103" s="31" t="s">
        <v>401</v>
      </c>
      <c r="G3103" s="163" t="s">
        <v>1728</v>
      </c>
      <c r="H3103" s="31" t="s">
        <v>1728</v>
      </c>
      <c r="I3103" s="168" t="s">
        <v>7598</v>
      </c>
      <c r="J3103" s="173">
        <v>1.0</v>
      </c>
      <c r="K3103" s="31" t="s">
        <v>438</v>
      </c>
      <c r="L3103" s="31" t="s">
        <v>134</v>
      </c>
      <c r="M3103" s="174">
        <v>45762.0</v>
      </c>
      <c r="N3103" s="31" t="s">
        <v>78</v>
      </c>
      <c r="O3103" s="173">
        <v>1.0</v>
      </c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99" t="s">
        <v>7892</v>
      </c>
      <c r="B3104" s="168" t="s">
        <v>7893</v>
      </c>
      <c r="C3104" s="31" t="s">
        <v>1725</v>
      </c>
      <c r="D3104" s="168" t="s">
        <v>7894</v>
      </c>
      <c r="E3104" s="31" t="s">
        <v>7738</v>
      </c>
      <c r="F3104" s="31" t="s">
        <v>403</v>
      </c>
      <c r="G3104" s="163" t="s">
        <v>1728</v>
      </c>
      <c r="H3104" s="31" t="s">
        <v>1728</v>
      </c>
      <c r="I3104" s="168" t="s">
        <v>7598</v>
      </c>
      <c r="J3104" s="173">
        <v>1.0</v>
      </c>
      <c r="K3104" s="31" t="s">
        <v>438</v>
      </c>
      <c r="L3104" s="31" t="s">
        <v>134</v>
      </c>
      <c r="M3104" s="174">
        <v>45762.0</v>
      </c>
      <c r="N3104" s="31" t="s">
        <v>78</v>
      </c>
      <c r="O3104" s="173">
        <v>1.0</v>
      </c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99" t="s">
        <v>7895</v>
      </c>
      <c r="B3105" s="168" t="s">
        <v>7896</v>
      </c>
      <c r="C3105" s="31" t="s">
        <v>1725</v>
      </c>
      <c r="D3105" s="168" t="s">
        <v>7897</v>
      </c>
      <c r="E3105" s="31" t="s">
        <v>7524</v>
      </c>
      <c r="F3105" s="31" t="s">
        <v>401</v>
      </c>
      <c r="G3105" s="163" t="s">
        <v>1728</v>
      </c>
      <c r="H3105" s="31" t="s">
        <v>1728</v>
      </c>
      <c r="I3105" s="168" t="s">
        <v>7598</v>
      </c>
      <c r="J3105" s="173">
        <v>1.0</v>
      </c>
      <c r="K3105" s="31" t="s">
        <v>438</v>
      </c>
      <c r="L3105" s="31" t="s">
        <v>134</v>
      </c>
      <c r="M3105" s="174">
        <v>45762.0</v>
      </c>
      <c r="N3105" s="31" t="s">
        <v>78</v>
      </c>
      <c r="O3105" s="173">
        <v>1.0</v>
      </c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99" t="s">
        <v>7898</v>
      </c>
      <c r="B3106" s="168" t="s">
        <v>7899</v>
      </c>
      <c r="C3106" s="31" t="s">
        <v>1725</v>
      </c>
      <c r="D3106" s="168" t="s">
        <v>7900</v>
      </c>
      <c r="E3106" s="31" t="s">
        <v>7901</v>
      </c>
      <c r="F3106" s="31" t="s">
        <v>513</v>
      </c>
      <c r="G3106" s="163" t="s">
        <v>1728</v>
      </c>
      <c r="H3106" s="31" t="s">
        <v>1728</v>
      </c>
      <c r="I3106" s="168" t="s">
        <v>7598</v>
      </c>
      <c r="J3106" s="173">
        <v>1.0</v>
      </c>
      <c r="K3106" s="31" t="s">
        <v>438</v>
      </c>
      <c r="L3106" s="31" t="s">
        <v>134</v>
      </c>
      <c r="M3106" s="174">
        <v>45762.0</v>
      </c>
      <c r="N3106" s="31" t="s">
        <v>78</v>
      </c>
      <c r="O3106" s="173">
        <v>1.0</v>
      </c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99" t="s">
        <v>7902</v>
      </c>
      <c r="B3107" s="168" t="s">
        <v>7903</v>
      </c>
      <c r="C3107" s="31" t="s">
        <v>1725</v>
      </c>
      <c r="D3107" s="168" t="s">
        <v>7904</v>
      </c>
      <c r="E3107" s="31" t="s">
        <v>7905</v>
      </c>
      <c r="F3107" s="31" t="s">
        <v>401</v>
      </c>
      <c r="G3107" s="163" t="s">
        <v>1728</v>
      </c>
      <c r="H3107" s="31" t="s">
        <v>1728</v>
      </c>
      <c r="I3107" s="168" t="s">
        <v>7598</v>
      </c>
      <c r="J3107" s="173">
        <v>1.0</v>
      </c>
      <c r="K3107" s="31" t="s">
        <v>438</v>
      </c>
      <c r="L3107" s="31" t="s">
        <v>134</v>
      </c>
      <c r="M3107" s="174">
        <v>45762.0</v>
      </c>
      <c r="N3107" s="31" t="s">
        <v>78</v>
      </c>
      <c r="O3107" s="173">
        <v>1.0</v>
      </c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99" t="s">
        <v>7906</v>
      </c>
      <c r="B3108" s="168" t="s">
        <v>7907</v>
      </c>
      <c r="C3108" s="31" t="s">
        <v>1725</v>
      </c>
      <c r="D3108" s="168" t="s">
        <v>7908</v>
      </c>
      <c r="E3108" s="31" t="s">
        <v>7909</v>
      </c>
      <c r="F3108" s="31" t="s">
        <v>401</v>
      </c>
      <c r="G3108" s="163" t="s">
        <v>1728</v>
      </c>
      <c r="H3108" s="31" t="s">
        <v>1728</v>
      </c>
      <c r="I3108" s="168" t="s">
        <v>7598</v>
      </c>
      <c r="J3108" s="173">
        <v>1.0</v>
      </c>
      <c r="K3108" s="31" t="s">
        <v>438</v>
      </c>
      <c r="L3108" s="31" t="s">
        <v>134</v>
      </c>
      <c r="M3108" s="174">
        <v>45762.0</v>
      </c>
      <c r="N3108" s="31" t="s">
        <v>78</v>
      </c>
      <c r="O3108" s="173">
        <v>1.0</v>
      </c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67" t="s">
        <v>7910</v>
      </c>
      <c r="B3109" s="4">
        <v>2.6451859E7</v>
      </c>
      <c r="C3109" s="1" t="s">
        <v>1732</v>
      </c>
      <c r="D3109" s="4">
        <v>3.9408784E7</v>
      </c>
      <c r="E3109" s="1" t="s">
        <v>7891</v>
      </c>
      <c r="F3109" s="1" t="s">
        <v>401</v>
      </c>
      <c r="G3109" s="4">
        <v>23901.0</v>
      </c>
      <c r="H3109" s="1" t="s">
        <v>7841</v>
      </c>
      <c r="I3109" s="4">
        <v>7723501.0</v>
      </c>
      <c r="J3109" s="4">
        <v>1.0</v>
      </c>
      <c r="K3109" s="1" t="s">
        <v>438</v>
      </c>
      <c r="L3109" s="1" t="s">
        <v>134</v>
      </c>
      <c r="M3109" s="171">
        <v>45762.0</v>
      </c>
      <c r="N3109" s="1" t="s">
        <v>78</v>
      </c>
      <c r="O3109" s="4">
        <v>1.0</v>
      </c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67" t="s">
        <v>7911</v>
      </c>
      <c r="B3110" s="4">
        <v>2.6452244E7</v>
      </c>
      <c r="C3110" s="1" t="s">
        <v>1732</v>
      </c>
      <c r="D3110" s="4">
        <v>3.9409249E7</v>
      </c>
      <c r="E3110" s="1" t="s">
        <v>7901</v>
      </c>
      <c r="F3110" s="1" t="s">
        <v>513</v>
      </c>
      <c r="G3110" s="4">
        <v>24345.0</v>
      </c>
      <c r="H3110" s="1" t="s">
        <v>7912</v>
      </c>
      <c r="I3110" s="4">
        <v>7723501.0</v>
      </c>
      <c r="J3110" s="4">
        <v>1.0</v>
      </c>
      <c r="K3110" s="1" t="s">
        <v>438</v>
      </c>
      <c r="L3110" s="1" t="s">
        <v>134</v>
      </c>
      <c r="M3110" s="171">
        <v>45762.0</v>
      </c>
      <c r="N3110" s="1" t="s">
        <v>78</v>
      </c>
      <c r="O3110" s="4">
        <v>1.0</v>
      </c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67" t="s">
        <v>7913</v>
      </c>
      <c r="B3111" s="4">
        <v>2.6452181E7</v>
      </c>
      <c r="C3111" s="1" t="s">
        <v>1732</v>
      </c>
      <c r="D3111" s="4">
        <v>3.9409181E7</v>
      </c>
      <c r="E3111" s="1" t="s">
        <v>7524</v>
      </c>
      <c r="F3111" s="1" t="s">
        <v>401</v>
      </c>
      <c r="G3111" s="4">
        <v>23901.0</v>
      </c>
      <c r="H3111" s="1" t="s">
        <v>7841</v>
      </c>
      <c r="I3111" s="4">
        <v>7723501.0</v>
      </c>
      <c r="J3111" s="4">
        <v>1.0</v>
      </c>
      <c r="K3111" s="1" t="s">
        <v>438</v>
      </c>
      <c r="L3111" s="1" t="s">
        <v>134</v>
      </c>
      <c r="M3111" s="171">
        <v>45762.0</v>
      </c>
      <c r="N3111" s="1" t="s">
        <v>78</v>
      </c>
      <c r="O3111" s="4">
        <v>1.0</v>
      </c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67" t="s">
        <v>7914</v>
      </c>
      <c r="B3112" s="4">
        <v>2.6452306E7</v>
      </c>
      <c r="C3112" s="1" t="s">
        <v>1732</v>
      </c>
      <c r="D3112" s="4">
        <v>3.9409331E7</v>
      </c>
      <c r="E3112" s="1" t="s">
        <v>7909</v>
      </c>
      <c r="F3112" s="1" t="s">
        <v>401</v>
      </c>
      <c r="G3112" s="4">
        <v>23901.0</v>
      </c>
      <c r="H3112" s="1" t="s">
        <v>7841</v>
      </c>
      <c r="I3112" s="4">
        <v>7723501.0</v>
      </c>
      <c r="J3112" s="4">
        <v>1.0</v>
      </c>
      <c r="K3112" s="1" t="s">
        <v>438</v>
      </c>
      <c r="L3112" s="1" t="s">
        <v>134</v>
      </c>
      <c r="M3112" s="171">
        <v>45762.0</v>
      </c>
      <c r="N3112" s="1" t="s">
        <v>78</v>
      </c>
      <c r="O3112" s="4">
        <v>1.0</v>
      </c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99" t="s">
        <v>7915</v>
      </c>
      <c r="B3113" s="168" t="s">
        <v>7916</v>
      </c>
      <c r="C3113" s="31" t="s">
        <v>1725</v>
      </c>
      <c r="D3113" s="168" t="s">
        <v>7917</v>
      </c>
      <c r="E3113" s="31" t="s">
        <v>7918</v>
      </c>
      <c r="F3113" s="31" t="s">
        <v>517</v>
      </c>
      <c r="G3113" s="163" t="s">
        <v>1728</v>
      </c>
      <c r="H3113" s="31" t="s">
        <v>1728</v>
      </c>
      <c r="I3113" s="168" t="s">
        <v>7598</v>
      </c>
      <c r="J3113" s="173">
        <v>1.0</v>
      </c>
      <c r="K3113" s="31" t="s">
        <v>438</v>
      </c>
      <c r="L3113" s="31" t="s">
        <v>134</v>
      </c>
      <c r="M3113" s="174">
        <v>45762.0</v>
      </c>
      <c r="N3113" s="31" t="s">
        <v>78</v>
      </c>
      <c r="O3113" s="173">
        <v>1.0</v>
      </c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67" t="s">
        <v>7919</v>
      </c>
      <c r="B3114" s="4">
        <v>2.6452259E7</v>
      </c>
      <c r="C3114" s="1" t="s">
        <v>1732</v>
      </c>
      <c r="D3114" s="4">
        <v>3.9409275E7</v>
      </c>
      <c r="E3114" s="1" t="s">
        <v>7905</v>
      </c>
      <c r="F3114" s="1" t="s">
        <v>401</v>
      </c>
      <c r="G3114" s="4">
        <v>23901.0</v>
      </c>
      <c r="H3114" s="1" t="s">
        <v>7841</v>
      </c>
      <c r="I3114" s="4">
        <v>7723501.0</v>
      </c>
      <c r="J3114" s="4">
        <v>1.0</v>
      </c>
      <c r="K3114" s="1" t="s">
        <v>438</v>
      </c>
      <c r="L3114" s="1" t="s">
        <v>134</v>
      </c>
      <c r="M3114" s="171">
        <v>45762.0</v>
      </c>
      <c r="N3114" s="1" t="s">
        <v>78</v>
      </c>
      <c r="O3114" s="4">
        <v>1.0</v>
      </c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99" t="s">
        <v>7920</v>
      </c>
      <c r="B3115" s="168" t="s">
        <v>7921</v>
      </c>
      <c r="C3115" s="31" t="s">
        <v>1725</v>
      </c>
      <c r="D3115" s="168" t="s">
        <v>7922</v>
      </c>
      <c r="E3115" s="31" t="s">
        <v>7302</v>
      </c>
      <c r="F3115" s="31" t="s">
        <v>517</v>
      </c>
      <c r="G3115" s="163" t="s">
        <v>1728</v>
      </c>
      <c r="H3115" s="31" t="s">
        <v>1728</v>
      </c>
      <c r="I3115" s="168" t="s">
        <v>7598</v>
      </c>
      <c r="J3115" s="173">
        <v>1.0</v>
      </c>
      <c r="K3115" s="31" t="s">
        <v>438</v>
      </c>
      <c r="L3115" s="31" t="s">
        <v>134</v>
      </c>
      <c r="M3115" s="174">
        <v>45762.0</v>
      </c>
      <c r="N3115" s="31" t="s">
        <v>78</v>
      </c>
      <c r="O3115" s="173">
        <v>1.0</v>
      </c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99" t="s">
        <v>7923</v>
      </c>
      <c r="B3116" s="168" t="s">
        <v>7924</v>
      </c>
      <c r="C3116" s="31" t="s">
        <v>1725</v>
      </c>
      <c r="D3116" s="168" t="s">
        <v>7925</v>
      </c>
      <c r="E3116" s="31" t="s">
        <v>7926</v>
      </c>
      <c r="F3116" s="31" t="s">
        <v>132</v>
      </c>
      <c r="G3116" s="163" t="s">
        <v>1728</v>
      </c>
      <c r="H3116" s="31" t="s">
        <v>1728</v>
      </c>
      <c r="I3116" s="168" t="s">
        <v>7598</v>
      </c>
      <c r="J3116" s="173">
        <v>1.0</v>
      </c>
      <c r="K3116" s="31" t="s">
        <v>438</v>
      </c>
      <c r="L3116" s="31" t="s">
        <v>134</v>
      </c>
      <c r="M3116" s="174">
        <v>45762.0</v>
      </c>
      <c r="N3116" s="31" t="s">
        <v>78</v>
      </c>
      <c r="O3116" s="173">
        <v>1.0</v>
      </c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67" t="s">
        <v>7927</v>
      </c>
      <c r="B3117" s="4">
        <v>2.6453516E7</v>
      </c>
      <c r="C3117" s="1" t="s">
        <v>1732</v>
      </c>
      <c r="D3117" s="4">
        <v>3.9411382E7</v>
      </c>
      <c r="E3117" s="1" t="s">
        <v>7926</v>
      </c>
      <c r="F3117" s="1" t="s">
        <v>132</v>
      </c>
      <c r="G3117" s="4">
        <v>25575.0</v>
      </c>
      <c r="H3117" s="1" t="s">
        <v>7594</v>
      </c>
      <c r="I3117" s="4">
        <v>7723501.0</v>
      </c>
      <c r="J3117" s="4">
        <v>1.0</v>
      </c>
      <c r="K3117" s="1" t="s">
        <v>438</v>
      </c>
      <c r="L3117" s="1" t="s">
        <v>134</v>
      </c>
      <c r="M3117" s="171">
        <v>45762.0</v>
      </c>
      <c r="N3117" s="1" t="s">
        <v>78</v>
      </c>
      <c r="O3117" s="4">
        <v>1.0</v>
      </c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99" t="s">
        <v>7928</v>
      </c>
      <c r="B3118" s="168" t="s">
        <v>7929</v>
      </c>
      <c r="C3118" s="31" t="s">
        <v>1725</v>
      </c>
      <c r="D3118" s="168" t="s">
        <v>7930</v>
      </c>
      <c r="E3118" s="31" t="s">
        <v>7931</v>
      </c>
      <c r="F3118" s="31" t="s">
        <v>178</v>
      </c>
      <c r="G3118" s="163" t="s">
        <v>1728</v>
      </c>
      <c r="H3118" s="31" t="s">
        <v>1728</v>
      </c>
      <c r="I3118" s="168" t="s">
        <v>7598</v>
      </c>
      <c r="J3118" s="173">
        <v>1.0</v>
      </c>
      <c r="K3118" s="31" t="s">
        <v>438</v>
      </c>
      <c r="L3118" s="31" t="s">
        <v>134</v>
      </c>
      <c r="M3118" s="174">
        <v>45762.0</v>
      </c>
      <c r="N3118" s="31" t="s">
        <v>78</v>
      </c>
      <c r="O3118" s="173">
        <v>1.0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67" t="s">
        <v>7932</v>
      </c>
      <c r="B3119" s="4">
        <v>2.6453564E7</v>
      </c>
      <c r="C3119" s="1" t="s">
        <v>1732</v>
      </c>
      <c r="D3119" s="4">
        <v>3.9411454E7</v>
      </c>
      <c r="E3119" s="1" t="s">
        <v>7931</v>
      </c>
      <c r="F3119" s="1" t="s">
        <v>178</v>
      </c>
      <c r="G3119" s="4">
        <v>24345.0</v>
      </c>
      <c r="H3119" s="1" t="s">
        <v>7912</v>
      </c>
      <c r="I3119" s="4">
        <v>7723501.0</v>
      </c>
      <c r="J3119" s="4">
        <v>1.0</v>
      </c>
      <c r="K3119" s="1" t="s">
        <v>438</v>
      </c>
      <c r="L3119" s="1" t="s">
        <v>134</v>
      </c>
      <c r="M3119" s="171">
        <v>45762.0</v>
      </c>
      <c r="N3119" s="1" t="s">
        <v>78</v>
      </c>
      <c r="O3119" s="4">
        <v>1.0</v>
      </c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99" t="s">
        <v>7933</v>
      </c>
      <c r="B3120" s="168" t="s">
        <v>7934</v>
      </c>
      <c r="C3120" s="31" t="s">
        <v>1725</v>
      </c>
      <c r="D3120" s="168" t="s">
        <v>7935</v>
      </c>
      <c r="E3120" s="31" t="s">
        <v>7936</v>
      </c>
      <c r="F3120" s="31" t="s">
        <v>132</v>
      </c>
      <c r="G3120" s="163" t="s">
        <v>1728</v>
      </c>
      <c r="H3120" s="31" t="s">
        <v>1728</v>
      </c>
      <c r="I3120" s="168" t="s">
        <v>7598</v>
      </c>
      <c r="J3120" s="173">
        <v>1.0</v>
      </c>
      <c r="K3120" s="31" t="s">
        <v>438</v>
      </c>
      <c r="L3120" s="31" t="s">
        <v>134</v>
      </c>
      <c r="M3120" s="174">
        <v>45762.0</v>
      </c>
      <c r="N3120" s="31" t="s">
        <v>78</v>
      </c>
      <c r="O3120" s="173">
        <v>1.0</v>
      </c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99" t="s">
        <v>7937</v>
      </c>
      <c r="B3121" s="168" t="s">
        <v>7924</v>
      </c>
      <c r="C3121" s="31" t="s">
        <v>1735</v>
      </c>
      <c r="D3121" s="168" t="s">
        <v>7925</v>
      </c>
      <c r="E3121" s="31" t="s">
        <v>7926</v>
      </c>
      <c r="F3121" s="31" t="s">
        <v>132</v>
      </c>
      <c r="G3121" s="168" t="s">
        <v>7627</v>
      </c>
      <c r="H3121" s="31" t="s">
        <v>7594</v>
      </c>
      <c r="I3121" s="168" t="s">
        <v>7598</v>
      </c>
      <c r="J3121" s="173">
        <v>1.0</v>
      </c>
      <c r="K3121" s="31" t="s">
        <v>438</v>
      </c>
      <c r="L3121" s="31" t="s">
        <v>134</v>
      </c>
      <c r="M3121" s="174">
        <v>45762.0</v>
      </c>
      <c r="N3121" s="31" t="s">
        <v>78</v>
      </c>
      <c r="O3121" s="173">
        <v>1.0</v>
      </c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67" t="s">
        <v>7938</v>
      </c>
      <c r="B3122" s="4">
        <v>2.6453614E7</v>
      </c>
      <c r="C3122" s="1" t="s">
        <v>1732</v>
      </c>
      <c r="D3122" s="4">
        <v>3.9411501E7</v>
      </c>
      <c r="E3122" s="1" t="s">
        <v>7936</v>
      </c>
      <c r="F3122" s="1" t="s">
        <v>132</v>
      </c>
      <c r="G3122" s="4">
        <v>25575.0</v>
      </c>
      <c r="H3122" s="1" t="s">
        <v>7594</v>
      </c>
      <c r="I3122" s="4">
        <v>7723501.0</v>
      </c>
      <c r="J3122" s="4">
        <v>1.0</v>
      </c>
      <c r="K3122" s="1" t="s">
        <v>438</v>
      </c>
      <c r="L3122" s="1" t="s">
        <v>134</v>
      </c>
      <c r="M3122" s="171">
        <v>45762.0</v>
      </c>
      <c r="N3122" s="1" t="s">
        <v>78</v>
      </c>
      <c r="O3122" s="4">
        <v>1.0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99" t="s">
        <v>7939</v>
      </c>
      <c r="B3123" s="168" t="s">
        <v>7940</v>
      </c>
      <c r="C3123" s="31" t="s">
        <v>1725</v>
      </c>
      <c r="D3123" s="168" t="s">
        <v>7941</v>
      </c>
      <c r="E3123" s="31" t="s">
        <v>2476</v>
      </c>
      <c r="F3123" s="31" t="s">
        <v>517</v>
      </c>
      <c r="G3123" s="163" t="s">
        <v>1728</v>
      </c>
      <c r="H3123" s="31" t="s">
        <v>1728</v>
      </c>
      <c r="I3123" s="168" t="s">
        <v>7598</v>
      </c>
      <c r="J3123" s="173">
        <v>1.0</v>
      </c>
      <c r="K3123" s="31" t="s">
        <v>438</v>
      </c>
      <c r="L3123" s="31" t="s">
        <v>134</v>
      </c>
      <c r="M3123" s="174">
        <v>45762.0</v>
      </c>
      <c r="N3123" s="31" t="s">
        <v>78</v>
      </c>
      <c r="O3123" s="173">
        <v>1.0</v>
      </c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67" t="s">
        <v>7942</v>
      </c>
      <c r="B3124" s="4">
        <v>2.6453308E7</v>
      </c>
      <c r="C3124" s="1" t="s">
        <v>1732</v>
      </c>
      <c r="D3124" s="4">
        <v>3.9411158E7</v>
      </c>
      <c r="E3124" s="1" t="s">
        <v>7918</v>
      </c>
      <c r="F3124" s="1" t="s">
        <v>517</v>
      </c>
      <c r="G3124" s="4">
        <v>25575.0</v>
      </c>
      <c r="H3124" s="1" t="s">
        <v>7594</v>
      </c>
      <c r="I3124" s="4">
        <v>7723501.0</v>
      </c>
      <c r="J3124" s="4">
        <v>1.0</v>
      </c>
      <c r="K3124" s="1" t="s">
        <v>438</v>
      </c>
      <c r="L3124" s="1" t="s">
        <v>134</v>
      </c>
      <c r="M3124" s="171">
        <v>45762.0</v>
      </c>
      <c r="N3124" s="1" t="s">
        <v>78</v>
      </c>
      <c r="O3124" s="4">
        <v>1.0</v>
      </c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99" t="s">
        <v>7943</v>
      </c>
      <c r="B3125" s="168" t="s">
        <v>7934</v>
      </c>
      <c r="C3125" s="31" t="s">
        <v>1735</v>
      </c>
      <c r="D3125" s="168" t="s">
        <v>7935</v>
      </c>
      <c r="E3125" s="31" t="s">
        <v>7936</v>
      </c>
      <c r="F3125" s="31" t="s">
        <v>132</v>
      </c>
      <c r="G3125" s="168" t="s">
        <v>7627</v>
      </c>
      <c r="H3125" s="31" t="s">
        <v>7594</v>
      </c>
      <c r="I3125" s="168" t="s">
        <v>7598</v>
      </c>
      <c r="J3125" s="173">
        <v>1.0</v>
      </c>
      <c r="K3125" s="31" t="s">
        <v>438</v>
      </c>
      <c r="L3125" s="31" t="s">
        <v>134</v>
      </c>
      <c r="M3125" s="174">
        <v>45762.0</v>
      </c>
      <c r="N3125" s="31" t="s">
        <v>78</v>
      </c>
      <c r="O3125" s="173">
        <v>1.0</v>
      </c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99" t="s">
        <v>7944</v>
      </c>
      <c r="B3126" s="168" t="s">
        <v>7945</v>
      </c>
      <c r="C3126" s="31" t="s">
        <v>1725</v>
      </c>
      <c r="D3126" s="168" t="s">
        <v>7946</v>
      </c>
      <c r="E3126" s="31" t="s">
        <v>7947</v>
      </c>
      <c r="F3126" s="31" t="s">
        <v>129</v>
      </c>
      <c r="G3126" s="163" t="s">
        <v>1728</v>
      </c>
      <c r="H3126" s="31" t="s">
        <v>1728</v>
      </c>
      <c r="I3126" s="168" t="s">
        <v>7598</v>
      </c>
      <c r="J3126" s="173">
        <v>1.0</v>
      </c>
      <c r="K3126" s="31" t="s">
        <v>438</v>
      </c>
      <c r="L3126" s="31" t="s">
        <v>134</v>
      </c>
      <c r="M3126" s="174">
        <v>45762.0</v>
      </c>
      <c r="N3126" s="31" t="s">
        <v>78</v>
      </c>
      <c r="O3126" s="173">
        <v>1.0</v>
      </c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67" t="s">
        <v>7948</v>
      </c>
      <c r="B3127" s="4">
        <v>2.6453906E7</v>
      </c>
      <c r="C3127" s="1" t="s">
        <v>1732</v>
      </c>
      <c r="D3127" s="4">
        <v>3.9412047E7</v>
      </c>
      <c r="E3127" s="1" t="s">
        <v>7947</v>
      </c>
      <c r="F3127" s="1" t="s">
        <v>129</v>
      </c>
      <c r="G3127" s="4">
        <v>20700.0</v>
      </c>
      <c r="H3127" s="1" t="s">
        <v>6719</v>
      </c>
      <c r="I3127" s="4">
        <v>7723501.0</v>
      </c>
      <c r="J3127" s="4">
        <v>1.0</v>
      </c>
      <c r="K3127" s="1" t="s">
        <v>438</v>
      </c>
      <c r="L3127" s="1" t="s">
        <v>134</v>
      </c>
      <c r="M3127" s="171">
        <v>45762.0</v>
      </c>
      <c r="N3127" s="1" t="s">
        <v>78</v>
      </c>
      <c r="O3127" s="4">
        <v>1.0</v>
      </c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99" t="s">
        <v>7949</v>
      </c>
      <c r="B3128" s="168" t="s">
        <v>7916</v>
      </c>
      <c r="C3128" s="31" t="s">
        <v>1735</v>
      </c>
      <c r="D3128" s="168" t="s">
        <v>7917</v>
      </c>
      <c r="E3128" s="31" t="s">
        <v>7918</v>
      </c>
      <c r="F3128" s="31" t="s">
        <v>517</v>
      </c>
      <c r="G3128" s="168" t="s">
        <v>7627</v>
      </c>
      <c r="H3128" s="31" t="s">
        <v>7594</v>
      </c>
      <c r="I3128" s="168" t="s">
        <v>7598</v>
      </c>
      <c r="J3128" s="173">
        <v>1.0</v>
      </c>
      <c r="K3128" s="31" t="s">
        <v>438</v>
      </c>
      <c r="L3128" s="31" t="s">
        <v>134</v>
      </c>
      <c r="M3128" s="174">
        <v>45762.0</v>
      </c>
      <c r="N3128" s="31" t="s">
        <v>78</v>
      </c>
      <c r="O3128" s="173">
        <v>1.0</v>
      </c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67" t="s">
        <v>7950</v>
      </c>
      <c r="B3129" s="4">
        <v>2.6453454E7</v>
      </c>
      <c r="C3129" s="1" t="s">
        <v>1732</v>
      </c>
      <c r="D3129" s="4">
        <v>3.9411324E7</v>
      </c>
      <c r="E3129" s="1" t="s">
        <v>7302</v>
      </c>
      <c r="F3129" s="1" t="s">
        <v>517</v>
      </c>
      <c r="G3129" s="4">
        <v>25575.0</v>
      </c>
      <c r="H3129" s="1" t="s">
        <v>7594</v>
      </c>
      <c r="I3129" s="4">
        <v>7723501.0</v>
      </c>
      <c r="J3129" s="4">
        <v>1.0</v>
      </c>
      <c r="K3129" s="1" t="s">
        <v>438</v>
      </c>
      <c r="L3129" s="1" t="s">
        <v>134</v>
      </c>
      <c r="M3129" s="171">
        <v>45762.0</v>
      </c>
      <c r="N3129" s="1" t="s">
        <v>78</v>
      </c>
      <c r="O3129" s="4">
        <v>1.0</v>
      </c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99" t="s">
        <v>7951</v>
      </c>
      <c r="B3130" s="168" t="s">
        <v>7945</v>
      </c>
      <c r="C3130" s="31" t="s">
        <v>1735</v>
      </c>
      <c r="D3130" s="168" t="s">
        <v>7946</v>
      </c>
      <c r="E3130" s="31" t="s">
        <v>7947</v>
      </c>
      <c r="F3130" s="31" t="s">
        <v>129</v>
      </c>
      <c r="G3130" s="168" t="s">
        <v>6891</v>
      </c>
      <c r="H3130" s="31" t="s">
        <v>6719</v>
      </c>
      <c r="I3130" s="168" t="s">
        <v>7598</v>
      </c>
      <c r="J3130" s="173">
        <v>1.0</v>
      </c>
      <c r="K3130" s="31" t="s">
        <v>438</v>
      </c>
      <c r="L3130" s="31" t="s">
        <v>134</v>
      </c>
      <c r="M3130" s="174">
        <v>45762.0</v>
      </c>
      <c r="N3130" s="31" t="s">
        <v>78</v>
      </c>
      <c r="O3130" s="173">
        <v>1.0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99" t="s">
        <v>7952</v>
      </c>
      <c r="B3131" s="168" t="s">
        <v>7929</v>
      </c>
      <c r="C3131" s="31" t="s">
        <v>1735</v>
      </c>
      <c r="D3131" s="168" t="s">
        <v>7930</v>
      </c>
      <c r="E3131" s="31" t="s">
        <v>7931</v>
      </c>
      <c r="F3131" s="31" t="s">
        <v>178</v>
      </c>
      <c r="G3131" s="168" t="s">
        <v>7953</v>
      </c>
      <c r="H3131" s="31" t="s">
        <v>7912</v>
      </c>
      <c r="I3131" s="168" t="s">
        <v>7598</v>
      </c>
      <c r="J3131" s="173">
        <v>1.0</v>
      </c>
      <c r="K3131" s="31" t="s">
        <v>438</v>
      </c>
      <c r="L3131" s="31" t="s">
        <v>134</v>
      </c>
      <c r="M3131" s="174">
        <v>45762.0</v>
      </c>
      <c r="N3131" s="31" t="s">
        <v>78</v>
      </c>
      <c r="O3131" s="173">
        <v>1.0</v>
      </c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99" t="s">
        <v>7954</v>
      </c>
      <c r="B3132" s="168" t="s">
        <v>7955</v>
      </c>
      <c r="C3132" s="31" t="s">
        <v>1725</v>
      </c>
      <c r="D3132" s="168" t="s">
        <v>7956</v>
      </c>
      <c r="E3132" s="31" t="s">
        <v>7957</v>
      </c>
      <c r="F3132" s="31" t="s">
        <v>178</v>
      </c>
      <c r="G3132" s="163" t="s">
        <v>1728</v>
      </c>
      <c r="H3132" s="31" t="s">
        <v>1728</v>
      </c>
      <c r="I3132" s="168" t="s">
        <v>7598</v>
      </c>
      <c r="J3132" s="173">
        <v>1.0</v>
      </c>
      <c r="K3132" s="31" t="s">
        <v>438</v>
      </c>
      <c r="L3132" s="31" t="s">
        <v>134</v>
      </c>
      <c r="M3132" s="174">
        <v>45762.0</v>
      </c>
      <c r="N3132" s="31" t="s">
        <v>78</v>
      </c>
      <c r="O3132" s="173">
        <v>1.0</v>
      </c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99" t="s">
        <v>7958</v>
      </c>
      <c r="B3133" s="168" t="s">
        <v>7921</v>
      </c>
      <c r="C3133" s="31" t="s">
        <v>1735</v>
      </c>
      <c r="D3133" s="168" t="s">
        <v>7922</v>
      </c>
      <c r="E3133" s="31" t="s">
        <v>7302</v>
      </c>
      <c r="F3133" s="31" t="s">
        <v>517</v>
      </c>
      <c r="G3133" s="168" t="s">
        <v>7627</v>
      </c>
      <c r="H3133" s="31" t="s">
        <v>7594</v>
      </c>
      <c r="I3133" s="168" t="s">
        <v>7598</v>
      </c>
      <c r="J3133" s="173">
        <v>1.0</v>
      </c>
      <c r="K3133" s="31" t="s">
        <v>438</v>
      </c>
      <c r="L3133" s="31" t="s">
        <v>134</v>
      </c>
      <c r="M3133" s="174">
        <v>45762.0</v>
      </c>
      <c r="N3133" s="31" t="s">
        <v>78</v>
      </c>
      <c r="O3133" s="173">
        <v>1.0</v>
      </c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99" t="s">
        <v>7959</v>
      </c>
      <c r="B3134" s="168" t="s">
        <v>7960</v>
      </c>
      <c r="C3134" s="31" t="s">
        <v>1725</v>
      </c>
      <c r="D3134" s="168" t="s">
        <v>7961</v>
      </c>
      <c r="E3134" s="31" t="s">
        <v>7962</v>
      </c>
      <c r="F3134" s="31" t="s">
        <v>178</v>
      </c>
      <c r="G3134" s="163" t="s">
        <v>1728</v>
      </c>
      <c r="H3134" s="31" t="s">
        <v>1728</v>
      </c>
      <c r="I3134" s="168" t="s">
        <v>7598</v>
      </c>
      <c r="J3134" s="173">
        <v>1.0</v>
      </c>
      <c r="K3134" s="31" t="s">
        <v>438</v>
      </c>
      <c r="L3134" s="31" t="s">
        <v>134</v>
      </c>
      <c r="M3134" s="174">
        <v>45762.0</v>
      </c>
      <c r="N3134" s="31" t="s">
        <v>78</v>
      </c>
      <c r="O3134" s="173">
        <v>1.0</v>
      </c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99" t="s">
        <v>7963</v>
      </c>
      <c r="B3135" s="168" t="s">
        <v>7964</v>
      </c>
      <c r="C3135" s="31" t="s">
        <v>1725</v>
      </c>
      <c r="D3135" s="168" t="s">
        <v>7965</v>
      </c>
      <c r="E3135" s="31" t="s">
        <v>7966</v>
      </c>
      <c r="F3135" s="31" t="s">
        <v>517</v>
      </c>
      <c r="G3135" s="163" t="s">
        <v>1728</v>
      </c>
      <c r="H3135" s="31" t="s">
        <v>1728</v>
      </c>
      <c r="I3135" s="168" t="s">
        <v>7598</v>
      </c>
      <c r="J3135" s="173">
        <v>1.0</v>
      </c>
      <c r="K3135" s="31" t="s">
        <v>438</v>
      </c>
      <c r="L3135" s="31" t="s">
        <v>134</v>
      </c>
      <c r="M3135" s="174">
        <v>45762.0</v>
      </c>
      <c r="N3135" s="31" t="s">
        <v>78</v>
      </c>
      <c r="O3135" s="173">
        <v>1.0</v>
      </c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67" t="s">
        <v>7967</v>
      </c>
      <c r="B3136" s="4">
        <v>2.6453706E7</v>
      </c>
      <c r="C3136" s="1" t="s">
        <v>1732</v>
      </c>
      <c r="D3136" s="4">
        <v>3.9411608E7</v>
      </c>
      <c r="E3136" s="1" t="s">
        <v>2476</v>
      </c>
      <c r="F3136" s="1" t="s">
        <v>517</v>
      </c>
      <c r="G3136" s="4">
        <v>20700.0</v>
      </c>
      <c r="H3136" s="1" t="s">
        <v>6719</v>
      </c>
      <c r="I3136" s="4">
        <v>7723501.0</v>
      </c>
      <c r="J3136" s="4">
        <v>1.0</v>
      </c>
      <c r="K3136" s="1" t="s">
        <v>438</v>
      </c>
      <c r="L3136" s="1" t="s">
        <v>134</v>
      </c>
      <c r="M3136" s="171">
        <v>45762.0</v>
      </c>
      <c r="N3136" s="1" t="s">
        <v>78</v>
      </c>
      <c r="O3136" s="4">
        <v>1.0</v>
      </c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99" t="s">
        <v>7968</v>
      </c>
      <c r="B3137" s="168" t="s">
        <v>7969</v>
      </c>
      <c r="C3137" s="31" t="s">
        <v>1725</v>
      </c>
      <c r="D3137" s="168" t="s">
        <v>7970</v>
      </c>
      <c r="E3137" s="31" t="s">
        <v>7971</v>
      </c>
      <c r="F3137" s="31" t="s">
        <v>131</v>
      </c>
      <c r="G3137" s="163" t="s">
        <v>1728</v>
      </c>
      <c r="H3137" s="31" t="s">
        <v>1728</v>
      </c>
      <c r="I3137" s="168" t="s">
        <v>7598</v>
      </c>
      <c r="J3137" s="173">
        <v>1.0</v>
      </c>
      <c r="K3137" s="31" t="s">
        <v>438</v>
      </c>
      <c r="L3137" s="31" t="s">
        <v>134</v>
      </c>
      <c r="M3137" s="174">
        <v>45762.0</v>
      </c>
      <c r="N3137" s="31" t="s">
        <v>78</v>
      </c>
      <c r="O3137" s="173">
        <v>1.0</v>
      </c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99" t="s">
        <v>7972</v>
      </c>
      <c r="B3138" s="168" t="s">
        <v>7940</v>
      </c>
      <c r="C3138" s="31" t="s">
        <v>1735</v>
      </c>
      <c r="D3138" s="168" t="s">
        <v>7941</v>
      </c>
      <c r="E3138" s="31" t="s">
        <v>2476</v>
      </c>
      <c r="F3138" s="31" t="s">
        <v>517</v>
      </c>
      <c r="G3138" s="168" t="s">
        <v>6891</v>
      </c>
      <c r="H3138" s="31" t="s">
        <v>6719</v>
      </c>
      <c r="I3138" s="168" t="s">
        <v>7598</v>
      </c>
      <c r="J3138" s="173">
        <v>1.0</v>
      </c>
      <c r="K3138" s="31" t="s">
        <v>438</v>
      </c>
      <c r="L3138" s="31" t="s">
        <v>134</v>
      </c>
      <c r="M3138" s="174">
        <v>45762.0</v>
      </c>
      <c r="N3138" s="31" t="s">
        <v>78</v>
      </c>
      <c r="O3138" s="173">
        <v>1.0</v>
      </c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67" t="s">
        <v>7973</v>
      </c>
      <c r="B3139" s="4">
        <v>2.6454308E7</v>
      </c>
      <c r="C3139" s="1" t="s">
        <v>1732</v>
      </c>
      <c r="D3139" s="4">
        <v>3.9413E7</v>
      </c>
      <c r="E3139" s="1" t="s">
        <v>7966</v>
      </c>
      <c r="F3139" s="1" t="s">
        <v>517</v>
      </c>
      <c r="G3139" s="4">
        <v>20700.0</v>
      </c>
      <c r="H3139" s="1" t="s">
        <v>6719</v>
      </c>
      <c r="I3139" s="4">
        <v>7723501.0</v>
      </c>
      <c r="J3139" s="4">
        <v>1.0</v>
      </c>
      <c r="K3139" s="1" t="s">
        <v>438</v>
      </c>
      <c r="L3139" s="1" t="s">
        <v>134</v>
      </c>
      <c r="M3139" s="171">
        <v>45762.0</v>
      </c>
      <c r="N3139" s="1" t="s">
        <v>78</v>
      </c>
      <c r="O3139" s="4">
        <v>1.0</v>
      </c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99" t="s">
        <v>7974</v>
      </c>
      <c r="B3140" s="168" t="s">
        <v>7964</v>
      </c>
      <c r="C3140" s="31" t="s">
        <v>1735</v>
      </c>
      <c r="D3140" s="168" t="s">
        <v>7965</v>
      </c>
      <c r="E3140" s="31" t="s">
        <v>7966</v>
      </c>
      <c r="F3140" s="31" t="s">
        <v>517</v>
      </c>
      <c r="G3140" s="168" t="s">
        <v>6891</v>
      </c>
      <c r="H3140" s="31" t="s">
        <v>6719</v>
      </c>
      <c r="I3140" s="168" t="s">
        <v>7598</v>
      </c>
      <c r="J3140" s="173">
        <v>1.0</v>
      </c>
      <c r="K3140" s="31" t="s">
        <v>438</v>
      </c>
      <c r="L3140" s="31" t="s">
        <v>134</v>
      </c>
      <c r="M3140" s="174">
        <v>45762.0</v>
      </c>
      <c r="N3140" s="31" t="s">
        <v>78</v>
      </c>
      <c r="O3140" s="173">
        <v>1.0</v>
      </c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67" t="s">
        <v>7975</v>
      </c>
      <c r="B3141" s="4">
        <v>2.6454304E7</v>
      </c>
      <c r="C3141" s="1" t="s">
        <v>1732</v>
      </c>
      <c r="D3141" s="4">
        <v>3.9412999E7</v>
      </c>
      <c r="E3141" s="1" t="s">
        <v>7962</v>
      </c>
      <c r="F3141" s="1" t="s">
        <v>178</v>
      </c>
      <c r="G3141" s="4">
        <v>20700.0</v>
      </c>
      <c r="H3141" s="1" t="s">
        <v>6719</v>
      </c>
      <c r="I3141" s="4">
        <v>7723501.0</v>
      </c>
      <c r="J3141" s="4">
        <v>1.0</v>
      </c>
      <c r="K3141" s="1" t="s">
        <v>438</v>
      </c>
      <c r="L3141" s="1" t="s">
        <v>134</v>
      </c>
      <c r="M3141" s="171">
        <v>45762.0</v>
      </c>
      <c r="N3141" s="1" t="s">
        <v>78</v>
      </c>
      <c r="O3141" s="4">
        <v>1.0</v>
      </c>
    </row>
    <row r="3142">
      <c r="A3142" s="99" t="s">
        <v>7976</v>
      </c>
      <c r="B3142" s="168" t="s">
        <v>7977</v>
      </c>
      <c r="C3142" s="31" t="s">
        <v>1725</v>
      </c>
      <c r="D3142" s="168" t="s">
        <v>7978</v>
      </c>
      <c r="E3142" s="31" t="s">
        <v>7979</v>
      </c>
      <c r="F3142" s="31" t="s">
        <v>129</v>
      </c>
      <c r="G3142" s="163" t="s">
        <v>1728</v>
      </c>
      <c r="H3142" s="31" t="s">
        <v>1728</v>
      </c>
      <c r="I3142" s="168" t="s">
        <v>7598</v>
      </c>
      <c r="J3142" s="173">
        <v>1.0</v>
      </c>
      <c r="K3142" s="31" t="s">
        <v>438</v>
      </c>
      <c r="L3142" s="31" t="s">
        <v>134</v>
      </c>
      <c r="M3142" s="174">
        <v>45762.0</v>
      </c>
      <c r="N3142" s="31" t="s">
        <v>78</v>
      </c>
      <c r="O3142" s="173">
        <v>1.0</v>
      </c>
    </row>
    <row r="3143">
      <c r="A3143" s="99" t="s">
        <v>7980</v>
      </c>
      <c r="B3143" s="168" t="s">
        <v>7981</v>
      </c>
      <c r="C3143" s="31" t="s">
        <v>1725</v>
      </c>
      <c r="D3143" s="168" t="s">
        <v>7982</v>
      </c>
      <c r="E3143" s="31" t="s">
        <v>7983</v>
      </c>
      <c r="F3143" s="31" t="s">
        <v>131</v>
      </c>
      <c r="G3143" s="163" t="s">
        <v>1728</v>
      </c>
      <c r="H3143" s="31" t="s">
        <v>1728</v>
      </c>
      <c r="I3143" s="168" t="s">
        <v>7598</v>
      </c>
      <c r="J3143" s="173">
        <v>1.0</v>
      </c>
      <c r="K3143" s="31" t="s">
        <v>438</v>
      </c>
      <c r="L3143" s="31" t="s">
        <v>134</v>
      </c>
      <c r="M3143" s="174">
        <v>45762.0</v>
      </c>
      <c r="N3143" s="31" t="s">
        <v>78</v>
      </c>
      <c r="O3143" s="173">
        <v>1.0</v>
      </c>
    </row>
    <row r="3144">
      <c r="A3144" s="99" t="s">
        <v>7984</v>
      </c>
      <c r="B3144" s="168" t="s">
        <v>7985</v>
      </c>
      <c r="C3144" s="31" t="s">
        <v>1725</v>
      </c>
      <c r="D3144" s="168" t="s">
        <v>7986</v>
      </c>
      <c r="E3144" s="31" t="s">
        <v>7987</v>
      </c>
      <c r="F3144" s="31" t="s">
        <v>517</v>
      </c>
      <c r="G3144" s="163" t="s">
        <v>1728</v>
      </c>
      <c r="H3144" s="31" t="s">
        <v>1728</v>
      </c>
      <c r="I3144" s="168" t="s">
        <v>7598</v>
      </c>
      <c r="J3144" s="173">
        <v>1.0</v>
      </c>
      <c r="K3144" s="31" t="s">
        <v>438</v>
      </c>
      <c r="L3144" s="31" t="s">
        <v>134</v>
      </c>
      <c r="M3144" s="174">
        <v>45762.0</v>
      </c>
      <c r="N3144" s="31" t="s">
        <v>78</v>
      </c>
      <c r="O3144" s="173">
        <v>1.0</v>
      </c>
    </row>
    <row r="3145">
      <c r="A3145" s="99" t="s">
        <v>7988</v>
      </c>
      <c r="B3145" s="168" t="s">
        <v>7960</v>
      </c>
      <c r="C3145" s="31" t="s">
        <v>1735</v>
      </c>
      <c r="D3145" s="168" t="s">
        <v>7961</v>
      </c>
      <c r="E3145" s="31" t="s">
        <v>7962</v>
      </c>
      <c r="F3145" s="31" t="s">
        <v>178</v>
      </c>
      <c r="G3145" s="168" t="s">
        <v>6891</v>
      </c>
      <c r="H3145" s="31" t="s">
        <v>6719</v>
      </c>
      <c r="I3145" s="168" t="s">
        <v>7598</v>
      </c>
      <c r="J3145" s="173">
        <v>1.0</v>
      </c>
      <c r="K3145" s="31" t="s">
        <v>438</v>
      </c>
      <c r="L3145" s="31" t="s">
        <v>134</v>
      </c>
      <c r="M3145" s="174">
        <v>45762.0</v>
      </c>
      <c r="N3145" s="31" t="s">
        <v>78</v>
      </c>
      <c r="O3145" s="173">
        <v>1.0</v>
      </c>
    </row>
    <row r="3146">
      <c r="A3146" s="99" t="s">
        <v>7989</v>
      </c>
      <c r="B3146" s="168" t="s">
        <v>7990</v>
      </c>
      <c r="C3146" s="31" t="s">
        <v>1725</v>
      </c>
      <c r="D3146" s="168" t="s">
        <v>7991</v>
      </c>
      <c r="E3146" s="31" t="s">
        <v>7992</v>
      </c>
      <c r="F3146" s="31" t="s">
        <v>132</v>
      </c>
      <c r="G3146" s="163" t="s">
        <v>1728</v>
      </c>
      <c r="H3146" s="31" t="s">
        <v>1728</v>
      </c>
      <c r="I3146" s="168" t="s">
        <v>7598</v>
      </c>
      <c r="J3146" s="173">
        <v>1.0</v>
      </c>
      <c r="K3146" s="31" t="s">
        <v>438</v>
      </c>
      <c r="L3146" s="31" t="s">
        <v>134</v>
      </c>
      <c r="M3146" s="174">
        <v>45762.0</v>
      </c>
      <c r="N3146" s="31" t="s">
        <v>78</v>
      </c>
      <c r="O3146" s="173">
        <v>1.0</v>
      </c>
    </row>
    <row r="3147">
      <c r="A3147" s="167" t="s">
        <v>7993</v>
      </c>
      <c r="B3147" s="4">
        <v>2.6455244E7</v>
      </c>
      <c r="C3147" s="1" t="s">
        <v>1732</v>
      </c>
      <c r="D3147" s="4">
        <v>3.9414363E7</v>
      </c>
      <c r="E3147" s="1" t="s">
        <v>7992</v>
      </c>
      <c r="F3147" s="1" t="s">
        <v>132</v>
      </c>
      <c r="G3147" s="4">
        <v>24345.0</v>
      </c>
      <c r="H3147" s="1" t="s">
        <v>7912</v>
      </c>
      <c r="I3147" s="4">
        <v>7723501.0</v>
      </c>
      <c r="J3147" s="4">
        <v>1.0</v>
      </c>
      <c r="K3147" s="1" t="s">
        <v>438</v>
      </c>
      <c r="L3147" s="1" t="s">
        <v>134</v>
      </c>
      <c r="M3147" s="171">
        <v>45762.0</v>
      </c>
      <c r="N3147" s="1" t="s">
        <v>78</v>
      </c>
      <c r="O3147" s="4">
        <v>1.0</v>
      </c>
    </row>
    <row r="3148">
      <c r="A3148" s="99" t="s">
        <v>7994</v>
      </c>
      <c r="B3148" s="168" t="s">
        <v>7995</v>
      </c>
      <c r="C3148" s="31" t="s">
        <v>1725</v>
      </c>
      <c r="D3148" s="168" t="s">
        <v>7996</v>
      </c>
      <c r="E3148" s="31" t="s">
        <v>7997</v>
      </c>
      <c r="F3148" s="31" t="s">
        <v>517</v>
      </c>
      <c r="G3148" s="163" t="s">
        <v>1728</v>
      </c>
      <c r="H3148" s="31" t="s">
        <v>1728</v>
      </c>
      <c r="I3148" s="168" t="s">
        <v>7598</v>
      </c>
      <c r="J3148" s="173">
        <v>1.0</v>
      </c>
      <c r="K3148" s="31" t="s">
        <v>438</v>
      </c>
      <c r="L3148" s="31" t="s">
        <v>134</v>
      </c>
      <c r="M3148" s="174">
        <v>45762.0</v>
      </c>
      <c r="N3148" s="31" t="s">
        <v>78</v>
      </c>
      <c r="O3148" s="173">
        <v>1.0</v>
      </c>
    </row>
    <row r="3149">
      <c r="A3149" s="167" t="s">
        <v>7998</v>
      </c>
      <c r="B3149" s="4">
        <v>2.6455042E7</v>
      </c>
      <c r="C3149" s="1" t="s">
        <v>1732</v>
      </c>
      <c r="D3149" s="4">
        <v>3.9414115E7</v>
      </c>
      <c r="E3149" s="1" t="s">
        <v>7979</v>
      </c>
      <c r="F3149" s="1" t="s">
        <v>129</v>
      </c>
      <c r="G3149" s="4">
        <v>23901.0</v>
      </c>
      <c r="H3149" s="1" t="s">
        <v>7841</v>
      </c>
      <c r="I3149" s="4">
        <v>7723501.0</v>
      </c>
      <c r="J3149" s="4">
        <v>1.0</v>
      </c>
      <c r="K3149" s="1" t="s">
        <v>438</v>
      </c>
      <c r="L3149" s="1" t="s">
        <v>134</v>
      </c>
      <c r="M3149" s="171">
        <v>45762.0</v>
      </c>
      <c r="N3149" s="1" t="s">
        <v>78</v>
      </c>
      <c r="O3149" s="4">
        <v>1.0</v>
      </c>
    </row>
    <row r="3150">
      <c r="A3150" s="99" t="s">
        <v>7999</v>
      </c>
      <c r="B3150" s="168" t="s">
        <v>7990</v>
      </c>
      <c r="C3150" s="31" t="s">
        <v>1735</v>
      </c>
      <c r="D3150" s="168" t="s">
        <v>7991</v>
      </c>
      <c r="E3150" s="31" t="s">
        <v>7992</v>
      </c>
      <c r="F3150" s="31" t="s">
        <v>132</v>
      </c>
      <c r="G3150" s="168" t="s">
        <v>7953</v>
      </c>
      <c r="H3150" s="31" t="s">
        <v>7912</v>
      </c>
      <c r="I3150" s="168" t="s">
        <v>7598</v>
      </c>
      <c r="J3150" s="173">
        <v>1.0</v>
      </c>
      <c r="K3150" s="31" t="s">
        <v>438</v>
      </c>
      <c r="L3150" s="31" t="s">
        <v>134</v>
      </c>
      <c r="M3150" s="174">
        <v>45762.0</v>
      </c>
      <c r="N3150" s="31" t="s">
        <v>78</v>
      </c>
      <c r="O3150" s="173">
        <v>1.0</v>
      </c>
    </row>
    <row r="3151">
      <c r="A3151" s="167" t="s">
        <v>8000</v>
      </c>
      <c r="B3151" s="4">
        <v>2.6454736E7</v>
      </c>
      <c r="C3151" s="1" t="s">
        <v>1732</v>
      </c>
      <c r="D3151" s="4">
        <v>3.941373E7</v>
      </c>
      <c r="E3151" s="1" t="s">
        <v>7971</v>
      </c>
      <c r="F3151" s="1" t="s">
        <v>131</v>
      </c>
      <c r="G3151" s="4">
        <v>24345.0</v>
      </c>
      <c r="H3151" s="1" t="s">
        <v>7912</v>
      </c>
      <c r="I3151" s="4">
        <v>7723501.0</v>
      </c>
      <c r="J3151" s="4">
        <v>1.0</v>
      </c>
      <c r="K3151" s="1" t="s">
        <v>438</v>
      </c>
      <c r="L3151" s="1" t="s">
        <v>134</v>
      </c>
      <c r="M3151" s="171">
        <v>45762.0</v>
      </c>
      <c r="N3151" s="1" t="s">
        <v>78</v>
      </c>
      <c r="O3151" s="4">
        <v>1.0</v>
      </c>
    </row>
    <row r="3152">
      <c r="A3152" s="99" t="s">
        <v>8001</v>
      </c>
      <c r="B3152" s="168" t="s">
        <v>8002</v>
      </c>
      <c r="C3152" s="31" t="s">
        <v>1725</v>
      </c>
      <c r="D3152" s="168" t="s">
        <v>8003</v>
      </c>
      <c r="E3152" s="31" t="s">
        <v>8004</v>
      </c>
      <c r="F3152" s="31" t="s">
        <v>132</v>
      </c>
      <c r="G3152" s="163" t="s">
        <v>1728</v>
      </c>
      <c r="H3152" s="31" t="s">
        <v>1728</v>
      </c>
      <c r="I3152" s="168" t="s">
        <v>7598</v>
      </c>
      <c r="J3152" s="173">
        <v>1.0</v>
      </c>
      <c r="K3152" s="31" t="s">
        <v>438</v>
      </c>
      <c r="L3152" s="31" t="s">
        <v>134</v>
      </c>
      <c r="M3152" s="174">
        <v>45762.0</v>
      </c>
      <c r="N3152" s="31" t="s">
        <v>78</v>
      </c>
      <c r="O3152" s="173">
        <v>1.0</v>
      </c>
    </row>
    <row r="3153">
      <c r="A3153" s="167" t="s">
        <v>8005</v>
      </c>
      <c r="B3153" s="4">
        <v>2.6455493E7</v>
      </c>
      <c r="C3153" s="1" t="s">
        <v>1732</v>
      </c>
      <c r="D3153" s="4">
        <v>3.9415156E7</v>
      </c>
      <c r="E3153" s="1" t="s">
        <v>8004</v>
      </c>
      <c r="F3153" s="1" t="s">
        <v>132</v>
      </c>
      <c r="G3153" s="4">
        <v>24345.0</v>
      </c>
      <c r="H3153" s="1" t="s">
        <v>7912</v>
      </c>
      <c r="I3153" s="4">
        <v>7723501.0</v>
      </c>
      <c r="J3153" s="4">
        <v>1.0</v>
      </c>
      <c r="K3153" s="1" t="s">
        <v>438</v>
      </c>
      <c r="L3153" s="1" t="s">
        <v>134</v>
      </c>
      <c r="M3153" s="171">
        <v>45762.0</v>
      </c>
      <c r="N3153" s="1" t="s">
        <v>78</v>
      </c>
      <c r="O3153" s="4">
        <v>1.0</v>
      </c>
    </row>
    <row r="3154">
      <c r="A3154" s="99" t="s">
        <v>8006</v>
      </c>
      <c r="B3154" s="168" t="s">
        <v>8007</v>
      </c>
      <c r="C3154" s="31" t="s">
        <v>1725</v>
      </c>
      <c r="D3154" s="168" t="s">
        <v>8008</v>
      </c>
      <c r="E3154" s="31" t="s">
        <v>5573</v>
      </c>
      <c r="F3154" s="31" t="s">
        <v>517</v>
      </c>
      <c r="G3154" s="163" t="s">
        <v>1728</v>
      </c>
      <c r="H3154" s="31" t="s">
        <v>1728</v>
      </c>
      <c r="I3154" s="168" t="s">
        <v>7598</v>
      </c>
      <c r="J3154" s="173">
        <v>1.0</v>
      </c>
      <c r="K3154" s="31" t="s">
        <v>438</v>
      </c>
      <c r="L3154" s="31" t="s">
        <v>134</v>
      </c>
      <c r="M3154" s="174">
        <v>45762.0</v>
      </c>
      <c r="N3154" s="31" t="s">
        <v>78</v>
      </c>
      <c r="O3154" s="173">
        <v>1.0</v>
      </c>
    </row>
    <row r="3155">
      <c r="A3155" s="99" t="s">
        <v>8009</v>
      </c>
      <c r="B3155" s="168" t="s">
        <v>8002</v>
      </c>
      <c r="C3155" s="31" t="s">
        <v>1735</v>
      </c>
      <c r="D3155" s="168" t="s">
        <v>8003</v>
      </c>
      <c r="E3155" s="31" t="s">
        <v>8004</v>
      </c>
      <c r="F3155" s="31" t="s">
        <v>132</v>
      </c>
      <c r="G3155" s="168" t="s">
        <v>7953</v>
      </c>
      <c r="H3155" s="31" t="s">
        <v>7912</v>
      </c>
      <c r="I3155" s="168" t="s">
        <v>7598</v>
      </c>
      <c r="J3155" s="173">
        <v>1.0</v>
      </c>
      <c r="K3155" s="31" t="s">
        <v>438</v>
      </c>
      <c r="L3155" s="31" t="s">
        <v>134</v>
      </c>
      <c r="M3155" s="174">
        <v>45762.0</v>
      </c>
      <c r="N3155" s="31" t="s">
        <v>78</v>
      </c>
      <c r="O3155" s="173">
        <v>1.0</v>
      </c>
    </row>
    <row r="3156">
      <c r="A3156" s="167" t="s">
        <v>8010</v>
      </c>
      <c r="B3156" s="4">
        <v>2.645554E7</v>
      </c>
      <c r="C3156" s="1" t="s">
        <v>1732</v>
      </c>
      <c r="D3156" s="4">
        <v>3.9415239E7</v>
      </c>
      <c r="E3156" s="1" t="s">
        <v>5573</v>
      </c>
      <c r="F3156" s="1" t="s">
        <v>517</v>
      </c>
      <c r="G3156" s="4">
        <v>20700.0</v>
      </c>
      <c r="H3156" s="1" t="s">
        <v>6719</v>
      </c>
      <c r="I3156" s="4">
        <v>7723501.0</v>
      </c>
      <c r="J3156" s="4">
        <v>1.0</v>
      </c>
      <c r="K3156" s="1" t="s">
        <v>438</v>
      </c>
      <c r="L3156" s="1" t="s">
        <v>134</v>
      </c>
      <c r="M3156" s="171">
        <v>45762.0</v>
      </c>
      <c r="N3156" s="1" t="s">
        <v>78</v>
      </c>
      <c r="O3156" s="4">
        <v>1.0</v>
      </c>
    </row>
    <row r="3157">
      <c r="A3157" s="99" t="s">
        <v>8011</v>
      </c>
      <c r="B3157" s="168" t="s">
        <v>7977</v>
      </c>
      <c r="C3157" s="31" t="s">
        <v>1735</v>
      </c>
      <c r="D3157" s="168" t="s">
        <v>7978</v>
      </c>
      <c r="E3157" s="31" t="s">
        <v>7979</v>
      </c>
      <c r="F3157" s="31" t="s">
        <v>129</v>
      </c>
      <c r="G3157" s="168" t="s">
        <v>8012</v>
      </c>
      <c r="H3157" s="31" t="s">
        <v>7841</v>
      </c>
      <c r="I3157" s="168" t="s">
        <v>7598</v>
      </c>
      <c r="J3157" s="173">
        <v>1.0</v>
      </c>
      <c r="K3157" s="31" t="s">
        <v>438</v>
      </c>
      <c r="L3157" s="31" t="s">
        <v>134</v>
      </c>
      <c r="M3157" s="174">
        <v>45762.0</v>
      </c>
      <c r="N3157" s="31" t="s">
        <v>78</v>
      </c>
      <c r="O3157" s="173">
        <v>1.0</v>
      </c>
    </row>
    <row r="3158">
      <c r="A3158" s="99" t="s">
        <v>8013</v>
      </c>
      <c r="B3158" s="168" t="s">
        <v>8007</v>
      </c>
      <c r="C3158" s="31" t="s">
        <v>1735</v>
      </c>
      <c r="D3158" s="168" t="s">
        <v>8008</v>
      </c>
      <c r="E3158" s="31" t="s">
        <v>5573</v>
      </c>
      <c r="F3158" s="31" t="s">
        <v>517</v>
      </c>
      <c r="G3158" s="168" t="s">
        <v>6891</v>
      </c>
      <c r="H3158" s="31" t="s">
        <v>6719</v>
      </c>
      <c r="I3158" s="168" t="s">
        <v>7598</v>
      </c>
      <c r="J3158" s="173">
        <v>1.0</v>
      </c>
      <c r="K3158" s="31" t="s">
        <v>438</v>
      </c>
      <c r="L3158" s="31" t="s">
        <v>134</v>
      </c>
      <c r="M3158" s="174">
        <v>45762.0</v>
      </c>
      <c r="N3158" s="31" t="s">
        <v>78</v>
      </c>
      <c r="O3158" s="173">
        <v>1.0</v>
      </c>
    </row>
    <row r="3159">
      <c r="A3159" s="167" t="s">
        <v>8014</v>
      </c>
      <c r="B3159" s="4">
        <v>2.64551E7</v>
      </c>
      <c r="C3159" s="1" t="s">
        <v>1732</v>
      </c>
      <c r="D3159" s="4">
        <v>3.9414171E7</v>
      </c>
      <c r="E3159" s="1" t="s">
        <v>7983</v>
      </c>
      <c r="F3159" s="1" t="s">
        <v>131</v>
      </c>
      <c r="G3159" s="4">
        <v>20700.0</v>
      </c>
      <c r="H3159" s="1" t="s">
        <v>6719</v>
      </c>
      <c r="I3159" s="4">
        <v>7723501.0</v>
      </c>
      <c r="J3159" s="4">
        <v>1.0</v>
      </c>
      <c r="K3159" s="1" t="s">
        <v>438</v>
      </c>
      <c r="L3159" s="1" t="s">
        <v>134</v>
      </c>
      <c r="M3159" s="171">
        <v>45762.0</v>
      </c>
      <c r="N3159" s="1" t="s">
        <v>78</v>
      </c>
      <c r="O3159" s="4">
        <v>1.0</v>
      </c>
    </row>
    <row r="3160">
      <c r="A3160" s="99" t="s">
        <v>8015</v>
      </c>
      <c r="B3160" s="168" t="s">
        <v>8016</v>
      </c>
      <c r="C3160" s="31" t="s">
        <v>1725</v>
      </c>
      <c r="D3160" s="168" t="s">
        <v>8017</v>
      </c>
      <c r="E3160" s="31" t="s">
        <v>8018</v>
      </c>
      <c r="F3160" s="31" t="s">
        <v>178</v>
      </c>
      <c r="G3160" s="163" t="s">
        <v>1728</v>
      </c>
      <c r="H3160" s="31" t="s">
        <v>1728</v>
      </c>
      <c r="I3160" s="168" t="s">
        <v>7598</v>
      </c>
      <c r="J3160" s="173">
        <v>1.0</v>
      </c>
      <c r="K3160" s="31" t="s">
        <v>438</v>
      </c>
      <c r="L3160" s="31" t="s">
        <v>134</v>
      </c>
      <c r="M3160" s="174">
        <v>45762.0</v>
      </c>
      <c r="N3160" s="31" t="s">
        <v>78</v>
      </c>
      <c r="O3160" s="173">
        <v>1.0</v>
      </c>
    </row>
    <row r="3161">
      <c r="A3161" s="99" t="s">
        <v>8019</v>
      </c>
      <c r="B3161" s="168" t="s">
        <v>7981</v>
      </c>
      <c r="C3161" s="31" t="s">
        <v>1735</v>
      </c>
      <c r="D3161" s="168" t="s">
        <v>7982</v>
      </c>
      <c r="E3161" s="31" t="s">
        <v>7983</v>
      </c>
      <c r="F3161" s="31" t="s">
        <v>131</v>
      </c>
      <c r="G3161" s="168" t="s">
        <v>6891</v>
      </c>
      <c r="H3161" s="31" t="s">
        <v>6719</v>
      </c>
      <c r="I3161" s="168" t="s">
        <v>7598</v>
      </c>
      <c r="J3161" s="173">
        <v>1.0</v>
      </c>
      <c r="K3161" s="31" t="s">
        <v>438</v>
      </c>
      <c r="L3161" s="31" t="s">
        <v>134</v>
      </c>
      <c r="M3161" s="174">
        <v>45762.0</v>
      </c>
      <c r="N3161" s="31" t="s">
        <v>78</v>
      </c>
      <c r="O3161" s="173">
        <v>1.0</v>
      </c>
    </row>
    <row r="3162">
      <c r="A3162" s="99" t="s">
        <v>8020</v>
      </c>
      <c r="B3162" s="168" t="s">
        <v>7969</v>
      </c>
      <c r="C3162" s="31" t="s">
        <v>1735</v>
      </c>
      <c r="D3162" s="168" t="s">
        <v>7970</v>
      </c>
      <c r="E3162" s="31" t="s">
        <v>7971</v>
      </c>
      <c r="F3162" s="31" t="s">
        <v>131</v>
      </c>
      <c r="G3162" s="168" t="s">
        <v>7953</v>
      </c>
      <c r="H3162" s="31" t="s">
        <v>7912</v>
      </c>
      <c r="I3162" s="168" t="s">
        <v>7598</v>
      </c>
      <c r="J3162" s="173">
        <v>1.0</v>
      </c>
      <c r="K3162" s="31" t="s">
        <v>438</v>
      </c>
      <c r="L3162" s="31" t="s">
        <v>134</v>
      </c>
      <c r="M3162" s="174">
        <v>45762.0</v>
      </c>
      <c r="N3162" s="31" t="s">
        <v>78</v>
      </c>
      <c r="O3162" s="173">
        <v>1.0</v>
      </c>
    </row>
    <row r="3163">
      <c r="A3163" s="167" t="s">
        <v>8021</v>
      </c>
      <c r="B3163" s="4">
        <v>2.6455181E7</v>
      </c>
      <c r="C3163" s="1" t="s">
        <v>1732</v>
      </c>
      <c r="D3163" s="4">
        <v>3.9414294E7</v>
      </c>
      <c r="E3163" s="1" t="s">
        <v>7987</v>
      </c>
      <c r="F3163" s="1" t="s">
        <v>517</v>
      </c>
      <c r="G3163" s="4">
        <v>23901.0</v>
      </c>
      <c r="H3163" s="1" t="s">
        <v>7841</v>
      </c>
      <c r="I3163" s="4">
        <v>7723501.0</v>
      </c>
      <c r="J3163" s="4">
        <v>1.0</v>
      </c>
      <c r="K3163" s="1" t="s">
        <v>438</v>
      </c>
      <c r="L3163" s="1" t="s">
        <v>134</v>
      </c>
      <c r="M3163" s="171">
        <v>45762.0</v>
      </c>
      <c r="N3163" s="1" t="s">
        <v>78</v>
      </c>
      <c r="O3163" s="4">
        <v>1.0</v>
      </c>
    </row>
    <row r="3164">
      <c r="A3164" s="99" t="s">
        <v>8022</v>
      </c>
      <c r="B3164" s="168" t="s">
        <v>7985</v>
      </c>
      <c r="C3164" s="31" t="s">
        <v>1735</v>
      </c>
      <c r="D3164" s="168" t="s">
        <v>7986</v>
      </c>
      <c r="E3164" s="31" t="s">
        <v>7987</v>
      </c>
      <c r="F3164" s="31" t="s">
        <v>517</v>
      </c>
      <c r="G3164" s="168" t="s">
        <v>8012</v>
      </c>
      <c r="H3164" s="31" t="s">
        <v>7841</v>
      </c>
      <c r="I3164" s="168" t="s">
        <v>7598</v>
      </c>
      <c r="J3164" s="173">
        <v>1.0</v>
      </c>
      <c r="K3164" s="31" t="s">
        <v>438</v>
      </c>
      <c r="L3164" s="31" t="s">
        <v>134</v>
      </c>
      <c r="M3164" s="174">
        <v>45762.0</v>
      </c>
      <c r="N3164" s="31" t="s">
        <v>78</v>
      </c>
      <c r="O3164" s="173">
        <v>1.0</v>
      </c>
    </row>
    <row r="3165">
      <c r="A3165" s="167" t="s">
        <v>8023</v>
      </c>
      <c r="B3165" s="4">
        <v>2.6455669E7</v>
      </c>
      <c r="C3165" s="1" t="s">
        <v>1732</v>
      </c>
      <c r="D3165" s="4">
        <v>3.9415403E7</v>
      </c>
      <c r="E3165" s="1" t="s">
        <v>8018</v>
      </c>
      <c r="F3165" s="1" t="s">
        <v>178</v>
      </c>
      <c r="G3165" s="4">
        <v>24345.0</v>
      </c>
      <c r="H3165" s="1" t="s">
        <v>7912</v>
      </c>
      <c r="I3165" s="4">
        <v>7723501.0</v>
      </c>
      <c r="J3165" s="4">
        <v>1.0</v>
      </c>
      <c r="K3165" s="1" t="s">
        <v>438</v>
      </c>
      <c r="L3165" s="1" t="s">
        <v>134</v>
      </c>
      <c r="M3165" s="171">
        <v>45762.0</v>
      </c>
      <c r="N3165" s="1" t="s">
        <v>78</v>
      </c>
      <c r="O3165" s="4">
        <v>1.0</v>
      </c>
    </row>
    <row r="3166">
      <c r="A3166" s="167" t="s">
        <v>8024</v>
      </c>
      <c r="B3166" s="4">
        <v>2.6455374E7</v>
      </c>
      <c r="C3166" s="1" t="s">
        <v>1732</v>
      </c>
      <c r="D3166" s="4">
        <v>3.9414521E7</v>
      </c>
      <c r="E3166" s="1" t="s">
        <v>7997</v>
      </c>
      <c r="F3166" s="1" t="s">
        <v>517</v>
      </c>
      <c r="G3166" s="4">
        <v>24345.0</v>
      </c>
      <c r="H3166" s="1" t="s">
        <v>7912</v>
      </c>
      <c r="I3166" s="4">
        <v>7723501.0</v>
      </c>
      <c r="J3166" s="4">
        <v>1.0</v>
      </c>
      <c r="K3166" s="1" t="s">
        <v>438</v>
      </c>
      <c r="L3166" s="1" t="s">
        <v>134</v>
      </c>
      <c r="M3166" s="171">
        <v>45762.0</v>
      </c>
      <c r="N3166" s="1" t="s">
        <v>78</v>
      </c>
      <c r="O3166" s="4">
        <v>1.0</v>
      </c>
    </row>
    <row r="3167">
      <c r="A3167" s="99" t="s">
        <v>8025</v>
      </c>
      <c r="B3167" s="168" t="s">
        <v>7995</v>
      </c>
      <c r="C3167" s="31" t="s">
        <v>1735</v>
      </c>
      <c r="D3167" s="168" t="s">
        <v>7996</v>
      </c>
      <c r="E3167" s="31" t="s">
        <v>7997</v>
      </c>
      <c r="F3167" s="31" t="s">
        <v>517</v>
      </c>
      <c r="G3167" s="168" t="s">
        <v>7953</v>
      </c>
      <c r="H3167" s="31" t="s">
        <v>7912</v>
      </c>
      <c r="I3167" s="168" t="s">
        <v>7598</v>
      </c>
      <c r="J3167" s="173">
        <v>1.0</v>
      </c>
      <c r="K3167" s="31" t="s">
        <v>438</v>
      </c>
      <c r="L3167" s="31" t="s">
        <v>134</v>
      </c>
      <c r="M3167" s="174">
        <v>45762.0</v>
      </c>
      <c r="N3167" s="31" t="s">
        <v>78</v>
      </c>
      <c r="O3167" s="173">
        <v>1.0</v>
      </c>
    </row>
    <row r="3168">
      <c r="A3168" s="99" t="s">
        <v>8026</v>
      </c>
      <c r="B3168" s="168" t="s">
        <v>8016</v>
      </c>
      <c r="C3168" s="31" t="s">
        <v>1735</v>
      </c>
      <c r="D3168" s="168" t="s">
        <v>8017</v>
      </c>
      <c r="E3168" s="31" t="s">
        <v>8018</v>
      </c>
      <c r="F3168" s="31" t="s">
        <v>178</v>
      </c>
      <c r="G3168" s="168" t="s">
        <v>7953</v>
      </c>
      <c r="H3168" s="31" t="s">
        <v>7912</v>
      </c>
      <c r="I3168" s="168" t="s">
        <v>7598</v>
      </c>
      <c r="J3168" s="173">
        <v>1.0</v>
      </c>
      <c r="K3168" s="31" t="s">
        <v>438</v>
      </c>
      <c r="L3168" s="31" t="s">
        <v>134</v>
      </c>
      <c r="M3168" s="174">
        <v>45762.0</v>
      </c>
      <c r="N3168" s="31" t="s">
        <v>78</v>
      </c>
      <c r="O3168" s="173">
        <v>1.0</v>
      </c>
    </row>
    <row r="3169">
      <c r="A3169" s="98" t="s">
        <v>8027</v>
      </c>
      <c r="B3169" s="164">
        <v>2.6462095E7</v>
      </c>
      <c r="C3169" s="92" t="s">
        <v>1725</v>
      </c>
      <c r="D3169" s="164">
        <v>3.9439135E7</v>
      </c>
      <c r="E3169" s="92" t="s">
        <v>4428</v>
      </c>
      <c r="F3169" s="92" t="s">
        <v>129</v>
      </c>
      <c r="G3169" s="164">
        <v>24345.0</v>
      </c>
      <c r="H3169" s="92" t="s">
        <v>7912</v>
      </c>
      <c r="I3169" s="164">
        <v>7743457.0</v>
      </c>
      <c r="J3169" s="4">
        <v>1.0</v>
      </c>
      <c r="K3169" s="92" t="s">
        <v>9</v>
      </c>
      <c r="L3169" s="92"/>
      <c r="M3169" s="171">
        <v>45763.0</v>
      </c>
      <c r="N3169" s="92" t="s">
        <v>2</v>
      </c>
      <c r="O3169" s="4">
        <v>1.0</v>
      </c>
    </row>
    <row r="3170">
      <c r="A3170" s="98" t="s">
        <v>8028</v>
      </c>
      <c r="B3170" s="164">
        <v>2.6462095E7</v>
      </c>
      <c r="C3170" s="92" t="s">
        <v>1732</v>
      </c>
      <c r="D3170" s="164">
        <v>3.9439135E7</v>
      </c>
      <c r="E3170" s="92" t="s">
        <v>4428</v>
      </c>
      <c r="F3170" s="92" t="s">
        <v>129</v>
      </c>
      <c r="G3170" s="164">
        <v>24345.0</v>
      </c>
      <c r="H3170" s="92" t="s">
        <v>7912</v>
      </c>
      <c r="I3170" s="164">
        <v>7743457.0</v>
      </c>
      <c r="J3170" s="4">
        <v>1.0</v>
      </c>
      <c r="K3170" s="92" t="s">
        <v>9</v>
      </c>
      <c r="L3170" s="92" t="s">
        <v>134</v>
      </c>
      <c r="M3170" s="171">
        <v>45763.0</v>
      </c>
      <c r="N3170" s="92" t="s">
        <v>2</v>
      </c>
      <c r="O3170" s="4">
        <v>1.0</v>
      </c>
    </row>
    <row r="3171">
      <c r="A3171" s="98" t="s">
        <v>8029</v>
      </c>
      <c r="B3171" s="164">
        <v>2.6462095E7</v>
      </c>
      <c r="C3171" s="92" t="s">
        <v>1735</v>
      </c>
      <c r="D3171" s="164">
        <v>3.9439135E7</v>
      </c>
      <c r="E3171" s="92" t="s">
        <v>4428</v>
      </c>
      <c r="F3171" s="92" t="s">
        <v>129</v>
      </c>
      <c r="G3171" s="164">
        <v>24345.0</v>
      </c>
      <c r="H3171" s="92" t="s">
        <v>7912</v>
      </c>
      <c r="I3171" s="164">
        <v>7743457.0</v>
      </c>
      <c r="J3171" s="4">
        <v>1.0</v>
      </c>
      <c r="K3171" s="92" t="s">
        <v>9</v>
      </c>
      <c r="L3171" s="92"/>
      <c r="M3171" s="171">
        <v>45763.0</v>
      </c>
      <c r="N3171" s="92" t="s">
        <v>2</v>
      </c>
      <c r="O3171" s="4">
        <v>1.0</v>
      </c>
    </row>
    <row r="3172">
      <c r="A3172" s="98" t="s">
        <v>8030</v>
      </c>
      <c r="B3172" s="164">
        <v>2.6462118E7</v>
      </c>
      <c r="C3172" s="92" t="s">
        <v>1725</v>
      </c>
      <c r="D3172" s="164">
        <v>3.9439157E7</v>
      </c>
      <c r="E3172" s="92" t="s">
        <v>8031</v>
      </c>
      <c r="F3172" s="92" t="s">
        <v>725</v>
      </c>
      <c r="G3172" s="164">
        <v>24379.0</v>
      </c>
      <c r="H3172" s="92" t="s">
        <v>1779</v>
      </c>
      <c r="I3172" s="164">
        <v>7743457.0</v>
      </c>
      <c r="J3172" s="4">
        <v>1.0</v>
      </c>
      <c r="K3172" s="92" t="s">
        <v>9</v>
      </c>
      <c r="L3172" s="92"/>
      <c r="M3172" s="171">
        <v>45763.0</v>
      </c>
      <c r="N3172" s="92" t="s">
        <v>2</v>
      </c>
      <c r="O3172" s="4">
        <v>1.0</v>
      </c>
    </row>
    <row r="3173">
      <c r="A3173" s="98" t="s">
        <v>8032</v>
      </c>
      <c r="B3173" s="164">
        <v>2.6462118E7</v>
      </c>
      <c r="C3173" s="92" t="s">
        <v>1732</v>
      </c>
      <c r="D3173" s="164">
        <v>3.9439157E7</v>
      </c>
      <c r="E3173" s="92" t="s">
        <v>8031</v>
      </c>
      <c r="F3173" s="92" t="s">
        <v>725</v>
      </c>
      <c r="G3173" s="164">
        <v>24379.0</v>
      </c>
      <c r="H3173" s="92" t="s">
        <v>1779</v>
      </c>
      <c r="I3173" s="164">
        <v>7743457.0</v>
      </c>
      <c r="J3173" s="4">
        <v>1.0</v>
      </c>
      <c r="K3173" s="92" t="s">
        <v>9</v>
      </c>
      <c r="L3173" s="92" t="s">
        <v>134</v>
      </c>
      <c r="M3173" s="171">
        <v>45763.0</v>
      </c>
      <c r="N3173" s="92" t="s">
        <v>2</v>
      </c>
      <c r="O3173" s="4">
        <v>1.0</v>
      </c>
    </row>
    <row r="3174">
      <c r="A3174" s="98" t="s">
        <v>8033</v>
      </c>
      <c r="B3174" s="164">
        <v>2.6462118E7</v>
      </c>
      <c r="C3174" s="92" t="s">
        <v>1735</v>
      </c>
      <c r="D3174" s="164">
        <v>3.9439157E7</v>
      </c>
      <c r="E3174" s="92" t="s">
        <v>8031</v>
      </c>
      <c r="F3174" s="92" t="s">
        <v>725</v>
      </c>
      <c r="G3174" s="164">
        <v>24379.0</v>
      </c>
      <c r="H3174" s="92" t="s">
        <v>1779</v>
      </c>
      <c r="I3174" s="164">
        <v>7743457.0</v>
      </c>
      <c r="J3174" s="4">
        <v>1.0</v>
      </c>
      <c r="K3174" s="92" t="s">
        <v>9</v>
      </c>
      <c r="L3174" s="92"/>
      <c r="M3174" s="171">
        <v>45763.0</v>
      </c>
      <c r="N3174" s="92" t="s">
        <v>2</v>
      </c>
      <c r="O3174" s="4">
        <v>1.0</v>
      </c>
    </row>
    <row r="3175">
      <c r="A3175" s="98" t="s">
        <v>8034</v>
      </c>
      <c r="B3175" s="164">
        <v>2.6462124E7</v>
      </c>
      <c r="C3175" s="92" t="s">
        <v>1725</v>
      </c>
      <c r="D3175" s="164">
        <v>3.9439162E7</v>
      </c>
      <c r="E3175" s="92" t="s">
        <v>2045</v>
      </c>
      <c r="F3175" s="92" t="s">
        <v>132</v>
      </c>
      <c r="G3175" s="164">
        <v>23901.0</v>
      </c>
      <c r="H3175" s="92" t="s">
        <v>7841</v>
      </c>
      <c r="I3175" s="164">
        <v>7743457.0</v>
      </c>
      <c r="J3175" s="4">
        <v>1.0</v>
      </c>
      <c r="K3175" s="92" t="s">
        <v>9</v>
      </c>
      <c r="L3175" s="92"/>
      <c r="M3175" s="171">
        <v>45763.0</v>
      </c>
      <c r="N3175" s="92" t="s">
        <v>2</v>
      </c>
      <c r="O3175" s="4">
        <v>1.0</v>
      </c>
    </row>
    <row r="3176">
      <c r="A3176" s="98" t="s">
        <v>8035</v>
      </c>
      <c r="B3176" s="164">
        <v>2.6462124E7</v>
      </c>
      <c r="C3176" s="92" t="s">
        <v>1732</v>
      </c>
      <c r="D3176" s="164">
        <v>3.9439162E7</v>
      </c>
      <c r="E3176" s="92" t="s">
        <v>2045</v>
      </c>
      <c r="F3176" s="92" t="s">
        <v>132</v>
      </c>
      <c r="G3176" s="164">
        <v>23901.0</v>
      </c>
      <c r="H3176" s="92" t="s">
        <v>7841</v>
      </c>
      <c r="I3176" s="164">
        <v>7743457.0</v>
      </c>
      <c r="J3176" s="4">
        <v>1.0</v>
      </c>
      <c r="K3176" s="92" t="s">
        <v>9</v>
      </c>
      <c r="L3176" s="92" t="s">
        <v>134</v>
      </c>
      <c r="M3176" s="171">
        <v>45763.0</v>
      </c>
      <c r="N3176" s="92" t="s">
        <v>2</v>
      </c>
      <c r="O3176" s="4">
        <v>1.0</v>
      </c>
    </row>
    <row r="3177">
      <c r="A3177" s="98" t="s">
        <v>8036</v>
      </c>
      <c r="B3177" s="164">
        <v>2.6462124E7</v>
      </c>
      <c r="C3177" s="92" t="s">
        <v>1735</v>
      </c>
      <c r="D3177" s="164">
        <v>3.9439162E7</v>
      </c>
      <c r="E3177" s="92" t="s">
        <v>2045</v>
      </c>
      <c r="F3177" s="92" t="s">
        <v>132</v>
      </c>
      <c r="G3177" s="164">
        <v>23901.0</v>
      </c>
      <c r="H3177" s="92" t="s">
        <v>7841</v>
      </c>
      <c r="I3177" s="164">
        <v>7743457.0</v>
      </c>
      <c r="J3177" s="4">
        <v>1.0</v>
      </c>
      <c r="K3177" s="92" t="s">
        <v>9</v>
      </c>
      <c r="L3177" s="92"/>
      <c r="M3177" s="171">
        <v>45763.0</v>
      </c>
      <c r="N3177" s="92" t="s">
        <v>2</v>
      </c>
      <c r="O3177" s="4">
        <v>1.0</v>
      </c>
    </row>
    <row r="3178">
      <c r="A3178" s="98" t="s">
        <v>8037</v>
      </c>
      <c r="B3178" s="164">
        <v>2.6462135E7</v>
      </c>
      <c r="C3178" s="92" t="s">
        <v>1725</v>
      </c>
      <c r="D3178" s="164">
        <v>3.9439168E7</v>
      </c>
      <c r="E3178" s="92" t="s">
        <v>8038</v>
      </c>
      <c r="F3178" s="92" t="s">
        <v>725</v>
      </c>
      <c r="G3178" s="164">
        <v>24379.0</v>
      </c>
      <c r="H3178" s="92" t="s">
        <v>1779</v>
      </c>
      <c r="I3178" s="164">
        <v>7755891.0</v>
      </c>
      <c r="J3178" s="4">
        <v>1.0</v>
      </c>
      <c r="K3178" s="92" t="s">
        <v>82</v>
      </c>
      <c r="L3178" s="92"/>
      <c r="M3178" s="171">
        <v>45763.0</v>
      </c>
      <c r="N3178" s="92" t="s">
        <v>2</v>
      </c>
      <c r="O3178" s="4">
        <v>1.0</v>
      </c>
    </row>
    <row r="3179">
      <c r="A3179" s="98" t="s">
        <v>8039</v>
      </c>
      <c r="B3179" s="164">
        <v>2.6462135E7</v>
      </c>
      <c r="C3179" s="92" t="s">
        <v>1732</v>
      </c>
      <c r="D3179" s="164">
        <v>3.9439168E7</v>
      </c>
      <c r="E3179" s="92" t="s">
        <v>8038</v>
      </c>
      <c r="F3179" s="92" t="s">
        <v>725</v>
      </c>
      <c r="G3179" s="164">
        <v>24379.0</v>
      </c>
      <c r="H3179" s="92" t="s">
        <v>1779</v>
      </c>
      <c r="I3179" s="164">
        <v>7755891.0</v>
      </c>
      <c r="J3179" s="4">
        <v>1.0</v>
      </c>
      <c r="K3179" s="92" t="s">
        <v>82</v>
      </c>
      <c r="L3179" s="92" t="s">
        <v>134</v>
      </c>
      <c r="M3179" s="171">
        <v>45763.0</v>
      </c>
      <c r="N3179" s="92" t="s">
        <v>2</v>
      </c>
      <c r="O3179" s="4">
        <v>1.0</v>
      </c>
    </row>
    <row r="3180">
      <c r="A3180" s="98" t="s">
        <v>8040</v>
      </c>
      <c r="B3180" s="164">
        <v>2.6462135E7</v>
      </c>
      <c r="C3180" s="92" t="s">
        <v>1735</v>
      </c>
      <c r="D3180" s="164">
        <v>3.9439168E7</v>
      </c>
      <c r="E3180" s="92" t="s">
        <v>8038</v>
      </c>
      <c r="F3180" s="92" t="s">
        <v>725</v>
      </c>
      <c r="G3180" s="164">
        <v>24379.0</v>
      </c>
      <c r="H3180" s="92" t="s">
        <v>1779</v>
      </c>
      <c r="I3180" s="164">
        <v>7755891.0</v>
      </c>
      <c r="J3180" s="4">
        <v>1.0</v>
      </c>
      <c r="K3180" s="92" t="s">
        <v>82</v>
      </c>
      <c r="L3180" s="92"/>
      <c r="M3180" s="171">
        <v>45763.0</v>
      </c>
      <c r="N3180" s="92" t="s">
        <v>2</v>
      </c>
      <c r="O3180" s="4">
        <v>1.0</v>
      </c>
    </row>
    <row r="3181">
      <c r="A3181" s="98" t="s">
        <v>8041</v>
      </c>
      <c r="B3181" s="164">
        <v>2.6462139E7</v>
      </c>
      <c r="C3181" s="92" t="s">
        <v>1725</v>
      </c>
      <c r="D3181" s="164">
        <v>3.9439172E7</v>
      </c>
      <c r="E3181" s="92" t="s">
        <v>8042</v>
      </c>
      <c r="F3181" s="92" t="s">
        <v>401</v>
      </c>
      <c r="G3181" s="164">
        <v>25443.0</v>
      </c>
      <c r="H3181" s="92" t="s">
        <v>8043</v>
      </c>
      <c r="I3181" s="164">
        <v>7743457.0</v>
      </c>
      <c r="J3181" s="4">
        <v>1.0</v>
      </c>
      <c r="K3181" s="92" t="s">
        <v>9</v>
      </c>
      <c r="L3181" s="92"/>
      <c r="M3181" s="171">
        <v>45763.0</v>
      </c>
      <c r="N3181" s="92" t="s">
        <v>2</v>
      </c>
      <c r="O3181" s="4">
        <v>1.0</v>
      </c>
    </row>
    <row r="3182">
      <c r="A3182" s="167" t="s">
        <v>8044</v>
      </c>
      <c r="B3182" s="4">
        <v>2.6462139E7</v>
      </c>
      <c r="C3182" s="1" t="s">
        <v>1732</v>
      </c>
      <c r="D3182" s="4">
        <v>3.9439172E7</v>
      </c>
      <c r="E3182" s="1" t="s">
        <v>8042</v>
      </c>
      <c r="F3182" s="1" t="s">
        <v>401</v>
      </c>
      <c r="G3182" s="4">
        <v>25443.0</v>
      </c>
      <c r="H3182" s="1" t="s">
        <v>8043</v>
      </c>
      <c r="I3182" s="4">
        <v>7743457.0</v>
      </c>
      <c r="J3182" s="4">
        <v>1.0</v>
      </c>
      <c r="K3182" s="1" t="s">
        <v>9</v>
      </c>
      <c r="L3182" s="1" t="s">
        <v>134</v>
      </c>
      <c r="M3182" s="171">
        <v>45763.0</v>
      </c>
      <c r="N3182" s="1" t="s">
        <v>2</v>
      </c>
      <c r="O3182" s="4">
        <v>1.0</v>
      </c>
    </row>
    <row r="3183">
      <c r="A3183" s="98" t="s">
        <v>8045</v>
      </c>
      <c r="B3183" s="164">
        <v>2.6462139E7</v>
      </c>
      <c r="C3183" s="92" t="s">
        <v>1735</v>
      </c>
      <c r="D3183" s="164">
        <v>3.9439172E7</v>
      </c>
      <c r="E3183" s="92" t="s">
        <v>8042</v>
      </c>
      <c r="F3183" s="92" t="s">
        <v>401</v>
      </c>
      <c r="G3183" s="164">
        <v>25443.0</v>
      </c>
      <c r="H3183" s="92" t="s">
        <v>8043</v>
      </c>
      <c r="I3183" s="164">
        <v>7743457.0</v>
      </c>
      <c r="J3183" s="4">
        <v>1.0</v>
      </c>
      <c r="K3183" s="92" t="s">
        <v>9</v>
      </c>
      <c r="L3183" s="92"/>
      <c r="M3183" s="171">
        <v>45763.0</v>
      </c>
      <c r="N3183" s="92" t="s">
        <v>2</v>
      </c>
      <c r="O3183" s="4">
        <v>1.0</v>
      </c>
    </row>
    <row r="3184">
      <c r="A3184" s="98" t="s">
        <v>8046</v>
      </c>
      <c r="B3184" s="164">
        <v>2.6462141E7</v>
      </c>
      <c r="C3184" s="92" t="s">
        <v>1725</v>
      </c>
      <c r="D3184" s="164">
        <v>3.9439175E7</v>
      </c>
      <c r="E3184" s="92" t="s">
        <v>8047</v>
      </c>
      <c r="F3184" s="92" t="s">
        <v>403</v>
      </c>
      <c r="G3184" s="164">
        <v>25680.0</v>
      </c>
      <c r="H3184" s="92" t="s">
        <v>8048</v>
      </c>
      <c r="I3184" s="164">
        <v>7743457.0</v>
      </c>
      <c r="J3184" s="4">
        <v>1.0</v>
      </c>
      <c r="K3184" s="92" t="s">
        <v>9</v>
      </c>
      <c r="L3184" s="92"/>
      <c r="M3184" s="171">
        <v>45763.0</v>
      </c>
      <c r="N3184" s="92" t="s">
        <v>2</v>
      </c>
      <c r="O3184" s="4">
        <v>1.0</v>
      </c>
    </row>
    <row r="3185">
      <c r="A3185" s="98" t="s">
        <v>8049</v>
      </c>
      <c r="B3185" s="164">
        <v>2.6462141E7</v>
      </c>
      <c r="C3185" s="92" t="s">
        <v>1732</v>
      </c>
      <c r="D3185" s="164">
        <v>3.9439175E7</v>
      </c>
      <c r="E3185" s="92" t="s">
        <v>8047</v>
      </c>
      <c r="F3185" s="92" t="s">
        <v>403</v>
      </c>
      <c r="G3185" s="164">
        <v>25680.0</v>
      </c>
      <c r="H3185" s="92" t="s">
        <v>8048</v>
      </c>
      <c r="I3185" s="164">
        <v>7743457.0</v>
      </c>
      <c r="J3185" s="4">
        <v>1.0</v>
      </c>
      <c r="K3185" s="92" t="s">
        <v>9</v>
      </c>
      <c r="L3185" s="92" t="s">
        <v>134</v>
      </c>
      <c r="M3185" s="171">
        <v>45763.0</v>
      </c>
      <c r="N3185" s="92" t="s">
        <v>2</v>
      </c>
      <c r="O3185" s="4">
        <v>1.0</v>
      </c>
    </row>
    <row r="3186">
      <c r="A3186" s="98" t="s">
        <v>8050</v>
      </c>
      <c r="B3186" s="164">
        <v>2.6462141E7</v>
      </c>
      <c r="C3186" s="92" t="s">
        <v>1735</v>
      </c>
      <c r="D3186" s="164">
        <v>3.9439175E7</v>
      </c>
      <c r="E3186" s="92" t="s">
        <v>8047</v>
      </c>
      <c r="F3186" s="92" t="s">
        <v>403</v>
      </c>
      <c r="G3186" s="164">
        <v>25680.0</v>
      </c>
      <c r="H3186" s="92" t="s">
        <v>8048</v>
      </c>
      <c r="I3186" s="164">
        <v>7743457.0</v>
      </c>
      <c r="J3186" s="4">
        <v>1.0</v>
      </c>
      <c r="K3186" s="92" t="s">
        <v>9</v>
      </c>
      <c r="L3186" s="92"/>
      <c r="M3186" s="171">
        <v>45763.0</v>
      </c>
      <c r="N3186" s="92" t="s">
        <v>2</v>
      </c>
      <c r="O3186" s="4">
        <v>1.0</v>
      </c>
    </row>
    <row r="3187">
      <c r="A3187" s="98" t="s">
        <v>8051</v>
      </c>
      <c r="B3187" s="164">
        <v>2.6462153E7</v>
      </c>
      <c r="C3187" s="92" t="s">
        <v>1725</v>
      </c>
      <c r="D3187" s="164">
        <v>3.9439185E7</v>
      </c>
      <c r="E3187" s="92" t="s">
        <v>6635</v>
      </c>
      <c r="F3187" s="92" t="s">
        <v>403</v>
      </c>
      <c r="G3187" s="164">
        <v>25680.0</v>
      </c>
      <c r="H3187" s="92" t="s">
        <v>8048</v>
      </c>
      <c r="I3187" s="164">
        <v>7743457.0</v>
      </c>
      <c r="J3187" s="4">
        <v>1.0</v>
      </c>
      <c r="K3187" s="92" t="s">
        <v>9</v>
      </c>
      <c r="L3187" s="92"/>
      <c r="M3187" s="171">
        <v>45763.0</v>
      </c>
      <c r="N3187" s="92" t="s">
        <v>2</v>
      </c>
      <c r="O3187" s="4">
        <v>1.0</v>
      </c>
    </row>
    <row r="3188">
      <c r="A3188" s="98" t="s">
        <v>8052</v>
      </c>
      <c r="B3188" s="164">
        <v>2.6462153E7</v>
      </c>
      <c r="C3188" s="92" t="s">
        <v>1732</v>
      </c>
      <c r="D3188" s="164">
        <v>3.9439185E7</v>
      </c>
      <c r="E3188" s="92" t="s">
        <v>6635</v>
      </c>
      <c r="F3188" s="92" t="s">
        <v>403</v>
      </c>
      <c r="G3188" s="164">
        <v>25680.0</v>
      </c>
      <c r="H3188" s="92" t="s">
        <v>8048</v>
      </c>
      <c r="I3188" s="164">
        <v>7743457.0</v>
      </c>
      <c r="J3188" s="4">
        <v>1.0</v>
      </c>
      <c r="K3188" s="92" t="s">
        <v>9</v>
      </c>
      <c r="L3188" s="92" t="s">
        <v>134</v>
      </c>
      <c r="M3188" s="171">
        <v>45763.0</v>
      </c>
      <c r="N3188" s="92" t="s">
        <v>2</v>
      </c>
      <c r="O3188" s="4">
        <v>1.0</v>
      </c>
    </row>
    <row r="3189">
      <c r="A3189" s="167" t="s">
        <v>8053</v>
      </c>
      <c r="B3189" s="4">
        <v>2.6462153E7</v>
      </c>
      <c r="C3189" s="1" t="s">
        <v>1735</v>
      </c>
      <c r="D3189" s="4">
        <v>3.9439185E7</v>
      </c>
      <c r="E3189" s="1" t="s">
        <v>6635</v>
      </c>
      <c r="F3189" s="1" t="s">
        <v>403</v>
      </c>
      <c r="G3189" s="4">
        <v>25680.0</v>
      </c>
      <c r="H3189" s="1" t="s">
        <v>8048</v>
      </c>
      <c r="I3189" s="4">
        <v>7743457.0</v>
      </c>
      <c r="J3189" s="4">
        <v>1.0</v>
      </c>
      <c r="K3189" s="1" t="s">
        <v>9</v>
      </c>
      <c r="L3189" s="1"/>
      <c r="M3189" s="171">
        <v>45763.0</v>
      </c>
      <c r="N3189" s="1" t="s">
        <v>2</v>
      </c>
      <c r="O3189" s="4">
        <v>1.0</v>
      </c>
    </row>
    <row r="3190">
      <c r="A3190" s="98" t="s">
        <v>8054</v>
      </c>
      <c r="B3190" s="164">
        <v>2.6462171E7</v>
      </c>
      <c r="C3190" s="92" t="s">
        <v>1725</v>
      </c>
      <c r="D3190" s="164">
        <v>3.943921E7</v>
      </c>
      <c r="E3190" s="92" t="s">
        <v>8055</v>
      </c>
      <c r="F3190" s="92" t="s">
        <v>131</v>
      </c>
      <c r="G3190" s="164">
        <v>23901.0</v>
      </c>
      <c r="H3190" s="92" t="s">
        <v>7841</v>
      </c>
      <c r="I3190" s="164">
        <v>7755891.0</v>
      </c>
      <c r="J3190" s="4">
        <v>1.0</v>
      </c>
      <c r="K3190" s="92" t="s">
        <v>82</v>
      </c>
      <c r="L3190" s="92"/>
      <c r="M3190" s="171">
        <v>45763.0</v>
      </c>
      <c r="N3190" s="92" t="s">
        <v>2</v>
      </c>
      <c r="O3190" s="4">
        <v>1.0</v>
      </c>
    </row>
    <row r="3191">
      <c r="A3191" s="98" t="s">
        <v>8056</v>
      </c>
      <c r="B3191" s="164">
        <v>2.6462171E7</v>
      </c>
      <c r="C3191" s="92" t="s">
        <v>1732</v>
      </c>
      <c r="D3191" s="164">
        <v>3.943921E7</v>
      </c>
      <c r="E3191" s="92" t="s">
        <v>8055</v>
      </c>
      <c r="F3191" s="92" t="s">
        <v>131</v>
      </c>
      <c r="G3191" s="164">
        <v>23901.0</v>
      </c>
      <c r="H3191" s="92" t="s">
        <v>7841</v>
      </c>
      <c r="I3191" s="164">
        <v>7755891.0</v>
      </c>
      <c r="J3191" s="4">
        <v>1.0</v>
      </c>
      <c r="K3191" s="92" t="s">
        <v>82</v>
      </c>
      <c r="L3191" s="92" t="s">
        <v>134</v>
      </c>
      <c r="M3191" s="171">
        <v>45763.0</v>
      </c>
      <c r="N3191" s="92" t="s">
        <v>2</v>
      </c>
      <c r="O3191" s="4">
        <v>1.0</v>
      </c>
    </row>
    <row r="3192">
      <c r="A3192" s="98" t="s">
        <v>8057</v>
      </c>
      <c r="B3192" s="164">
        <v>2.6462171E7</v>
      </c>
      <c r="C3192" s="92" t="s">
        <v>1735</v>
      </c>
      <c r="D3192" s="164">
        <v>3.943921E7</v>
      </c>
      <c r="E3192" s="92" t="s">
        <v>8055</v>
      </c>
      <c r="F3192" s="92" t="s">
        <v>131</v>
      </c>
      <c r="G3192" s="164">
        <v>23901.0</v>
      </c>
      <c r="H3192" s="92" t="s">
        <v>7841</v>
      </c>
      <c r="I3192" s="164">
        <v>7755891.0</v>
      </c>
      <c r="J3192" s="4">
        <v>1.0</v>
      </c>
      <c r="K3192" s="92" t="s">
        <v>82</v>
      </c>
      <c r="L3192" s="92"/>
      <c r="M3192" s="171">
        <v>45763.0</v>
      </c>
      <c r="N3192" s="92" t="s">
        <v>2</v>
      </c>
      <c r="O3192" s="4">
        <v>1.0</v>
      </c>
    </row>
    <row r="3193">
      <c r="A3193" s="98" t="s">
        <v>8058</v>
      </c>
      <c r="B3193" s="164">
        <v>2.6462178E7</v>
      </c>
      <c r="C3193" s="92" t="s">
        <v>1725</v>
      </c>
      <c r="D3193" s="164">
        <v>3.9439215E7</v>
      </c>
      <c r="E3193" s="92" t="s">
        <v>8059</v>
      </c>
      <c r="F3193" s="92" t="s">
        <v>132</v>
      </c>
      <c r="G3193" s="164">
        <v>24345.0</v>
      </c>
      <c r="H3193" s="92" t="s">
        <v>7912</v>
      </c>
      <c r="I3193" s="164">
        <v>7743457.0</v>
      </c>
      <c r="J3193" s="4">
        <v>1.0</v>
      </c>
      <c r="K3193" s="92" t="s">
        <v>9</v>
      </c>
      <c r="L3193" s="92"/>
      <c r="M3193" s="171">
        <v>45763.0</v>
      </c>
      <c r="N3193" s="92" t="s">
        <v>2</v>
      </c>
      <c r="O3193" s="4">
        <v>1.0</v>
      </c>
    </row>
    <row r="3194">
      <c r="A3194" s="98" t="s">
        <v>8060</v>
      </c>
      <c r="B3194" s="164">
        <v>2.6462178E7</v>
      </c>
      <c r="C3194" s="92" t="s">
        <v>1732</v>
      </c>
      <c r="D3194" s="164">
        <v>3.9439215E7</v>
      </c>
      <c r="E3194" s="92" t="s">
        <v>8059</v>
      </c>
      <c r="F3194" s="92" t="s">
        <v>132</v>
      </c>
      <c r="G3194" s="164">
        <v>24345.0</v>
      </c>
      <c r="H3194" s="92" t="s">
        <v>7912</v>
      </c>
      <c r="I3194" s="164">
        <v>7743457.0</v>
      </c>
      <c r="J3194" s="4">
        <v>1.0</v>
      </c>
      <c r="K3194" s="92" t="s">
        <v>9</v>
      </c>
      <c r="L3194" s="92" t="s">
        <v>134</v>
      </c>
      <c r="M3194" s="171">
        <v>45763.0</v>
      </c>
      <c r="N3194" s="92" t="s">
        <v>2</v>
      </c>
      <c r="O3194" s="4">
        <v>1.0</v>
      </c>
    </row>
    <row r="3195">
      <c r="A3195" s="98" t="s">
        <v>8061</v>
      </c>
      <c r="B3195" s="164">
        <v>2.6462178E7</v>
      </c>
      <c r="C3195" s="92" t="s">
        <v>1735</v>
      </c>
      <c r="D3195" s="164">
        <v>3.9439215E7</v>
      </c>
      <c r="E3195" s="92" t="s">
        <v>8059</v>
      </c>
      <c r="F3195" s="92" t="s">
        <v>132</v>
      </c>
      <c r="G3195" s="164">
        <v>24345.0</v>
      </c>
      <c r="H3195" s="92" t="s">
        <v>7912</v>
      </c>
      <c r="I3195" s="164">
        <v>7743457.0</v>
      </c>
      <c r="J3195" s="4">
        <v>1.0</v>
      </c>
      <c r="K3195" s="92" t="s">
        <v>9</v>
      </c>
      <c r="L3195" s="92"/>
      <c r="M3195" s="171">
        <v>45763.0</v>
      </c>
      <c r="N3195" s="92" t="s">
        <v>2</v>
      </c>
      <c r="O3195" s="4">
        <v>1.0</v>
      </c>
    </row>
    <row r="3196">
      <c r="A3196" s="98" t="s">
        <v>8062</v>
      </c>
      <c r="B3196" s="164">
        <v>2.646219E7</v>
      </c>
      <c r="C3196" s="92" t="s">
        <v>1725</v>
      </c>
      <c r="D3196" s="164">
        <v>3.9439232E7</v>
      </c>
      <c r="E3196" s="92" t="s">
        <v>8063</v>
      </c>
      <c r="F3196" s="92" t="s">
        <v>131</v>
      </c>
      <c r="G3196" s="164">
        <v>23901.0</v>
      </c>
      <c r="H3196" s="92" t="s">
        <v>7841</v>
      </c>
      <c r="I3196" s="164">
        <v>7743457.0</v>
      </c>
      <c r="J3196" s="4">
        <v>1.0</v>
      </c>
      <c r="K3196" s="92" t="s">
        <v>9</v>
      </c>
      <c r="L3196" s="92"/>
      <c r="M3196" s="171">
        <v>45763.0</v>
      </c>
      <c r="N3196" s="92" t="s">
        <v>2</v>
      </c>
      <c r="O3196" s="4">
        <v>1.0</v>
      </c>
    </row>
    <row r="3197">
      <c r="A3197" s="98" t="s">
        <v>8064</v>
      </c>
      <c r="B3197" s="164">
        <v>2.646219E7</v>
      </c>
      <c r="C3197" s="92" t="s">
        <v>1732</v>
      </c>
      <c r="D3197" s="164">
        <v>3.9439232E7</v>
      </c>
      <c r="E3197" s="92" t="s">
        <v>8063</v>
      </c>
      <c r="F3197" s="92" t="s">
        <v>131</v>
      </c>
      <c r="G3197" s="164">
        <v>23901.0</v>
      </c>
      <c r="H3197" s="92" t="s">
        <v>7841</v>
      </c>
      <c r="I3197" s="164">
        <v>7743457.0</v>
      </c>
      <c r="J3197" s="4">
        <v>1.0</v>
      </c>
      <c r="K3197" s="92" t="s">
        <v>9</v>
      </c>
      <c r="L3197" s="92" t="s">
        <v>134</v>
      </c>
      <c r="M3197" s="171">
        <v>45763.0</v>
      </c>
      <c r="N3197" s="92" t="s">
        <v>2</v>
      </c>
      <c r="O3197" s="4">
        <v>1.0</v>
      </c>
    </row>
    <row r="3198">
      <c r="A3198" s="98" t="s">
        <v>8065</v>
      </c>
      <c r="B3198" s="164">
        <v>2.646219E7</v>
      </c>
      <c r="C3198" s="92" t="s">
        <v>1735</v>
      </c>
      <c r="D3198" s="164">
        <v>3.9439232E7</v>
      </c>
      <c r="E3198" s="92" t="s">
        <v>8063</v>
      </c>
      <c r="F3198" s="92" t="s">
        <v>131</v>
      </c>
      <c r="G3198" s="164">
        <v>23901.0</v>
      </c>
      <c r="H3198" s="92" t="s">
        <v>7841</v>
      </c>
      <c r="I3198" s="164">
        <v>7743457.0</v>
      </c>
      <c r="J3198" s="4">
        <v>1.0</v>
      </c>
      <c r="K3198" s="92" t="s">
        <v>9</v>
      </c>
      <c r="L3198" s="92"/>
      <c r="M3198" s="171">
        <v>45763.0</v>
      </c>
      <c r="N3198" s="92" t="s">
        <v>2</v>
      </c>
      <c r="O3198" s="4">
        <v>1.0</v>
      </c>
    </row>
    <row r="3199">
      <c r="A3199" s="98" t="s">
        <v>8066</v>
      </c>
      <c r="B3199" s="164">
        <v>2.6462206E7</v>
      </c>
      <c r="C3199" s="92" t="s">
        <v>1725</v>
      </c>
      <c r="D3199" s="164">
        <v>3.9439276E7</v>
      </c>
      <c r="E3199" s="92" t="s">
        <v>8067</v>
      </c>
      <c r="F3199" s="92" t="s">
        <v>401</v>
      </c>
      <c r="G3199" s="164">
        <v>25680.0</v>
      </c>
      <c r="H3199" s="92" t="s">
        <v>8048</v>
      </c>
      <c r="I3199" s="164">
        <v>7755891.0</v>
      </c>
      <c r="J3199" s="4">
        <v>2.0</v>
      </c>
      <c r="K3199" s="92" t="s">
        <v>82</v>
      </c>
      <c r="L3199" s="92"/>
      <c r="M3199" s="171">
        <v>45763.0</v>
      </c>
      <c r="N3199" s="92" t="s">
        <v>2</v>
      </c>
      <c r="O3199" s="4">
        <v>2.0</v>
      </c>
    </row>
    <row r="3200">
      <c r="A3200" s="98" t="s">
        <v>8068</v>
      </c>
      <c r="B3200" s="164">
        <v>2.6462206E7</v>
      </c>
      <c r="C3200" s="92" t="s">
        <v>1732</v>
      </c>
      <c r="D3200" s="164">
        <v>3.9439276E7</v>
      </c>
      <c r="E3200" s="92" t="s">
        <v>8067</v>
      </c>
      <c r="F3200" s="92" t="s">
        <v>401</v>
      </c>
      <c r="G3200" s="164">
        <v>25680.0</v>
      </c>
      <c r="H3200" s="92" t="s">
        <v>8048</v>
      </c>
      <c r="I3200" s="164">
        <v>7755891.0</v>
      </c>
      <c r="J3200" s="4">
        <v>2.0</v>
      </c>
      <c r="K3200" s="92" t="s">
        <v>82</v>
      </c>
      <c r="L3200" s="92" t="s">
        <v>134</v>
      </c>
      <c r="M3200" s="171">
        <v>45763.0</v>
      </c>
      <c r="N3200" s="92" t="s">
        <v>2</v>
      </c>
      <c r="O3200" s="4">
        <v>2.0</v>
      </c>
    </row>
    <row r="3201">
      <c r="A3201" s="98" t="s">
        <v>8069</v>
      </c>
      <c r="B3201" s="164">
        <v>2.6462206E7</v>
      </c>
      <c r="C3201" s="92" t="s">
        <v>1735</v>
      </c>
      <c r="D3201" s="164">
        <v>3.9439276E7</v>
      </c>
      <c r="E3201" s="92" t="s">
        <v>8067</v>
      </c>
      <c r="F3201" s="92" t="s">
        <v>401</v>
      </c>
      <c r="G3201" s="164">
        <v>25680.0</v>
      </c>
      <c r="H3201" s="92" t="s">
        <v>8048</v>
      </c>
      <c r="I3201" s="164">
        <v>7755891.0</v>
      </c>
      <c r="J3201" s="4">
        <v>2.0</v>
      </c>
      <c r="K3201" s="92" t="s">
        <v>82</v>
      </c>
      <c r="L3201" s="92"/>
      <c r="M3201" s="171">
        <v>45763.0</v>
      </c>
      <c r="N3201" s="92" t="s">
        <v>2</v>
      </c>
      <c r="O3201" s="4">
        <v>2.0</v>
      </c>
    </row>
    <row r="3202">
      <c r="A3202" s="98" t="s">
        <v>8070</v>
      </c>
      <c r="B3202" s="164">
        <v>2.6462248E7</v>
      </c>
      <c r="C3202" s="92" t="s">
        <v>1725</v>
      </c>
      <c r="D3202" s="164">
        <v>3.9439326E7</v>
      </c>
      <c r="E3202" s="92" t="s">
        <v>8071</v>
      </c>
      <c r="F3202" s="92" t="s">
        <v>401</v>
      </c>
      <c r="G3202" s="164">
        <v>25680.0</v>
      </c>
      <c r="H3202" s="92" t="s">
        <v>8048</v>
      </c>
      <c r="I3202" s="164">
        <v>7743457.0</v>
      </c>
      <c r="J3202" s="4">
        <v>1.0</v>
      </c>
      <c r="K3202" s="92" t="s">
        <v>9</v>
      </c>
      <c r="L3202" s="92"/>
      <c r="M3202" s="171">
        <v>45763.0</v>
      </c>
      <c r="N3202" s="92" t="s">
        <v>2</v>
      </c>
      <c r="O3202" s="4">
        <v>1.0</v>
      </c>
    </row>
    <row r="3203">
      <c r="A3203" s="98" t="s">
        <v>8072</v>
      </c>
      <c r="B3203" s="164">
        <v>2.6462248E7</v>
      </c>
      <c r="C3203" s="92" t="s">
        <v>1732</v>
      </c>
      <c r="D3203" s="164">
        <v>3.9439326E7</v>
      </c>
      <c r="E3203" s="92" t="s">
        <v>8071</v>
      </c>
      <c r="F3203" s="92" t="s">
        <v>401</v>
      </c>
      <c r="G3203" s="164">
        <v>25680.0</v>
      </c>
      <c r="H3203" s="92" t="s">
        <v>8048</v>
      </c>
      <c r="I3203" s="164">
        <v>7743457.0</v>
      </c>
      <c r="J3203" s="4">
        <v>1.0</v>
      </c>
      <c r="K3203" s="92" t="s">
        <v>9</v>
      </c>
      <c r="L3203" s="92" t="s">
        <v>134</v>
      </c>
      <c r="M3203" s="171">
        <v>45763.0</v>
      </c>
      <c r="N3203" s="92" t="s">
        <v>2</v>
      </c>
      <c r="O3203" s="4">
        <v>1.0</v>
      </c>
    </row>
    <row r="3204">
      <c r="A3204" s="98" t="s">
        <v>8073</v>
      </c>
      <c r="B3204" s="164">
        <v>2.6462248E7</v>
      </c>
      <c r="C3204" s="92" t="s">
        <v>1735</v>
      </c>
      <c r="D3204" s="164">
        <v>3.9439326E7</v>
      </c>
      <c r="E3204" s="92" t="s">
        <v>8071</v>
      </c>
      <c r="F3204" s="92" t="s">
        <v>401</v>
      </c>
      <c r="G3204" s="164">
        <v>25680.0</v>
      </c>
      <c r="H3204" s="92" t="s">
        <v>8048</v>
      </c>
      <c r="I3204" s="164">
        <v>7743457.0</v>
      </c>
      <c r="J3204" s="4">
        <v>1.0</v>
      </c>
      <c r="K3204" s="92" t="s">
        <v>9</v>
      </c>
      <c r="L3204" s="92"/>
      <c r="M3204" s="171">
        <v>45763.0</v>
      </c>
      <c r="N3204" s="92" t="s">
        <v>2</v>
      </c>
      <c r="O3204" s="4">
        <v>1.0</v>
      </c>
    </row>
    <row r="3205">
      <c r="A3205" s="98" t="s">
        <v>8074</v>
      </c>
      <c r="B3205" s="164">
        <v>2.6462269E7</v>
      </c>
      <c r="C3205" s="92" t="s">
        <v>1725</v>
      </c>
      <c r="D3205" s="164">
        <v>3.9439372E7</v>
      </c>
      <c r="E3205" s="92" t="s">
        <v>8075</v>
      </c>
      <c r="F3205" s="92" t="s">
        <v>725</v>
      </c>
      <c r="G3205" s="164">
        <v>24379.0</v>
      </c>
      <c r="H3205" s="92" t="s">
        <v>1779</v>
      </c>
      <c r="I3205" s="164">
        <v>7755891.0</v>
      </c>
      <c r="J3205" s="4">
        <v>1.0</v>
      </c>
      <c r="K3205" s="92" t="s">
        <v>82</v>
      </c>
      <c r="L3205" s="92"/>
      <c r="M3205" s="171">
        <v>45763.0</v>
      </c>
      <c r="N3205" s="92" t="s">
        <v>2</v>
      </c>
      <c r="O3205" s="4">
        <v>1.0</v>
      </c>
    </row>
    <row r="3206">
      <c r="A3206" s="98" t="s">
        <v>8076</v>
      </c>
      <c r="B3206" s="164">
        <v>2.6462269E7</v>
      </c>
      <c r="C3206" s="92" t="s">
        <v>1732</v>
      </c>
      <c r="D3206" s="164">
        <v>3.9439372E7</v>
      </c>
      <c r="E3206" s="92" t="s">
        <v>8075</v>
      </c>
      <c r="F3206" s="92" t="s">
        <v>725</v>
      </c>
      <c r="G3206" s="164">
        <v>24379.0</v>
      </c>
      <c r="H3206" s="92" t="s">
        <v>1779</v>
      </c>
      <c r="I3206" s="164">
        <v>7755891.0</v>
      </c>
      <c r="J3206" s="4">
        <v>1.0</v>
      </c>
      <c r="K3206" s="92" t="s">
        <v>82</v>
      </c>
      <c r="L3206" s="92" t="s">
        <v>134</v>
      </c>
      <c r="M3206" s="171">
        <v>45763.0</v>
      </c>
      <c r="N3206" s="92" t="s">
        <v>2</v>
      </c>
      <c r="O3206" s="4">
        <v>1.0</v>
      </c>
    </row>
    <row r="3207">
      <c r="A3207" s="98" t="s">
        <v>8077</v>
      </c>
      <c r="B3207" s="164">
        <v>2.6462269E7</v>
      </c>
      <c r="C3207" s="92" t="s">
        <v>1735</v>
      </c>
      <c r="D3207" s="164">
        <v>3.9439372E7</v>
      </c>
      <c r="E3207" s="92" t="s">
        <v>8075</v>
      </c>
      <c r="F3207" s="92" t="s">
        <v>725</v>
      </c>
      <c r="G3207" s="164">
        <v>24379.0</v>
      </c>
      <c r="H3207" s="92" t="s">
        <v>1779</v>
      </c>
      <c r="I3207" s="164">
        <v>7755891.0</v>
      </c>
      <c r="J3207" s="4">
        <v>1.0</v>
      </c>
      <c r="K3207" s="92" t="s">
        <v>82</v>
      </c>
      <c r="L3207" s="92"/>
      <c r="M3207" s="171">
        <v>45763.0</v>
      </c>
      <c r="N3207" s="92" t="s">
        <v>2</v>
      </c>
      <c r="O3207" s="4">
        <v>1.0</v>
      </c>
    </row>
    <row r="3208">
      <c r="A3208" s="98" t="s">
        <v>8078</v>
      </c>
      <c r="B3208" s="164">
        <v>2.646227E7</v>
      </c>
      <c r="C3208" s="92" t="s">
        <v>1725</v>
      </c>
      <c r="D3208" s="164">
        <v>3.9439373E7</v>
      </c>
      <c r="E3208" s="92" t="s">
        <v>8079</v>
      </c>
      <c r="F3208" s="92" t="s">
        <v>401</v>
      </c>
      <c r="G3208" s="164">
        <v>25680.0</v>
      </c>
      <c r="H3208" s="92" t="s">
        <v>8048</v>
      </c>
      <c r="I3208" s="164">
        <v>7755891.0</v>
      </c>
      <c r="J3208" s="4">
        <v>1.0</v>
      </c>
      <c r="K3208" s="92" t="s">
        <v>82</v>
      </c>
      <c r="L3208" s="92"/>
      <c r="M3208" s="171">
        <v>45763.0</v>
      </c>
      <c r="N3208" s="92" t="s">
        <v>2</v>
      </c>
      <c r="O3208" s="4">
        <v>1.0</v>
      </c>
    </row>
    <row r="3209">
      <c r="A3209" s="98" t="s">
        <v>8080</v>
      </c>
      <c r="B3209" s="164">
        <v>2.646227E7</v>
      </c>
      <c r="C3209" s="92" t="s">
        <v>1732</v>
      </c>
      <c r="D3209" s="164">
        <v>3.9439373E7</v>
      </c>
      <c r="E3209" s="92" t="s">
        <v>8079</v>
      </c>
      <c r="F3209" s="92" t="s">
        <v>401</v>
      </c>
      <c r="G3209" s="164">
        <v>25680.0</v>
      </c>
      <c r="H3209" s="92" t="s">
        <v>8048</v>
      </c>
      <c r="I3209" s="164">
        <v>7755891.0</v>
      </c>
      <c r="J3209" s="4">
        <v>1.0</v>
      </c>
      <c r="K3209" s="92" t="s">
        <v>82</v>
      </c>
      <c r="L3209" s="92" t="s">
        <v>134</v>
      </c>
      <c r="M3209" s="171">
        <v>45763.0</v>
      </c>
      <c r="N3209" s="92" t="s">
        <v>2</v>
      </c>
      <c r="O3209" s="4">
        <v>1.0</v>
      </c>
    </row>
    <row r="3210">
      <c r="A3210" s="98" t="s">
        <v>8081</v>
      </c>
      <c r="B3210" s="164">
        <v>2.646227E7</v>
      </c>
      <c r="C3210" s="92" t="s">
        <v>1735</v>
      </c>
      <c r="D3210" s="164">
        <v>3.9439373E7</v>
      </c>
      <c r="E3210" s="92" t="s">
        <v>8079</v>
      </c>
      <c r="F3210" s="92" t="s">
        <v>401</v>
      </c>
      <c r="G3210" s="164">
        <v>25680.0</v>
      </c>
      <c r="H3210" s="92" t="s">
        <v>8048</v>
      </c>
      <c r="I3210" s="164">
        <v>7755891.0</v>
      </c>
      <c r="J3210" s="4">
        <v>1.0</v>
      </c>
      <c r="K3210" s="92" t="s">
        <v>82</v>
      </c>
      <c r="L3210" s="92"/>
      <c r="M3210" s="171">
        <v>45763.0</v>
      </c>
      <c r="N3210" s="92" t="s">
        <v>2</v>
      </c>
      <c r="O3210" s="4">
        <v>1.0</v>
      </c>
    </row>
    <row r="3211">
      <c r="A3211" s="98" t="s">
        <v>8082</v>
      </c>
      <c r="B3211" s="164">
        <v>2.6462271E7</v>
      </c>
      <c r="C3211" s="92" t="s">
        <v>1725</v>
      </c>
      <c r="D3211" s="164">
        <v>3.9439375E7</v>
      </c>
      <c r="E3211" s="92" t="s">
        <v>8083</v>
      </c>
      <c r="F3211" s="92" t="s">
        <v>178</v>
      </c>
      <c r="G3211" s="164">
        <v>24379.0</v>
      </c>
      <c r="H3211" s="92" t="s">
        <v>1779</v>
      </c>
      <c r="I3211" s="164">
        <v>7755891.0</v>
      </c>
      <c r="J3211" s="4">
        <v>1.0</v>
      </c>
      <c r="K3211" s="92" t="s">
        <v>82</v>
      </c>
      <c r="L3211" s="92"/>
      <c r="M3211" s="171">
        <v>45763.0</v>
      </c>
      <c r="N3211" s="92" t="s">
        <v>2</v>
      </c>
      <c r="O3211" s="4">
        <v>1.0</v>
      </c>
    </row>
    <row r="3212">
      <c r="A3212" s="98" t="s">
        <v>8084</v>
      </c>
      <c r="B3212" s="164">
        <v>2.6462271E7</v>
      </c>
      <c r="C3212" s="92" t="s">
        <v>1732</v>
      </c>
      <c r="D3212" s="164">
        <v>3.9439375E7</v>
      </c>
      <c r="E3212" s="92" t="s">
        <v>8083</v>
      </c>
      <c r="F3212" s="92" t="s">
        <v>178</v>
      </c>
      <c r="G3212" s="164">
        <v>24379.0</v>
      </c>
      <c r="H3212" s="92" t="s">
        <v>1779</v>
      </c>
      <c r="I3212" s="164">
        <v>7755891.0</v>
      </c>
      <c r="J3212" s="4">
        <v>1.0</v>
      </c>
      <c r="K3212" s="92" t="s">
        <v>82</v>
      </c>
      <c r="L3212" s="92" t="s">
        <v>134</v>
      </c>
      <c r="M3212" s="171">
        <v>45763.0</v>
      </c>
      <c r="N3212" s="92" t="s">
        <v>2</v>
      </c>
      <c r="O3212" s="4">
        <v>1.0</v>
      </c>
    </row>
    <row r="3213">
      <c r="A3213" s="98" t="s">
        <v>8085</v>
      </c>
      <c r="B3213" s="164">
        <v>2.6462271E7</v>
      </c>
      <c r="C3213" s="92" t="s">
        <v>1735</v>
      </c>
      <c r="D3213" s="164">
        <v>3.9439375E7</v>
      </c>
      <c r="E3213" s="92" t="s">
        <v>8083</v>
      </c>
      <c r="F3213" s="92" t="s">
        <v>178</v>
      </c>
      <c r="G3213" s="164">
        <v>24379.0</v>
      </c>
      <c r="H3213" s="92" t="s">
        <v>1779</v>
      </c>
      <c r="I3213" s="164">
        <v>7755891.0</v>
      </c>
      <c r="J3213" s="4">
        <v>1.0</v>
      </c>
      <c r="K3213" s="92" t="s">
        <v>82</v>
      </c>
      <c r="L3213" s="92"/>
      <c r="M3213" s="171">
        <v>45763.0</v>
      </c>
      <c r="N3213" s="92" t="s">
        <v>2</v>
      </c>
      <c r="O3213" s="4">
        <v>1.0</v>
      </c>
    </row>
    <row r="3214">
      <c r="A3214" s="98" t="s">
        <v>8086</v>
      </c>
      <c r="B3214" s="164">
        <v>2.6462282E7</v>
      </c>
      <c r="C3214" s="92" t="s">
        <v>1725</v>
      </c>
      <c r="D3214" s="164">
        <v>3.94394E7</v>
      </c>
      <c r="E3214" s="92" t="s">
        <v>8087</v>
      </c>
      <c r="F3214" s="92" t="s">
        <v>725</v>
      </c>
      <c r="G3214" s="164">
        <v>24379.0</v>
      </c>
      <c r="H3214" s="92" t="s">
        <v>1779</v>
      </c>
      <c r="I3214" s="164">
        <v>7743457.0</v>
      </c>
      <c r="J3214" s="4">
        <v>1.0</v>
      </c>
      <c r="K3214" s="92" t="s">
        <v>9</v>
      </c>
      <c r="L3214" s="92"/>
      <c r="M3214" s="171">
        <v>45763.0</v>
      </c>
      <c r="N3214" s="92" t="s">
        <v>2</v>
      </c>
      <c r="O3214" s="4">
        <v>1.0</v>
      </c>
    </row>
    <row r="3215">
      <c r="A3215" s="98" t="s">
        <v>8088</v>
      </c>
      <c r="B3215" s="164">
        <v>2.6462282E7</v>
      </c>
      <c r="C3215" s="92" t="s">
        <v>1732</v>
      </c>
      <c r="D3215" s="164">
        <v>3.94394E7</v>
      </c>
      <c r="E3215" s="92" t="s">
        <v>8087</v>
      </c>
      <c r="F3215" s="92" t="s">
        <v>725</v>
      </c>
      <c r="G3215" s="164">
        <v>24379.0</v>
      </c>
      <c r="H3215" s="92" t="s">
        <v>1779</v>
      </c>
      <c r="I3215" s="164">
        <v>7743457.0</v>
      </c>
      <c r="J3215" s="4">
        <v>1.0</v>
      </c>
      <c r="K3215" s="92" t="s">
        <v>9</v>
      </c>
      <c r="L3215" s="92" t="s">
        <v>134</v>
      </c>
      <c r="M3215" s="171">
        <v>45763.0</v>
      </c>
      <c r="N3215" s="92" t="s">
        <v>2</v>
      </c>
      <c r="O3215" s="4">
        <v>1.0</v>
      </c>
    </row>
    <row r="3216">
      <c r="A3216" s="98" t="s">
        <v>8089</v>
      </c>
      <c r="B3216" s="164">
        <v>2.6462282E7</v>
      </c>
      <c r="C3216" s="92" t="s">
        <v>1735</v>
      </c>
      <c r="D3216" s="164">
        <v>3.94394E7</v>
      </c>
      <c r="E3216" s="92" t="s">
        <v>8087</v>
      </c>
      <c r="F3216" s="92" t="s">
        <v>725</v>
      </c>
      <c r="G3216" s="164">
        <v>24379.0</v>
      </c>
      <c r="H3216" s="92" t="s">
        <v>1779</v>
      </c>
      <c r="I3216" s="164">
        <v>7743457.0</v>
      </c>
      <c r="J3216" s="4">
        <v>1.0</v>
      </c>
      <c r="K3216" s="92" t="s">
        <v>9</v>
      </c>
      <c r="L3216" s="92"/>
      <c r="M3216" s="171">
        <v>45763.0</v>
      </c>
      <c r="N3216" s="92" t="s">
        <v>2</v>
      </c>
      <c r="O3216" s="4">
        <v>1.0</v>
      </c>
    </row>
    <row r="3217">
      <c r="A3217" s="98" t="s">
        <v>8090</v>
      </c>
      <c r="B3217" s="164">
        <v>2.6462288E7</v>
      </c>
      <c r="C3217" s="92" t="s">
        <v>1725</v>
      </c>
      <c r="D3217" s="164">
        <v>3.943941E7</v>
      </c>
      <c r="E3217" s="92" t="s">
        <v>8091</v>
      </c>
      <c r="F3217" s="92" t="s">
        <v>725</v>
      </c>
      <c r="G3217" s="164">
        <v>24379.0</v>
      </c>
      <c r="H3217" s="92" t="s">
        <v>1779</v>
      </c>
      <c r="I3217" s="164">
        <v>7743457.0</v>
      </c>
      <c r="J3217" s="4">
        <v>1.0</v>
      </c>
      <c r="K3217" s="92" t="s">
        <v>9</v>
      </c>
      <c r="L3217" s="92"/>
      <c r="M3217" s="171">
        <v>45763.0</v>
      </c>
      <c r="N3217" s="92" t="s">
        <v>2</v>
      </c>
      <c r="O3217" s="4">
        <v>1.0</v>
      </c>
    </row>
    <row r="3218">
      <c r="A3218" s="98" t="s">
        <v>8092</v>
      </c>
      <c r="B3218" s="164">
        <v>2.6462288E7</v>
      </c>
      <c r="C3218" s="92" t="s">
        <v>1732</v>
      </c>
      <c r="D3218" s="164">
        <v>3.943941E7</v>
      </c>
      <c r="E3218" s="92" t="s">
        <v>8091</v>
      </c>
      <c r="F3218" s="92" t="s">
        <v>725</v>
      </c>
      <c r="G3218" s="164">
        <v>24379.0</v>
      </c>
      <c r="H3218" s="92" t="s">
        <v>1779</v>
      </c>
      <c r="I3218" s="164">
        <v>7743457.0</v>
      </c>
      <c r="J3218" s="4">
        <v>1.0</v>
      </c>
      <c r="K3218" s="92" t="s">
        <v>9</v>
      </c>
      <c r="L3218" s="92" t="s">
        <v>134</v>
      </c>
      <c r="M3218" s="171">
        <v>45763.0</v>
      </c>
      <c r="N3218" s="92" t="s">
        <v>2</v>
      </c>
      <c r="O3218" s="4">
        <v>1.0</v>
      </c>
    </row>
    <row r="3219">
      <c r="A3219" s="98" t="s">
        <v>8093</v>
      </c>
      <c r="B3219" s="164">
        <v>2.6462288E7</v>
      </c>
      <c r="C3219" s="92" t="s">
        <v>1735</v>
      </c>
      <c r="D3219" s="164">
        <v>3.943941E7</v>
      </c>
      <c r="E3219" s="92" t="s">
        <v>8091</v>
      </c>
      <c r="F3219" s="92" t="s">
        <v>725</v>
      </c>
      <c r="G3219" s="164">
        <v>24379.0</v>
      </c>
      <c r="H3219" s="92" t="s">
        <v>1779</v>
      </c>
      <c r="I3219" s="164">
        <v>7743457.0</v>
      </c>
      <c r="J3219" s="4">
        <v>1.0</v>
      </c>
      <c r="K3219" s="92" t="s">
        <v>9</v>
      </c>
      <c r="L3219" s="92"/>
      <c r="M3219" s="171">
        <v>45763.0</v>
      </c>
      <c r="N3219" s="92" t="s">
        <v>2</v>
      </c>
      <c r="O3219" s="4">
        <v>1.0</v>
      </c>
    </row>
    <row r="3220">
      <c r="A3220" s="98" t="s">
        <v>8094</v>
      </c>
      <c r="B3220" s="164">
        <v>2.6462289E7</v>
      </c>
      <c r="C3220" s="92" t="s">
        <v>1725</v>
      </c>
      <c r="D3220" s="164">
        <v>3.9439416E7</v>
      </c>
      <c r="E3220" s="92" t="s">
        <v>8095</v>
      </c>
      <c r="F3220" s="92" t="s">
        <v>178</v>
      </c>
      <c r="G3220" s="164">
        <v>23599.0</v>
      </c>
      <c r="H3220" s="92" t="s">
        <v>1944</v>
      </c>
      <c r="I3220" s="164">
        <v>7743457.0</v>
      </c>
      <c r="J3220" s="4">
        <v>1.0</v>
      </c>
      <c r="K3220" s="92" t="s">
        <v>9</v>
      </c>
      <c r="L3220" s="92"/>
      <c r="M3220" s="171">
        <v>45763.0</v>
      </c>
      <c r="N3220" s="92" t="s">
        <v>2</v>
      </c>
      <c r="O3220" s="4">
        <v>1.0</v>
      </c>
    </row>
    <row r="3221">
      <c r="A3221" s="98" t="s">
        <v>8096</v>
      </c>
      <c r="B3221" s="164">
        <v>2.6462289E7</v>
      </c>
      <c r="C3221" s="92" t="s">
        <v>1732</v>
      </c>
      <c r="D3221" s="164">
        <v>3.9439416E7</v>
      </c>
      <c r="E3221" s="92" t="s">
        <v>8095</v>
      </c>
      <c r="F3221" s="92" t="s">
        <v>178</v>
      </c>
      <c r="G3221" s="164">
        <v>23599.0</v>
      </c>
      <c r="H3221" s="92" t="s">
        <v>1944</v>
      </c>
      <c r="I3221" s="164">
        <v>7743457.0</v>
      </c>
      <c r="J3221" s="4">
        <v>1.0</v>
      </c>
      <c r="K3221" s="92" t="s">
        <v>9</v>
      </c>
      <c r="L3221" s="92" t="s">
        <v>134</v>
      </c>
      <c r="M3221" s="171">
        <v>45763.0</v>
      </c>
      <c r="N3221" s="92" t="s">
        <v>2</v>
      </c>
      <c r="O3221" s="4">
        <v>1.0</v>
      </c>
    </row>
    <row r="3222">
      <c r="A3222" s="98" t="s">
        <v>8097</v>
      </c>
      <c r="B3222" s="164">
        <v>2.6462289E7</v>
      </c>
      <c r="C3222" s="92" t="s">
        <v>1735</v>
      </c>
      <c r="D3222" s="164">
        <v>3.9439416E7</v>
      </c>
      <c r="E3222" s="92" t="s">
        <v>8095</v>
      </c>
      <c r="F3222" s="92" t="s">
        <v>178</v>
      </c>
      <c r="G3222" s="164">
        <v>23599.0</v>
      </c>
      <c r="H3222" s="92" t="s">
        <v>1944</v>
      </c>
      <c r="I3222" s="164">
        <v>7743457.0</v>
      </c>
      <c r="J3222" s="4">
        <v>1.0</v>
      </c>
      <c r="K3222" s="92" t="s">
        <v>9</v>
      </c>
      <c r="L3222" s="92"/>
      <c r="M3222" s="171">
        <v>45763.0</v>
      </c>
      <c r="N3222" s="92" t="s">
        <v>2</v>
      </c>
      <c r="O3222" s="4">
        <v>1.0</v>
      </c>
    </row>
    <row r="3223">
      <c r="A3223" s="98" t="s">
        <v>8098</v>
      </c>
      <c r="B3223" s="164">
        <v>2.6462294E7</v>
      </c>
      <c r="C3223" s="92" t="s">
        <v>1725</v>
      </c>
      <c r="D3223" s="164">
        <v>3.9439422E7</v>
      </c>
      <c r="E3223" s="92" t="s">
        <v>6097</v>
      </c>
      <c r="F3223" s="92" t="s">
        <v>129</v>
      </c>
      <c r="G3223" s="164">
        <v>20700.0</v>
      </c>
      <c r="H3223" s="92" t="s">
        <v>6719</v>
      </c>
      <c r="I3223" s="164">
        <v>7743457.0</v>
      </c>
      <c r="J3223" s="4">
        <v>1.0</v>
      </c>
      <c r="K3223" s="92" t="s">
        <v>9</v>
      </c>
      <c r="L3223" s="92"/>
      <c r="M3223" s="171">
        <v>45763.0</v>
      </c>
      <c r="N3223" s="92" t="s">
        <v>2</v>
      </c>
      <c r="O3223" s="4">
        <v>1.0</v>
      </c>
    </row>
    <row r="3224">
      <c r="A3224" s="98" t="s">
        <v>8099</v>
      </c>
      <c r="B3224" s="164">
        <v>2.6462294E7</v>
      </c>
      <c r="C3224" s="92" t="s">
        <v>1732</v>
      </c>
      <c r="D3224" s="164">
        <v>3.9439422E7</v>
      </c>
      <c r="E3224" s="92" t="s">
        <v>6097</v>
      </c>
      <c r="F3224" s="92" t="s">
        <v>129</v>
      </c>
      <c r="G3224" s="164">
        <v>20700.0</v>
      </c>
      <c r="H3224" s="92" t="s">
        <v>6719</v>
      </c>
      <c r="I3224" s="164">
        <v>7743457.0</v>
      </c>
      <c r="J3224" s="4">
        <v>1.0</v>
      </c>
      <c r="K3224" s="92" t="s">
        <v>9</v>
      </c>
      <c r="L3224" s="92" t="s">
        <v>134</v>
      </c>
      <c r="M3224" s="171">
        <v>45763.0</v>
      </c>
      <c r="N3224" s="92" t="s">
        <v>2</v>
      </c>
      <c r="O3224" s="4">
        <v>1.0</v>
      </c>
    </row>
    <row r="3225">
      <c r="A3225" s="98" t="s">
        <v>8100</v>
      </c>
      <c r="B3225" s="164">
        <v>2.6462294E7</v>
      </c>
      <c r="C3225" s="92" t="s">
        <v>1735</v>
      </c>
      <c r="D3225" s="164">
        <v>3.9439422E7</v>
      </c>
      <c r="E3225" s="92" t="s">
        <v>6097</v>
      </c>
      <c r="F3225" s="92" t="s">
        <v>129</v>
      </c>
      <c r="G3225" s="164">
        <v>20700.0</v>
      </c>
      <c r="H3225" s="92" t="s">
        <v>6719</v>
      </c>
      <c r="I3225" s="164">
        <v>7743457.0</v>
      </c>
      <c r="J3225" s="4">
        <v>1.0</v>
      </c>
      <c r="K3225" s="92" t="s">
        <v>9</v>
      </c>
      <c r="L3225" s="92"/>
      <c r="M3225" s="171">
        <v>45763.0</v>
      </c>
      <c r="N3225" s="92" t="s">
        <v>2</v>
      </c>
      <c r="O3225" s="4">
        <v>1.0</v>
      </c>
    </row>
    <row r="3226">
      <c r="A3226" s="98" t="s">
        <v>8101</v>
      </c>
      <c r="B3226" s="164">
        <v>2.6462369E7</v>
      </c>
      <c r="C3226" s="92" t="s">
        <v>1725</v>
      </c>
      <c r="D3226" s="164">
        <v>3.9439555E7</v>
      </c>
      <c r="E3226" s="92" t="s">
        <v>8102</v>
      </c>
      <c r="F3226" s="92" t="s">
        <v>725</v>
      </c>
      <c r="G3226" s="164">
        <v>24379.0</v>
      </c>
      <c r="H3226" s="92" t="s">
        <v>1779</v>
      </c>
      <c r="I3226" s="164">
        <v>7755891.0</v>
      </c>
      <c r="J3226" s="4">
        <v>1.0</v>
      </c>
      <c r="K3226" s="92" t="s">
        <v>82</v>
      </c>
      <c r="L3226" s="92"/>
      <c r="M3226" s="171">
        <v>45763.0</v>
      </c>
      <c r="N3226" s="92" t="s">
        <v>2</v>
      </c>
      <c r="O3226" s="4">
        <v>1.0</v>
      </c>
    </row>
    <row r="3227">
      <c r="A3227" s="98" t="s">
        <v>8103</v>
      </c>
      <c r="B3227" s="164">
        <v>2.6462369E7</v>
      </c>
      <c r="C3227" s="92" t="s">
        <v>1732</v>
      </c>
      <c r="D3227" s="164">
        <v>3.9439555E7</v>
      </c>
      <c r="E3227" s="92" t="s">
        <v>8102</v>
      </c>
      <c r="F3227" s="92" t="s">
        <v>725</v>
      </c>
      <c r="G3227" s="164">
        <v>24379.0</v>
      </c>
      <c r="H3227" s="92" t="s">
        <v>1779</v>
      </c>
      <c r="I3227" s="164">
        <v>7755891.0</v>
      </c>
      <c r="J3227" s="4">
        <v>1.0</v>
      </c>
      <c r="K3227" s="92" t="s">
        <v>82</v>
      </c>
      <c r="L3227" s="92" t="s">
        <v>134</v>
      </c>
      <c r="M3227" s="171">
        <v>45763.0</v>
      </c>
      <c r="N3227" s="92" t="s">
        <v>2</v>
      </c>
      <c r="O3227" s="4">
        <v>1.0</v>
      </c>
    </row>
    <row r="3228">
      <c r="A3228" s="98" t="s">
        <v>8104</v>
      </c>
      <c r="B3228" s="164">
        <v>2.6462369E7</v>
      </c>
      <c r="C3228" s="92" t="s">
        <v>1735</v>
      </c>
      <c r="D3228" s="164">
        <v>3.9439555E7</v>
      </c>
      <c r="E3228" s="92" t="s">
        <v>8102</v>
      </c>
      <c r="F3228" s="92" t="s">
        <v>725</v>
      </c>
      <c r="G3228" s="164">
        <v>24379.0</v>
      </c>
      <c r="H3228" s="92" t="s">
        <v>1779</v>
      </c>
      <c r="I3228" s="164">
        <v>7755891.0</v>
      </c>
      <c r="J3228" s="4">
        <v>1.0</v>
      </c>
      <c r="K3228" s="92" t="s">
        <v>82</v>
      </c>
      <c r="L3228" s="92"/>
      <c r="M3228" s="171">
        <v>45763.0</v>
      </c>
      <c r="N3228" s="92" t="s">
        <v>2</v>
      </c>
      <c r="O3228" s="4">
        <v>1.0</v>
      </c>
    </row>
    <row r="3229">
      <c r="A3229" s="98" t="s">
        <v>8105</v>
      </c>
      <c r="B3229" s="164">
        <v>2.646237E7</v>
      </c>
      <c r="C3229" s="92" t="s">
        <v>1725</v>
      </c>
      <c r="D3229" s="164">
        <v>3.9439557E7</v>
      </c>
      <c r="E3229" s="92" t="s">
        <v>8106</v>
      </c>
      <c r="F3229" s="92" t="s">
        <v>132</v>
      </c>
      <c r="G3229" s="164">
        <v>23901.0</v>
      </c>
      <c r="H3229" s="92" t="s">
        <v>7841</v>
      </c>
      <c r="I3229" s="164">
        <v>7743457.0</v>
      </c>
      <c r="J3229" s="4">
        <v>1.0</v>
      </c>
      <c r="K3229" s="92" t="s">
        <v>9</v>
      </c>
      <c r="L3229" s="92"/>
      <c r="M3229" s="171">
        <v>45763.0</v>
      </c>
      <c r="N3229" s="92" t="s">
        <v>2</v>
      </c>
      <c r="O3229" s="4">
        <v>1.0</v>
      </c>
    </row>
    <row r="3230">
      <c r="A3230" s="98" t="s">
        <v>8107</v>
      </c>
      <c r="B3230" s="164">
        <v>2.646237E7</v>
      </c>
      <c r="C3230" s="92" t="s">
        <v>1732</v>
      </c>
      <c r="D3230" s="164">
        <v>3.9439557E7</v>
      </c>
      <c r="E3230" s="92" t="s">
        <v>8106</v>
      </c>
      <c r="F3230" s="92" t="s">
        <v>132</v>
      </c>
      <c r="G3230" s="164">
        <v>23901.0</v>
      </c>
      <c r="H3230" s="92" t="s">
        <v>7841</v>
      </c>
      <c r="I3230" s="164">
        <v>7743457.0</v>
      </c>
      <c r="J3230" s="4">
        <v>1.0</v>
      </c>
      <c r="K3230" s="92" t="s">
        <v>9</v>
      </c>
      <c r="L3230" s="92" t="s">
        <v>134</v>
      </c>
      <c r="M3230" s="171">
        <v>45763.0</v>
      </c>
      <c r="N3230" s="92" t="s">
        <v>2</v>
      </c>
      <c r="O3230" s="4">
        <v>1.0</v>
      </c>
    </row>
    <row r="3231">
      <c r="A3231" s="98" t="s">
        <v>8108</v>
      </c>
      <c r="B3231" s="164">
        <v>2.646237E7</v>
      </c>
      <c r="C3231" s="92" t="s">
        <v>1735</v>
      </c>
      <c r="D3231" s="164">
        <v>3.9439557E7</v>
      </c>
      <c r="E3231" s="92" t="s">
        <v>8106</v>
      </c>
      <c r="F3231" s="92" t="s">
        <v>132</v>
      </c>
      <c r="G3231" s="164">
        <v>23901.0</v>
      </c>
      <c r="H3231" s="92" t="s">
        <v>7841</v>
      </c>
      <c r="I3231" s="164">
        <v>7743457.0</v>
      </c>
      <c r="J3231" s="4">
        <v>1.0</v>
      </c>
      <c r="K3231" s="92" t="s">
        <v>9</v>
      </c>
      <c r="L3231" s="92"/>
      <c r="M3231" s="171">
        <v>45763.0</v>
      </c>
      <c r="N3231" s="92" t="s">
        <v>2</v>
      </c>
      <c r="O3231" s="4">
        <v>1.0</v>
      </c>
    </row>
    <row r="3232">
      <c r="A3232" s="98" t="s">
        <v>8109</v>
      </c>
      <c r="B3232" s="164">
        <v>2.6462371E7</v>
      </c>
      <c r="C3232" s="92" t="s">
        <v>1725</v>
      </c>
      <c r="D3232" s="164">
        <v>3.9439565E7</v>
      </c>
      <c r="E3232" s="92" t="s">
        <v>8110</v>
      </c>
      <c r="F3232" s="92" t="s">
        <v>131</v>
      </c>
      <c r="G3232" s="164">
        <v>23901.0</v>
      </c>
      <c r="H3232" s="92" t="s">
        <v>7841</v>
      </c>
      <c r="I3232" s="164">
        <v>7743457.0</v>
      </c>
      <c r="J3232" s="4">
        <v>1.0</v>
      </c>
      <c r="K3232" s="92" t="s">
        <v>9</v>
      </c>
      <c r="L3232" s="92"/>
      <c r="M3232" s="171">
        <v>45763.0</v>
      </c>
      <c r="N3232" s="92" t="s">
        <v>2</v>
      </c>
      <c r="O3232" s="4">
        <v>1.0</v>
      </c>
    </row>
    <row r="3233">
      <c r="A3233" s="98" t="s">
        <v>8111</v>
      </c>
      <c r="B3233" s="164">
        <v>2.6462371E7</v>
      </c>
      <c r="C3233" s="92" t="s">
        <v>1732</v>
      </c>
      <c r="D3233" s="164">
        <v>3.9439565E7</v>
      </c>
      <c r="E3233" s="92" t="s">
        <v>8110</v>
      </c>
      <c r="F3233" s="92" t="s">
        <v>131</v>
      </c>
      <c r="G3233" s="164">
        <v>23901.0</v>
      </c>
      <c r="H3233" s="92" t="s">
        <v>7841</v>
      </c>
      <c r="I3233" s="164">
        <v>7743457.0</v>
      </c>
      <c r="J3233" s="4">
        <v>1.0</v>
      </c>
      <c r="K3233" s="92" t="s">
        <v>9</v>
      </c>
      <c r="L3233" s="92" t="s">
        <v>134</v>
      </c>
      <c r="M3233" s="171">
        <v>45763.0</v>
      </c>
      <c r="N3233" s="92" t="s">
        <v>2</v>
      </c>
      <c r="O3233" s="4">
        <v>1.0</v>
      </c>
    </row>
    <row r="3234">
      <c r="A3234" s="98" t="s">
        <v>8112</v>
      </c>
      <c r="B3234" s="164">
        <v>2.6462371E7</v>
      </c>
      <c r="C3234" s="92" t="s">
        <v>1735</v>
      </c>
      <c r="D3234" s="164">
        <v>3.9439565E7</v>
      </c>
      <c r="E3234" s="92" t="s">
        <v>8110</v>
      </c>
      <c r="F3234" s="92" t="s">
        <v>131</v>
      </c>
      <c r="G3234" s="164">
        <v>23901.0</v>
      </c>
      <c r="H3234" s="92" t="s">
        <v>7841</v>
      </c>
      <c r="I3234" s="164">
        <v>7743457.0</v>
      </c>
      <c r="J3234" s="4">
        <v>1.0</v>
      </c>
      <c r="K3234" s="92" t="s">
        <v>9</v>
      </c>
      <c r="L3234" s="92"/>
      <c r="M3234" s="171">
        <v>45763.0</v>
      </c>
      <c r="N3234" s="92" t="s">
        <v>2</v>
      </c>
      <c r="O3234" s="4">
        <v>1.0</v>
      </c>
    </row>
    <row r="3235">
      <c r="A3235" s="98" t="s">
        <v>8113</v>
      </c>
      <c r="B3235" s="164">
        <v>2.6462375E7</v>
      </c>
      <c r="C3235" s="92" t="s">
        <v>1725</v>
      </c>
      <c r="D3235" s="164">
        <v>3.9439573E7</v>
      </c>
      <c r="E3235" s="92" t="s">
        <v>8114</v>
      </c>
      <c r="F3235" s="92" t="s">
        <v>517</v>
      </c>
      <c r="G3235" s="164">
        <v>25657.0</v>
      </c>
      <c r="H3235" s="92" t="s">
        <v>6812</v>
      </c>
      <c r="I3235" s="164">
        <v>7743457.0</v>
      </c>
      <c r="J3235" s="4">
        <v>1.0</v>
      </c>
      <c r="K3235" s="92" t="s">
        <v>9</v>
      </c>
      <c r="L3235" s="92"/>
      <c r="M3235" s="171">
        <v>45763.0</v>
      </c>
      <c r="N3235" s="92" t="s">
        <v>2</v>
      </c>
      <c r="O3235" s="4">
        <v>1.0</v>
      </c>
    </row>
    <row r="3236">
      <c r="A3236" s="98" t="s">
        <v>8115</v>
      </c>
      <c r="B3236" s="164">
        <v>2.6462375E7</v>
      </c>
      <c r="C3236" s="92" t="s">
        <v>1732</v>
      </c>
      <c r="D3236" s="164">
        <v>3.9439573E7</v>
      </c>
      <c r="E3236" s="92" t="s">
        <v>8114</v>
      </c>
      <c r="F3236" s="92" t="s">
        <v>517</v>
      </c>
      <c r="G3236" s="164">
        <v>25657.0</v>
      </c>
      <c r="H3236" s="92" t="s">
        <v>6812</v>
      </c>
      <c r="I3236" s="164">
        <v>7743457.0</v>
      </c>
      <c r="J3236" s="4">
        <v>1.0</v>
      </c>
      <c r="K3236" s="92" t="s">
        <v>9</v>
      </c>
      <c r="L3236" s="92" t="s">
        <v>134</v>
      </c>
      <c r="M3236" s="171">
        <v>45763.0</v>
      </c>
      <c r="N3236" s="92" t="s">
        <v>2</v>
      </c>
      <c r="O3236" s="4">
        <v>1.0</v>
      </c>
    </row>
    <row r="3237">
      <c r="A3237" s="98" t="s">
        <v>8116</v>
      </c>
      <c r="B3237" s="164">
        <v>2.6462375E7</v>
      </c>
      <c r="C3237" s="92" t="s">
        <v>1735</v>
      </c>
      <c r="D3237" s="164">
        <v>3.9439573E7</v>
      </c>
      <c r="E3237" s="92" t="s">
        <v>8114</v>
      </c>
      <c r="F3237" s="92" t="s">
        <v>517</v>
      </c>
      <c r="G3237" s="164">
        <v>25657.0</v>
      </c>
      <c r="H3237" s="92" t="s">
        <v>6812</v>
      </c>
      <c r="I3237" s="164">
        <v>7743457.0</v>
      </c>
      <c r="J3237" s="4">
        <v>1.0</v>
      </c>
      <c r="K3237" s="92" t="s">
        <v>9</v>
      </c>
      <c r="L3237" s="92"/>
      <c r="M3237" s="171">
        <v>45763.0</v>
      </c>
      <c r="N3237" s="92" t="s">
        <v>2</v>
      </c>
      <c r="O3237" s="4">
        <v>1.0</v>
      </c>
    </row>
    <row r="3238">
      <c r="A3238" s="98" t="s">
        <v>8117</v>
      </c>
      <c r="B3238" s="164">
        <v>2.6462386E7</v>
      </c>
      <c r="C3238" s="92" t="s">
        <v>1725</v>
      </c>
      <c r="D3238" s="164">
        <v>3.9439577E7</v>
      </c>
      <c r="E3238" s="92" t="s">
        <v>8118</v>
      </c>
      <c r="F3238" s="92" t="s">
        <v>129</v>
      </c>
      <c r="G3238" s="164">
        <v>20700.0</v>
      </c>
      <c r="H3238" s="92" t="s">
        <v>6719</v>
      </c>
      <c r="I3238" s="164">
        <v>7743457.0</v>
      </c>
      <c r="J3238" s="4">
        <v>1.0</v>
      </c>
      <c r="K3238" s="92" t="s">
        <v>9</v>
      </c>
      <c r="L3238" s="92"/>
      <c r="M3238" s="171">
        <v>45763.0</v>
      </c>
      <c r="N3238" s="92" t="s">
        <v>2</v>
      </c>
      <c r="O3238" s="4">
        <v>1.0</v>
      </c>
    </row>
    <row r="3239">
      <c r="A3239" s="98" t="s">
        <v>8119</v>
      </c>
      <c r="B3239" s="164">
        <v>2.6462386E7</v>
      </c>
      <c r="C3239" s="92" t="s">
        <v>1732</v>
      </c>
      <c r="D3239" s="164">
        <v>3.9439577E7</v>
      </c>
      <c r="E3239" s="92" t="s">
        <v>8118</v>
      </c>
      <c r="F3239" s="92" t="s">
        <v>129</v>
      </c>
      <c r="G3239" s="164">
        <v>20700.0</v>
      </c>
      <c r="H3239" s="92" t="s">
        <v>6719</v>
      </c>
      <c r="I3239" s="164">
        <v>7743457.0</v>
      </c>
      <c r="J3239" s="4">
        <v>1.0</v>
      </c>
      <c r="K3239" s="92" t="s">
        <v>9</v>
      </c>
      <c r="L3239" s="92" t="s">
        <v>134</v>
      </c>
      <c r="M3239" s="171">
        <v>45763.0</v>
      </c>
      <c r="N3239" s="92" t="s">
        <v>2</v>
      </c>
      <c r="O3239" s="4">
        <v>1.0</v>
      </c>
    </row>
    <row r="3240">
      <c r="A3240" s="98" t="s">
        <v>8120</v>
      </c>
      <c r="B3240" s="164">
        <v>2.6462386E7</v>
      </c>
      <c r="C3240" s="92" t="s">
        <v>1735</v>
      </c>
      <c r="D3240" s="164">
        <v>3.9439577E7</v>
      </c>
      <c r="E3240" s="92" t="s">
        <v>8118</v>
      </c>
      <c r="F3240" s="92" t="s">
        <v>129</v>
      </c>
      <c r="G3240" s="164">
        <v>20700.0</v>
      </c>
      <c r="H3240" s="92" t="s">
        <v>6719</v>
      </c>
      <c r="I3240" s="164">
        <v>7743457.0</v>
      </c>
      <c r="J3240" s="4">
        <v>1.0</v>
      </c>
      <c r="K3240" s="92" t="s">
        <v>9</v>
      </c>
      <c r="L3240" s="92"/>
      <c r="M3240" s="171">
        <v>45763.0</v>
      </c>
      <c r="N3240" s="92" t="s">
        <v>2</v>
      </c>
      <c r="O3240" s="4">
        <v>1.0</v>
      </c>
    </row>
    <row r="3241">
      <c r="A3241" s="98" t="s">
        <v>8121</v>
      </c>
      <c r="B3241" s="164">
        <v>2.6462388E7</v>
      </c>
      <c r="C3241" s="92" t="s">
        <v>1725</v>
      </c>
      <c r="D3241" s="164">
        <v>3.9439581E7</v>
      </c>
      <c r="E3241" s="92" t="s">
        <v>8122</v>
      </c>
      <c r="F3241" s="92" t="s">
        <v>129</v>
      </c>
      <c r="G3241" s="164">
        <v>20700.0</v>
      </c>
      <c r="H3241" s="92" t="s">
        <v>6719</v>
      </c>
      <c r="I3241" s="164">
        <v>7743457.0</v>
      </c>
      <c r="J3241" s="4">
        <v>1.0</v>
      </c>
      <c r="K3241" s="92" t="s">
        <v>9</v>
      </c>
      <c r="L3241" s="92"/>
      <c r="M3241" s="171">
        <v>45763.0</v>
      </c>
      <c r="N3241" s="92" t="s">
        <v>2</v>
      </c>
      <c r="O3241" s="4">
        <v>1.0</v>
      </c>
    </row>
    <row r="3242">
      <c r="A3242" s="98" t="s">
        <v>8123</v>
      </c>
      <c r="B3242" s="164">
        <v>2.6462388E7</v>
      </c>
      <c r="C3242" s="92" t="s">
        <v>1732</v>
      </c>
      <c r="D3242" s="164">
        <v>3.9439581E7</v>
      </c>
      <c r="E3242" s="92" t="s">
        <v>8122</v>
      </c>
      <c r="F3242" s="92" t="s">
        <v>129</v>
      </c>
      <c r="G3242" s="164">
        <v>20700.0</v>
      </c>
      <c r="H3242" s="92" t="s">
        <v>6719</v>
      </c>
      <c r="I3242" s="164">
        <v>7743457.0</v>
      </c>
      <c r="J3242" s="4">
        <v>1.0</v>
      </c>
      <c r="K3242" s="92" t="s">
        <v>9</v>
      </c>
      <c r="L3242" s="92" t="s">
        <v>134</v>
      </c>
      <c r="M3242" s="171">
        <v>45763.0</v>
      </c>
      <c r="N3242" s="92" t="s">
        <v>2</v>
      </c>
      <c r="O3242" s="4">
        <v>1.0</v>
      </c>
    </row>
    <row r="3243">
      <c r="A3243" s="98" t="s">
        <v>8124</v>
      </c>
      <c r="B3243" s="164">
        <v>2.6462388E7</v>
      </c>
      <c r="C3243" s="92" t="s">
        <v>1735</v>
      </c>
      <c r="D3243" s="164">
        <v>3.9439581E7</v>
      </c>
      <c r="E3243" s="92" t="s">
        <v>8122</v>
      </c>
      <c r="F3243" s="92" t="s">
        <v>129</v>
      </c>
      <c r="G3243" s="164">
        <v>20700.0</v>
      </c>
      <c r="H3243" s="92" t="s">
        <v>6719</v>
      </c>
      <c r="I3243" s="164">
        <v>7743457.0</v>
      </c>
      <c r="J3243" s="4">
        <v>1.0</v>
      </c>
      <c r="K3243" s="92" t="s">
        <v>9</v>
      </c>
      <c r="L3243" s="92"/>
      <c r="M3243" s="171">
        <v>45763.0</v>
      </c>
      <c r="N3243" s="92" t="s">
        <v>2</v>
      </c>
      <c r="O3243" s="4">
        <v>1.0</v>
      </c>
    </row>
    <row r="3244">
      <c r="A3244" s="98" t="s">
        <v>8125</v>
      </c>
      <c r="B3244" s="164">
        <v>2.6462436E7</v>
      </c>
      <c r="C3244" s="92" t="s">
        <v>1725</v>
      </c>
      <c r="D3244" s="164">
        <v>3.9439635E7</v>
      </c>
      <c r="E3244" s="92" t="s">
        <v>8126</v>
      </c>
      <c r="F3244" s="92" t="s">
        <v>401</v>
      </c>
      <c r="G3244" s="164">
        <v>25443.0</v>
      </c>
      <c r="H3244" s="92" t="s">
        <v>8043</v>
      </c>
      <c r="I3244" s="164">
        <v>7743457.0</v>
      </c>
      <c r="J3244" s="4">
        <v>1.0</v>
      </c>
      <c r="K3244" s="92" t="s">
        <v>9</v>
      </c>
      <c r="L3244" s="92"/>
      <c r="M3244" s="171">
        <v>45763.0</v>
      </c>
      <c r="N3244" s="92" t="s">
        <v>2</v>
      </c>
      <c r="O3244" s="4">
        <v>1.0</v>
      </c>
    </row>
    <row r="3245">
      <c r="A3245" s="98" t="s">
        <v>8127</v>
      </c>
      <c r="B3245" s="164">
        <v>2.6462436E7</v>
      </c>
      <c r="C3245" s="92" t="s">
        <v>1732</v>
      </c>
      <c r="D3245" s="164">
        <v>3.9439635E7</v>
      </c>
      <c r="E3245" s="92" t="s">
        <v>8126</v>
      </c>
      <c r="F3245" s="92" t="s">
        <v>401</v>
      </c>
      <c r="G3245" s="164">
        <v>25443.0</v>
      </c>
      <c r="H3245" s="92" t="s">
        <v>8043</v>
      </c>
      <c r="I3245" s="164">
        <v>7743457.0</v>
      </c>
      <c r="J3245" s="4">
        <v>1.0</v>
      </c>
      <c r="K3245" s="92" t="s">
        <v>9</v>
      </c>
      <c r="L3245" s="92" t="s">
        <v>134</v>
      </c>
      <c r="M3245" s="171">
        <v>45763.0</v>
      </c>
      <c r="N3245" s="92" t="s">
        <v>2</v>
      </c>
      <c r="O3245" s="4">
        <v>1.0</v>
      </c>
    </row>
    <row r="3246">
      <c r="A3246" s="98" t="s">
        <v>8128</v>
      </c>
      <c r="B3246" s="164">
        <v>2.6462436E7</v>
      </c>
      <c r="C3246" s="92" t="s">
        <v>1735</v>
      </c>
      <c r="D3246" s="164">
        <v>3.9439635E7</v>
      </c>
      <c r="E3246" s="92" t="s">
        <v>8126</v>
      </c>
      <c r="F3246" s="92" t="s">
        <v>401</v>
      </c>
      <c r="G3246" s="164">
        <v>25443.0</v>
      </c>
      <c r="H3246" s="92" t="s">
        <v>8043</v>
      </c>
      <c r="I3246" s="164">
        <v>7743457.0</v>
      </c>
      <c r="J3246" s="4">
        <v>1.0</v>
      </c>
      <c r="K3246" s="92" t="s">
        <v>9</v>
      </c>
      <c r="L3246" s="92"/>
      <c r="M3246" s="171">
        <v>45763.0</v>
      </c>
      <c r="N3246" s="92" t="s">
        <v>2</v>
      </c>
      <c r="O3246" s="4">
        <v>1.0</v>
      </c>
    </row>
    <row r="3247">
      <c r="A3247" s="98" t="s">
        <v>8129</v>
      </c>
      <c r="B3247" s="164">
        <v>2.6462439E7</v>
      </c>
      <c r="C3247" s="92" t="s">
        <v>1725</v>
      </c>
      <c r="D3247" s="164">
        <v>3.9439641E7</v>
      </c>
      <c r="E3247" s="92" t="s">
        <v>8130</v>
      </c>
      <c r="F3247" s="92" t="s">
        <v>178</v>
      </c>
      <c r="G3247" s="164">
        <v>25657.0</v>
      </c>
      <c r="H3247" s="92" t="s">
        <v>6812</v>
      </c>
      <c r="I3247" s="164">
        <v>7755891.0</v>
      </c>
      <c r="J3247" s="4">
        <v>1.0</v>
      </c>
      <c r="K3247" s="92" t="s">
        <v>82</v>
      </c>
      <c r="L3247" s="92"/>
      <c r="M3247" s="171">
        <v>45763.0</v>
      </c>
      <c r="N3247" s="92" t="s">
        <v>2</v>
      </c>
      <c r="O3247" s="4">
        <v>1.0</v>
      </c>
    </row>
    <row r="3248">
      <c r="A3248" s="98" t="s">
        <v>8131</v>
      </c>
      <c r="B3248" s="164">
        <v>2.6462439E7</v>
      </c>
      <c r="C3248" s="92" t="s">
        <v>1732</v>
      </c>
      <c r="D3248" s="164">
        <v>3.9439641E7</v>
      </c>
      <c r="E3248" s="92" t="s">
        <v>8130</v>
      </c>
      <c r="F3248" s="92" t="s">
        <v>178</v>
      </c>
      <c r="G3248" s="164">
        <v>25657.0</v>
      </c>
      <c r="H3248" s="92" t="s">
        <v>6812</v>
      </c>
      <c r="I3248" s="164">
        <v>7755891.0</v>
      </c>
      <c r="J3248" s="4">
        <v>1.0</v>
      </c>
      <c r="K3248" s="92" t="s">
        <v>82</v>
      </c>
      <c r="L3248" s="92" t="s">
        <v>134</v>
      </c>
      <c r="M3248" s="171">
        <v>45763.0</v>
      </c>
      <c r="N3248" s="92" t="s">
        <v>2</v>
      </c>
      <c r="O3248" s="4">
        <v>1.0</v>
      </c>
    </row>
    <row r="3249">
      <c r="A3249" s="98" t="s">
        <v>8132</v>
      </c>
      <c r="B3249" s="164">
        <v>2.6462439E7</v>
      </c>
      <c r="C3249" s="92" t="s">
        <v>1735</v>
      </c>
      <c r="D3249" s="164">
        <v>3.9439641E7</v>
      </c>
      <c r="E3249" s="92" t="s">
        <v>8130</v>
      </c>
      <c r="F3249" s="92" t="s">
        <v>178</v>
      </c>
      <c r="G3249" s="164">
        <v>25657.0</v>
      </c>
      <c r="H3249" s="92" t="s">
        <v>6812</v>
      </c>
      <c r="I3249" s="164">
        <v>7755891.0</v>
      </c>
      <c r="J3249" s="4">
        <v>1.0</v>
      </c>
      <c r="K3249" s="92" t="s">
        <v>82</v>
      </c>
      <c r="L3249" s="92"/>
      <c r="M3249" s="171">
        <v>45763.0</v>
      </c>
      <c r="N3249" s="92" t="s">
        <v>2</v>
      </c>
      <c r="O3249" s="4">
        <v>1.0</v>
      </c>
    </row>
    <row r="3250">
      <c r="A3250" s="98" t="s">
        <v>8133</v>
      </c>
      <c r="B3250" s="164">
        <v>2.6462444E7</v>
      </c>
      <c r="C3250" s="92" t="s">
        <v>1725</v>
      </c>
      <c r="D3250" s="164">
        <v>3.9439655E7</v>
      </c>
      <c r="E3250" s="92" t="s">
        <v>8134</v>
      </c>
      <c r="F3250" s="92" t="s">
        <v>725</v>
      </c>
      <c r="G3250" s="164">
        <v>24379.0</v>
      </c>
      <c r="H3250" s="92" t="s">
        <v>1779</v>
      </c>
      <c r="I3250" s="164">
        <v>7743457.0</v>
      </c>
      <c r="J3250" s="4">
        <v>1.0</v>
      </c>
      <c r="K3250" s="92" t="s">
        <v>9</v>
      </c>
      <c r="L3250" s="92"/>
      <c r="M3250" s="171">
        <v>45763.0</v>
      </c>
      <c r="N3250" s="92" t="s">
        <v>2</v>
      </c>
      <c r="O3250" s="4">
        <v>1.0</v>
      </c>
    </row>
    <row r="3251">
      <c r="A3251" s="98" t="s">
        <v>8135</v>
      </c>
      <c r="B3251" s="164">
        <v>2.6462444E7</v>
      </c>
      <c r="C3251" s="92" t="s">
        <v>1732</v>
      </c>
      <c r="D3251" s="164">
        <v>3.9439655E7</v>
      </c>
      <c r="E3251" s="92" t="s">
        <v>8134</v>
      </c>
      <c r="F3251" s="92" t="s">
        <v>725</v>
      </c>
      <c r="G3251" s="164">
        <v>24379.0</v>
      </c>
      <c r="H3251" s="92" t="s">
        <v>1779</v>
      </c>
      <c r="I3251" s="164">
        <v>7743457.0</v>
      </c>
      <c r="J3251" s="4">
        <v>1.0</v>
      </c>
      <c r="K3251" s="92" t="s">
        <v>9</v>
      </c>
      <c r="L3251" s="92" t="s">
        <v>134</v>
      </c>
      <c r="M3251" s="171">
        <v>45763.0</v>
      </c>
      <c r="N3251" s="92" t="s">
        <v>2</v>
      </c>
      <c r="O3251" s="4">
        <v>1.0</v>
      </c>
    </row>
    <row r="3252">
      <c r="A3252" s="98" t="s">
        <v>8136</v>
      </c>
      <c r="B3252" s="164">
        <v>2.6462444E7</v>
      </c>
      <c r="C3252" s="92" t="s">
        <v>1735</v>
      </c>
      <c r="D3252" s="164">
        <v>3.9439655E7</v>
      </c>
      <c r="E3252" s="92" t="s">
        <v>8134</v>
      </c>
      <c r="F3252" s="92" t="s">
        <v>725</v>
      </c>
      <c r="G3252" s="164">
        <v>24379.0</v>
      </c>
      <c r="H3252" s="92" t="s">
        <v>1779</v>
      </c>
      <c r="I3252" s="164">
        <v>7743457.0</v>
      </c>
      <c r="J3252" s="4">
        <v>1.0</v>
      </c>
      <c r="K3252" s="92" t="s">
        <v>9</v>
      </c>
      <c r="L3252" s="92"/>
      <c r="M3252" s="171">
        <v>45763.0</v>
      </c>
      <c r="N3252" s="92" t="s">
        <v>2</v>
      </c>
      <c r="O3252" s="4">
        <v>1.0</v>
      </c>
    </row>
    <row r="3253">
      <c r="A3253" s="98" t="s">
        <v>8137</v>
      </c>
      <c r="B3253" s="164">
        <v>2.6462451E7</v>
      </c>
      <c r="C3253" s="92" t="s">
        <v>1725</v>
      </c>
      <c r="D3253" s="164">
        <v>3.9439662E7</v>
      </c>
      <c r="E3253" s="92" t="s">
        <v>8138</v>
      </c>
      <c r="F3253" s="92" t="s">
        <v>178</v>
      </c>
      <c r="G3253" s="164">
        <v>25657.0</v>
      </c>
      <c r="H3253" s="92" t="s">
        <v>6812</v>
      </c>
      <c r="I3253" s="164">
        <v>7755891.0</v>
      </c>
      <c r="J3253" s="4">
        <v>2.0</v>
      </c>
      <c r="K3253" s="92" t="s">
        <v>82</v>
      </c>
      <c r="L3253" s="92"/>
      <c r="M3253" s="171">
        <v>45763.0</v>
      </c>
      <c r="N3253" s="92" t="s">
        <v>2</v>
      </c>
      <c r="O3253" s="4">
        <v>2.0</v>
      </c>
    </row>
    <row r="3254">
      <c r="A3254" s="98" t="s">
        <v>8139</v>
      </c>
      <c r="B3254" s="164">
        <v>2.6462451E7</v>
      </c>
      <c r="C3254" s="92" t="s">
        <v>1732</v>
      </c>
      <c r="D3254" s="164">
        <v>3.9439662E7</v>
      </c>
      <c r="E3254" s="92" t="s">
        <v>8138</v>
      </c>
      <c r="F3254" s="92" t="s">
        <v>178</v>
      </c>
      <c r="G3254" s="164">
        <v>25657.0</v>
      </c>
      <c r="H3254" s="92" t="s">
        <v>6812</v>
      </c>
      <c r="I3254" s="164">
        <v>7755891.0</v>
      </c>
      <c r="J3254" s="4">
        <v>2.0</v>
      </c>
      <c r="K3254" s="92" t="s">
        <v>82</v>
      </c>
      <c r="L3254" s="92" t="s">
        <v>134</v>
      </c>
      <c r="M3254" s="171">
        <v>45763.0</v>
      </c>
      <c r="N3254" s="92" t="s">
        <v>2</v>
      </c>
      <c r="O3254" s="4">
        <v>2.0</v>
      </c>
    </row>
    <row r="3255">
      <c r="A3255" s="98" t="s">
        <v>8140</v>
      </c>
      <c r="B3255" s="164">
        <v>2.6462451E7</v>
      </c>
      <c r="C3255" s="92" t="s">
        <v>1735</v>
      </c>
      <c r="D3255" s="164">
        <v>3.9439662E7</v>
      </c>
      <c r="E3255" s="92" t="s">
        <v>8138</v>
      </c>
      <c r="F3255" s="92" t="s">
        <v>178</v>
      </c>
      <c r="G3255" s="164">
        <v>25657.0</v>
      </c>
      <c r="H3255" s="92" t="s">
        <v>6812</v>
      </c>
      <c r="I3255" s="164">
        <v>7755891.0</v>
      </c>
      <c r="J3255" s="4">
        <v>2.0</v>
      </c>
      <c r="K3255" s="92" t="s">
        <v>82</v>
      </c>
      <c r="L3255" s="92"/>
      <c r="M3255" s="171">
        <v>45763.0</v>
      </c>
      <c r="N3255" s="92" t="s">
        <v>2</v>
      </c>
      <c r="O3255" s="4">
        <v>2.0</v>
      </c>
    </row>
    <row r="3256">
      <c r="A3256" s="98" t="s">
        <v>8141</v>
      </c>
      <c r="B3256" s="164">
        <v>2.6462534E7</v>
      </c>
      <c r="C3256" s="92" t="s">
        <v>1725</v>
      </c>
      <c r="D3256" s="164">
        <v>3.9439759E7</v>
      </c>
      <c r="E3256" s="92" t="s">
        <v>8142</v>
      </c>
      <c r="F3256" s="92" t="s">
        <v>129</v>
      </c>
      <c r="G3256" s="164">
        <v>20700.0</v>
      </c>
      <c r="H3256" s="92" t="s">
        <v>6719</v>
      </c>
      <c r="I3256" s="164">
        <v>7743457.0</v>
      </c>
      <c r="J3256" s="4">
        <v>1.0</v>
      </c>
      <c r="K3256" s="92" t="s">
        <v>9</v>
      </c>
      <c r="L3256" s="92"/>
      <c r="M3256" s="171">
        <v>45763.0</v>
      </c>
      <c r="N3256" s="92" t="s">
        <v>2</v>
      </c>
      <c r="O3256" s="4">
        <v>1.0</v>
      </c>
    </row>
    <row r="3257">
      <c r="A3257" s="98" t="s">
        <v>8143</v>
      </c>
      <c r="B3257" s="164">
        <v>2.6462534E7</v>
      </c>
      <c r="C3257" s="92" t="s">
        <v>1732</v>
      </c>
      <c r="D3257" s="164">
        <v>3.9439759E7</v>
      </c>
      <c r="E3257" s="92" t="s">
        <v>8142</v>
      </c>
      <c r="F3257" s="92" t="s">
        <v>129</v>
      </c>
      <c r="G3257" s="164">
        <v>20700.0</v>
      </c>
      <c r="H3257" s="92" t="s">
        <v>6719</v>
      </c>
      <c r="I3257" s="164">
        <v>7743457.0</v>
      </c>
      <c r="J3257" s="4">
        <v>1.0</v>
      </c>
      <c r="K3257" s="92" t="s">
        <v>9</v>
      </c>
      <c r="L3257" s="92" t="s">
        <v>134</v>
      </c>
      <c r="M3257" s="171">
        <v>45763.0</v>
      </c>
      <c r="N3257" s="92" t="s">
        <v>2</v>
      </c>
      <c r="O3257" s="4">
        <v>1.0</v>
      </c>
    </row>
    <row r="3258">
      <c r="A3258" s="98" t="s">
        <v>8144</v>
      </c>
      <c r="B3258" s="164">
        <v>2.6462534E7</v>
      </c>
      <c r="C3258" s="92" t="s">
        <v>1735</v>
      </c>
      <c r="D3258" s="164">
        <v>3.9439759E7</v>
      </c>
      <c r="E3258" s="92" t="s">
        <v>8142</v>
      </c>
      <c r="F3258" s="92" t="s">
        <v>129</v>
      </c>
      <c r="G3258" s="164">
        <v>20700.0</v>
      </c>
      <c r="H3258" s="92" t="s">
        <v>6719</v>
      </c>
      <c r="I3258" s="164">
        <v>7743457.0</v>
      </c>
      <c r="J3258" s="4">
        <v>1.0</v>
      </c>
      <c r="K3258" s="92" t="s">
        <v>9</v>
      </c>
      <c r="L3258" s="92"/>
      <c r="M3258" s="171">
        <v>45763.0</v>
      </c>
      <c r="N3258" s="92" t="s">
        <v>2</v>
      </c>
      <c r="O3258" s="4">
        <v>1.0</v>
      </c>
    </row>
    <row r="3259">
      <c r="A3259" s="167" t="s">
        <v>8145</v>
      </c>
      <c r="B3259" s="4">
        <v>2.6462545E7</v>
      </c>
      <c r="C3259" s="1" t="s">
        <v>1725</v>
      </c>
      <c r="D3259" s="4">
        <v>3.9439808E7</v>
      </c>
      <c r="E3259" s="1" t="s">
        <v>8146</v>
      </c>
      <c r="F3259" s="1" t="s">
        <v>132</v>
      </c>
      <c r="G3259" s="4">
        <v>24345.0</v>
      </c>
      <c r="H3259" s="1" t="s">
        <v>7912</v>
      </c>
      <c r="I3259" s="4">
        <v>7755891.0</v>
      </c>
      <c r="J3259" s="4">
        <v>1.0</v>
      </c>
      <c r="K3259" s="1" t="s">
        <v>82</v>
      </c>
      <c r="L3259" s="1"/>
      <c r="M3259" s="171">
        <v>45763.0</v>
      </c>
      <c r="N3259" s="1" t="s">
        <v>2</v>
      </c>
      <c r="O3259" s="4">
        <v>1.0</v>
      </c>
    </row>
    <row r="3260">
      <c r="A3260" s="98" t="s">
        <v>8147</v>
      </c>
      <c r="B3260" s="164">
        <v>2.6462545E7</v>
      </c>
      <c r="C3260" s="92" t="s">
        <v>1732</v>
      </c>
      <c r="D3260" s="164">
        <v>3.9439808E7</v>
      </c>
      <c r="E3260" s="92" t="s">
        <v>8146</v>
      </c>
      <c r="F3260" s="92" t="s">
        <v>132</v>
      </c>
      <c r="G3260" s="164">
        <v>24345.0</v>
      </c>
      <c r="H3260" s="92" t="s">
        <v>7912</v>
      </c>
      <c r="I3260" s="164">
        <v>7755891.0</v>
      </c>
      <c r="J3260" s="4">
        <v>1.0</v>
      </c>
      <c r="K3260" s="92" t="s">
        <v>82</v>
      </c>
      <c r="L3260" s="92" t="s">
        <v>134</v>
      </c>
      <c r="M3260" s="171">
        <v>45763.0</v>
      </c>
      <c r="N3260" s="92" t="s">
        <v>2</v>
      </c>
      <c r="O3260" s="4">
        <v>1.0</v>
      </c>
    </row>
    <row r="3261">
      <c r="A3261" s="98" t="s">
        <v>8148</v>
      </c>
      <c r="B3261" s="164">
        <v>2.6462545E7</v>
      </c>
      <c r="C3261" s="92" t="s">
        <v>1735</v>
      </c>
      <c r="D3261" s="164">
        <v>3.9439808E7</v>
      </c>
      <c r="E3261" s="92" t="s">
        <v>8146</v>
      </c>
      <c r="F3261" s="92" t="s">
        <v>132</v>
      </c>
      <c r="G3261" s="164">
        <v>24345.0</v>
      </c>
      <c r="H3261" s="92" t="s">
        <v>7912</v>
      </c>
      <c r="I3261" s="164">
        <v>7755891.0</v>
      </c>
      <c r="J3261" s="4">
        <v>1.0</v>
      </c>
      <c r="K3261" s="92" t="s">
        <v>82</v>
      </c>
      <c r="L3261" s="92"/>
      <c r="M3261" s="171">
        <v>45763.0</v>
      </c>
      <c r="N3261" s="92" t="s">
        <v>2</v>
      </c>
      <c r="O3261" s="4">
        <v>1.0</v>
      </c>
    </row>
    <row r="3262">
      <c r="A3262" s="98" t="s">
        <v>8149</v>
      </c>
      <c r="B3262" s="164">
        <v>2.6462546E7</v>
      </c>
      <c r="C3262" s="92" t="s">
        <v>1725</v>
      </c>
      <c r="D3262" s="164">
        <v>3.943981E7</v>
      </c>
      <c r="E3262" s="92" t="s">
        <v>8150</v>
      </c>
      <c r="F3262" s="92" t="s">
        <v>131</v>
      </c>
      <c r="G3262" s="164">
        <v>23901.0</v>
      </c>
      <c r="H3262" s="92" t="s">
        <v>7841</v>
      </c>
      <c r="I3262" s="164">
        <v>7743457.0</v>
      </c>
      <c r="J3262" s="4">
        <v>1.0</v>
      </c>
      <c r="K3262" s="92" t="s">
        <v>9</v>
      </c>
      <c r="L3262" s="92"/>
      <c r="M3262" s="171">
        <v>45763.0</v>
      </c>
      <c r="N3262" s="92" t="s">
        <v>2</v>
      </c>
      <c r="O3262" s="4">
        <v>1.0</v>
      </c>
    </row>
    <row r="3263">
      <c r="A3263" s="98" t="s">
        <v>8151</v>
      </c>
      <c r="B3263" s="164">
        <v>2.6462546E7</v>
      </c>
      <c r="C3263" s="92" t="s">
        <v>1732</v>
      </c>
      <c r="D3263" s="164">
        <v>3.943981E7</v>
      </c>
      <c r="E3263" s="92" t="s">
        <v>8150</v>
      </c>
      <c r="F3263" s="92" t="s">
        <v>131</v>
      </c>
      <c r="G3263" s="164">
        <v>23901.0</v>
      </c>
      <c r="H3263" s="92" t="s">
        <v>7841</v>
      </c>
      <c r="I3263" s="164">
        <v>7743457.0</v>
      </c>
      <c r="J3263" s="4">
        <v>1.0</v>
      </c>
      <c r="K3263" s="92" t="s">
        <v>9</v>
      </c>
      <c r="L3263" s="92" t="s">
        <v>134</v>
      </c>
      <c r="M3263" s="171">
        <v>45763.0</v>
      </c>
      <c r="N3263" s="92" t="s">
        <v>2</v>
      </c>
      <c r="O3263" s="4">
        <v>1.0</v>
      </c>
    </row>
    <row r="3264">
      <c r="A3264" s="98" t="s">
        <v>8152</v>
      </c>
      <c r="B3264" s="164">
        <v>2.6462546E7</v>
      </c>
      <c r="C3264" s="92" t="s">
        <v>1735</v>
      </c>
      <c r="D3264" s="164">
        <v>3.943981E7</v>
      </c>
      <c r="E3264" s="92" t="s">
        <v>8150</v>
      </c>
      <c r="F3264" s="92" t="s">
        <v>131</v>
      </c>
      <c r="G3264" s="164">
        <v>23901.0</v>
      </c>
      <c r="H3264" s="92" t="s">
        <v>7841</v>
      </c>
      <c r="I3264" s="164">
        <v>7743457.0</v>
      </c>
      <c r="J3264" s="4">
        <v>1.0</v>
      </c>
      <c r="K3264" s="92" t="s">
        <v>9</v>
      </c>
      <c r="L3264" s="92"/>
      <c r="M3264" s="171">
        <v>45763.0</v>
      </c>
      <c r="N3264" s="92" t="s">
        <v>2</v>
      </c>
      <c r="O3264" s="4">
        <v>1.0</v>
      </c>
    </row>
    <row r="3265">
      <c r="A3265" s="98" t="s">
        <v>8153</v>
      </c>
      <c r="B3265" s="164">
        <v>2.6462622E7</v>
      </c>
      <c r="C3265" s="92" t="s">
        <v>1725</v>
      </c>
      <c r="D3265" s="164">
        <v>3.9439861E7</v>
      </c>
      <c r="E3265" s="92" t="s">
        <v>8154</v>
      </c>
      <c r="F3265" s="92" t="s">
        <v>401</v>
      </c>
      <c r="G3265" s="164">
        <v>25443.0</v>
      </c>
      <c r="H3265" s="92" t="s">
        <v>8043</v>
      </c>
      <c r="I3265" s="164">
        <v>7743457.0</v>
      </c>
      <c r="J3265" s="4">
        <v>1.0</v>
      </c>
      <c r="K3265" s="92" t="s">
        <v>9</v>
      </c>
      <c r="L3265" s="92"/>
      <c r="M3265" s="171">
        <v>45763.0</v>
      </c>
      <c r="N3265" s="92" t="s">
        <v>2</v>
      </c>
      <c r="O3265" s="4">
        <v>1.0</v>
      </c>
    </row>
    <row r="3266">
      <c r="A3266" s="98" t="s">
        <v>8155</v>
      </c>
      <c r="B3266" s="164">
        <v>2.6462622E7</v>
      </c>
      <c r="C3266" s="92" t="s">
        <v>1732</v>
      </c>
      <c r="D3266" s="164">
        <v>3.9439861E7</v>
      </c>
      <c r="E3266" s="92" t="s">
        <v>8154</v>
      </c>
      <c r="F3266" s="92" t="s">
        <v>401</v>
      </c>
      <c r="G3266" s="164">
        <v>25443.0</v>
      </c>
      <c r="H3266" s="92" t="s">
        <v>8043</v>
      </c>
      <c r="I3266" s="164">
        <v>7743457.0</v>
      </c>
      <c r="J3266" s="4">
        <v>1.0</v>
      </c>
      <c r="K3266" s="92" t="s">
        <v>9</v>
      </c>
      <c r="L3266" s="92" t="s">
        <v>134</v>
      </c>
      <c r="M3266" s="171">
        <v>45763.0</v>
      </c>
      <c r="N3266" s="92" t="s">
        <v>2</v>
      </c>
      <c r="O3266" s="4">
        <v>1.0</v>
      </c>
    </row>
    <row r="3267">
      <c r="A3267" s="98" t="s">
        <v>8156</v>
      </c>
      <c r="B3267" s="164">
        <v>2.6462622E7</v>
      </c>
      <c r="C3267" s="92" t="s">
        <v>1735</v>
      </c>
      <c r="D3267" s="164">
        <v>3.9439861E7</v>
      </c>
      <c r="E3267" s="92" t="s">
        <v>8154</v>
      </c>
      <c r="F3267" s="92" t="s">
        <v>401</v>
      </c>
      <c r="G3267" s="164">
        <v>25443.0</v>
      </c>
      <c r="H3267" s="92" t="s">
        <v>8043</v>
      </c>
      <c r="I3267" s="164">
        <v>7743457.0</v>
      </c>
      <c r="J3267" s="4">
        <v>1.0</v>
      </c>
      <c r="K3267" s="92" t="s">
        <v>9</v>
      </c>
      <c r="L3267" s="92"/>
      <c r="M3267" s="171">
        <v>45763.0</v>
      </c>
      <c r="N3267" s="92" t="s">
        <v>2</v>
      </c>
      <c r="O3267" s="4">
        <v>1.0</v>
      </c>
    </row>
    <row r="3268">
      <c r="A3268" s="98" t="s">
        <v>8157</v>
      </c>
      <c r="B3268" s="164">
        <v>2.6462655E7</v>
      </c>
      <c r="C3268" s="92" t="s">
        <v>1725</v>
      </c>
      <c r="D3268" s="164">
        <v>3.9439868E7</v>
      </c>
      <c r="E3268" s="92" t="s">
        <v>8158</v>
      </c>
      <c r="F3268" s="92" t="s">
        <v>401</v>
      </c>
      <c r="G3268" s="164">
        <v>25443.0</v>
      </c>
      <c r="H3268" s="92" t="s">
        <v>8043</v>
      </c>
      <c r="I3268" s="164">
        <v>7755891.0</v>
      </c>
      <c r="J3268" s="4">
        <v>1.0</v>
      </c>
      <c r="K3268" s="92" t="s">
        <v>82</v>
      </c>
      <c r="L3268" s="92"/>
      <c r="M3268" s="171">
        <v>45763.0</v>
      </c>
      <c r="N3268" s="92" t="s">
        <v>2</v>
      </c>
      <c r="O3268" s="4">
        <v>1.0</v>
      </c>
    </row>
    <row r="3269">
      <c r="A3269" s="98" t="s">
        <v>8159</v>
      </c>
      <c r="B3269" s="164">
        <v>2.6462655E7</v>
      </c>
      <c r="C3269" s="92" t="s">
        <v>1732</v>
      </c>
      <c r="D3269" s="164">
        <v>3.9439868E7</v>
      </c>
      <c r="E3269" s="92" t="s">
        <v>8158</v>
      </c>
      <c r="F3269" s="92" t="s">
        <v>401</v>
      </c>
      <c r="G3269" s="164">
        <v>25443.0</v>
      </c>
      <c r="H3269" s="92" t="s">
        <v>8043</v>
      </c>
      <c r="I3269" s="164">
        <v>7755891.0</v>
      </c>
      <c r="J3269" s="4">
        <v>1.0</v>
      </c>
      <c r="K3269" s="92" t="s">
        <v>82</v>
      </c>
      <c r="L3269" s="92" t="s">
        <v>134</v>
      </c>
      <c r="M3269" s="171">
        <v>45763.0</v>
      </c>
      <c r="N3269" s="92" t="s">
        <v>2</v>
      </c>
      <c r="O3269" s="4">
        <v>1.0</v>
      </c>
    </row>
    <row r="3270">
      <c r="A3270" s="98" t="s">
        <v>8160</v>
      </c>
      <c r="B3270" s="164">
        <v>2.6462655E7</v>
      </c>
      <c r="C3270" s="92" t="s">
        <v>1735</v>
      </c>
      <c r="D3270" s="164">
        <v>3.9439868E7</v>
      </c>
      <c r="E3270" s="92" t="s">
        <v>8158</v>
      </c>
      <c r="F3270" s="92" t="s">
        <v>401</v>
      </c>
      <c r="G3270" s="164">
        <v>25443.0</v>
      </c>
      <c r="H3270" s="92" t="s">
        <v>8043</v>
      </c>
      <c r="I3270" s="164">
        <v>7755891.0</v>
      </c>
      <c r="J3270" s="4">
        <v>1.0</v>
      </c>
      <c r="K3270" s="92" t="s">
        <v>82</v>
      </c>
      <c r="L3270" s="92"/>
      <c r="M3270" s="171">
        <v>45763.0</v>
      </c>
      <c r="N3270" s="92" t="s">
        <v>2</v>
      </c>
      <c r="O3270" s="4">
        <v>1.0</v>
      </c>
    </row>
    <row r="3271">
      <c r="A3271" s="98" t="s">
        <v>8161</v>
      </c>
      <c r="B3271" s="164">
        <v>2.6462702E7</v>
      </c>
      <c r="C3271" s="92" t="s">
        <v>1725</v>
      </c>
      <c r="D3271" s="164">
        <v>3.9439909E7</v>
      </c>
      <c r="E3271" s="92" t="s">
        <v>8162</v>
      </c>
      <c r="F3271" s="92" t="s">
        <v>725</v>
      </c>
      <c r="G3271" s="164">
        <v>24379.0</v>
      </c>
      <c r="H3271" s="92" t="s">
        <v>1779</v>
      </c>
      <c r="I3271" s="164">
        <v>7743457.0</v>
      </c>
      <c r="J3271" s="4">
        <v>1.0</v>
      </c>
      <c r="K3271" s="92" t="s">
        <v>9</v>
      </c>
      <c r="L3271" s="92"/>
      <c r="M3271" s="171">
        <v>45763.0</v>
      </c>
      <c r="N3271" s="92" t="s">
        <v>2</v>
      </c>
      <c r="O3271" s="4">
        <v>1.0</v>
      </c>
    </row>
    <row r="3272">
      <c r="A3272" s="98" t="s">
        <v>8163</v>
      </c>
      <c r="B3272" s="164">
        <v>2.6462702E7</v>
      </c>
      <c r="C3272" s="92" t="s">
        <v>1732</v>
      </c>
      <c r="D3272" s="164">
        <v>3.9439909E7</v>
      </c>
      <c r="E3272" s="92" t="s">
        <v>8162</v>
      </c>
      <c r="F3272" s="92" t="s">
        <v>725</v>
      </c>
      <c r="G3272" s="164">
        <v>24379.0</v>
      </c>
      <c r="H3272" s="92" t="s">
        <v>1779</v>
      </c>
      <c r="I3272" s="164">
        <v>7743457.0</v>
      </c>
      <c r="J3272" s="4">
        <v>1.0</v>
      </c>
      <c r="K3272" s="92" t="s">
        <v>9</v>
      </c>
      <c r="L3272" s="92" t="s">
        <v>134</v>
      </c>
      <c r="M3272" s="171">
        <v>45763.0</v>
      </c>
      <c r="N3272" s="92" t="s">
        <v>2</v>
      </c>
      <c r="O3272" s="4">
        <v>1.0</v>
      </c>
    </row>
    <row r="3273">
      <c r="A3273" s="98" t="s">
        <v>8164</v>
      </c>
      <c r="B3273" s="164">
        <v>2.6462702E7</v>
      </c>
      <c r="C3273" s="92" t="s">
        <v>1735</v>
      </c>
      <c r="D3273" s="164">
        <v>3.9439909E7</v>
      </c>
      <c r="E3273" s="92" t="s">
        <v>8162</v>
      </c>
      <c r="F3273" s="92" t="s">
        <v>725</v>
      </c>
      <c r="G3273" s="164">
        <v>24379.0</v>
      </c>
      <c r="H3273" s="92" t="s">
        <v>1779</v>
      </c>
      <c r="I3273" s="164">
        <v>7743457.0</v>
      </c>
      <c r="J3273" s="4">
        <v>1.0</v>
      </c>
      <c r="K3273" s="92" t="s">
        <v>9</v>
      </c>
      <c r="L3273" s="92"/>
      <c r="M3273" s="171">
        <v>45763.0</v>
      </c>
      <c r="N3273" s="92" t="s">
        <v>2</v>
      </c>
      <c r="O3273" s="4">
        <v>1.0</v>
      </c>
    </row>
    <row r="3274">
      <c r="A3274" s="98" t="s">
        <v>8165</v>
      </c>
      <c r="B3274" s="164">
        <v>2.6462706E7</v>
      </c>
      <c r="C3274" s="92" t="s">
        <v>1725</v>
      </c>
      <c r="D3274" s="164">
        <v>3.9439912E7</v>
      </c>
      <c r="E3274" s="92" t="s">
        <v>8166</v>
      </c>
      <c r="F3274" s="92" t="s">
        <v>131</v>
      </c>
      <c r="G3274" s="164">
        <v>23901.0</v>
      </c>
      <c r="H3274" s="92" t="s">
        <v>7841</v>
      </c>
      <c r="I3274" s="164">
        <v>7743457.0</v>
      </c>
      <c r="J3274" s="4">
        <v>1.0</v>
      </c>
      <c r="K3274" s="92" t="s">
        <v>9</v>
      </c>
      <c r="L3274" s="92"/>
      <c r="M3274" s="171">
        <v>45763.0</v>
      </c>
      <c r="N3274" s="92" t="s">
        <v>2</v>
      </c>
      <c r="O3274" s="4">
        <v>1.0</v>
      </c>
    </row>
    <row r="3275">
      <c r="A3275" s="98" t="s">
        <v>8167</v>
      </c>
      <c r="B3275" s="164">
        <v>2.6462706E7</v>
      </c>
      <c r="C3275" s="92" t="s">
        <v>1735</v>
      </c>
      <c r="D3275" s="164">
        <v>3.9439912E7</v>
      </c>
      <c r="E3275" s="92" t="s">
        <v>8166</v>
      </c>
      <c r="F3275" s="92" t="s">
        <v>131</v>
      </c>
      <c r="G3275" s="164">
        <v>23901.0</v>
      </c>
      <c r="H3275" s="92" t="s">
        <v>7841</v>
      </c>
      <c r="I3275" s="164">
        <v>7743457.0</v>
      </c>
      <c r="J3275" s="4">
        <v>1.0</v>
      </c>
      <c r="K3275" s="92" t="s">
        <v>9</v>
      </c>
      <c r="L3275" s="92"/>
      <c r="M3275" s="171">
        <v>45763.0</v>
      </c>
      <c r="N3275" s="92" t="s">
        <v>2</v>
      </c>
      <c r="O3275" s="4">
        <v>1.0</v>
      </c>
    </row>
    <row r="3276">
      <c r="A3276" s="98" t="s">
        <v>8168</v>
      </c>
      <c r="B3276" s="164">
        <v>2.6462706E7</v>
      </c>
      <c r="C3276" s="92" t="s">
        <v>1725</v>
      </c>
      <c r="D3276" s="164">
        <v>3.9439912E7</v>
      </c>
      <c r="E3276" s="92" t="s">
        <v>8166</v>
      </c>
      <c r="F3276" s="92" t="s">
        <v>131</v>
      </c>
      <c r="G3276" s="164">
        <v>23901.0</v>
      </c>
      <c r="H3276" s="92" t="s">
        <v>7841</v>
      </c>
      <c r="I3276" s="164">
        <v>7755891.0</v>
      </c>
      <c r="J3276" s="4">
        <v>1.0</v>
      </c>
      <c r="K3276" s="92" t="s">
        <v>82</v>
      </c>
      <c r="L3276" s="92"/>
      <c r="M3276" s="171">
        <v>45763.0</v>
      </c>
      <c r="N3276" s="92" t="s">
        <v>2</v>
      </c>
      <c r="O3276" s="4">
        <v>1.0</v>
      </c>
    </row>
    <row r="3277">
      <c r="A3277" s="98" t="s">
        <v>8169</v>
      </c>
      <c r="B3277" s="164">
        <v>2.6462706E7</v>
      </c>
      <c r="C3277" s="92" t="s">
        <v>1732</v>
      </c>
      <c r="D3277" s="164">
        <v>3.9439912E7</v>
      </c>
      <c r="E3277" s="92" t="s">
        <v>8166</v>
      </c>
      <c r="F3277" s="92" t="s">
        <v>131</v>
      </c>
      <c r="G3277" s="164">
        <v>23901.0</v>
      </c>
      <c r="H3277" s="92" t="s">
        <v>7841</v>
      </c>
      <c r="I3277" s="164">
        <v>7755891.0</v>
      </c>
      <c r="J3277" s="4">
        <v>1.0</v>
      </c>
      <c r="K3277" s="92" t="s">
        <v>82</v>
      </c>
      <c r="L3277" s="92" t="s">
        <v>134</v>
      </c>
      <c r="M3277" s="171">
        <v>45763.0</v>
      </c>
      <c r="N3277" s="92" t="s">
        <v>2</v>
      </c>
      <c r="O3277" s="4">
        <v>1.0</v>
      </c>
    </row>
    <row r="3278">
      <c r="A3278" s="98" t="s">
        <v>8170</v>
      </c>
      <c r="B3278" s="164">
        <v>2.6462706E7</v>
      </c>
      <c r="C3278" s="92" t="s">
        <v>1735</v>
      </c>
      <c r="D3278" s="164">
        <v>3.9439912E7</v>
      </c>
      <c r="E3278" s="92" t="s">
        <v>8166</v>
      </c>
      <c r="F3278" s="92" t="s">
        <v>131</v>
      </c>
      <c r="G3278" s="164">
        <v>23901.0</v>
      </c>
      <c r="H3278" s="92" t="s">
        <v>7841</v>
      </c>
      <c r="I3278" s="164">
        <v>7755891.0</v>
      </c>
      <c r="J3278" s="4">
        <v>1.0</v>
      </c>
      <c r="K3278" s="92" t="s">
        <v>82</v>
      </c>
      <c r="L3278" s="92"/>
      <c r="M3278" s="171">
        <v>45763.0</v>
      </c>
      <c r="N3278" s="92" t="s">
        <v>2</v>
      </c>
      <c r="O3278" s="4">
        <v>1.0</v>
      </c>
    </row>
    <row r="3279">
      <c r="A3279" s="98" t="s">
        <v>8171</v>
      </c>
      <c r="B3279" s="164">
        <v>2.6462724E7</v>
      </c>
      <c r="C3279" s="92" t="s">
        <v>1725</v>
      </c>
      <c r="D3279" s="164">
        <v>3.9439934E7</v>
      </c>
      <c r="E3279" s="92" t="s">
        <v>8172</v>
      </c>
      <c r="F3279" s="92" t="s">
        <v>401</v>
      </c>
      <c r="G3279" s="164">
        <v>25443.0</v>
      </c>
      <c r="H3279" s="92" t="s">
        <v>8043</v>
      </c>
      <c r="I3279" s="164">
        <v>7743457.0</v>
      </c>
      <c r="J3279" s="4">
        <v>1.0</v>
      </c>
      <c r="K3279" s="92" t="s">
        <v>9</v>
      </c>
      <c r="L3279" s="92"/>
      <c r="M3279" s="171">
        <v>45763.0</v>
      </c>
      <c r="N3279" s="92" t="s">
        <v>2</v>
      </c>
      <c r="O3279" s="4">
        <v>1.0</v>
      </c>
    </row>
    <row r="3280">
      <c r="A3280" s="98" t="s">
        <v>8173</v>
      </c>
      <c r="B3280" s="164">
        <v>2.6462724E7</v>
      </c>
      <c r="C3280" s="92" t="s">
        <v>1732</v>
      </c>
      <c r="D3280" s="164">
        <v>3.9439934E7</v>
      </c>
      <c r="E3280" s="92" t="s">
        <v>8172</v>
      </c>
      <c r="F3280" s="92" t="s">
        <v>401</v>
      </c>
      <c r="G3280" s="164">
        <v>25443.0</v>
      </c>
      <c r="H3280" s="92" t="s">
        <v>8043</v>
      </c>
      <c r="I3280" s="164">
        <v>7743457.0</v>
      </c>
      <c r="J3280" s="4">
        <v>1.0</v>
      </c>
      <c r="K3280" s="92" t="s">
        <v>9</v>
      </c>
      <c r="L3280" s="92" t="s">
        <v>134</v>
      </c>
      <c r="M3280" s="171">
        <v>45763.0</v>
      </c>
      <c r="N3280" s="92" t="s">
        <v>2</v>
      </c>
      <c r="O3280" s="4">
        <v>1.0</v>
      </c>
    </row>
    <row r="3281">
      <c r="A3281" s="98" t="s">
        <v>8174</v>
      </c>
      <c r="B3281" s="164">
        <v>2.6462724E7</v>
      </c>
      <c r="C3281" s="92" t="s">
        <v>1735</v>
      </c>
      <c r="D3281" s="164">
        <v>3.9439934E7</v>
      </c>
      <c r="E3281" s="92" t="s">
        <v>8172</v>
      </c>
      <c r="F3281" s="92" t="s">
        <v>401</v>
      </c>
      <c r="G3281" s="164">
        <v>25443.0</v>
      </c>
      <c r="H3281" s="92" t="s">
        <v>8043</v>
      </c>
      <c r="I3281" s="164">
        <v>7743457.0</v>
      </c>
      <c r="J3281" s="4">
        <v>1.0</v>
      </c>
      <c r="K3281" s="92" t="s">
        <v>9</v>
      </c>
      <c r="L3281" s="92"/>
      <c r="M3281" s="171">
        <v>45763.0</v>
      </c>
      <c r="N3281" s="92" t="s">
        <v>2</v>
      </c>
      <c r="O3281" s="4">
        <v>1.0</v>
      </c>
    </row>
    <row r="3282">
      <c r="A3282" s="98" t="s">
        <v>8175</v>
      </c>
      <c r="B3282" s="164">
        <v>2.6462782E7</v>
      </c>
      <c r="C3282" s="92" t="s">
        <v>1725</v>
      </c>
      <c r="D3282" s="164">
        <v>3.9439996E7</v>
      </c>
      <c r="E3282" s="92" t="s">
        <v>8176</v>
      </c>
      <c r="F3282" s="92" t="s">
        <v>129</v>
      </c>
      <c r="G3282" s="164">
        <v>20700.0</v>
      </c>
      <c r="H3282" s="92" t="s">
        <v>6719</v>
      </c>
      <c r="I3282" s="164">
        <v>7755891.0</v>
      </c>
      <c r="J3282" s="4">
        <v>1.0</v>
      </c>
      <c r="K3282" s="92" t="s">
        <v>82</v>
      </c>
      <c r="L3282" s="92"/>
      <c r="M3282" s="171">
        <v>45763.0</v>
      </c>
      <c r="N3282" s="92" t="s">
        <v>2</v>
      </c>
      <c r="O3282" s="4">
        <v>1.0</v>
      </c>
    </row>
    <row r="3283">
      <c r="A3283" s="98" t="s">
        <v>8177</v>
      </c>
      <c r="B3283" s="164">
        <v>2.6462782E7</v>
      </c>
      <c r="C3283" s="92" t="s">
        <v>1732</v>
      </c>
      <c r="D3283" s="164">
        <v>3.9439996E7</v>
      </c>
      <c r="E3283" s="92" t="s">
        <v>8176</v>
      </c>
      <c r="F3283" s="92" t="s">
        <v>129</v>
      </c>
      <c r="G3283" s="164">
        <v>20700.0</v>
      </c>
      <c r="H3283" s="92" t="s">
        <v>6719</v>
      </c>
      <c r="I3283" s="164">
        <v>7755891.0</v>
      </c>
      <c r="J3283" s="4">
        <v>1.0</v>
      </c>
      <c r="K3283" s="92" t="s">
        <v>82</v>
      </c>
      <c r="L3283" s="92" t="s">
        <v>134</v>
      </c>
      <c r="M3283" s="171">
        <v>45763.0</v>
      </c>
      <c r="N3283" s="92" t="s">
        <v>2</v>
      </c>
      <c r="O3283" s="4">
        <v>1.0</v>
      </c>
    </row>
    <row r="3284">
      <c r="A3284" s="98" t="s">
        <v>8178</v>
      </c>
      <c r="B3284" s="164">
        <v>2.6462782E7</v>
      </c>
      <c r="C3284" s="92" t="s">
        <v>1735</v>
      </c>
      <c r="D3284" s="164">
        <v>3.9439996E7</v>
      </c>
      <c r="E3284" s="92" t="s">
        <v>8176</v>
      </c>
      <c r="F3284" s="92" t="s">
        <v>129</v>
      </c>
      <c r="G3284" s="164">
        <v>20700.0</v>
      </c>
      <c r="H3284" s="92" t="s">
        <v>6719</v>
      </c>
      <c r="I3284" s="164">
        <v>7755891.0</v>
      </c>
      <c r="J3284" s="4">
        <v>1.0</v>
      </c>
      <c r="K3284" s="92" t="s">
        <v>82</v>
      </c>
      <c r="L3284" s="92"/>
      <c r="M3284" s="171">
        <v>45763.0</v>
      </c>
      <c r="N3284" s="92" t="s">
        <v>2</v>
      </c>
      <c r="O3284" s="4">
        <v>1.0</v>
      </c>
    </row>
    <row r="3285">
      <c r="A3285" s="98" t="s">
        <v>8179</v>
      </c>
      <c r="B3285" s="164">
        <v>2.6462789E7</v>
      </c>
      <c r="C3285" s="92" t="s">
        <v>1725</v>
      </c>
      <c r="D3285" s="164">
        <v>3.9440006E7</v>
      </c>
      <c r="E3285" s="92" t="s">
        <v>8180</v>
      </c>
      <c r="F3285" s="92" t="s">
        <v>513</v>
      </c>
      <c r="G3285" s="164">
        <v>25680.0</v>
      </c>
      <c r="H3285" s="92" t="s">
        <v>8048</v>
      </c>
      <c r="I3285" s="164">
        <v>7743457.0</v>
      </c>
      <c r="J3285" s="4">
        <v>1.0</v>
      </c>
      <c r="K3285" s="92" t="s">
        <v>9</v>
      </c>
      <c r="L3285" s="92"/>
      <c r="M3285" s="171">
        <v>45763.0</v>
      </c>
      <c r="N3285" s="92" t="s">
        <v>2</v>
      </c>
      <c r="O3285" s="4">
        <v>1.0</v>
      </c>
    </row>
    <row r="3286">
      <c r="A3286" s="98" t="s">
        <v>8181</v>
      </c>
      <c r="B3286" s="164">
        <v>2.6462789E7</v>
      </c>
      <c r="C3286" s="92" t="s">
        <v>1732</v>
      </c>
      <c r="D3286" s="164">
        <v>3.9440006E7</v>
      </c>
      <c r="E3286" s="92" t="s">
        <v>8180</v>
      </c>
      <c r="F3286" s="92" t="s">
        <v>513</v>
      </c>
      <c r="G3286" s="164">
        <v>25680.0</v>
      </c>
      <c r="H3286" s="92" t="s">
        <v>8048</v>
      </c>
      <c r="I3286" s="164">
        <v>7743457.0</v>
      </c>
      <c r="J3286" s="4">
        <v>1.0</v>
      </c>
      <c r="K3286" s="92" t="s">
        <v>9</v>
      </c>
      <c r="L3286" s="92" t="s">
        <v>134</v>
      </c>
      <c r="M3286" s="171">
        <v>45763.0</v>
      </c>
      <c r="N3286" s="92" t="s">
        <v>2</v>
      </c>
      <c r="O3286" s="4">
        <v>1.0</v>
      </c>
    </row>
    <row r="3287">
      <c r="A3287" s="98" t="s">
        <v>8182</v>
      </c>
      <c r="B3287" s="164">
        <v>2.6462789E7</v>
      </c>
      <c r="C3287" s="92" t="s">
        <v>1735</v>
      </c>
      <c r="D3287" s="164">
        <v>3.9440006E7</v>
      </c>
      <c r="E3287" s="92" t="s">
        <v>8180</v>
      </c>
      <c r="F3287" s="92" t="s">
        <v>513</v>
      </c>
      <c r="G3287" s="164">
        <v>25680.0</v>
      </c>
      <c r="H3287" s="92" t="s">
        <v>8048</v>
      </c>
      <c r="I3287" s="164">
        <v>7743457.0</v>
      </c>
      <c r="J3287" s="4">
        <v>1.0</v>
      </c>
      <c r="K3287" s="92" t="s">
        <v>9</v>
      </c>
      <c r="L3287" s="92"/>
      <c r="M3287" s="171">
        <v>45763.0</v>
      </c>
      <c r="N3287" s="92" t="s">
        <v>2</v>
      </c>
      <c r="O3287" s="4">
        <v>1.0</v>
      </c>
    </row>
    <row r="3288">
      <c r="A3288" s="98" t="s">
        <v>8183</v>
      </c>
      <c r="B3288" s="164">
        <v>2.6462797E7</v>
      </c>
      <c r="C3288" s="92" t="s">
        <v>1725</v>
      </c>
      <c r="D3288" s="164">
        <v>3.9440022E7</v>
      </c>
      <c r="E3288" s="92" t="s">
        <v>8184</v>
      </c>
      <c r="F3288" s="92" t="s">
        <v>132</v>
      </c>
      <c r="G3288" s="164">
        <v>24345.0</v>
      </c>
      <c r="H3288" s="92" t="s">
        <v>7912</v>
      </c>
      <c r="I3288" s="164">
        <v>7743457.0</v>
      </c>
      <c r="J3288" s="4">
        <v>1.0</v>
      </c>
      <c r="K3288" s="92" t="s">
        <v>9</v>
      </c>
      <c r="L3288" s="92"/>
      <c r="M3288" s="171">
        <v>45763.0</v>
      </c>
      <c r="N3288" s="92" t="s">
        <v>2</v>
      </c>
      <c r="O3288" s="4">
        <v>1.0</v>
      </c>
    </row>
    <row r="3289">
      <c r="A3289" s="98" t="s">
        <v>8185</v>
      </c>
      <c r="B3289" s="164">
        <v>2.6462797E7</v>
      </c>
      <c r="C3289" s="92" t="s">
        <v>1732</v>
      </c>
      <c r="D3289" s="164">
        <v>3.9440022E7</v>
      </c>
      <c r="E3289" s="92" t="s">
        <v>8184</v>
      </c>
      <c r="F3289" s="92" t="s">
        <v>132</v>
      </c>
      <c r="G3289" s="164">
        <v>24345.0</v>
      </c>
      <c r="H3289" s="92" t="s">
        <v>7912</v>
      </c>
      <c r="I3289" s="164">
        <v>7743457.0</v>
      </c>
      <c r="J3289" s="4">
        <v>1.0</v>
      </c>
      <c r="K3289" s="92" t="s">
        <v>9</v>
      </c>
      <c r="L3289" s="92" t="s">
        <v>134</v>
      </c>
      <c r="M3289" s="171">
        <v>45763.0</v>
      </c>
      <c r="N3289" s="92" t="s">
        <v>2</v>
      </c>
      <c r="O3289" s="4">
        <v>1.0</v>
      </c>
    </row>
    <row r="3290">
      <c r="A3290" s="167" t="s">
        <v>8186</v>
      </c>
      <c r="B3290" s="4">
        <v>2.6462797E7</v>
      </c>
      <c r="C3290" s="1" t="s">
        <v>1735</v>
      </c>
      <c r="D3290" s="4">
        <v>3.9440022E7</v>
      </c>
      <c r="E3290" s="1" t="s">
        <v>8184</v>
      </c>
      <c r="F3290" s="1" t="s">
        <v>132</v>
      </c>
      <c r="G3290" s="4">
        <v>24345.0</v>
      </c>
      <c r="H3290" s="1" t="s">
        <v>7912</v>
      </c>
      <c r="I3290" s="4">
        <v>7743457.0</v>
      </c>
      <c r="J3290" s="4">
        <v>1.0</v>
      </c>
      <c r="K3290" s="1" t="s">
        <v>9</v>
      </c>
      <c r="L3290" s="1"/>
      <c r="M3290" s="171">
        <v>45763.0</v>
      </c>
      <c r="N3290" s="1" t="s">
        <v>2</v>
      </c>
      <c r="O3290" s="4">
        <v>1.0</v>
      </c>
    </row>
    <row r="3291">
      <c r="A3291" s="98" t="s">
        <v>8187</v>
      </c>
      <c r="B3291" s="164">
        <v>2.6462803E7</v>
      </c>
      <c r="C3291" s="92" t="s">
        <v>1725</v>
      </c>
      <c r="D3291" s="164">
        <v>3.9440037E7</v>
      </c>
      <c r="E3291" s="92" t="s">
        <v>8188</v>
      </c>
      <c r="F3291" s="92" t="s">
        <v>132</v>
      </c>
      <c r="G3291" s="164">
        <v>24345.0</v>
      </c>
      <c r="H3291" s="92" t="s">
        <v>7912</v>
      </c>
      <c r="I3291" s="164">
        <v>7755891.0</v>
      </c>
      <c r="J3291" s="4">
        <v>1.0</v>
      </c>
      <c r="K3291" s="92" t="s">
        <v>82</v>
      </c>
      <c r="L3291" s="92"/>
      <c r="M3291" s="171">
        <v>45763.0</v>
      </c>
      <c r="N3291" s="92" t="s">
        <v>2</v>
      </c>
      <c r="O3291" s="4">
        <v>1.0</v>
      </c>
    </row>
    <row r="3292">
      <c r="A3292" s="98" t="s">
        <v>8189</v>
      </c>
      <c r="B3292" s="164">
        <v>2.6462803E7</v>
      </c>
      <c r="C3292" s="92" t="s">
        <v>1732</v>
      </c>
      <c r="D3292" s="164">
        <v>3.9440037E7</v>
      </c>
      <c r="E3292" s="92" t="s">
        <v>8188</v>
      </c>
      <c r="F3292" s="92" t="s">
        <v>132</v>
      </c>
      <c r="G3292" s="164">
        <v>24345.0</v>
      </c>
      <c r="H3292" s="92" t="s">
        <v>7912</v>
      </c>
      <c r="I3292" s="164">
        <v>7755891.0</v>
      </c>
      <c r="J3292" s="4">
        <v>1.0</v>
      </c>
      <c r="K3292" s="92" t="s">
        <v>82</v>
      </c>
      <c r="L3292" s="92" t="s">
        <v>134</v>
      </c>
      <c r="M3292" s="171">
        <v>45763.0</v>
      </c>
      <c r="N3292" s="92" t="s">
        <v>2</v>
      </c>
      <c r="O3292" s="4">
        <v>1.0</v>
      </c>
    </row>
    <row r="3293">
      <c r="A3293" s="98" t="s">
        <v>8190</v>
      </c>
      <c r="B3293" s="164">
        <v>2.6462803E7</v>
      </c>
      <c r="C3293" s="92" t="s">
        <v>1735</v>
      </c>
      <c r="D3293" s="164">
        <v>3.9440037E7</v>
      </c>
      <c r="E3293" s="92" t="s">
        <v>8188</v>
      </c>
      <c r="F3293" s="92" t="s">
        <v>132</v>
      </c>
      <c r="G3293" s="164">
        <v>24345.0</v>
      </c>
      <c r="H3293" s="92" t="s">
        <v>7912</v>
      </c>
      <c r="I3293" s="164">
        <v>7755891.0</v>
      </c>
      <c r="J3293" s="4">
        <v>1.0</v>
      </c>
      <c r="K3293" s="92" t="s">
        <v>82</v>
      </c>
      <c r="L3293" s="92"/>
      <c r="M3293" s="171">
        <v>45763.0</v>
      </c>
      <c r="N3293" s="92" t="s">
        <v>2</v>
      </c>
      <c r="O3293" s="4">
        <v>1.0</v>
      </c>
    </row>
    <row r="3294">
      <c r="A3294" s="98" t="s">
        <v>8191</v>
      </c>
      <c r="B3294" s="164">
        <v>2.6462811E7</v>
      </c>
      <c r="C3294" s="92" t="s">
        <v>1725</v>
      </c>
      <c r="D3294" s="164">
        <v>3.9440041E7</v>
      </c>
      <c r="E3294" s="92" t="s">
        <v>6231</v>
      </c>
      <c r="F3294" s="92" t="s">
        <v>401</v>
      </c>
      <c r="G3294" s="164">
        <v>25443.0</v>
      </c>
      <c r="H3294" s="92" t="s">
        <v>8043</v>
      </c>
      <c r="I3294" s="164">
        <v>7755891.0</v>
      </c>
      <c r="J3294" s="4">
        <v>1.0</v>
      </c>
      <c r="K3294" s="92" t="s">
        <v>82</v>
      </c>
      <c r="L3294" s="92"/>
      <c r="M3294" s="171">
        <v>45763.0</v>
      </c>
      <c r="N3294" s="92" t="s">
        <v>2</v>
      </c>
      <c r="O3294" s="4">
        <v>1.0</v>
      </c>
    </row>
    <row r="3295">
      <c r="A3295" s="98" t="s">
        <v>8192</v>
      </c>
      <c r="B3295" s="164">
        <v>2.6462811E7</v>
      </c>
      <c r="C3295" s="92" t="s">
        <v>1732</v>
      </c>
      <c r="D3295" s="164">
        <v>3.9440041E7</v>
      </c>
      <c r="E3295" s="92" t="s">
        <v>6231</v>
      </c>
      <c r="F3295" s="92" t="s">
        <v>401</v>
      </c>
      <c r="G3295" s="164">
        <v>25443.0</v>
      </c>
      <c r="H3295" s="92" t="s">
        <v>8043</v>
      </c>
      <c r="I3295" s="164">
        <v>7755891.0</v>
      </c>
      <c r="J3295" s="4">
        <v>1.0</v>
      </c>
      <c r="K3295" s="92" t="s">
        <v>82</v>
      </c>
      <c r="L3295" s="92" t="s">
        <v>134</v>
      </c>
      <c r="M3295" s="171">
        <v>45763.0</v>
      </c>
      <c r="N3295" s="92" t="s">
        <v>2</v>
      </c>
      <c r="O3295" s="4">
        <v>1.0</v>
      </c>
    </row>
    <row r="3296">
      <c r="A3296" s="98" t="s">
        <v>8193</v>
      </c>
      <c r="B3296" s="164">
        <v>2.6462811E7</v>
      </c>
      <c r="C3296" s="92" t="s">
        <v>1735</v>
      </c>
      <c r="D3296" s="164">
        <v>3.9440041E7</v>
      </c>
      <c r="E3296" s="92" t="s">
        <v>6231</v>
      </c>
      <c r="F3296" s="92" t="s">
        <v>401</v>
      </c>
      <c r="G3296" s="164">
        <v>25443.0</v>
      </c>
      <c r="H3296" s="92" t="s">
        <v>8043</v>
      </c>
      <c r="I3296" s="164">
        <v>7755891.0</v>
      </c>
      <c r="J3296" s="4">
        <v>1.0</v>
      </c>
      <c r="K3296" s="92" t="s">
        <v>82</v>
      </c>
      <c r="L3296" s="92"/>
      <c r="M3296" s="171">
        <v>45763.0</v>
      </c>
      <c r="N3296" s="92" t="s">
        <v>2</v>
      </c>
      <c r="O3296" s="4">
        <v>1.0</v>
      </c>
    </row>
    <row r="3297">
      <c r="A3297" s="98" t="s">
        <v>8194</v>
      </c>
      <c r="B3297" s="164">
        <v>2.6462886E7</v>
      </c>
      <c r="C3297" s="92" t="s">
        <v>1725</v>
      </c>
      <c r="D3297" s="164">
        <v>3.944013E7</v>
      </c>
      <c r="E3297" s="92" t="s">
        <v>8195</v>
      </c>
      <c r="F3297" s="92" t="s">
        <v>725</v>
      </c>
      <c r="G3297" s="164">
        <v>20700.0</v>
      </c>
      <c r="H3297" s="92" t="s">
        <v>6719</v>
      </c>
      <c r="I3297" s="164">
        <v>7755891.0</v>
      </c>
      <c r="J3297" s="4">
        <v>1.0</v>
      </c>
      <c r="K3297" s="92" t="s">
        <v>82</v>
      </c>
      <c r="L3297" s="92"/>
      <c r="M3297" s="171">
        <v>45763.0</v>
      </c>
      <c r="N3297" s="92" t="s">
        <v>2</v>
      </c>
      <c r="O3297" s="4">
        <v>1.0</v>
      </c>
    </row>
    <row r="3298">
      <c r="A3298" s="98" t="s">
        <v>8196</v>
      </c>
      <c r="B3298" s="164">
        <v>2.6462886E7</v>
      </c>
      <c r="C3298" s="92" t="s">
        <v>1732</v>
      </c>
      <c r="D3298" s="164">
        <v>3.944013E7</v>
      </c>
      <c r="E3298" s="92" t="s">
        <v>8195</v>
      </c>
      <c r="F3298" s="92" t="s">
        <v>725</v>
      </c>
      <c r="G3298" s="164">
        <v>20700.0</v>
      </c>
      <c r="H3298" s="92" t="s">
        <v>6719</v>
      </c>
      <c r="I3298" s="164">
        <v>7755891.0</v>
      </c>
      <c r="J3298" s="4">
        <v>1.0</v>
      </c>
      <c r="K3298" s="92" t="s">
        <v>82</v>
      </c>
      <c r="L3298" s="92" t="s">
        <v>134</v>
      </c>
      <c r="M3298" s="171">
        <v>45763.0</v>
      </c>
      <c r="N3298" s="92" t="s">
        <v>2</v>
      </c>
      <c r="O3298" s="4">
        <v>1.0</v>
      </c>
    </row>
    <row r="3299">
      <c r="A3299" s="98" t="s">
        <v>8197</v>
      </c>
      <c r="B3299" s="164">
        <v>2.6462886E7</v>
      </c>
      <c r="C3299" s="92" t="s">
        <v>1735</v>
      </c>
      <c r="D3299" s="164">
        <v>3.944013E7</v>
      </c>
      <c r="E3299" s="92" t="s">
        <v>8195</v>
      </c>
      <c r="F3299" s="92" t="s">
        <v>725</v>
      </c>
      <c r="G3299" s="164">
        <v>20700.0</v>
      </c>
      <c r="H3299" s="92" t="s">
        <v>6719</v>
      </c>
      <c r="I3299" s="164">
        <v>7755891.0</v>
      </c>
      <c r="J3299" s="4">
        <v>1.0</v>
      </c>
      <c r="K3299" s="92" t="s">
        <v>82</v>
      </c>
      <c r="L3299" s="92"/>
      <c r="M3299" s="171">
        <v>45763.0</v>
      </c>
      <c r="N3299" s="92" t="s">
        <v>2</v>
      </c>
      <c r="O3299" s="4">
        <v>1.0</v>
      </c>
    </row>
    <row r="3300">
      <c r="A3300" s="98" t="s">
        <v>8198</v>
      </c>
      <c r="B3300" s="164">
        <v>2.646296E7</v>
      </c>
      <c r="C3300" s="92" t="s">
        <v>1725</v>
      </c>
      <c r="D3300" s="164">
        <v>3.9440232E7</v>
      </c>
      <c r="E3300" s="92" t="s">
        <v>8199</v>
      </c>
      <c r="F3300" s="92" t="s">
        <v>725</v>
      </c>
      <c r="G3300" s="164">
        <v>25575.0</v>
      </c>
      <c r="H3300" s="92" t="s">
        <v>7594</v>
      </c>
      <c r="I3300" s="164">
        <v>7743457.0</v>
      </c>
      <c r="J3300" s="4">
        <v>1.0</v>
      </c>
      <c r="K3300" s="92" t="s">
        <v>9</v>
      </c>
      <c r="L3300" s="92"/>
      <c r="M3300" s="171">
        <v>45763.0</v>
      </c>
      <c r="N3300" s="92" t="s">
        <v>2</v>
      </c>
      <c r="O3300" s="4">
        <v>1.0</v>
      </c>
    </row>
    <row r="3301">
      <c r="A3301" s="98" t="s">
        <v>8200</v>
      </c>
      <c r="B3301" s="164">
        <v>2.646296E7</v>
      </c>
      <c r="C3301" s="92" t="s">
        <v>1732</v>
      </c>
      <c r="D3301" s="164">
        <v>3.9440232E7</v>
      </c>
      <c r="E3301" s="92" t="s">
        <v>8199</v>
      </c>
      <c r="F3301" s="92" t="s">
        <v>725</v>
      </c>
      <c r="G3301" s="164">
        <v>25575.0</v>
      </c>
      <c r="H3301" s="92" t="s">
        <v>7594</v>
      </c>
      <c r="I3301" s="164">
        <v>7743457.0</v>
      </c>
      <c r="J3301" s="4">
        <v>1.0</v>
      </c>
      <c r="K3301" s="92" t="s">
        <v>9</v>
      </c>
      <c r="L3301" s="92" t="s">
        <v>134</v>
      </c>
      <c r="M3301" s="171">
        <v>45763.0</v>
      </c>
      <c r="N3301" s="92" t="s">
        <v>2</v>
      </c>
      <c r="O3301" s="4">
        <v>1.0</v>
      </c>
    </row>
    <row r="3302">
      <c r="A3302" s="98" t="s">
        <v>8201</v>
      </c>
      <c r="B3302" s="164">
        <v>2.646296E7</v>
      </c>
      <c r="C3302" s="92" t="s">
        <v>1735</v>
      </c>
      <c r="D3302" s="164">
        <v>3.9440232E7</v>
      </c>
      <c r="E3302" s="92" t="s">
        <v>8199</v>
      </c>
      <c r="F3302" s="92" t="s">
        <v>725</v>
      </c>
      <c r="G3302" s="164">
        <v>25575.0</v>
      </c>
      <c r="H3302" s="92" t="s">
        <v>7594</v>
      </c>
      <c r="I3302" s="164">
        <v>7743457.0</v>
      </c>
      <c r="J3302" s="4">
        <v>1.0</v>
      </c>
      <c r="K3302" s="92" t="s">
        <v>9</v>
      </c>
      <c r="L3302" s="92"/>
      <c r="M3302" s="171">
        <v>45763.0</v>
      </c>
      <c r="N3302" s="92" t="s">
        <v>2</v>
      </c>
      <c r="O3302" s="4">
        <v>1.0</v>
      </c>
    </row>
    <row r="3303">
      <c r="A3303" s="98" t="s">
        <v>8202</v>
      </c>
      <c r="B3303" s="164">
        <v>2.6462987E7</v>
      </c>
      <c r="C3303" s="92" t="s">
        <v>1725</v>
      </c>
      <c r="D3303" s="164">
        <v>3.9440264E7</v>
      </c>
      <c r="E3303" s="92" t="s">
        <v>8203</v>
      </c>
      <c r="F3303" s="92" t="s">
        <v>722</v>
      </c>
      <c r="G3303" s="164">
        <v>25575.0</v>
      </c>
      <c r="H3303" s="92" t="s">
        <v>7594</v>
      </c>
      <c r="I3303" s="164">
        <v>7743457.0</v>
      </c>
      <c r="J3303" s="4">
        <v>1.0</v>
      </c>
      <c r="K3303" s="92" t="s">
        <v>9</v>
      </c>
      <c r="L3303" s="92"/>
      <c r="M3303" s="171">
        <v>45763.0</v>
      </c>
      <c r="N3303" s="92" t="s">
        <v>2</v>
      </c>
      <c r="O3303" s="4">
        <v>1.0</v>
      </c>
    </row>
    <row r="3304">
      <c r="A3304" s="98" t="s">
        <v>8204</v>
      </c>
      <c r="B3304" s="164">
        <v>2.6462987E7</v>
      </c>
      <c r="C3304" s="92" t="s">
        <v>1732</v>
      </c>
      <c r="D3304" s="164">
        <v>3.9440264E7</v>
      </c>
      <c r="E3304" s="92" t="s">
        <v>8203</v>
      </c>
      <c r="F3304" s="92" t="s">
        <v>722</v>
      </c>
      <c r="G3304" s="164">
        <v>25575.0</v>
      </c>
      <c r="H3304" s="92" t="s">
        <v>7594</v>
      </c>
      <c r="I3304" s="164">
        <v>7743457.0</v>
      </c>
      <c r="J3304" s="4">
        <v>1.0</v>
      </c>
      <c r="K3304" s="92" t="s">
        <v>9</v>
      </c>
      <c r="L3304" s="92" t="s">
        <v>134</v>
      </c>
      <c r="M3304" s="171">
        <v>45763.0</v>
      </c>
      <c r="N3304" s="92" t="s">
        <v>2</v>
      </c>
      <c r="O3304" s="4">
        <v>1.0</v>
      </c>
    </row>
    <row r="3305">
      <c r="A3305" s="98" t="s">
        <v>8205</v>
      </c>
      <c r="B3305" s="164">
        <v>2.6462987E7</v>
      </c>
      <c r="C3305" s="92" t="s">
        <v>1735</v>
      </c>
      <c r="D3305" s="164">
        <v>3.9440264E7</v>
      </c>
      <c r="E3305" s="92" t="s">
        <v>8203</v>
      </c>
      <c r="F3305" s="92" t="s">
        <v>722</v>
      </c>
      <c r="G3305" s="164">
        <v>25575.0</v>
      </c>
      <c r="H3305" s="92" t="s">
        <v>7594</v>
      </c>
      <c r="I3305" s="164">
        <v>7743457.0</v>
      </c>
      <c r="J3305" s="4">
        <v>1.0</v>
      </c>
      <c r="K3305" s="92" t="s">
        <v>9</v>
      </c>
      <c r="L3305" s="92"/>
      <c r="M3305" s="171">
        <v>45763.0</v>
      </c>
      <c r="N3305" s="92" t="s">
        <v>2</v>
      </c>
      <c r="O3305" s="4">
        <v>1.0</v>
      </c>
    </row>
    <row r="3306">
      <c r="A3306" s="98" t="s">
        <v>8206</v>
      </c>
      <c r="B3306" s="164">
        <v>2.6463032E7</v>
      </c>
      <c r="C3306" s="92" t="s">
        <v>1725</v>
      </c>
      <c r="D3306" s="164">
        <v>3.9440283E7</v>
      </c>
      <c r="E3306" s="92" t="s">
        <v>8207</v>
      </c>
      <c r="F3306" s="92" t="s">
        <v>129</v>
      </c>
      <c r="G3306" s="164">
        <v>25657.0</v>
      </c>
      <c r="H3306" s="92" t="s">
        <v>6812</v>
      </c>
      <c r="I3306" s="164">
        <v>7743457.0</v>
      </c>
      <c r="J3306" s="4">
        <v>1.0</v>
      </c>
      <c r="K3306" s="92" t="s">
        <v>9</v>
      </c>
      <c r="L3306" s="92"/>
      <c r="M3306" s="171">
        <v>45763.0</v>
      </c>
      <c r="N3306" s="92" t="s">
        <v>2</v>
      </c>
      <c r="O3306" s="4">
        <v>1.0</v>
      </c>
    </row>
    <row r="3307">
      <c r="A3307" s="98" t="s">
        <v>8208</v>
      </c>
      <c r="B3307" s="164">
        <v>2.6463032E7</v>
      </c>
      <c r="C3307" s="92" t="s">
        <v>1732</v>
      </c>
      <c r="D3307" s="164">
        <v>3.9440283E7</v>
      </c>
      <c r="E3307" s="92" t="s">
        <v>8207</v>
      </c>
      <c r="F3307" s="92" t="s">
        <v>129</v>
      </c>
      <c r="G3307" s="164">
        <v>25657.0</v>
      </c>
      <c r="H3307" s="92" t="s">
        <v>6812</v>
      </c>
      <c r="I3307" s="164">
        <v>7743457.0</v>
      </c>
      <c r="J3307" s="4">
        <v>1.0</v>
      </c>
      <c r="K3307" s="92" t="s">
        <v>9</v>
      </c>
      <c r="L3307" s="92" t="s">
        <v>134</v>
      </c>
      <c r="M3307" s="171">
        <v>45763.0</v>
      </c>
      <c r="N3307" s="92" t="s">
        <v>2</v>
      </c>
      <c r="O3307" s="4">
        <v>1.0</v>
      </c>
    </row>
    <row r="3308">
      <c r="A3308" s="98" t="s">
        <v>8209</v>
      </c>
      <c r="B3308" s="164">
        <v>2.6463032E7</v>
      </c>
      <c r="C3308" s="92" t="s">
        <v>1735</v>
      </c>
      <c r="D3308" s="164">
        <v>3.9440283E7</v>
      </c>
      <c r="E3308" s="92" t="s">
        <v>8207</v>
      </c>
      <c r="F3308" s="92" t="s">
        <v>129</v>
      </c>
      <c r="G3308" s="164">
        <v>25657.0</v>
      </c>
      <c r="H3308" s="92" t="s">
        <v>6812</v>
      </c>
      <c r="I3308" s="164">
        <v>7743457.0</v>
      </c>
      <c r="J3308" s="4">
        <v>1.0</v>
      </c>
      <c r="K3308" s="92" t="s">
        <v>9</v>
      </c>
      <c r="L3308" s="92"/>
      <c r="M3308" s="171">
        <v>45763.0</v>
      </c>
      <c r="N3308" s="92" t="s">
        <v>2</v>
      </c>
      <c r="O3308" s="4">
        <v>1.0</v>
      </c>
    </row>
    <row r="3309">
      <c r="A3309" s="98" t="s">
        <v>8210</v>
      </c>
      <c r="B3309" s="164">
        <v>2.6463037E7</v>
      </c>
      <c r="C3309" s="92" t="s">
        <v>1725</v>
      </c>
      <c r="D3309" s="164">
        <v>3.9440317E7</v>
      </c>
      <c r="E3309" s="92" t="s">
        <v>4989</v>
      </c>
      <c r="F3309" s="92" t="s">
        <v>401</v>
      </c>
      <c r="G3309" s="164">
        <v>25443.0</v>
      </c>
      <c r="H3309" s="92" t="s">
        <v>8043</v>
      </c>
      <c r="I3309" s="164">
        <v>7755891.0</v>
      </c>
      <c r="J3309" s="4">
        <v>1.0</v>
      </c>
      <c r="K3309" s="92" t="s">
        <v>82</v>
      </c>
      <c r="L3309" s="92"/>
      <c r="M3309" s="171">
        <v>45763.0</v>
      </c>
      <c r="N3309" s="92" t="s">
        <v>2</v>
      </c>
      <c r="O3309" s="4">
        <v>1.0</v>
      </c>
    </row>
    <row r="3310">
      <c r="A3310" s="98" t="s">
        <v>8211</v>
      </c>
      <c r="B3310" s="164">
        <v>2.6463037E7</v>
      </c>
      <c r="C3310" s="92" t="s">
        <v>1732</v>
      </c>
      <c r="D3310" s="164">
        <v>3.9440317E7</v>
      </c>
      <c r="E3310" s="92" t="s">
        <v>4989</v>
      </c>
      <c r="F3310" s="92" t="s">
        <v>401</v>
      </c>
      <c r="G3310" s="164">
        <v>25443.0</v>
      </c>
      <c r="H3310" s="92" t="s">
        <v>8043</v>
      </c>
      <c r="I3310" s="164">
        <v>7755891.0</v>
      </c>
      <c r="J3310" s="4">
        <v>1.0</v>
      </c>
      <c r="K3310" s="92" t="s">
        <v>82</v>
      </c>
      <c r="L3310" s="92" t="s">
        <v>134</v>
      </c>
      <c r="M3310" s="171">
        <v>45763.0</v>
      </c>
      <c r="N3310" s="92" t="s">
        <v>2</v>
      </c>
      <c r="O3310" s="4">
        <v>1.0</v>
      </c>
    </row>
    <row r="3311">
      <c r="A3311" s="98" t="s">
        <v>8212</v>
      </c>
      <c r="B3311" s="164">
        <v>2.6463037E7</v>
      </c>
      <c r="C3311" s="92" t="s">
        <v>1735</v>
      </c>
      <c r="D3311" s="164">
        <v>3.9440317E7</v>
      </c>
      <c r="E3311" s="92" t="s">
        <v>4989</v>
      </c>
      <c r="F3311" s="92" t="s">
        <v>401</v>
      </c>
      <c r="G3311" s="164">
        <v>25443.0</v>
      </c>
      <c r="H3311" s="92" t="s">
        <v>8043</v>
      </c>
      <c r="I3311" s="164">
        <v>7755891.0</v>
      </c>
      <c r="J3311" s="4">
        <v>1.0</v>
      </c>
      <c r="K3311" s="92" t="s">
        <v>82</v>
      </c>
      <c r="L3311" s="92"/>
      <c r="M3311" s="171">
        <v>45763.0</v>
      </c>
      <c r="N3311" s="92" t="s">
        <v>2</v>
      </c>
      <c r="O3311" s="4">
        <v>1.0</v>
      </c>
    </row>
    <row r="3312">
      <c r="A3312" s="98" t="s">
        <v>8213</v>
      </c>
      <c r="B3312" s="164">
        <v>2.6463039E7</v>
      </c>
      <c r="C3312" s="92" t="s">
        <v>1725</v>
      </c>
      <c r="D3312" s="164">
        <v>3.9440319E7</v>
      </c>
      <c r="E3312" s="92" t="s">
        <v>8214</v>
      </c>
      <c r="F3312" s="92" t="s">
        <v>401</v>
      </c>
      <c r="G3312" s="164">
        <v>25443.0</v>
      </c>
      <c r="H3312" s="92" t="s">
        <v>8043</v>
      </c>
      <c r="I3312" s="164">
        <v>7743457.0</v>
      </c>
      <c r="J3312" s="4">
        <v>1.0</v>
      </c>
      <c r="K3312" s="92" t="s">
        <v>9</v>
      </c>
      <c r="L3312" s="92"/>
      <c r="M3312" s="171">
        <v>45763.0</v>
      </c>
      <c r="N3312" s="92" t="s">
        <v>2</v>
      </c>
      <c r="O3312" s="4">
        <v>1.0</v>
      </c>
    </row>
    <row r="3313">
      <c r="A3313" s="98" t="s">
        <v>8215</v>
      </c>
      <c r="B3313" s="164">
        <v>2.6463039E7</v>
      </c>
      <c r="C3313" s="92" t="s">
        <v>1732</v>
      </c>
      <c r="D3313" s="164">
        <v>3.9440319E7</v>
      </c>
      <c r="E3313" s="92" t="s">
        <v>8214</v>
      </c>
      <c r="F3313" s="92" t="s">
        <v>401</v>
      </c>
      <c r="G3313" s="164">
        <v>25443.0</v>
      </c>
      <c r="H3313" s="92" t="s">
        <v>8043</v>
      </c>
      <c r="I3313" s="164">
        <v>7743457.0</v>
      </c>
      <c r="J3313" s="4">
        <v>1.0</v>
      </c>
      <c r="K3313" s="92" t="s">
        <v>9</v>
      </c>
      <c r="L3313" s="92" t="s">
        <v>134</v>
      </c>
      <c r="M3313" s="171">
        <v>45763.0</v>
      </c>
      <c r="N3313" s="92" t="s">
        <v>2</v>
      </c>
      <c r="O3313" s="4">
        <v>1.0</v>
      </c>
    </row>
    <row r="3314">
      <c r="A3314" s="98" t="s">
        <v>8216</v>
      </c>
      <c r="B3314" s="164">
        <v>2.6463039E7</v>
      </c>
      <c r="C3314" s="92" t="s">
        <v>1735</v>
      </c>
      <c r="D3314" s="164">
        <v>3.9440319E7</v>
      </c>
      <c r="E3314" s="92" t="s">
        <v>8214</v>
      </c>
      <c r="F3314" s="92" t="s">
        <v>401</v>
      </c>
      <c r="G3314" s="164">
        <v>25443.0</v>
      </c>
      <c r="H3314" s="92" t="s">
        <v>8043</v>
      </c>
      <c r="I3314" s="164">
        <v>7743457.0</v>
      </c>
      <c r="J3314" s="4">
        <v>1.0</v>
      </c>
      <c r="K3314" s="92" t="s">
        <v>9</v>
      </c>
      <c r="L3314" s="92"/>
      <c r="M3314" s="171">
        <v>45763.0</v>
      </c>
      <c r="N3314" s="92" t="s">
        <v>2</v>
      </c>
      <c r="O3314" s="4">
        <v>1.0</v>
      </c>
    </row>
    <row r="3315">
      <c r="A3315" s="98" t="s">
        <v>8217</v>
      </c>
      <c r="B3315" s="164">
        <v>2.6463085E7</v>
      </c>
      <c r="C3315" s="92" t="s">
        <v>1725</v>
      </c>
      <c r="D3315" s="164">
        <v>3.9440368E7</v>
      </c>
      <c r="E3315" s="92" t="s">
        <v>8218</v>
      </c>
      <c r="F3315" s="92" t="s">
        <v>725</v>
      </c>
      <c r="G3315" s="164">
        <v>24379.0</v>
      </c>
      <c r="H3315" s="92" t="s">
        <v>1779</v>
      </c>
      <c r="I3315" s="164">
        <v>7743457.0</v>
      </c>
      <c r="J3315" s="4">
        <v>1.0</v>
      </c>
      <c r="K3315" s="92" t="s">
        <v>9</v>
      </c>
      <c r="L3315" s="92"/>
      <c r="M3315" s="171">
        <v>45763.0</v>
      </c>
      <c r="N3315" s="92" t="s">
        <v>2</v>
      </c>
      <c r="O3315" s="4">
        <v>1.0</v>
      </c>
    </row>
    <row r="3316">
      <c r="A3316" s="98" t="s">
        <v>8219</v>
      </c>
      <c r="B3316" s="164">
        <v>2.6463085E7</v>
      </c>
      <c r="C3316" s="92" t="s">
        <v>1732</v>
      </c>
      <c r="D3316" s="164">
        <v>3.9440368E7</v>
      </c>
      <c r="E3316" s="92" t="s">
        <v>8218</v>
      </c>
      <c r="F3316" s="92" t="s">
        <v>725</v>
      </c>
      <c r="G3316" s="164">
        <v>24379.0</v>
      </c>
      <c r="H3316" s="92" t="s">
        <v>1779</v>
      </c>
      <c r="I3316" s="164">
        <v>7743457.0</v>
      </c>
      <c r="J3316" s="4">
        <v>1.0</v>
      </c>
      <c r="K3316" s="92" t="s">
        <v>9</v>
      </c>
      <c r="L3316" s="92" t="s">
        <v>134</v>
      </c>
      <c r="M3316" s="171">
        <v>45763.0</v>
      </c>
      <c r="N3316" s="92" t="s">
        <v>2</v>
      </c>
      <c r="O3316" s="4">
        <v>1.0</v>
      </c>
    </row>
    <row r="3317">
      <c r="A3317" s="98" t="s">
        <v>8220</v>
      </c>
      <c r="B3317" s="164">
        <v>2.6463085E7</v>
      </c>
      <c r="C3317" s="92" t="s">
        <v>1735</v>
      </c>
      <c r="D3317" s="164">
        <v>3.9440368E7</v>
      </c>
      <c r="E3317" s="92" t="s">
        <v>8218</v>
      </c>
      <c r="F3317" s="92" t="s">
        <v>725</v>
      </c>
      <c r="G3317" s="164">
        <v>24379.0</v>
      </c>
      <c r="H3317" s="92" t="s">
        <v>1779</v>
      </c>
      <c r="I3317" s="164">
        <v>7743457.0</v>
      </c>
      <c r="J3317" s="4">
        <v>1.0</v>
      </c>
      <c r="K3317" s="92" t="s">
        <v>9</v>
      </c>
      <c r="L3317" s="92"/>
      <c r="M3317" s="171">
        <v>45763.0</v>
      </c>
      <c r="N3317" s="92" t="s">
        <v>2</v>
      </c>
      <c r="O3317" s="4">
        <v>1.0</v>
      </c>
    </row>
    <row r="3318">
      <c r="A3318" s="98" t="s">
        <v>8221</v>
      </c>
      <c r="B3318" s="164">
        <v>2.6463247E7</v>
      </c>
      <c r="C3318" s="92" t="s">
        <v>1725</v>
      </c>
      <c r="D3318" s="164">
        <v>3.9440545E7</v>
      </c>
      <c r="E3318" s="92" t="s">
        <v>7381</v>
      </c>
      <c r="F3318" s="92" t="s">
        <v>725</v>
      </c>
      <c r="G3318" s="164">
        <v>24379.0</v>
      </c>
      <c r="H3318" s="92" t="s">
        <v>1779</v>
      </c>
      <c r="I3318" s="164">
        <v>7743457.0</v>
      </c>
      <c r="J3318" s="4">
        <v>1.0</v>
      </c>
      <c r="K3318" s="92" t="s">
        <v>9</v>
      </c>
      <c r="L3318" s="92"/>
      <c r="M3318" s="171">
        <v>45763.0</v>
      </c>
      <c r="N3318" s="92" t="s">
        <v>2</v>
      </c>
      <c r="O3318" s="4">
        <v>1.0</v>
      </c>
    </row>
    <row r="3319">
      <c r="A3319" s="98" t="s">
        <v>8222</v>
      </c>
      <c r="B3319" s="164">
        <v>2.6463247E7</v>
      </c>
      <c r="C3319" s="92" t="s">
        <v>1732</v>
      </c>
      <c r="D3319" s="164">
        <v>3.9440545E7</v>
      </c>
      <c r="E3319" s="92" t="s">
        <v>7381</v>
      </c>
      <c r="F3319" s="92" t="s">
        <v>725</v>
      </c>
      <c r="G3319" s="164">
        <v>24379.0</v>
      </c>
      <c r="H3319" s="92" t="s">
        <v>1779</v>
      </c>
      <c r="I3319" s="164">
        <v>7743457.0</v>
      </c>
      <c r="J3319" s="4">
        <v>1.0</v>
      </c>
      <c r="K3319" s="92" t="s">
        <v>9</v>
      </c>
      <c r="L3319" s="92" t="s">
        <v>134</v>
      </c>
      <c r="M3319" s="171">
        <v>45763.0</v>
      </c>
      <c r="N3319" s="92" t="s">
        <v>2</v>
      </c>
      <c r="O3319" s="4">
        <v>1.0</v>
      </c>
    </row>
    <row r="3320">
      <c r="A3320" s="98" t="s">
        <v>8223</v>
      </c>
      <c r="B3320" s="164">
        <v>2.6463247E7</v>
      </c>
      <c r="C3320" s="92" t="s">
        <v>1735</v>
      </c>
      <c r="D3320" s="164">
        <v>3.9440545E7</v>
      </c>
      <c r="E3320" s="92" t="s">
        <v>7381</v>
      </c>
      <c r="F3320" s="92" t="s">
        <v>725</v>
      </c>
      <c r="G3320" s="164">
        <v>24379.0</v>
      </c>
      <c r="H3320" s="92" t="s">
        <v>1779</v>
      </c>
      <c r="I3320" s="164">
        <v>7743457.0</v>
      </c>
      <c r="J3320" s="4">
        <v>1.0</v>
      </c>
      <c r="K3320" s="92" t="s">
        <v>9</v>
      </c>
      <c r="L3320" s="92"/>
      <c r="M3320" s="171">
        <v>45763.0</v>
      </c>
      <c r="N3320" s="92" t="s">
        <v>2</v>
      </c>
      <c r="O3320" s="4">
        <v>1.0</v>
      </c>
    </row>
    <row r="3321">
      <c r="A3321" s="98" t="s">
        <v>8224</v>
      </c>
      <c r="B3321" s="164">
        <v>2.6463274E7</v>
      </c>
      <c r="C3321" s="92" t="s">
        <v>1725</v>
      </c>
      <c r="D3321" s="164">
        <v>3.9440571E7</v>
      </c>
      <c r="E3321" s="92" t="s">
        <v>8225</v>
      </c>
      <c r="F3321" s="92" t="s">
        <v>129</v>
      </c>
      <c r="G3321" s="164">
        <v>20700.0</v>
      </c>
      <c r="H3321" s="92" t="s">
        <v>6719</v>
      </c>
      <c r="I3321" s="164">
        <v>7743457.0</v>
      </c>
      <c r="J3321" s="4">
        <v>1.0</v>
      </c>
      <c r="K3321" s="92" t="s">
        <v>9</v>
      </c>
      <c r="L3321" s="92"/>
      <c r="M3321" s="171">
        <v>45763.0</v>
      </c>
      <c r="N3321" s="92" t="s">
        <v>2</v>
      </c>
      <c r="O3321" s="4">
        <v>1.0</v>
      </c>
    </row>
    <row r="3322">
      <c r="A3322" s="98" t="s">
        <v>8226</v>
      </c>
      <c r="B3322" s="164">
        <v>2.6463274E7</v>
      </c>
      <c r="C3322" s="92" t="s">
        <v>1732</v>
      </c>
      <c r="D3322" s="164">
        <v>3.9440571E7</v>
      </c>
      <c r="E3322" s="92" t="s">
        <v>8225</v>
      </c>
      <c r="F3322" s="92" t="s">
        <v>129</v>
      </c>
      <c r="G3322" s="164">
        <v>20700.0</v>
      </c>
      <c r="H3322" s="92" t="s">
        <v>6719</v>
      </c>
      <c r="I3322" s="164">
        <v>7743457.0</v>
      </c>
      <c r="J3322" s="4">
        <v>1.0</v>
      </c>
      <c r="K3322" s="92" t="s">
        <v>9</v>
      </c>
      <c r="L3322" s="92" t="s">
        <v>134</v>
      </c>
      <c r="M3322" s="171">
        <v>45763.0</v>
      </c>
      <c r="N3322" s="92" t="s">
        <v>2</v>
      </c>
      <c r="O3322" s="4">
        <v>1.0</v>
      </c>
    </row>
    <row r="3323">
      <c r="A3323" s="98" t="s">
        <v>8227</v>
      </c>
      <c r="B3323" s="164">
        <v>2.6463274E7</v>
      </c>
      <c r="C3323" s="92" t="s">
        <v>1735</v>
      </c>
      <c r="D3323" s="164">
        <v>3.9440571E7</v>
      </c>
      <c r="E3323" s="92" t="s">
        <v>8225</v>
      </c>
      <c r="F3323" s="92" t="s">
        <v>129</v>
      </c>
      <c r="G3323" s="164">
        <v>20700.0</v>
      </c>
      <c r="H3323" s="92" t="s">
        <v>6719</v>
      </c>
      <c r="I3323" s="164">
        <v>7743457.0</v>
      </c>
      <c r="J3323" s="4">
        <v>1.0</v>
      </c>
      <c r="K3323" s="92" t="s">
        <v>9</v>
      </c>
      <c r="L3323" s="92"/>
      <c r="M3323" s="171">
        <v>45763.0</v>
      </c>
      <c r="N3323" s="92" t="s">
        <v>2</v>
      </c>
      <c r="O3323" s="4">
        <v>1.0</v>
      </c>
    </row>
    <row r="3324">
      <c r="A3324" s="98" t="s">
        <v>8228</v>
      </c>
      <c r="B3324" s="164">
        <v>2.6463332E7</v>
      </c>
      <c r="C3324" s="92" t="s">
        <v>1725</v>
      </c>
      <c r="D3324" s="164">
        <v>3.9440622E7</v>
      </c>
      <c r="E3324" s="92" t="s">
        <v>8229</v>
      </c>
      <c r="F3324" s="92" t="s">
        <v>725</v>
      </c>
      <c r="G3324" s="164">
        <v>20700.0</v>
      </c>
      <c r="H3324" s="92" t="s">
        <v>6719</v>
      </c>
      <c r="I3324" s="164">
        <v>7743457.0</v>
      </c>
      <c r="J3324" s="4">
        <v>1.0</v>
      </c>
      <c r="K3324" s="92" t="s">
        <v>9</v>
      </c>
      <c r="L3324" s="92"/>
      <c r="M3324" s="171">
        <v>45763.0</v>
      </c>
      <c r="N3324" s="92" t="s">
        <v>2</v>
      </c>
      <c r="O3324" s="4">
        <v>1.0</v>
      </c>
    </row>
    <row r="3325">
      <c r="A3325" s="98" t="s">
        <v>8230</v>
      </c>
      <c r="B3325" s="164">
        <v>2.6463332E7</v>
      </c>
      <c r="C3325" s="92" t="s">
        <v>1732</v>
      </c>
      <c r="D3325" s="164">
        <v>3.9440622E7</v>
      </c>
      <c r="E3325" s="92" t="s">
        <v>8229</v>
      </c>
      <c r="F3325" s="92" t="s">
        <v>725</v>
      </c>
      <c r="G3325" s="164">
        <v>20700.0</v>
      </c>
      <c r="H3325" s="92" t="s">
        <v>6719</v>
      </c>
      <c r="I3325" s="164">
        <v>7743457.0</v>
      </c>
      <c r="J3325" s="4">
        <v>1.0</v>
      </c>
      <c r="K3325" s="92" t="s">
        <v>9</v>
      </c>
      <c r="L3325" s="92" t="s">
        <v>134</v>
      </c>
      <c r="M3325" s="171">
        <v>45763.0</v>
      </c>
      <c r="N3325" s="92" t="s">
        <v>2</v>
      </c>
      <c r="O3325" s="4">
        <v>1.0</v>
      </c>
    </row>
    <row r="3326">
      <c r="A3326" s="98" t="s">
        <v>8231</v>
      </c>
      <c r="B3326" s="164">
        <v>2.6463332E7</v>
      </c>
      <c r="C3326" s="92" t="s">
        <v>1735</v>
      </c>
      <c r="D3326" s="164">
        <v>3.9440622E7</v>
      </c>
      <c r="E3326" s="92" t="s">
        <v>8229</v>
      </c>
      <c r="F3326" s="92" t="s">
        <v>725</v>
      </c>
      <c r="G3326" s="164">
        <v>20700.0</v>
      </c>
      <c r="H3326" s="92" t="s">
        <v>6719</v>
      </c>
      <c r="I3326" s="164">
        <v>7743457.0</v>
      </c>
      <c r="J3326" s="4">
        <v>1.0</v>
      </c>
      <c r="K3326" s="92" t="s">
        <v>9</v>
      </c>
      <c r="L3326" s="92"/>
      <c r="M3326" s="171">
        <v>45763.0</v>
      </c>
      <c r="N3326" s="92" t="s">
        <v>2</v>
      </c>
      <c r="O3326" s="4">
        <v>1.0</v>
      </c>
    </row>
    <row r="3327">
      <c r="A3327" s="98" t="s">
        <v>8232</v>
      </c>
      <c r="B3327" s="164">
        <v>2.6463338E7</v>
      </c>
      <c r="C3327" s="92" t="s">
        <v>1725</v>
      </c>
      <c r="D3327" s="164">
        <v>3.9440627E7</v>
      </c>
      <c r="E3327" s="92" t="s">
        <v>8233</v>
      </c>
      <c r="F3327" s="92" t="s">
        <v>725</v>
      </c>
      <c r="G3327" s="164">
        <v>20700.0</v>
      </c>
      <c r="H3327" s="92" t="s">
        <v>6719</v>
      </c>
      <c r="I3327" s="164">
        <v>7755891.0</v>
      </c>
      <c r="J3327" s="4">
        <v>1.0</v>
      </c>
      <c r="K3327" s="92" t="s">
        <v>82</v>
      </c>
      <c r="L3327" s="92"/>
      <c r="M3327" s="171">
        <v>45763.0</v>
      </c>
      <c r="N3327" s="92" t="s">
        <v>2</v>
      </c>
      <c r="O3327" s="4">
        <v>1.0</v>
      </c>
    </row>
    <row r="3328">
      <c r="A3328" s="98" t="s">
        <v>8234</v>
      </c>
      <c r="B3328" s="164">
        <v>2.6463338E7</v>
      </c>
      <c r="C3328" s="92" t="s">
        <v>1732</v>
      </c>
      <c r="D3328" s="164">
        <v>3.9440627E7</v>
      </c>
      <c r="E3328" s="92" t="s">
        <v>8233</v>
      </c>
      <c r="F3328" s="92" t="s">
        <v>725</v>
      </c>
      <c r="G3328" s="164">
        <v>20700.0</v>
      </c>
      <c r="H3328" s="92" t="s">
        <v>6719</v>
      </c>
      <c r="I3328" s="164">
        <v>7755891.0</v>
      </c>
      <c r="J3328" s="4">
        <v>1.0</v>
      </c>
      <c r="K3328" s="92" t="s">
        <v>82</v>
      </c>
      <c r="L3328" s="92" t="s">
        <v>134</v>
      </c>
      <c r="M3328" s="171">
        <v>45763.0</v>
      </c>
      <c r="N3328" s="92" t="s">
        <v>2</v>
      </c>
      <c r="O3328" s="4">
        <v>1.0</v>
      </c>
    </row>
    <row r="3329">
      <c r="A3329" s="98" t="s">
        <v>8235</v>
      </c>
      <c r="B3329" s="164">
        <v>2.6463338E7</v>
      </c>
      <c r="C3329" s="92" t="s">
        <v>1735</v>
      </c>
      <c r="D3329" s="164">
        <v>3.9440627E7</v>
      </c>
      <c r="E3329" s="92" t="s">
        <v>8233</v>
      </c>
      <c r="F3329" s="92" t="s">
        <v>725</v>
      </c>
      <c r="G3329" s="164">
        <v>20700.0</v>
      </c>
      <c r="H3329" s="92" t="s">
        <v>6719</v>
      </c>
      <c r="I3329" s="164">
        <v>7755891.0</v>
      </c>
      <c r="J3329" s="4">
        <v>1.0</v>
      </c>
      <c r="K3329" s="92" t="s">
        <v>82</v>
      </c>
      <c r="L3329" s="92"/>
      <c r="M3329" s="171">
        <v>45763.0</v>
      </c>
      <c r="N3329" s="92" t="s">
        <v>2</v>
      </c>
      <c r="O3329" s="4">
        <v>1.0</v>
      </c>
    </row>
    <row r="3330">
      <c r="A3330" s="98" t="s">
        <v>8236</v>
      </c>
      <c r="B3330" s="164">
        <v>2.6463348E7</v>
      </c>
      <c r="C3330" s="92" t="s">
        <v>1725</v>
      </c>
      <c r="D3330" s="164">
        <v>3.9440635E7</v>
      </c>
      <c r="E3330" s="92" t="s">
        <v>2820</v>
      </c>
      <c r="F3330" s="92" t="s">
        <v>722</v>
      </c>
      <c r="G3330" s="164">
        <v>25575.0</v>
      </c>
      <c r="H3330" s="92" t="s">
        <v>7594</v>
      </c>
      <c r="I3330" s="164">
        <v>7755891.0</v>
      </c>
      <c r="J3330" s="4">
        <v>1.0</v>
      </c>
      <c r="K3330" s="92" t="s">
        <v>82</v>
      </c>
      <c r="L3330" s="92"/>
      <c r="M3330" s="171">
        <v>45763.0</v>
      </c>
      <c r="N3330" s="92" t="s">
        <v>2</v>
      </c>
      <c r="O3330" s="4">
        <v>1.0</v>
      </c>
    </row>
    <row r="3331">
      <c r="A3331" s="98" t="s">
        <v>8237</v>
      </c>
      <c r="B3331" s="164">
        <v>2.6463348E7</v>
      </c>
      <c r="C3331" s="92" t="s">
        <v>1732</v>
      </c>
      <c r="D3331" s="164">
        <v>3.9440635E7</v>
      </c>
      <c r="E3331" s="92" t="s">
        <v>2820</v>
      </c>
      <c r="F3331" s="92" t="s">
        <v>722</v>
      </c>
      <c r="G3331" s="164">
        <v>25575.0</v>
      </c>
      <c r="H3331" s="92" t="s">
        <v>7594</v>
      </c>
      <c r="I3331" s="164">
        <v>7755891.0</v>
      </c>
      <c r="J3331" s="4">
        <v>1.0</v>
      </c>
      <c r="K3331" s="92" t="s">
        <v>82</v>
      </c>
      <c r="L3331" s="92" t="s">
        <v>134</v>
      </c>
      <c r="M3331" s="171">
        <v>45763.0</v>
      </c>
      <c r="N3331" s="92" t="s">
        <v>2</v>
      </c>
      <c r="O3331" s="4">
        <v>1.0</v>
      </c>
    </row>
    <row r="3332">
      <c r="A3332" s="98" t="s">
        <v>8238</v>
      </c>
      <c r="B3332" s="164">
        <v>2.6463348E7</v>
      </c>
      <c r="C3332" s="92" t="s">
        <v>1735</v>
      </c>
      <c r="D3332" s="164">
        <v>3.9440635E7</v>
      </c>
      <c r="E3332" s="92" t="s">
        <v>2820</v>
      </c>
      <c r="F3332" s="92" t="s">
        <v>722</v>
      </c>
      <c r="G3332" s="164">
        <v>25575.0</v>
      </c>
      <c r="H3332" s="92" t="s">
        <v>7594</v>
      </c>
      <c r="I3332" s="164">
        <v>7755891.0</v>
      </c>
      <c r="J3332" s="4">
        <v>1.0</v>
      </c>
      <c r="K3332" s="92" t="s">
        <v>82</v>
      </c>
      <c r="L3332" s="92"/>
      <c r="M3332" s="171">
        <v>45763.0</v>
      </c>
      <c r="N3332" s="92" t="s">
        <v>2</v>
      </c>
      <c r="O3332" s="4">
        <v>1.0</v>
      </c>
    </row>
    <row r="3333">
      <c r="A3333" s="98" t="s">
        <v>8239</v>
      </c>
      <c r="B3333" s="164">
        <v>2.6463357E7</v>
      </c>
      <c r="C3333" s="92" t="s">
        <v>1725</v>
      </c>
      <c r="D3333" s="164">
        <v>3.944064E7</v>
      </c>
      <c r="E3333" s="92" t="s">
        <v>8240</v>
      </c>
      <c r="F3333" s="92" t="s">
        <v>725</v>
      </c>
      <c r="G3333" s="164">
        <v>23599.0</v>
      </c>
      <c r="H3333" s="92" t="s">
        <v>1944</v>
      </c>
      <c r="I3333" s="164">
        <v>7743457.0</v>
      </c>
      <c r="J3333" s="4">
        <v>1.0</v>
      </c>
      <c r="K3333" s="92" t="s">
        <v>9</v>
      </c>
      <c r="L3333" s="92"/>
      <c r="M3333" s="171">
        <v>45763.0</v>
      </c>
      <c r="N3333" s="92" t="s">
        <v>2</v>
      </c>
      <c r="O3333" s="4">
        <v>1.0</v>
      </c>
    </row>
    <row r="3334">
      <c r="A3334" s="167" t="s">
        <v>8241</v>
      </c>
      <c r="B3334" s="4">
        <v>2.6463357E7</v>
      </c>
      <c r="C3334" s="1" t="s">
        <v>1732</v>
      </c>
      <c r="D3334" s="4">
        <v>3.944064E7</v>
      </c>
      <c r="E3334" s="1" t="s">
        <v>8240</v>
      </c>
      <c r="F3334" s="1" t="s">
        <v>725</v>
      </c>
      <c r="G3334" s="4">
        <v>23599.0</v>
      </c>
      <c r="H3334" s="1" t="s">
        <v>1944</v>
      </c>
      <c r="I3334" s="4">
        <v>7743457.0</v>
      </c>
      <c r="J3334" s="4">
        <v>1.0</v>
      </c>
      <c r="K3334" s="1" t="s">
        <v>9</v>
      </c>
      <c r="L3334" s="1" t="s">
        <v>134</v>
      </c>
      <c r="M3334" s="171">
        <v>45763.0</v>
      </c>
      <c r="N3334" s="1" t="s">
        <v>2</v>
      </c>
      <c r="O3334" s="4">
        <v>1.0</v>
      </c>
    </row>
    <row r="3335">
      <c r="A3335" s="98" t="s">
        <v>8242</v>
      </c>
      <c r="B3335" s="164">
        <v>2.6463357E7</v>
      </c>
      <c r="C3335" s="92" t="s">
        <v>1735</v>
      </c>
      <c r="D3335" s="164">
        <v>3.944064E7</v>
      </c>
      <c r="E3335" s="92" t="s">
        <v>8240</v>
      </c>
      <c r="F3335" s="92" t="s">
        <v>725</v>
      </c>
      <c r="G3335" s="164">
        <v>23599.0</v>
      </c>
      <c r="H3335" s="92" t="s">
        <v>1944</v>
      </c>
      <c r="I3335" s="164">
        <v>7743457.0</v>
      </c>
      <c r="J3335" s="4">
        <v>1.0</v>
      </c>
      <c r="K3335" s="92" t="s">
        <v>9</v>
      </c>
      <c r="L3335" s="92"/>
      <c r="M3335" s="171">
        <v>45763.0</v>
      </c>
      <c r="N3335" s="92" t="s">
        <v>2</v>
      </c>
      <c r="O3335" s="4">
        <v>1.0</v>
      </c>
    </row>
    <row r="3336">
      <c r="A3336" s="98" t="s">
        <v>8243</v>
      </c>
      <c r="B3336" s="164">
        <v>2.6463374E7</v>
      </c>
      <c r="C3336" s="92" t="s">
        <v>1725</v>
      </c>
      <c r="D3336" s="164">
        <v>3.9440646E7</v>
      </c>
      <c r="E3336" s="92" t="s">
        <v>6817</v>
      </c>
      <c r="F3336" s="92" t="s">
        <v>178</v>
      </c>
      <c r="G3336" s="164">
        <v>25680.0</v>
      </c>
      <c r="H3336" s="92" t="s">
        <v>8048</v>
      </c>
      <c r="I3336" s="164">
        <v>7755891.0</v>
      </c>
      <c r="J3336" s="4">
        <v>1.0</v>
      </c>
      <c r="K3336" s="92" t="s">
        <v>82</v>
      </c>
      <c r="L3336" s="92"/>
      <c r="M3336" s="171">
        <v>45763.0</v>
      </c>
      <c r="N3336" s="92" t="s">
        <v>2</v>
      </c>
      <c r="O3336" s="4">
        <v>1.0</v>
      </c>
    </row>
    <row r="3337">
      <c r="A3337" s="98" t="s">
        <v>8244</v>
      </c>
      <c r="B3337" s="164">
        <v>2.6463374E7</v>
      </c>
      <c r="C3337" s="92" t="s">
        <v>1732</v>
      </c>
      <c r="D3337" s="164">
        <v>3.9440646E7</v>
      </c>
      <c r="E3337" s="92" t="s">
        <v>6817</v>
      </c>
      <c r="F3337" s="92" t="s">
        <v>178</v>
      </c>
      <c r="G3337" s="164">
        <v>25680.0</v>
      </c>
      <c r="H3337" s="92" t="s">
        <v>8048</v>
      </c>
      <c r="I3337" s="164">
        <v>7755891.0</v>
      </c>
      <c r="J3337" s="4">
        <v>1.0</v>
      </c>
      <c r="K3337" s="92" t="s">
        <v>82</v>
      </c>
      <c r="L3337" s="92" t="s">
        <v>134</v>
      </c>
      <c r="M3337" s="171">
        <v>45763.0</v>
      </c>
      <c r="N3337" s="92" t="s">
        <v>2</v>
      </c>
      <c r="O3337" s="4">
        <v>1.0</v>
      </c>
    </row>
    <row r="3338">
      <c r="A3338" s="98" t="s">
        <v>8245</v>
      </c>
      <c r="B3338" s="164">
        <v>2.6463374E7</v>
      </c>
      <c r="C3338" s="92" t="s">
        <v>1735</v>
      </c>
      <c r="D3338" s="164">
        <v>3.9440646E7</v>
      </c>
      <c r="E3338" s="92" t="s">
        <v>6817</v>
      </c>
      <c r="F3338" s="92" t="s">
        <v>178</v>
      </c>
      <c r="G3338" s="164">
        <v>25680.0</v>
      </c>
      <c r="H3338" s="92" t="s">
        <v>8048</v>
      </c>
      <c r="I3338" s="164">
        <v>7755891.0</v>
      </c>
      <c r="J3338" s="4">
        <v>1.0</v>
      </c>
      <c r="K3338" s="92" t="s">
        <v>82</v>
      </c>
      <c r="L3338" s="92"/>
      <c r="M3338" s="171">
        <v>45763.0</v>
      </c>
      <c r="N3338" s="92" t="s">
        <v>2</v>
      </c>
      <c r="O3338" s="4">
        <v>1.0</v>
      </c>
    </row>
    <row r="3339">
      <c r="A3339" s="98" t="s">
        <v>8246</v>
      </c>
      <c r="B3339" s="164">
        <v>2.6463376E7</v>
      </c>
      <c r="C3339" s="92" t="s">
        <v>1725</v>
      </c>
      <c r="D3339" s="164">
        <v>3.9440651E7</v>
      </c>
      <c r="E3339" s="92" t="s">
        <v>8247</v>
      </c>
      <c r="F3339" s="92" t="s">
        <v>132</v>
      </c>
      <c r="G3339" s="164">
        <v>24345.0</v>
      </c>
      <c r="H3339" s="92" t="s">
        <v>7912</v>
      </c>
      <c r="I3339" s="164">
        <v>7743457.0</v>
      </c>
      <c r="J3339" s="4">
        <v>1.0</v>
      </c>
      <c r="K3339" s="92" t="s">
        <v>9</v>
      </c>
      <c r="L3339" s="92"/>
      <c r="M3339" s="171">
        <v>45763.0</v>
      </c>
      <c r="N3339" s="92" t="s">
        <v>2</v>
      </c>
      <c r="O3339" s="4">
        <v>1.0</v>
      </c>
    </row>
    <row r="3340">
      <c r="A3340" s="98" t="s">
        <v>8248</v>
      </c>
      <c r="B3340" s="164">
        <v>2.6463376E7</v>
      </c>
      <c r="C3340" s="92" t="s">
        <v>1732</v>
      </c>
      <c r="D3340" s="164">
        <v>3.9440651E7</v>
      </c>
      <c r="E3340" s="92" t="s">
        <v>8247</v>
      </c>
      <c r="F3340" s="92" t="s">
        <v>132</v>
      </c>
      <c r="G3340" s="164">
        <v>24345.0</v>
      </c>
      <c r="H3340" s="92" t="s">
        <v>7912</v>
      </c>
      <c r="I3340" s="164">
        <v>7743457.0</v>
      </c>
      <c r="J3340" s="4">
        <v>1.0</v>
      </c>
      <c r="K3340" s="92" t="s">
        <v>9</v>
      </c>
      <c r="L3340" s="92" t="s">
        <v>134</v>
      </c>
      <c r="M3340" s="171">
        <v>45763.0</v>
      </c>
      <c r="N3340" s="92" t="s">
        <v>2</v>
      </c>
      <c r="O3340" s="4">
        <v>1.0</v>
      </c>
    </row>
    <row r="3341">
      <c r="A3341" s="167" t="s">
        <v>8249</v>
      </c>
      <c r="B3341" s="4">
        <v>2.6463376E7</v>
      </c>
      <c r="C3341" s="1" t="s">
        <v>1735</v>
      </c>
      <c r="D3341" s="4">
        <v>3.9440651E7</v>
      </c>
      <c r="E3341" s="1" t="s">
        <v>8247</v>
      </c>
      <c r="F3341" s="1" t="s">
        <v>132</v>
      </c>
      <c r="G3341" s="4">
        <v>24345.0</v>
      </c>
      <c r="H3341" s="1" t="s">
        <v>7912</v>
      </c>
      <c r="I3341" s="4">
        <v>7743457.0</v>
      </c>
      <c r="J3341" s="4">
        <v>1.0</v>
      </c>
      <c r="K3341" s="1" t="s">
        <v>9</v>
      </c>
      <c r="L3341" s="1"/>
      <c r="M3341" s="171">
        <v>45763.0</v>
      </c>
      <c r="N3341" s="1" t="s">
        <v>2</v>
      </c>
      <c r="O3341" s="4">
        <v>1.0</v>
      </c>
    </row>
    <row r="3342">
      <c r="A3342" s="98" t="s">
        <v>8250</v>
      </c>
      <c r="B3342" s="164">
        <v>2.6463425E7</v>
      </c>
      <c r="C3342" s="92" t="s">
        <v>1725</v>
      </c>
      <c r="D3342" s="164">
        <v>3.9440709E7</v>
      </c>
      <c r="E3342" s="92" t="s">
        <v>8251</v>
      </c>
      <c r="F3342" s="92" t="s">
        <v>129</v>
      </c>
      <c r="G3342" s="164">
        <v>20700.0</v>
      </c>
      <c r="H3342" s="92" t="s">
        <v>6719</v>
      </c>
      <c r="I3342" s="164">
        <v>7743457.0</v>
      </c>
      <c r="J3342" s="4">
        <v>1.0</v>
      </c>
      <c r="K3342" s="92" t="s">
        <v>9</v>
      </c>
      <c r="L3342" s="92"/>
      <c r="M3342" s="171">
        <v>45763.0</v>
      </c>
      <c r="N3342" s="92" t="s">
        <v>2</v>
      </c>
      <c r="O3342" s="4">
        <v>1.0</v>
      </c>
    </row>
    <row r="3343">
      <c r="A3343" s="98" t="s">
        <v>8252</v>
      </c>
      <c r="B3343" s="164">
        <v>2.6463425E7</v>
      </c>
      <c r="C3343" s="92" t="s">
        <v>1732</v>
      </c>
      <c r="D3343" s="164">
        <v>3.9440709E7</v>
      </c>
      <c r="E3343" s="92" t="s">
        <v>8251</v>
      </c>
      <c r="F3343" s="92" t="s">
        <v>129</v>
      </c>
      <c r="G3343" s="164">
        <v>20700.0</v>
      </c>
      <c r="H3343" s="92" t="s">
        <v>6719</v>
      </c>
      <c r="I3343" s="164">
        <v>7743457.0</v>
      </c>
      <c r="J3343" s="4">
        <v>1.0</v>
      </c>
      <c r="K3343" s="92" t="s">
        <v>9</v>
      </c>
      <c r="L3343" s="92" t="s">
        <v>134</v>
      </c>
      <c r="M3343" s="171">
        <v>45763.0</v>
      </c>
      <c r="N3343" s="92" t="s">
        <v>2</v>
      </c>
      <c r="O3343" s="4">
        <v>1.0</v>
      </c>
    </row>
    <row r="3344">
      <c r="A3344" s="98" t="s">
        <v>8253</v>
      </c>
      <c r="B3344" s="164">
        <v>2.6463425E7</v>
      </c>
      <c r="C3344" s="92" t="s">
        <v>1735</v>
      </c>
      <c r="D3344" s="164">
        <v>3.9440709E7</v>
      </c>
      <c r="E3344" s="92" t="s">
        <v>8251</v>
      </c>
      <c r="F3344" s="92" t="s">
        <v>129</v>
      </c>
      <c r="G3344" s="164">
        <v>20700.0</v>
      </c>
      <c r="H3344" s="92" t="s">
        <v>6719</v>
      </c>
      <c r="I3344" s="164">
        <v>7743457.0</v>
      </c>
      <c r="J3344" s="4">
        <v>1.0</v>
      </c>
      <c r="K3344" s="92" t="s">
        <v>9</v>
      </c>
      <c r="L3344" s="92"/>
      <c r="M3344" s="171">
        <v>45763.0</v>
      </c>
      <c r="N3344" s="92" t="s">
        <v>2</v>
      </c>
      <c r="O3344" s="4">
        <v>1.0</v>
      </c>
    </row>
    <row r="3345">
      <c r="A3345" s="98" t="s">
        <v>8254</v>
      </c>
      <c r="B3345" s="164">
        <v>2.646343E7</v>
      </c>
      <c r="C3345" s="92" t="s">
        <v>1725</v>
      </c>
      <c r="D3345" s="164">
        <v>3.9440734E7</v>
      </c>
      <c r="E3345" s="92" t="s">
        <v>8255</v>
      </c>
      <c r="F3345" s="92" t="s">
        <v>132</v>
      </c>
      <c r="G3345" s="164">
        <v>23901.0</v>
      </c>
      <c r="H3345" s="92" t="s">
        <v>7841</v>
      </c>
      <c r="I3345" s="164">
        <v>7743457.0</v>
      </c>
      <c r="J3345" s="4">
        <v>1.0</v>
      </c>
      <c r="K3345" s="92" t="s">
        <v>9</v>
      </c>
      <c r="L3345" s="92"/>
      <c r="M3345" s="171">
        <v>45763.0</v>
      </c>
      <c r="N3345" s="92" t="s">
        <v>2</v>
      </c>
      <c r="O3345" s="4">
        <v>1.0</v>
      </c>
    </row>
    <row r="3346">
      <c r="A3346" s="98" t="s">
        <v>8256</v>
      </c>
      <c r="B3346" s="164">
        <v>2.646343E7</v>
      </c>
      <c r="C3346" s="92" t="s">
        <v>1732</v>
      </c>
      <c r="D3346" s="164">
        <v>3.9440734E7</v>
      </c>
      <c r="E3346" s="92" t="s">
        <v>8255</v>
      </c>
      <c r="F3346" s="92" t="s">
        <v>132</v>
      </c>
      <c r="G3346" s="164">
        <v>23901.0</v>
      </c>
      <c r="H3346" s="92" t="s">
        <v>7841</v>
      </c>
      <c r="I3346" s="164">
        <v>7743457.0</v>
      </c>
      <c r="J3346" s="4">
        <v>1.0</v>
      </c>
      <c r="K3346" s="92" t="s">
        <v>9</v>
      </c>
      <c r="L3346" s="92" t="s">
        <v>134</v>
      </c>
      <c r="M3346" s="171">
        <v>45763.0</v>
      </c>
      <c r="N3346" s="92" t="s">
        <v>2</v>
      </c>
      <c r="O3346" s="4">
        <v>1.0</v>
      </c>
    </row>
    <row r="3347">
      <c r="A3347" s="167" t="s">
        <v>8257</v>
      </c>
      <c r="B3347" s="4">
        <v>2.646343E7</v>
      </c>
      <c r="C3347" s="1" t="s">
        <v>1735</v>
      </c>
      <c r="D3347" s="4">
        <v>3.9440734E7</v>
      </c>
      <c r="E3347" s="1" t="s">
        <v>8255</v>
      </c>
      <c r="F3347" s="1" t="s">
        <v>132</v>
      </c>
      <c r="G3347" s="4">
        <v>23901.0</v>
      </c>
      <c r="H3347" s="1" t="s">
        <v>7841</v>
      </c>
      <c r="I3347" s="4">
        <v>7743457.0</v>
      </c>
      <c r="J3347" s="4">
        <v>1.0</v>
      </c>
      <c r="K3347" s="1" t="s">
        <v>9</v>
      </c>
      <c r="L3347" s="1"/>
      <c r="M3347" s="171">
        <v>45763.0</v>
      </c>
      <c r="N3347" s="1" t="s">
        <v>2</v>
      </c>
      <c r="O3347" s="4">
        <v>1.0</v>
      </c>
    </row>
    <row r="3348">
      <c r="A3348" s="98" t="s">
        <v>8258</v>
      </c>
      <c r="B3348" s="164">
        <v>2.6463494E7</v>
      </c>
      <c r="C3348" s="92" t="s">
        <v>1725</v>
      </c>
      <c r="D3348" s="164">
        <v>3.9440813E7</v>
      </c>
      <c r="E3348" s="92" t="s">
        <v>8259</v>
      </c>
      <c r="F3348" s="92" t="s">
        <v>401</v>
      </c>
      <c r="G3348" s="164">
        <v>25443.0</v>
      </c>
      <c r="H3348" s="92" t="s">
        <v>8043</v>
      </c>
      <c r="I3348" s="164">
        <v>7743457.0</v>
      </c>
      <c r="J3348" s="4">
        <v>1.0</v>
      </c>
      <c r="K3348" s="92" t="s">
        <v>9</v>
      </c>
      <c r="L3348" s="92"/>
      <c r="M3348" s="171">
        <v>45763.0</v>
      </c>
      <c r="N3348" s="92" t="s">
        <v>2</v>
      </c>
      <c r="O3348" s="4">
        <v>1.0</v>
      </c>
    </row>
    <row r="3349">
      <c r="A3349" s="167" t="s">
        <v>8260</v>
      </c>
      <c r="B3349" s="4">
        <v>2.6463494E7</v>
      </c>
      <c r="C3349" s="1" t="s">
        <v>1732</v>
      </c>
      <c r="D3349" s="4">
        <v>3.9440813E7</v>
      </c>
      <c r="E3349" s="1" t="s">
        <v>8259</v>
      </c>
      <c r="F3349" s="1" t="s">
        <v>401</v>
      </c>
      <c r="G3349" s="4">
        <v>25443.0</v>
      </c>
      <c r="H3349" s="1" t="s">
        <v>8043</v>
      </c>
      <c r="I3349" s="4">
        <v>7743457.0</v>
      </c>
      <c r="J3349" s="4">
        <v>1.0</v>
      </c>
      <c r="K3349" s="1" t="s">
        <v>9</v>
      </c>
      <c r="L3349" s="1" t="s">
        <v>134</v>
      </c>
      <c r="M3349" s="171">
        <v>45763.0</v>
      </c>
      <c r="N3349" s="1" t="s">
        <v>2</v>
      </c>
      <c r="O3349" s="4">
        <v>1.0</v>
      </c>
    </row>
    <row r="3350">
      <c r="A3350" s="98" t="s">
        <v>8261</v>
      </c>
      <c r="B3350" s="164">
        <v>2.6463494E7</v>
      </c>
      <c r="C3350" s="92" t="s">
        <v>1735</v>
      </c>
      <c r="D3350" s="164">
        <v>3.9440813E7</v>
      </c>
      <c r="E3350" s="92" t="s">
        <v>8259</v>
      </c>
      <c r="F3350" s="92" t="s">
        <v>401</v>
      </c>
      <c r="G3350" s="164">
        <v>25443.0</v>
      </c>
      <c r="H3350" s="92" t="s">
        <v>8043</v>
      </c>
      <c r="I3350" s="164">
        <v>7743457.0</v>
      </c>
      <c r="J3350" s="4">
        <v>1.0</v>
      </c>
      <c r="K3350" s="92" t="s">
        <v>9</v>
      </c>
      <c r="L3350" s="92"/>
      <c r="M3350" s="171">
        <v>45763.0</v>
      </c>
      <c r="N3350" s="92" t="s">
        <v>2</v>
      </c>
      <c r="O3350" s="4">
        <v>1.0</v>
      </c>
    </row>
    <row r="3351">
      <c r="A3351" s="98" t="s">
        <v>8262</v>
      </c>
      <c r="B3351" s="164">
        <v>2.6463496E7</v>
      </c>
      <c r="C3351" s="92" t="s">
        <v>1725</v>
      </c>
      <c r="D3351" s="164">
        <v>3.9440814E7</v>
      </c>
      <c r="E3351" s="92" t="s">
        <v>8263</v>
      </c>
      <c r="F3351" s="92" t="s">
        <v>725</v>
      </c>
      <c r="G3351" s="164">
        <v>20700.0</v>
      </c>
      <c r="H3351" s="92" t="s">
        <v>6719</v>
      </c>
      <c r="I3351" s="164">
        <v>7755891.0</v>
      </c>
      <c r="J3351" s="4">
        <v>1.0</v>
      </c>
      <c r="K3351" s="92" t="s">
        <v>82</v>
      </c>
      <c r="L3351" s="92"/>
      <c r="M3351" s="171">
        <v>45763.0</v>
      </c>
      <c r="N3351" s="92" t="s">
        <v>2</v>
      </c>
      <c r="O3351" s="4">
        <v>1.0</v>
      </c>
    </row>
    <row r="3352">
      <c r="A3352" s="98" t="s">
        <v>8264</v>
      </c>
      <c r="B3352" s="164">
        <v>2.6463496E7</v>
      </c>
      <c r="C3352" s="92" t="s">
        <v>1732</v>
      </c>
      <c r="D3352" s="164">
        <v>3.9440814E7</v>
      </c>
      <c r="E3352" s="92" t="s">
        <v>8263</v>
      </c>
      <c r="F3352" s="92" t="s">
        <v>725</v>
      </c>
      <c r="G3352" s="164">
        <v>20700.0</v>
      </c>
      <c r="H3352" s="92" t="s">
        <v>6719</v>
      </c>
      <c r="I3352" s="164">
        <v>7755891.0</v>
      </c>
      <c r="J3352" s="4">
        <v>1.0</v>
      </c>
      <c r="K3352" s="92" t="s">
        <v>82</v>
      </c>
      <c r="L3352" s="92" t="s">
        <v>134</v>
      </c>
      <c r="M3352" s="171">
        <v>45763.0</v>
      </c>
      <c r="N3352" s="92" t="s">
        <v>2</v>
      </c>
      <c r="O3352" s="4">
        <v>1.0</v>
      </c>
    </row>
    <row r="3353">
      <c r="A3353" s="98" t="s">
        <v>8265</v>
      </c>
      <c r="B3353" s="164">
        <v>2.6463496E7</v>
      </c>
      <c r="C3353" s="92" t="s">
        <v>1735</v>
      </c>
      <c r="D3353" s="164">
        <v>3.9440814E7</v>
      </c>
      <c r="E3353" s="92" t="s">
        <v>8263</v>
      </c>
      <c r="F3353" s="92" t="s">
        <v>725</v>
      </c>
      <c r="G3353" s="164">
        <v>20700.0</v>
      </c>
      <c r="H3353" s="92" t="s">
        <v>6719</v>
      </c>
      <c r="I3353" s="164">
        <v>7755891.0</v>
      </c>
      <c r="J3353" s="4">
        <v>1.0</v>
      </c>
      <c r="K3353" s="92" t="s">
        <v>82</v>
      </c>
      <c r="L3353" s="92"/>
      <c r="M3353" s="171">
        <v>45763.0</v>
      </c>
      <c r="N3353" s="92" t="s">
        <v>2</v>
      </c>
      <c r="O3353" s="4">
        <v>1.0</v>
      </c>
    </row>
    <row r="3354">
      <c r="A3354" s="98" t="s">
        <v>8266</v>
      </c>
      <c r="B3354" s="164">
        <v>2.6463527E7</v>
      </c>
      <c r="C3354" s="92" t="s">
        <v>1725</v>
      </c>
      <c r="D3354" s="164">
        <v>3.9440847E7</v>
      </c>
      <c r="E3354" s="92" t="s">
        <v>3602</v>
      </c>
      <c r="F3354" s="92" t="s">
        <v>513</v>
      </c>
      <c r="G3354" s="164">
        <v>25680.0</v>
      </c>
      <c r="H3354" s="92" t="s">
        <v>8048</v>
      </c>
      <c r="I3354" s="164">
        <v>7755891.0</v>
      </c>
      <c r="J3354" s="4">
        <v>1.0</v>
      </c>
      <c r="K3354" s="92" t="s">
        <v>82</v>
      </c>
      <c r="L3354" s="92"/>
      <c r="M3354" s="171">
        <v>45763.0</v>
      </c>
      <c r="N3354" s="92" t="s">
        <v>2</v>
      </c>
      <c r="O3354" s="4">
        <v>1.0</v>
      </c>
    </row>
    <row r="3355">
      <c r="A3355" s="98" t="s">
        <v>8267</v>
      </c>
      <c r="B3355" s="164">
        <v>2.6463527E7</v>
      </c>
      <c r="C3355" s="92" t="s">
        <v>1732</v>
      </c>
      <c r="D3355" s="164">
        <v>3.9440847E7</v>
      </c>
      <c r="E3355" s="92" t="s">
        <v>3602</v>
      </c>
      <c r="F3355" s="92" t="s">
        <v>513</v>
      </c>
      <c r="G3355" s="164">
        <v>25680.0</v>
      </c>
      <c r="H3355" s="92" t="s">
        <v>8048</v>
      </c>
      <c r="I3355" s="164">
        <v>7755891.0</v>
      </c>
      <c r="J3355" s="4">
        <v>1.0</v>
      </c>
      <c r="K3355" s="92" t="s">
        <v>82</v>
      </c>
      <c r="L3355" s="92" t="s">
        <v>134</v>
      </c>
      <c r="M3355" s="171">
        <v>45763.0</v>
      </c>
      <c r="N3355" s="92" t="s">
        <v>2</v>
      </c>
      <c r="O3355" s="4">
        <v>1.0</v>
      </c>
    </row>
    <row r="3356">
      <c r="A3356" s="98" t="s">
        <v>8268</v>
      </c>
      <c r="B3356" s="164">
        <v>2.6463527E7</v>
      </c>
      <c r="C3356" s="92" t="s">
        <v>1735</v>
      </c>
      <c r="D3356" s="164">
        <v>3.9440847E7</v>
      </c>
      <c r="E3356" s="92" t="s">
        <v>3602</v>
      </c>
      <c r="F3356" s="92" t="s">
        <v>513</v>
      </c>
      <c r="G3356" s="164">
        <v>25680.0</v>
      </c>
      <c r="H3356" s="92" t="s">
        <v>8048</v>
      </c>
      <c r="I3356" s="164">
        <v>7755891.0</v>
      </c>
      <c r="J3356" s="4">
        <v>1.0</v>
      </c>
      <c r="K3356" s="92" t="s">
        <v>82</v>
      </c>
      <c r="L3356" s="92"/>
      <c r="M3356" s="171">
        <v>45763.0</v>
      </c>
      <c r="N3356" s="92" t="s">
        <v>2</v>
      </c>
      <c r="O3356" s="4">
        <v>1.0</v>
      </c>
    </row>
    <row r="3357">
      <c r="A3357" s="98" t="s">
        <v>8269</v>
      </c>
      <c r="B3357" s="164">
        <v>2.646354E7</v>
      </c>
      <c r="C3357" s="92" t="s">
        <v>1725</v>
      </c>
      <c r="D3357" s="164">
        <v>3.9440857E7</v>
      </c>
      <c r="E3357" s="92" t="s">
        <v>8270</v>
      </c>
      <c r="F3357" s="92" t="s">
        <v>132</v>
      </c>
      <c r="G3357" s="164">
        <v>23901.0</v>
      </c>
      <c r="H3357" s="92" t="s">
        <v>7841</v>
      </c>
      <c r="I3357" s="164">
        <v>7743457.0</v>
      </c>
      <c r="J3357" s="4">
        <v>1.0</v>
      </c>
      <c r="K3357" s="92" t="s">
        <v>9</v>
      </c>
      <c r="L3357" s="92"/>
      <c r="M3357" s="171">
        <v>45763.0</v>
      </c>
      <c r="N3357" s="92" t="s">
        <v>2</v>
      </c>
      <c r="O3357" s="4">
        <v>1.0</v>
      </c>
    </row>
    <row r="3358">
      <c r="A3358" s="98" t="s">
        <v>8271</v>
      </c>
      <c r="B3358" s="164">
        <v>2.646354E7</v>
      </c>
      <c r="C3358" s="92" t="s">
        <v>1732</v>
      </c>
      <c r="D3358" s="164">
        <v>3.9440857E7</v>
      </c>
      <c r="E3358" s="92" t="s">
        <v>8270</v>
      </c>
      <c r="F3358" s="92" t="s">
        <v>132</v>
      </c>
      <c r="G3358" s="164">
        <v>23901.0</v>
      </c>
      <c r="H3358" s="92" t="s">
        <v>7841</v>
      </c>
      <c r="I3358" s="164">
        <v>7743457.0</v>
      </c>
      <c r="J3358" s="4">
        <v>1.0</v>
      </c>
      <c r="K3358" s="92" t="s">
        <v>9</v>
      </c>
      <c r="L3358" s="92" t="s">
        <v>134</v>
      </c>
      <c r="M3358" s="171">
        <v>45763.0</v>
      </c>
      <c r="N3358" s="92" t="s">
        <v>2</v>
      </c>
      <c r="O3358" s="4">
        <v>1.0</v>
      </c>
    </row>
    <row r="3359">
      <c r="A3359" s="167" t="s">
        <v>8272</v>
      </c>
      <c r="B3359" s="4">
        <v>2.646354E7</v>
      </c>
      <c r="C3359" s="1" t="s">
        <v>1735</v>
      </c>
      <c r="D3359" s="4">
        <v>3.9440857E7</v>
      </c>
      <c r="E3359" s="1" t="s">
        <v>8270</v>
      </c>
      <c r="F3359" s="1" t="s">
        <v>132</v>
      </c>
      <c r="G3359" s="4">
        <v>23901.0</v>
      </c>
      <c r="H3359" s="1" t="s">
        <v>7841</v>
      </c>
      <c r="I3359" s="4">
        <v>7743457.0</v>
      </c>
      <c r="J3359" s="4">
        <v>1.0</v>
      </c>
      <c r="K3359" s="1" t="s">
        <v>9</v>
      </c>
      <c r="L3359" s="1"/>
      <c r="M3359" s="171">
        <v>45763.0</v>
      </c>
      <c r="N3359" s="1" t="s">
        <v>2</v>
      </c>
      <c r="O3359" s="4">
        <v>1.0</v>
      </c>
    </row>
    <row r="3360">
      <c r="A3360" s="98" t="s">
        <v>8273</v>
      </c>
      <c r="B3360" s="164">
        <v>2.6463541E7</v>
      </c>
      <c r="C3360" s="92" t="s">
        <v>1725</v>
      </c>
      <c r="D3360" s="164">
        <v>3.9440859E7</v>
      </c>
      <c r="E3360" s="92" t="s">
        <v>8274</v>
      </c>
      <c r="F3360" s="92" t="s">
        <v>129</v>
      </c>
      <c r="G3360" s="164">
        <v>20700.0</v>
      </c>
      <c r="H3360" s="92" t="s">
        <v>6719</v>
      </c>
      <c r="I3360" s="164">
        <v>7755891.0</v>
      </c>
      <c r="J3360" s="4">
        <v>1.0</v>
      </c>
      <c r="K3360" s="92" t="s">
        <v>82</v>
      </c>
      <c r="L3360" s="92"/>
      <c r="M3360" s="171">
        <v>45763.0</v>
      </c>
      <c r="N3360" s="92" t="s">
        <v>2</v>
      </c>
      <c r="O3360" s="4">
        <v>1.0</v>
      </c>
    </row>
    <row r="3361">
      <c r="A3361" s="98" t="s">
        <v>8275</v>
      </c>
      <c r="B3361" s="164">
        <v>2.6463541E7</v>
      </c>
      <c r="C3361" s="92" t="s">
        <v>1732</v>
      </c>
      <c r="D3361" s="164">
        <v>3.9440859E7</v>
      </c>
      <c r="E3361" s="92" t="s">
        <v>8274</v>
      </c>
      <c r="F3361" s="92" t="s">
        <v>129</v>
      </c>
      <c r="G3361" s="164">
        <v>20700.0</v>
      </c>
      <c r="H3361" s="92" t="s">
        <v>6719</v>
      </c>
      <c r="I3361" s="164">
        <v>7755891.0</v>
      </c>
      <c r="J3361" s="4">
        <v>1.0</v>
      </c>
      <c r="K3361" s="92" t="s">
        <v>82</v>
      </c>
      <c r="L3361" s="92" t="s">
        <v>134</v>
      </c>
      <c r="M3361" s="171">
        <v>45763.0</v>
      </c>
      <c r="N3361" s="92" t="s">
        <v>2</v>
      </c>
      <c r="O3361" s="4">
        <v>1.0</v>
      </c>
    </row>
    <row r="3362">
      <c r="A3362" s="167" t="s">
        <v>8276</v>
      </c>
      <c r="B3362" s="4">
        <v>2.6463541E7</v>
      </c>
      <c r="C3362" s="1" t="s">
        <v>1735</v>
      </c>
      <c r="D3362" s="4">
        <v>3.9440859E7</v>
      </c>
      <c r="E3362" s="1" t="s">
        <v>8274</v>
      </c>
      <c r="F3362" s="1" t="s">
        <v>129</v>
      </c>
      <c r="G3362" s="4">
        <v>20700.0</v>
      </c>
      <c r="H3362" s="1" t="s">
        <v>6719</v>
      </c>
      <c r="I3362" s="4">
        <v>7755891.0</v>
      </c>
      <c r="J3362" s="4">
        <v>1.0</v>
      </c>
      <c r="K3362" s="1" t="s">
        <v>82</v>
      </c>
      <c r="L3362" s="1"/>
      <c r="M3362" s="171">
        <v>45763.0</v>
      </c>
      <c r="N3362" s="1" t="s">
        <v>2</v>
      </c>
      <c r="O3362" s="4">
        <v>1.0</v>
      </c>
    </row>
    <row r="3363">
      <c r="A3363" s="98" t="s">
        <v>8277</v>
      </c>
      <c r="B3363" s="164">
        <v>2.6463567E7</v>
      </c>
      <c r="C3363" s="92" t="s">
        <v>1725</v>
      </c>
      <c r="D3363" s="164">
        <v>3.9440887E7</v>
      </c>
      <c r="E3363" s="92" t="s">
        <v>8278</v>
      </c>
      <c r="F3363" s="92" t="s">
        <v>401</v>
      </c>
      <c r="G3363" s="164">
        <v>25443.0</v>
      </c>
      <c r="H3363" s="92" t="s">
        <v>8043</v>
      </c>
      <c r="I3363" s="164">
        <v>7743457.0</v>
      </c>
      <c r="J3363" s="4">
        <v>1.0</v>
      </c>
      <c r="K3363" s="92" t="s">
        <v>9</v>
      </c>
      <c r="L3363" s="92"/>
      <c r="M3363" s="171">
        <v>45763.0</v>
      </c>
      <c r="N3363" s="92" t="s">
        <v>2</v>
      </c>
      <c r="O3363" s="4">
        <v>1.0</v>
      </c>
    </row>
    <row r="3364">
      <c r="A3364" s="98" t="s">
        <v>8279</v>
      </c>
      <c r="B3364" s="164">
        <v>2.6463567E7</v>
      </c>
      <c r="C3364" s="92" t="s">
        <v>1732</v>
      </c>
      <c r="D3364" s="164">
        <v>3.9440887E7</v>
      </c>
      <c r="E3364" s="92" t="s">
        <v>8278</v>
      </c>
      <c r="F3364" s="92" t="s">
        <v>401</v>
      </c>
      <c r="G3364" s="164">
        <v>25443.0</v>
      </c>
      <c r="H3364" s="92" t="s">
        <v>8043</v>
      </c>
      <c r="I3364" s="164">
        <v>7743457.0</v>
      </c>
      <c r="J3364" s="4">
        <v>1.0</v>
      </c>
      <c r="K3364" s="92" t="s">
        <v>9</v>
      </c>
      <c r="L3364" s="92" t="s">
        <v>134</v>
      </c>
      <c r="M3364" s="171">
        <v>45763.0</v>
      </c>
      <c r="N3364" s="92" t="s">
        <v>2</v>
      </c>
      <c r="O3364" s="4">
        <v>1.0</v>
      </c>
    </row>
    <row r="3365">
      <c r="A3365" s="98" t="s">
        <v>8280</v>
      </c>
      <c r="B3365" s="164">
        <v>2.6463567E7</v>
      </c>
      <c r="C3365" s="92" t="s">
        <v>1735</v>
      </c>
      <c r="D3365" s="164">
        <v>3.9440887E7</v>
      </c>
      <c r="E3365" s="92" t="s">
        <v>8278</v>
      </c>
      <c r="F3365" s="92" t="s">
        <v>401</v>
      </c>
      <c r="G3365" s="164">
        <v>25443.0</v>
      </c>
      <c r="H3365" s="92" t="s">
        <v>8043</v>
      </c>
      <c r="I3365" s="164">
        <v>7743457.0</v>
      </c>
      <c r="J3365" s="4">
        <v>1.0</v>
      </c>
      <c r="K3365" s="92" t="s">
        <v>9</v>
      </c>
      <c r="L3365" s="92"/>
      <c r="M3365" s="171">
        <v>45763.0</v>
      </c>
      <c r="N3365" s="92" t="s">
        <v>2</v>
      </c>
      <c r="O3365" s="4">
        <v>1.0</v>
      </c>
    </row>
    <row r="3366">
      <c r="A3366" s="167" t="s">
        <v>8281</v>
      </c>
      <c r="B3366" s="4">
        <v>2.6463575E7</v>
      </c>
      <c r="C3366" s="1" t="s">
        <v>1725</v>
      </c>
      <c r="D3366" s="4">
        <v>3.9440899E7</v>
      </c>
      <c r="E3366" s="1" t="s">
        <v>8282</v>
      </c>
      <c r="F3366" s="1" t="s">
        <v>131</v>
      </c>
      <c r="G3366" s="4">
        <v>23901.0</v>
      </c>
      <c r="H3366" s="1" t="s">
        <v>7841</v>
      </c>
      <c r="I3366" s="4">
        <v>7743457.0</v>
      </c>
      <c r="J3366" s="4">
        <v>1.0</v>
      </c>
      <c r="K3366" s="1" t="s">
        <v>9</v>
      </c>
      <c r="L3366" s="1"/>
      <c r="M3366" s="171">
        <v>45763.0</v>
      </c>
      <c r="N3366" s="1" t="s">
        <v>2</v>
      </c>
      <c r="O3366" s="4">
        <v>1.0</v>
      </c>
    </row>
    <row r="3367">
      <c r="A3367" s="167" t="s">
        <v>8283</v>
      </c>
      <c r="B3367" s="4">
        <v>2.6463575E7</v>
      </c>
      <c r="C3367" s="1" t="s">
        <v>1732</v>
      </c>
      <c r="D3367" s="4">
        <v>3.9440899E7</v>
      </c>
      <c r="E3367" s="1" t="s">
        <v>8282</v>
      </c>
      <c r="F3367" s="1" t="s">
        <v>131</v>
      </c>
      <c r="G3367" s="4">
        <v>23901.0</v>
      </c>
      <c r="H3367" s="1" t="s">
        <v>7841</v>
      </c>
      <c r="I3367" s="4">
        <v>7743457.0</v>
      </c>
      <c r="J3367" s="4">
        <v>1.0</v>
      </c>
      <c r="K3367" s="1" t="s">
        <v>9</v>
      </c>
      <c r="L3367" s="1" t="s">
        <v>134</v>
      </c>
      <c r="M3367" s="171">
        <v>45763.0</v>
      </c>
      <c r="N3367" s="1" t="s">
        <v>2</v>
      </c>
      <c r="O3367" s="4">
        <v>1.0</v>
      </c>
    </row>
    <row r="3368">
      <c r="A3368" s="98" t="s">
        <v>8284</v>
      </c>
      <c r="B3368" s="164">
        <v>2.6463575E7</v>
      </c>
      <c r="C3368" s="92" t="s">
        <v>1735</v>
      </c>
      <c r="D3368" s="164">
        <v>3.9440899E7</v>
      </c>
      <c r="E3368" s="92" t="s">
        <v>8282</v>
      </c>
      <c r="F3368" s="92" t="s">
        <v>131</v>
      </c>
      <c r="G3368" s="164">
        <v>23901.0</v>
      </c>
      <c r="H3368" s="92" t="s">
        <v>7841</v>
      </c>
      <c r="I3368" s="164">
        <v>7743457.0</v>
      </c>
      <c r="J3368" s="4">
        <v>1.0</v>
      </c>
      <c r="K3368" s="92" t="s">
        <v>9</v>
      </c>
      <c r="L3368" s="92"/>
      <c r="M3368" s="171">
        <v>45763.0</v>
      </c>
      <c r="N3368" s="92" t="s">
        <v>2</v>
      </c>
      <c r="O3368" s="4">
        <v>1.0</v>
      </c>
    </row>
    <row r="3369">
      <c r="A3369" s="98" t="s">
        <v>8285</v>
      </c>
      <c r="B3369" s="164">
        <v>2.6463577E7</v>
      </c>
      <c r="C3369" s="92" t="s">
        <v>1725</v>
      </c>
      <c r="D3369" s="164">
        <v>3.9440904E7</v>
      </c>
      <c r="E3369" s="92" t="s">
        <v>8286</v>
      </c>
      <c r="F3369" s="92" t="s">
        <v>129</v>
      </c>
      <c r="G3369" s="164">
        <v>20700.0</v>
      </c>
      <c r="H3369" s="92" t="s">
        <v>6719</v>
      </c>
      <c r="I3369" s="164">
        <v>7743457.0</v>
      </c>
      <c r="J3369" s="4">
        <v>1.0</v>
      </c>
      <c r="K3369" s="92" t="s">
        <v>9</v>
      </c>
      <c r="L3369" s="92"/>
      <c r="M3369" s="171">
        <v>45763.0</v>
      </c>
      <c r="N3369" s="92" t="s">
        <v>2</v>
      </c>
      <c r="O3369" s="4">
        <v>1.0</v>
      </c>
    </row>
    <row r="3370">
      <c r="A3370" s="98" t="s">
        <v>8287</v>
      </c>
      <c r="B3370" s="164">
        <v>2.6463577E7</v>
      </c>
      <c r="C3370" s="92" t="s">
        <v>1732</v>
      </c>
      <c r="D3370" s="164">
        <v>3.9440904E7</v>
      </c>
      <c r="E3370" s="92" t="s">
        <v>8286</v>
      </c>
      <c r="F3370" s="92" t="s">
        <v>129</v>
      </c>
      <c r="G3370" s="164">
        <v>20700.0</v>
      </c>
      <c r="H3370" s="92" t="s">
        <v>6719</v>
      </c>
      <c r="I3370" s="164">
        <v>7743457.0</v>
      </c>
      <c r="J3370" s="4">
        <v>1.0</v>
      </c>
      <c r="K3370" s="92" t="s">
        <v>9</v>
      </c>
      <c r="L3370" s="92" t="s">
        <v>134</v>
      </c>
      <c r="M3370" s="171">
        <v>45763.0</v>
      </c>
      <c r="N3370" s="92" t="s">
        <v>2</v>
      </c>
      <c r="O3370" s="4">
        <v>1.0</v>
      </c>
    </row>
    <row r="3371">
      <c r="A3371" s="98" t="s">
        <v>8288</v>
      </c>
      <c r="B3371" s="164">
        <v>2.6463577E7</v>
      </c>
      <c r="C3371" s="92" t="s">
        <v>1735</v>
      </c>
      <c r="D3371" s="164">
        <v>3.9440904E7</v>
      </c>
      <c r="E3371" s="92" t="s">
        <v>8286</v>
      </c>
      <c r="F3371" s="92" t="s">
        <v>129</v>
      </c>
      <c r="G3371" s="164">
        <v>20700.0</v>
      </c>
      <c r="H3371" s="92" t="s">
        <v>6719</v>
      </c>
      <c r="I3371" s="164">
        <v>7743457.0</v>
      </c>
      <c r="J3371" s="4">
        <v>1.0</v>
      </c>
      <c r="K3371" s="92" t="s">
        <v>9</v>
      </c>
      <c r="L3371" s="92"/>
      <c r="M3371" s="171">
        <v>45763.0</v>
      </c>
      <c r="N3371" s="92" t="s">
        <v>2</v>
      </c>
      <c r="O3371" s="4">
        <v>1.0</v>
      </c>
    </row>
    <row r="3372">
      <c r="A3372" s="167" t="s">
        <v>8289</v>
      </c>
      <c r="B3372" s="4">
        <v>2.6463599E7</v>
      </c>
      <c r="C3372" s="1" t="s">
        <v>1725</v>
      </c>
      <c r="D3372" s="4">
        <v>3.944093E7</v>
      </c>
      <c r="E3372" s="1" t="s">
        <v>2453</v>
      </c>
      <c r="F3372" s="1" t="s">
        <v>401</v>
      </c>
      <c r="G3372" s="4">
        <v>25443.0</v>
      </c>
      <c r="H3372" s="1" t="s">
        <v>8043</v>
      </c>
      <c r="I3372" s="4">
        <v>7743457.0</v>
      </c>
      <c r="J3372" s="4">
        <v>1.0</v>
      </c>
      <c r="K3372" s="1" t="s">
        <v>9</v>
      </c>
      <c r="L3372" s="1"/>
      <c r="M3372" s="171">
        <v>45763.0</v>
      </c>
      <c r="N3372" s="1" t="s">
        <v>2</v>
      </c>
      <c r="O3372" s="4">
        <v>1.0</v>
      </c>
    </row>
    <row r="3373">
      <c r="A3373" s="98" t="s">
        <v>8290</v>
      </c>
      <c r="B3373" s="164">
        <v>2.6463599E7</v>
      </c>
      <c r="C3373" s="92" t="s">
        <v>1732</v>
      </c>
      <c r="D3373" s="164">
        <v>3.944093E7</v>
      </c>
      <c r="E3373" s="92" t="s">
        <v>2453</v>
      </c>
      <c r="F3373" s="92" t="s">
        <v>401</v>
      </c>
      <c r="G3373" s="164">
        <v>25443.0</v>
      </c>
      <c r="H3373" s="92" t="s">
        <v>8043</v>
      </c>
      <c r="I3373" s="164">
        <v>7743457.0</v>
      </c>
      <c r="J3373" s="4">
        <v>1.0</v>
      </c>
      <c r="K3373" s="92" t="s">
        <v>9</v>
      </c>
      <c r="L3373" s="92" t="s">
        <v>134</v>
      </c>
      <c r="M3373" s="171">
        <v>45763.0</v>
      </c>
      <c r="N3373" s="92" t="s">
        <v>2</v>
      </c>
      <c r="O3373" s="4">
        <v>1.0</v>
      </c>
    </row>
    <row r="3374">
      <c r="A3374" s="167" t="s">
        <v>8291</v>
      </c>
      <c r="B3374" s="4">
        <v>2.6463599E7</v>
      </c>
      <c r="C3374" s="1" t="s">
        <v>1735</v>
      </c>
      <c r="D3374" s="4">
        <v>3.944093E7</v>
      </c>
      <c r="E3374" s="1" t="s">
        <v>2453</v>
      </c>
      <c r="F3374" s="1" t="s">
        <v>401</v>
      </c>
      <c r="G3374" s="4">
        <v>25443.0</v>
      </c>
      <c r="H3374" s="1" t="s">
        <v>8043</v>
      </c>
      <c r="I3374" s="4">
        <v>7743457.0</v>
      </c>
      <c r="J3374" s="4">
        <v>1.0</v>
      </c>
      <c r="K3374" s="1" t="s">
        <v>9</v>
      </c>
      <c r="L3374" s="1"/>
      <c r="M3374" s="171">
        <v>45763.0</v>
      </c>
      <c r="N3374" s="1" t="s">
        <v>2</v>
      </c>
      <c r="O3374" s="4">
        <v>1.0</v>
      </c>
    </row>
    <row r="3375">
      <c r="A3375" s="98" t="s">
        <v>8292</v>
      </c>
      <c r="B3375" s="164">
        <v>2.6463896E7</v>
      </c>
      <c r="C3375" s="92" t="s">
        <v>1725</v>
      </c>
      <c r="D3375" s="164">
        <v>3.9441242E7</v>
      </c>
      <c r="E3375" s="92" t="s">
        <v>8293</v>
      </c>
      <c r="F3375" s="92" t="s">
        <v>722</v>
      </c>
      <c r="G3375" s="164">
        <v>24345.0</v>
      </c>
      <c r="H3375" s="92" t="s">
        <v>7912</v>
      </c>
      <c r="I3375" s="164">
        <v>7755891.0</v>
      </c>
      <c r="J3375" s="4">
        <v>1.0</v>
      </c>
      <c r="K3375" s="92" t="s">
        <v>82</v>
      </c>
      <c r="L3375" s="92"/>
      <c r="M3375" s="171">
        <v>45763.0</v>
      </c>
      <c r="N3375" s="92" t="s">
        <v>2</v>
      </c>
      <c r="O3375" s="4">
        <v>1.0</v>
      </c>
    </row>
    <row r="3376">
      <c r="A3376" s="98" t="s">
        <v>8294</v>
      </c>
      <c r="B3376" s="164">
        <v>2.6463896E7</v>
      </c>
      <c r="C3376" s="92" t="s">
        <v>1732</v>
      </c>
      <c r="D3376" s="164">
        <v>3.9441242E7</v>
      </c>
      <c r="E3376" s="92" t="s">
        <v>8293</v>
      </c>
      <c r="F3376" s="92" t="s">
        <v>722</v>
      </c>
      <c r="G3376" s="164">
        <v>24345.0</v>
      </c>
      <c r="H3376" s="92" t="s">
        <v>7912</v>
      </c>
      <c r="I3376" s="164">
        <v>7755891.0</v>
      </c>
      <c r="J3376" s="4">
        <v>1.0</v>
      </c>
      <c r="K3376" s="92" t="s">
        <v>82</v>
      </c>
      <c r="L3376" s="92" t="s">
        <v>134</v>
      </c>
      <c r="M3376" s="171">
        <v>45763.0</v>
      </c>
      <c r="N3376" s="92" t="s">
        <v>2</v>
      </c>
      <c r="O3376" s="4">
        <v>1.0</v>
      </c>
    </row>
    <row r="3377">
      <c r="A3377" s="98" t="s">
        <v>8295</v>
      </c>
      <c r="B3377" s="164">
        <v>2.6463896E7</v>
      </c>
      <c r="C3377" s="92" t="s">
        <v>1735</v>
      </c>
      <c r="D3377" s="164">
        <v>3.9441242E7</v>
      </c>
      <c r="E3377" s="92" t="s">
        <v>8293</v>
      </c>
      <c r="F3377" s="92" t="s">
        <v>722</v>
      </c>
      <c r="G3377" s="164">
        <v>24345.0</v>
      </c>
      <c r="H3377" s="92" t="s">
        <v>7912</v>
      </c>
      <c r="I3377" s="164">
        <v>7755891.0</v>
      </c>
      <c r="J3377" s="4">
        <v>1.0</v>
      </c>
      <c r="K3377" s="92" t="s">
        <v>82</v>
      </c>
      <c r="L3377" s="92"/>
      <c r="M3377" s="171">
        <v>45763.0</v>
      </c>
      <c r="N3377" s="92" t="s">
        <v>2</v>
      </c>
      <c r="O3377" s="4">
        <v>1.0</v>
      </c>
    </row>
    <row r="3378">
      <c r="A3378" s="167" t="s">
        <v>8296</v>
      </c>
      <c r="B3378" s="4">
        <v>2.6463897E7</v>
      </c>
      <c r="C3378" s="1" t="s">
        <v>1725</v>
      </c>
      <c r="D3378" s="4">
        <v>3.9441243E7</v>
      </c>
      <c r="E3378" s="1" t="s">
        <v>8297</v>
      </c>
      <c r="F3378" s="1" t="s">
        <v>178</v>
      </c>
      <c r="G3378" s="4">
        <v>23599.0</v>
      </c>
      <c r="H3378" s="1" t="s">
        <v>1944</v>
      </c>
      <c r="I3378" s="4">
        <v>7743457.0</v>
      </c>
      <c r="J3378" s="4">
        <v>1.0</v>
      </c>
      <c r="K3378" s="1" t="s">
        <v>9</v>
      </c>
      <c r="L3378" s="1"/>
      <c r="M3378" s="171">
        <v>45763.0</v>
      </c>
      <c r="N3378" s="1" t="s">
        <v>2</v>
      </c>
      <c r="O3378" s="4">
        <v>1.0</v>
      </c>
    </row>
    <row r="3379">
      <c r="A3379" s="98" t="s">
        <v>8298</v>
      </c>
      <c r="B3379" s="164">
        <v>2.6463897E7</v>
      </c>
      <c r="C3379" s="92" t="s">
        <v>1735</v>
      </c>
      <c r="D3379" s="164">
        <v>3.9441243E7</v>
      </c>
      <c r="E3379" s="92" t="s">
        <v>8297</v>
      </c>
      <c r="F3379" s="92" t="s">
        <v>178</v>
      </c>
      <c r="G3379" s="164">
        <v>23599.0</v>
      </c>
      <c r="H3379" s="92" t="s">
        <v>1944</v>
      </c>
      <c r="I3379" s="164">
        <v>7743457.0</v>
      </c>
      <c r="J3379" s="4">
        <v>1.0</v>
      </c>
      <c r="K3379" s="92" t="s">
        <v>9</v>
      </c>
      <c r="L3379" s="92"/>
      <c r="M3379" s="171">
        <v>45763.0</v>
      </c>
      <c r="N3379" s="92" t="s">
        <v>2</v>
      </c>
      <c r="O3379" s="4">
        <v>1.0</v>
      </c>
    </row>
    <row r="3380">
      <c r="A3380" s="98" t="s">
        <v>8299</v>
      </c>
      <c r="B3380" s="164">
        <v>2.6463897E7</v>
      </c>
      <c r="C3380" s="92" t="s">
        <v>1725</v>
      </c>
      <c r="D3380" s="164">
        <v>3.9441243E7</v>
      </c>
      <c r="E3380" s="92" t="s">
        <v>8297</v>
      </c>
      <c r="F3380" s="92" t="s">
        <v>178</v>
      </c>
      <c r="G3380" s="164">
        <v>23599.0</v>
      </c>
      <c r="H3380" s="92" t="s">
        <v>1944</v>
      </c>
      <c r="I3380" s="164">
        <v>7755891.0</v>
      </c>
      <c r="J3380" s="4">
        <v>1.0</v>
      </c>
      <c r="K3380" s="92" t="s">
        <v>82</v>
      </c>
      <c r="L3380" s="92"/>
      <c r="M3380" s="171">
        <v>45763.0</v>
      </c>
      <c r="N3380" s="92" t="s">
        <v>2</v>
      </c>
      <c r="O3380" s="4">
        <v>1.0</v>
      </c>
    </row>
    <row r="3381">
      <c r="A3381" s="98" t="s">
        <v>8300</v>
      </c>
      <c r="B3381" s="164">
        <v>2.6463897E7</v>
      </c>
      <c r="C3381" s="92" t="s">
        <v>1732</v>
      </c>
      <c r="D3381" s="164">
        <v>3.9441243E7</v>
      </c>
      <c r="E3381" s="92" t="s">
        <v>8297</v>
      </c>
      <c r="F3381" s="92" t="s">
        <v>178</v>
      </c>
      <c r="G3381" s="164">
        <v>23599.0</v>
      </c>
      <c r="H3381" s="92" t="s">
        <v>1944</v>
      </c>
      <c r="I3381" s="164">
        <v>7755891.0</v>
      </c>
      <c r="J3381" s="4">
        <v>1.0</v>
      </c>
      <c r="K3381" s="92" t="s">
        <v>82</v>
      </c>
      <c r="L3381" s="92" t="s">
        <v>134</v>
      </c>
      <c r="M3381" s="171">
        <v>45763.0</v>
      </c>
      <c r="N3381" s="92" t="s">
        <v>2</v>
      </c>
      <c r="O3381" s="4">
        <v>1.0</v>
      </c>
    </row>
    <row r="3382">
      <c r="A3382" s="98" t="s">
        <v>8301</v>
      </c>
      <c r="B3382" s="164">
        <v>2.6463897E7</v>
      </c>
      <c r="C3382" s="92" t="s">
        <v>1735</v>
      </c>
      <c r="D3382" s="164">
        <v>3.9441243E7</v>
      </c>
      <c r="E3382" s="92" t="s">
        <v>8297</v>
      </c>
      <c r="F3382" s="92" t="s">
        <v>178</v>
      </c>
      <c r="G3382" s="164">
        <v>23599.0</v>
      </c>
      <c r="H3382" s="92" t="s">
        <v>1944</v>
      </c>
      <c r="I3382" s="164">
        <v>7755891.0</v>
      </c>
      <c r="J3382" s="4">
        <v>1.0</v>
      </c>
      <c r="K3382" s="92" t="s">
        <v>82</v>
      </c>
      <c r="L3382" s="92"/>
      <c r="M3382" s="171">
        <v>45763.0</v>
      </c>
      <c r="N3382" s="92" t="s">
        <v>2</v>
      </c>
      <c r="O3382" s="4">
        <v>1.0</v>
      </c>
    </row>
    <row r="3383">
      <c r="A3383" s="98" t="s">
        <v>8302</v>
      </c>
      <c r="B3383" s="164">
        <v>2.6463911E7</v>
      </c>
      <c r="C3383" s="92" t="s">
        <v>1725</v>
      </c>
      <c r="D3383" s="164">
        <v>3.9441262E7</v>
      </c>
      <c r="E3383" s="92" t="s">
        <v>8303</v>
      </c>
      <c r="F3383" s="92" t="s">
        <v>403</v>
      </c>
      <c r="G3383" s="164">
        <v>24616.0</v>
      </c>
      <c r="H3383" s="92" t="s">
        <v>6716</v>
      </c>
      <c r="I3383" s="164">
        <v>7743457.0</v>
      </c>
      <c r="J3383" s="4">
        <v>1.0</v>
      </c>
      <c r="K3383" s="92" t="s">
        <v>9</v>
      </c>
      <c r="L3383" s="92"/>
      <c r="M3383" s="171">
        <v>45763.0</v>
      </c>
      <c r="N3383" s="92" t="s">
        <v>2</v>
      </c>
      <c r="O3383" s="4">
        <v>1.0</v>
      </c>
    </row>
    <row r="3384">
      <c r="A3384" s="98" t="s">
        <v>8304</v>
      </c>
      <c r="B3384" s="164">
        <v>2.6463911E7</v>
      </c>
      <c r="C3384" s="92" t="s">
        <v>1732</v>
      </c>
      <c r="D3384" s="164">
        <v>3.9441262E7</v>
      </c>
      <c r="E3384" s="92" t="s">
        <v>8303</v>
      </c>
      <c r="F3384" s="92" t="s">
        <v>403</v>
      </c>
      <c r="G3384" s="164">
        <v>24616.0</v>
      </c>
      <c r="H3384" s="92" t="s">
        <v>6716</v>
      </c>
      <c r="I3384" s="164">
        <v>7743457.0</v>
      </c>
      <c r="J3384" s="4">
        <v>1.0</v>
      </c>
      <c r="K3384" s="92" t="s">
        <v>9</v>
      </c>
      <c r="L3384" s="92" t="s">
        <v>134</v>
      </c>
      <c r="M3384" s="171">
        <v>45763.0</v>
      </c>
      <c r="N3384" s="92" t="s">
        <v>2</v>
      </c>
      <c r="O3384" s="4">
        <v>1.0</v>
      </c>
    </row>
    <row r="3385">
      <c r="A3385" s="98" t="s">
        <v>8305</v>
      </c>
      <c r="B3385" s="164">
        <v>2.6463911E7</v>
      </c>
      <c r="C3385" s="92" t="s">
        <v>1735</v>
      </c>
      <c r="D3385" s="164">
        <v>3.9441262E7</v>
      </c>
      <c r="E3385" s="92" t="s">
        <v>8303</v>
      </c>
      <c r="F3385" s="92" t="s">
        <v>403</v>
      </c>
      <c r="G3385" s="164">
        <v>24616.0</v>
      </c>
      <c r="H3385" s="92" t="s">
        <v>6716</v>
      </c>
      <c r="I3385" s="164">
        <v>7743457.0</v>
      </c>
      <c r="J3385" s="4">
        <v>1.0</v>
      </c>
      <c r="K3385" s="92" t="s">
        <v>9</v>
      </c>
      <c r="L3385" s="92"/>
      <c r="M3385" s="171">
        <v>45763.0</v>
      </c>
      <c r="N3385" s="92" t="s">
        <v>2</v>
      </c>
      <c r="O3385" s="4">
        <v>1.0</v>
      </c>
    </row>
    <row r="3386">
      <c r="A3386" s="98" t="s">
        <v>8306</v>
      </c>
      <c r="B3386" s="164">
        <v>2.6463931E7</v>
      </c>
      <c r="C3386" s="92" t="s">
        <v>1725</v>
      </c>
      <c r="D3386" s="164">
        <v>3.9441286E7</v>
      </c>
      <c r="E3386" s="92" t="s">
        <v>8307</v>
      </c>
      <c r="F3386" s="92" t="s">
        <v>722</v>
      </c>
      <c r="G3386" s="164">
        <v>25575.0</v>
      </c>
      <c r="H3386" s="92" t="s">
        <v>7594</v>
      </c>
      <c r="I3386" s="164">
        <v>7743457.0</v>
      </c>
      <c r="J3386" s="4">
        <v>1.0</v>
      </c>
      <c r="K3386" s="92" t="s">
        <v>9</v>
      </c>
      <c r="L3386" s="92"/>
      <c r="M3386" s="171">
        <v>45763.0</v>
      </c>
      <c r="N3386" s="92" t="s">
        <v>2</v>
      </c>
      <c r="O3386" s="4">
        <v>1.0</v>
      </c>
    </row>
    <row r="3387">
      <c r="A3387" s="98" t="s">
        <v>8308</v>
      </c>
      <c r="B3387" s="164">
        <v>2.6463931E7</v>
      </c>
      <c r="C3387" s="92" t="s">
        <v>1732</v>
      </c>
      <c r="D3387" s="164">
        <v>3.9441286E7</v>
      </c>
      <c r="E3387" s="92" t="s">
        <v>8307</v>
      </c>
      <c r="F3387" s="92" t="s">
        <v>722</v>
      </c>
      <c r="G3387" s="164">
        <v>25575.0</v>
      </c>
      <c r="H3387" s="92" t="s">
        <v>7594</v>
      </c>
      <c r="I3387" s="164">
        <v>7743457.0</v>
      </c>
      <c r="J3387" s="4">
        <v>1.0</v>
      </c>
      <c r="K3387" s="92" t="s">
        <v>9</v>
      </c>
      <c r="L3387" s="92" t="s">
        <v>134</v>
      </c>
      <c r="M3387" s="171">
        <v>45763.0</v>
      </c>
      <c r="N3387" s="92" t="s">
        <v>2</v>
      </c>
      <c r="O3387" s="4">
        <v>1.0</v>
      </c>
    </row>
    <row r="3388">
      <c r="A3388" s="167" t="s">
        <v>8309</v>
      </c>
      <c r="B3388" s="4">
        <v>2.6463931E7</v>
      </c>
      <c r="C3388" s="1" t="s">
        <v>1735</v>
      </c>
      <c r="D3388" s="4">
        <v>3.9441286E7</v>
      </c>
      <c r="E3388" s="1" t="s">
        <v>8307</v>
      </c>
      <c r="F3388" s="1" t="s">
        <v>722</v>
      </c>
      <c r="G3388" s="4">
        <v>25575.0</v>
      </c>
      <c r="H3388" s="1" t="s">
        <v>7594</v>
      </c>
      <c r="I3388" s="4">
        <v>7743457.0</v>
      </c>
      <c r="J3388" s="4">
        <v>1.0</v>
      </c>
      <c r="K3388" s="1" t="s">
        <v>9</v>
      </c>
      <c r="L3388" s="1"/>
      <c r="M3388" s="171">
        <v>45763.0</v>
      </c>
      <c r="N3388" s="1" t="s">
        <v>2</v>
      </c>
      <c r="O3388" s="4">
        <v>1.0</v>
      </c>
    </row>
    <row r="3389">
      <c r="A3389" s="98" t="s">
        <v>8310</v>
      </c>
      <c r="B3389" s="164">
        <v>2.6463981E7</v>
      </c>
      <c r="C3389" s="92" t="s">
        <v>1725</v>
      </c>
      <c r="D3389" s="164">
        <v>3.9441346E7</v>
      </c>
      <c r="E3389" s="92" t="s">
        <v>8311</v>
      </c>
      <c r="F3389" s="92" t="s">
        <v>725</v>
      </c>
      <c r="G3389" s="164">
        <v>23599.0</v>
      </c>
      <c r="H3389" s="92" t="s">
        <v>1944</v>
      </c>
      <c r="I3389" s="164">
        <v>7743457.0</v>
      </c>
      <c r="J3389" s="4">
        <v>1.0</v>
      </c>
      <c r="K3389" s="92" t="s">
        <v>9</v>
      </c>
      <c r="L3389" s="92"/>
      <c r="M3389" s="171">
        <v>45763.0</v>
      </c>
      <c r="N3389" s="92" t="s">
        <v>2</v>
      </c>
      <c r="O3389" s="4">
        <v>1.0</v>
      </c>
    </row>
    <row r="3390">
      <c r="A3390" s="98" t="s">
        <v>8312</v>
      </c>
      <c r="B3390" s="164">
        <v>2.6463981E7</v>
      </c>
      <c r="C3390" s="92" t="s">
        <v>1732</v>
      </c>
      <c r="D3390" s="164">
        <v>3.9441346E7</v>
      </c>
      <c r="E3390" s="92" t="s">
        <v>8311</v>
      </c>
      <c r="F3390" s="92" t="s">
        <v>725</v>
      </c>
      <c r="G3390" s="164">
        <v>23599.0</v>
      </c>
      <c r="H3390" s="92" t="s">
        <v>1944</v>
      </c>
      <c r="I3390" s="164">
        <v>7743457.0</v>
      </c>
      <c r="J3390" s="4">
        <v>1.0</v>
      </c>
      <c r="K3390" s="92" t="s">
        <v>9</v>
      </c>
      <c r="L3390" s="92" t="s">
        <v>134</v>
      </c>
      <c r="M3390" s="171">
        <v>45763.0</v>
      </c>
      <c r="N3390" s="92" t="s">
        <v>2</v>
      </c>
      <c r="O3390" s="4">
        <v>1.0</v>
      </c>
    </row>
    <row r="3391">
      <c r="A3391" s="98" t="s">
        <v>8313</v>
      </c>
      <c r="B3391" s="164">
        <v>2.6463981E7</v>
      </c>
      <c r="C3391" s="92" t="s">
        <v>1735</v>
      </c>
      <c r="D3391" s="164">
        <v>3.9441346E7</v>
      </c>
      <c r="E3391" s="92" t="s">
        <v>8311</v>
      </c>
      <c r="F3391" s="92" t="s">
        <v>725</v>
      </c>
      <c r="G3391" s="164">
        <v>23599.0</v>
      </c>
      <c r="H3391" s="92" t="s">
        <v>1944</v>
      </c>
      <c r="I3391" s="164">
        <v>7743457.0</v>
      </c>
      <c r="J3391" s="4">
        <v>1.0</v>
      </c>
      <c r="K3391" s="92" t="s">
        <v>9</v>
      </c>
      <c r="L3391" s="92"/>
      <c r="M3391" s="171">
        <v>45763.0</v>
      </c>
      <c r="N3391" s="92" t="s">
        <v>2</v>
      </c>
      <c r="O3391" s="4">
        <v>1.0</v>
      </c>
    </row>
    <row r="3392">
      <c r="A3392" s="98" t="s">
        <v>8314</v>
      </c>
      <c r="B3392" s="164">
        <v>2.6464006E7</v>
      </c>
      <c r="C3392" s="92" t="s">
        <v>1725</v>
      </c>
      <c r="D3392" s="164">
        <v>3.9441368E7</v>
      </c>
      <c r="E3392" s="92" t="s">
        <v>2654</v>
      </c>
      <c r="F3392" s="92" t="s">
        <v>722</v>
      </c>
      <c r="G3392" s="164">
        <v>25575.0</v>
      </c>
      <c r="H3392" s="92" t="s">
        <v>7594</v>
      </c>
      <c r="I3392" s="164">
        <v>7743457.0</v>
      </c>
      <c r="J3392" s="4">
        <v>1.0</v>
      </c>
      <c r="K3392" s="92" t="s">
        <v>9</v>
      </c>
      <c r="L3392" s="92"/>
      <c r="M3392" s="171">
        <v>45763.0</v>
      </c>
      <c r="N3392" s="92" t="s">
        <v>2</v>
      </c>
      <c r="O3392" s="4">
        <v>1.0</v>
      </c>
    </row>
    <row r="3393">
      <c r="A3393" s="98" t="s">
        <v>8315</v>
      </c>
      <c r="B3393" s="164">
        <v>2.6464006E7</v>
      </c>
      <c r="C3393" s="92" t="s">
        <v>1732</v>
      </c>
      <c r="D3393" s="164">
        <v>3.9441368E7</v>
      </c>
      <c r="E3393" s="92" t="s">
        <v>2654</v>
      </c>
      <c r="F3393" s="92" t="s">
        <v>722</v>
      </c>
      <c r="G3393" s="164">
        <v>25575.0</v>
      </c>
      <c r="H3393" s="92" t="s">
        <v>7594</v>
      </c>
      <c r="I3393" s="164">
        <v>7743457.0</v>
      </c>
      <c r="J3393" s="4">
        <v>1.0</v>
      </c>
      <c r="K3393" s="92" t="s">
        <v>9</v>
      </c>
      <c r="L3393" s="92" t="s">
        <v>134</v>
      </c>
      <c r="M3393" s="171">
        <v>45763.0</v>
      </c>
      <c r="N3393" s="92" t="s">
        <v>2</v>
      </c>
      <c r="O3393" s="4">
        <v>1.0</v>
      </c>
    </row>
    <row r="3394">
      <c r="A3394" s="98" t="s">
        <v>8316</v>
      </c>
      <c r="B3394" s="164">
        <v>2.6464006E7</v>
      </c>
      <c r="C3394" s="92" t="s">
        <v>1735</v>
      </c>
      <c r="D3394" s="164">
        <v>3.9441368E7</v>
      </c>
      <c r="E3394" s="92" t="s">
        <v>2654</v>
      </c>
      <c r="F3394" s="92" t="s">
        <v>722</v>
      </c>
      <c r="G3394" s="164">
        <v>25575.0</v>
      </c>
      <c r="H3394" s="92" t="s">
        <v>7594</v>
      </c>
      <c r="I3394" s="164">
        <v>7743457.0</v>
      </c>
      <c r="J3394" s="4">
        <v>1.0</v>
      </c>
      <c r="K3394" s="92" t="s">
        <v>9</v>
      </c>
      <c r="L3394" s="92"/>
      <c r="M3394" s="171">
        <v>45763.0</v>
      </c>
      <c r="N3394" s="92" t="s">
        <v>2</v>
      </c>
      <c r="O3394" s="4">
        <v>1.0</v>
      </c>
    </row>
    <row r="3395">
      <c r="A3395" s="98" t="s">
        <v>8317</v>
      </c>
      <c r="B3395" s="164">
        <v>2.6464061E7</v>
      </c>
      <c r="C3395" s="92" t="s">
        <v>1725</v>
      </c>
      <c r="D3395" s="164">
        <v>3.9441419E7</v>
      </c>
      <c r="E3395" s="92" t="s">
        <v>8318</v>
      </c>
      <c r="F3395" s="92" t="s">
        <v>722</v>
      </c>
      <c r="G3395" s="164">
        <v>24379.0</v>
      </c>
      <c r="H3395" s="92" t="s">
        <v>1779</v>
      </c>
      <c r="I3395" s="164">
        <v>7755891.0</v>
      </c>
      <c r="J3395" s="4">
        <v>1.0</v>
      </c>
      <c r="K3395" s="92" t="s">
        <v>82</v>
      </c>
      <c r="L3395" s="92"/>
      <c r="M3395" s="171">
        <v>45763.0</v>
      </c>
      <c r="N3395" s="92" t="s">
        <v>2</v>
      </c>
      <c r="O3395" s="4">
        <v>1.0</v>
      </c>
    </row>
    <row r="3396">
      <c r="A3396" s="98" t="s">
        <v>8319</v>
      </c>
      <c r="B3396" s="164">
        <v>2.6464061E7</v>
      </c>
      <c r="C3396" s="92" t="s">
        <v>1732</v>
      </c>
      <c r="D3396" s="164">
        <v>3.9441419E7</v>
      </c>
      <c r="E3396" s="92" t="s">
        <v>8318</v>
      </c>
      <c r="F3396" s="92" t="s">
        <v>722</v>
      </c>
      <c r="G3396" s="164">
        <v>24379.0</v>
      </c>
      <c r="H3396" s="92" t="s">
        <v>1779</v>
      </c>
      <c r="I3396" s="164">
        <v>7755891.0</v>
      </c>
      <c r="J3396" s="4">
        <v>1.0</v>
      </c>
      <c r="K3396" s="92" t="s">
        <v>82</v>
      </c>
      <c r="L3396" s="92" t="s">
        <v>134</v>
      </c>
      <c r="M3396" s="171">
        <v>45763.0</v>
      </c>
      <c r="N3396" s="92" t="s">
        <v>2</v>
      </c>
      <c r="O3396" s="4">
        <v>1.0</v>
      </c>
    </row>
    <row r="3397">
      <c r="A3397" s="98" t="s">
        <v>8320</v>
      </c>
      <c r="B3397" s="164">
        <v>2.6464061E7</v>
      </c>
      <c r="C3397" s="92" t="s">
        <v>1735</v>
      </c>
      <c r="D3397" s="164">
        <v>3.9441419E7</v>
      </c>
      <c r="E3397" s="92" t="s">
        <v>8318</v>
      </c>
      <c r="F3397" s="92" t="s">
        <v>722</v>
      </c>
      <c r="G3397" s="164">
        <v>24379.0</v>
      </c>
      <c r="H3397" s="92" t="s">
        <v>1779</v>
      </c>
      <c r="I3397" s="164">
        <v>7755891.0</v>
      </c>
      <c r="J3397" s="4">
        <v>1.0</v>
      </c>
      <c r="K3397" s="92" t="s">
        <v>82</v>
      </c>
      <c r="L3397" s="92"/>
      <c r="M3397" s="171">
        <v>45763.0</v>
      </c>
      <c r="N3397" s="92" t="s">
        <v>2</v>
      </c>
      <c r="O3397" s="4">
        <v>1.0</v>
      </c>
    </row>
    <row r="3398">
      <c r="A3398" s="98" t="s">
        <v>8321</v>
      </c>
      <c r="B3398" s="164">
        <v>2.6464131E7</v>
      </c>
      <c r="C3398" s="92" t="s">
        <v>1725</v>
      </c>
      <c r="D3398" s="164">
        <v>3.9441486E7</v>
      </c>
      <c r="E3398" s="92" t="s">
        <v>8322</v>
      </c>
      <c r="F3398" s="92" t="s">
        <v>725</v>
      </c>
      <c r="G3398" s="164">
        <v>25575.0</v>
      </c>
      <c r="H3398" s="92" t="s">
        <v>7594</v>
      </c>
      <c r="I3398" s="164">
        <v>7743457.0</v>
      </c>
      <c r="J3398" s="4">
        <v>2.0</v>
      </c>
      <c r="K3398" s="92" t="s">
        <v>9</v>
      </c>
      <c r="L3398" s="92"/>
      <c r="M3398" s="171">
        <v>45763.0</v>
      </c>
      <c r="N3398" s="92" t="s">
        <v>2</v>
      </c>
      <c r="O3398" s="4">
        <v>2.0</v>
      </c>
    </row>
    <row r="3399">
      <c r="A3399" s="98" t="s">
        <v>8323</v>
      </c>
      <c r="B3399" s="164">
        <v>2.6464131E7</v>
      </c>
      <c r="C3399" s="92" t="s">
        <v>1732</v>
      </c>
      <c r="D3399" s="164">
        <v>3.9441486E7</v>
      </c>
      <c r="E3399" s="92" t="s">
        <v>8322</v>
      </c>
      <c r="F3399" s="92" t="s">
        <v>725</v>
      </c>
      <c r="G3399" s="164">
        <v>25575.0</v>
      </c>
      <c r="H3399" s="92" t="s">
        <v>7594</v>
      </c>
      <c r="I3399" s="164">
        <v>7743457.0</v>
      </c>
      <c r="J3399" s="4">
        <v>2.0</v>
      </c>
      <c r="K3399" s="92" t="s">
        <v>9</v>
      </c>
      <c r="L3399" s="92" t="s">
        <v>134</v>
      </c>
      <c r="M3399" s="171">
        <v>45763.0</v>
      </c>
      <c r="N3399" s="92" t="s">
        <v>2</v>
      </c>
      <c r="O3399" s="4">
        <v>2.0</v>
      </c>
    </row>
    <row r="3400">
      <c r="A3400" s="98" t="s">
        <v>8324</v>
      </c>
      <c r="B3400" s="164">
        <v>2.6464131E7</v>
      </c>
      <c r="C3400" s="92" t="s">
        <v>1735</v>
      </c>
      <c r="D3400" s="164">
        <v>3.9441486E7</v>
      </c>
      <c r="E3400" s="92" t="s">
        <v>8322</v>
      </c>
      <c r="F3400" s="92" t="s">
        <v>725</v>
      </c>
      <c r="G3400" s="164">
        <v>25575.0</v>
      </c>
      <c r="H3400" s="92" t="s">
        <v>7594</v>
      </c>
      <c r="I3400" s="164">
        <v>7743457.0</v>
      </c>
      <c r="J3400" s="4">
        <v>2.0</v>
      </c>
      <c r="K3400" s="92" t="s">
        <v>9</v>
      </c>
      <c r="L3400" s="92"/>
      <c r="M3400" s="171">
        <v>45763.0</v>
      </c>
      <c r="N3400" s="92" t="s">
        <v>2</v>
      </c>
      <c r="O3400" s="4">
        <v>2.0</v>
      </c>
    </row>
    <row r="3401">
      <c r="A3401" s="98" t="s">
        <v>8325</v>
      </c>
      <c r="B3401" s="164">
        <v>2.6464141E7</v>
      </c>
      <c r="C3401" s="92" t="s">
        <v>1725</v>
      </c>
      <c r="D3401" s="164">
        <v>3.9441504E7</v>
      </c>
      <c r="E3401" s="92" t="s">
        <v>8326</v>
      </c>
      <c r="F3401" s="92" t="s">
        <v>725</v>
      </c>
      <c r="G3401" s="164">
        <v>25575.0</v>
      </c>
      <c r="H3401" s="92" t="s">
        <v>7594</v>
      </c>
      <c r="I3401" s="164">
        <v>7743457.0</v>
      </c>
      <c r="J3401" s="4">
        <v>1.0</v>
      </c>
      <c r="K3401" s="92" t="s">
        <v>9</v>
      </c>
      <c r="L3401" s="92"/>
      <c r="M3401" s="171">
        <v>45763.0</v>
      </c>
      <c r="N3401" s="92" t="s">
        <v>2</v>
      </c>
      <c r="O3401" s="4">
        <v>1.0</v>
      </c>
    </row>
    <row r="3402">
      <c r="A3402" s="167" t="s">
        <v>8327</v>
      </c>
      <c r="B3402" s="4">
        <v>2.6464141E7</v>
      </c>
      <c r="C3402" s="1" t="s">
        <v>1732</v>
      </c>
      <c r="D3402" s="4">
        <v>3.9441504E7</v>
      </c>
      <c r="E3402" s="1" t="s">
        <v>8326</v>
      </c>
      <c r="F3402" s="1" t="s">
        <v>725</v>
      </c>
      <c r="G3402" s="4">
        <v>25575.0</v>
      </c>
      <c r="H3402" s="1" t="s">
        <v>7594</v>
      </c>
      <c r="I3402" s="4">
        <v>7743457.0</v>
      </c>
      <c r="J3402" s="4">
        <v>1.0</v>
      </c>
      <c r="K3402" s="1" t="s">
        <v>9</v>
      </c>
      <c r="L3402" s="1" t="s">
        <v>134</v>
      </c>
      <c r="M3402" s="171">
        <v>45763.0</v>
      </c>
      <c r="N3402" s="1" t="s">
        <v>2</v>
      </c>
      <c r="O3402" s="4">
        <v>1.0</v>
      </c>
    </row>
    <row r="3403">
      <c r="A3403" s="98" t="s">
        <v>8328</v>
      </c>
      <c r="B3403" s="164">
        <v>2.6464141E7</v>
      </c>
      <c r="C3403" s="92" t="s">
        <v>1735</v>
      </c>
      <c r="D3403" s="164">
        <v>3.9441504E7</v>
      </c>
      <c r="E3403" s="92" t="s">
        <v>8326</v>
      </c>
      <c r="F3403" s="92" t="s">
        <v>725</v>
      </c>
      <c r="G3403" s="164">
        <v>25575.0</v>
      </c>
      <c r="H3403" s="92" t="s">
        <v>7594</v>
      </c>
      <c r="I3403" s="164">
        <v>7743457.0</v>
      </c>
      <c r="J3403" s="4">
        <v>1.0</v>
      </c>
      <c r="K3403" s="92" t="s">
        <v>9</v>
      </c>
      <c r="L3403" s="92"/>
      <c r="M3403" s="171">
        <v>45763.0</v>
      </c>
      <c r="N3403" s="92" t="s">
        <v>2</v>
      </c>
      <c r="O3403" s="4">
        <v>1.0</v>
      </c>
    </row>
    <row r="3404">
      <c r="A3404" s="98" t="s">
        <v>8329</v>
      </c>
      <c r="B3404" s="164">
        <v>2.6464207E7</v>
      </c>
      <c r="C3404" s="92" t="s">
        <v>1725</v>
      </c>
      <c r="D3404" s="164">
        <v>3.9441576E7</v>
      </c>
      <c r="E3404" s="92" t="s">
        <v>5977</v>
      </c>
      <c r="F3404" s="92" t="s">
        <v>722</v>
      </c>
      <c r="G3404" s="164">
        <v>25575.0</v>
      </c>
      <c r="H3404" s="92" t="s">
        <v>7594</v>
      </c>
      <c r="I3404" s="164">
        <v>7743457.0</v>
      </c>
      <c r="J3404" s="4">
        <v>1.0</v>
      </c>
      <c r="K3404" s="92" t="s">
        <v>9</v>
      </c>
      <c r="L3404" s="92"/>
      <c r="M3404" s="171">
        <v>45763.0</v>
      </c>
      <c r="N3404" s="92" t="s">
        <v>2</v>
      </c>
      <c r="O3404" s="4">
        <v>1.0</v>
      </c>
    </row>
    <row r="3405">
      <c r="A3405" s="98" t="s">
        <v>8330</v>
      </c>
      <c r="B3405" s="164">
        <v>2.6464207E7</v>
      </c>
      <c r="C3405" s="92" t="s">
        <v>1732</v>
      </c>
      <c r="D3405" s="164">
        <v>3.9441576E7</v>
      </c>
      <c r="E3405" s="92" t="s">
        <v>5977</v>
      </c>
      <c r="F3405" s="92" t="s">
        <v>722</v>
      </c>
      <c r="G3405" s="164">
        <v>25575.0</v>
      </c>
      <c r="H3405" s="92" t="s">
        <v>7594</v>
      </c>
      <c r="I3405" s="164">
        <v>7743457.0</v>
      </c>
      <c r="J3405" s="4">
        <v>1.0</v>
      </c>
      <c r="K3405" s="92" t="s">
        <v>9</v>
      </c>
      <c r="L3405" s="92" t="s">
        <v>134</v>
      </c>
      <c r="M3405" s="171">
        <v>45763.0</v>
      </c>
      <c r="N3405" s="92" t="s">
        <v>2</v>
      </c>
      <c r="O3405" s="4">
        <v>1.0</v>
      </c>
    </row>
    <row r="3406">
      <c r="A3406" s="98" t="s">
        <v>8331</v>
      </c>
      <c r="B3406" s="164">
        <v>2.6464207E7</v>
      </c>
      <c r="C3406" s="92" t="s">
        <v>1735</v>
      </c>
      <c r="D3406" s="164">
        <v>3.9441576E7</v>
      </c>
      <c r="E3406" s="92" t="s">
        <v>5977</v>
      </c>
      <c r="F3406" s="92" t="s">
        <v>722</v>
      </c>
      <c r="G3406" s="164">
        <v>25575.0</v>
      </c>
      <c r="H3406" s="92" t="s">
        <v>7594</v>
      </c>
      <c r="I3406" s="164">
        <v>7743457.0</v>
      </c>
      <c r="J3406" s="4">
        <v>1.0</v>
      </c>
      <c r="K3406" s="92" t="s">
        <v>9</v>
      </c>
      <c r="L3406" s="92"/>
      <c r="M3406" s="171">
        <v>45763.0</v>
      </c>
      <c r="N3406" s="92" t="s">
        <v>2</v>
      </c>
      <c r="O3406" s="4">
        <v>1.0</v>
      </c>
    </row>
    <row r="3407">
      <c r="A3407" s="98" t="s">
        <v>8332</v>
      </c>
      <c r="B3407" s="164">
        <v>2.6464313E7</v>
      </c>
      <c r="C3407" s="92" t="s">
        <v>1725</v>
      </c>
      <c r="D3407" s="164">
        <v>3.9441708E7</v>
      </c>
      <c r="E3407" s="92" t="s">
        <v>1816</v>
      </c>
      <c r="F3407" s="92" t="s">
        <v>178</v>
      </c>
      <c r="G3407" s="164">
        <v>25680.0</v>
      </c>
      <c r="H3407" s="92" t="s">
        <v>8048</v>
      </c>
      <c r="I3407" s="164">
        <v>7755891.0</v>
      </c>
      <c r="J3407" s="4">
        <v>1.0</v>
      </c>
      <c r="K3407" s="92" t="s">
        <v>82</v>
      </c>
      <c r="L3407" s="92"/>
      <c r="M3407" s="171">
        <v>45763.0</v>
      </c>
      <c r="N3407" s="92" t="s">
        <v>2</v>
      </c>
      <c r="O3407" s="4">
        <v>1.0</v>
      </c>
    </row>
    <row r="3408">
      <c r="A3408" s="167" t="s">
        <v>8333</v>
      </c>
      <c r="B3408" s="4">
        <v>2.6464313E7</v>
      </c>
      <c r="C3408" s="1" t="s">
        <v>1732</v>
      </c>
      <c r="D3408" s="4">
        <v>3.9441708E7</v>
      </c>
      <c r="E3408" s="1" t="s">
        <v>1816</v>
      </c>
      <c r="F3408" s="1" t="s">
        <v>178</v>
      </c>
      <c r="G3408" s="4">
        <v>25680.0</v>
      </c>
      <c r="H3408" s="1" t="s">
        <v>8048</v>
      </c>
      <c r="I3408" s="4">
        <v>7755891.0</v>
      </c>
      <c r="J3408" s="4">
        <v>1.0</v>
      </c>
      <c r="K3408" s="1" t="s">
        <v>82</v>
      </c>
      <c r="L3408" s="1" t="s">
        <v>134</v>
      </c>
      <c r="M3408" s="171">
        <v>45763.0</v>
      </c>
      <c r="N3408" s="1" t="s">
        <v>2</v>
      </c>
      <c r="O3408" s="4">
        <v>1.0</v>
      </c>
    </row>
    <row r="3409">
      <c r="A3409" s="98" t="s">
        <v>8334</v>
      </c>
      <c r="B3409" s="164">
        <v>2.6464313E7</v>
      </c>
      <c r="C3409" s="92" t="s">
        <v>1735</v>
      </c>
      <c r="D3409" s="164">
        <v>3.9441708E7</v>
      </c>
      <c r="E3409" s="92" t="s">
        <v>1816</v>
      </c>
      <c r="F3409" s="92" t="s">
        <v>178</v>
      </c>
      <c r="G3409" s="164">
        <v>25680.0</v>
      </c>
      <c r="H3409" s="92" t="s">
        <v>8048</v>
      </c>
      <c r="I3409" s="164">
        <v>7755891.0</v>
      </c>
      <c r="J3409" s="4">
        <v>1.0</v>
      </c>
      <c r="K3409" s="92" t="s">
        <v>82</v>
      </c>
      <c r="L3409" s="92"/>
      <c r="M3409" s="171">
        <v>45763.0</v>
      </c>
      <c r="N3409" s="92" t="s">
        <v>2</v>
      </c>
      <c r="O3409" s="4">
        <v>1.0</v>
      </c>
    </row>
    <row r="3410">
      <c r="A3410" s="98" t="s">
        <v>8335</v>
      </c>
      <c r="B3410" s="164">
        <v>2.6464315E7</v>
      </c>
      <c r="C3410" s="92" t="s">
        <v>1725</v>
      </c>
      <c r="D3410" s="164">
        <v>3.9441709E7</v>
      </c>
      <c r="E3410" s="92" t="s">
        <v>8336</v>
      </c>
      <c r="F3410" s="92" t="s">
        <v>132</v>
      </c>
      <c r="G3410" s="164">
        <v>23901.0</v>
      </c>
      <c r="H3410" s="92" t="s">
        <v>7841</v>
      </c>
      <c r="I3410" s="164">
        <v>7743457.0</v>
      </c>
      <c r="J3410" s="4">
        <v>1.0</v>
      </c>
      <c r="K3410" s="92" t="s">
        <v>9</v>
      </c>
      <c r="L3410" s="92"/>
      <c r="M3410" s="171">
        <v>45763.0</v>
      </c>
      <c r="N3410" s="92" t="s">
        <v>2</v>
      </c>
      <c r="O3410" s="4">
        <v>1.0</v>
      </c>
    </row>
    <row r="3411">
      <c r="A3411" s="98" t="s">
        <v>8337</v>
      </c>
      <c r="B3411" s="164">
        <v>2.6464315E7</v>
      </c>
      <c r="C3411" s="92" t="s">
        <v>1732</v>
      </c>
      <c r="D3411" s="164">
        <v>3.9441709E7</v>
      </c>
      <c r="E3411" s="92" t="s">
        <v>8336</v>
      </c>
      <c r="F3411" s="92" t="s">
        <v>132</v>
      </c>
      <c r="G3411" s="164">
        <v>23901.0</v>
      </c>
      <c r="H3411" s="92" t="s">
        <v>7841</v>
      </c>
      <c r="I3411" s="164">
        <v>7743457.0</v>
      </c>
      <c r="J3411" s="4">
        <v>1.0</v>
      </c>
      <c r="K3411" s="92" t="s">
        <v>9</v>
      </c>
      <c r="L3411" s="92" t="s">
        <v>134</v>
      </c>
      <c r="M3411" s="171">
        <v>45763.0</v>
      </c>
      <c r="N3411" s="92" t="s">
        <v>2</v>
      </c>
      <c r="O3411" s="4">
        <v>1.0</v>
      </c>
    </row>
    <row r="3412">
      <c r="A3412" s="167" t="s">
        <v>8338</v>
      </c>
      <c r="B3412" s="4">
        <v>2.6464315E7</v>
      </c>
      <c r="C3412" s="1" t="s">
        <v>1735</v>
      </c>
      <c r="D3412" s="4">
        <v>3.9441709E7</v>
      </c>
      <c r="E3412" s="1" t="s">
        <v>8336</v>
      </c>
      <c r="F3412" s="1" t="s">
        <v>132</v>
      </c>
      <c r="G3412" s="4">
        <v>23901.0</v>
      </c>
      <c r="H3412" s="1" t="s">
        <v>7841</v>
      </c>
      <c r="I3412" s="4">
        <v>7743457.0</v>
      </c>
      <c r="J3412" s="4">
        <v>1.0</v>
      </c>
      <c r="K3412" s="1" t="s">
        <v>9</v>
      </c>
      <c r="L3412" s="1"/>
      <c r="M3412" s="171">
        <v>45763.0</v>
      </c>
      <c r="N3412" s="1" t="s">
        <v>2</v>
      </c>
      <c r="O3412" s="4">
        <v>1.0</v>
      </c>
    </row>
    <row r="3413">
      <c r="A3413" s="98" t="s">
        <v>8339</v>
      </c>
      <c r="B3413" s="164">
        <v>2.6464367E7</v>
      </c>
      <c r="C3413" s="92" t="s">
        <v>1725</v>
      </c>
      <c r="D3413" s="164">
        <v>3.9441763E7</v>
      </c>
      <c r="E3413" s="92" t="s">
        <v>8340</v>
      </c>
      <c r="F3413" s="92" t="s">
        <v>401</v>
      </c>
      <c r="G3413" s="164">
        <v>25443.0</v>
      </c>
      <c r="H3413" s="92" t="s">
        <v>8043</v>
      </c>
      <c r="I3413" s="164">
        <v>7743457.0</v>
      </c>
      <c r="J3413" s="4">
        <v>1.0</v>
      </c>
      <c r="K3413" s="92" t="s">
        <v>9</v>
      </c>
      <c r="L3413" s="92"/>
      <c r="M3413" s="171">
        <v>45763.0</v>
      </c>
      <c r="N3413" s="92" t="s">
        <v>2</v>
      </c>
      <c r="O3413" s="4">
        <v>1.0</v>
      </c>
    </row>
    <row r="3414">
      <c r="A3414" s="98" t="s">
        <v>8341</v>
      </c>
      <c r="B3414" s="164">
        <v>2.6464367E7</v>
      </c>
      <c r="C3414" s="92" t="s">
        <v>1732</v>
      </c>
      <c r="D3414" s="164">
        <v>3.9441763E7</v>
      </c>
      <c r="E3414" s="92" t="s">
        <v>8340</v>
      </c>
      <c r="F3414" s="92" t="s">
        <v>401</v>
      </c>
      <c r="G3414" s="164">
        <v>25443.0</v>
      </c>
      <c r="H3414" s="92" t="s">
        <v>8043</v>
      </c>
      <c r="I3414" s="164">
        <v>7743457.0</v>
      </c>
      <c r="J3414" s="4">
        <v>1.0</v>
      </c>
      <c r="K3414" s="92" t="s">
        <v>9</v>
      </c>
      <c r="L3414" s="92" t="s">
        <v>134</v>
      </c>
      <c r="M3414" s="171">
        <v>45763.0</v>
      </c>
      <c r="N3414" s="92" t="s">
        <v>2</v>
      </c>
      <c r="O3414" s="4">
        <v>1.0</v>
      </c>
    </row>
    <row r="3415">
      <c r="A3415" s="98" t="s">
        <v>8342</v>
      </c>
      <c r="B3415" s="164">
        <v>2.6464367E7</v>
      </c>
      <c r="C3415" s="92" t="s">
        <v>1735</v>
      </c>
      <c r="D3415" s="164">
        <v>3.9441763E7</v>
      </c>
      <c r="E3415" s="92" t="s">
        <v>8340</v>
      </c>
      <c r="F3415" s="92" t="s">
        <v>401</v>
      </c>
      <c r="G3415" s="164">
        <v>25443.0</v>
      </c>
      <c r="H3415" s="92" t="s">
        <v>8043</v>
      </c>
      <c r="I3415" s="164">
        <v>7743457.0</v>
      </c>
      <c r="J3415" s="4">
        <v>1.0</v>
      </c>
      <c r="K3415" s="92" t="s">
        <v>9</v>
      </c>
      <c r="L3415" s="92"/>
      <c r="M3415" s="171">
        <v>45763.0</v>
      </c>
      <c r="N3415" s="92" t="s">
        <v>2</v>
      </c>
      <c r="O3415" s="4">
        <v>1.0</v>
      </c>
    </row>
    <row r="3416">
      <c r="A3416" s="98" t="s">
        <v>8343</v>
      </c>
      <c r="B3416" s="164">
        <v>2.6464384E7</v>
      </c>
      <c r="C3416" s="92" t="s">
        <v>1725</v>
      </c>
      <c r="D3416" s="164">
        <v>3.9441784E7</v>
      </c>
      <c r="E3416" s="92" t="s">
        <v>5102</v>
      </c>
      <c r="F3416" s="92" t="s">
        <v>401</v>
      </c>
      <c r="G3416" s="164">
        <v>25443.0</v>
      </c>
      <c r="H3416" s="92" t="s">
        <v>8043</v>
      </c>
      <c r="I3416" s="164">
        <v>7743457.0</v>
      </c>
      <c r="J3416" s="4">
        <v>1.0</v>
      </c>
      <c r="K3416" s="92" t="s">
        <v>9</v>
      </c>
      <c r="L3416" s="92"/>
      <c r="M3416" s="171">
        <v>45763.0</v>
      </c>
      <c r="N3416" s="92" t="s">
        <v>2</v>
      </c>
      <c r="O3416" s="4">
        <v>1.0</v>
      </c>
    </row>
    <row r="3417">
      <c r="A3417" s="98" t="s">
        <v>8344</v>
      </c>
      <c r="B3417" s="164">
        <v>2.6464384E7</v>
      </c>
      <c r="C3417" s="92" t="s">
        <v>1732</v>
      </c>
      <c r="D3417" s="164">
        <v>3.9441784E7</v>
      </c>
      <c r="E3417" s="92" t="s">
        <v>5102</v>
      </c>
      <c r="F3417" s="92" t="s">
        <v>401</v>
      </c>
      <c r="G3417" s="164">
        <v>25443.0</v>
      </c>
      <c r="H3417" s="92" t="s">
        <v>8043</v>
      </c>
      <c r="I3417" s="164">
        <v>7743457.0</v>
      </c>
      <c r="J3417" s="4">
        <v>1.0</v>
      </c>
      <c r="K3417" s="92" t="s">
        <v>9</v>
      </c>
      <c r="L3417" s="92" t="s">
        <v>134</v>
      </c>
      <c r="M3417" s="171">
        <v>45763.0</v>
      </c>
      <c r="N3417" s="92" t="s">
        <v>2</v>
      </c>
      <c r="O3417" s="4">
        <v>1.0</v>
      </c>
    </row>
    <row r="3418">
      <c r="A3418" s="98" t="s">
        <v>8345</v>
      </c>
      <c r="B3418" s="164">
        <v>2.6464384E7</v>
      </c>
      <c r="C3418" s="92" t="s">
        <v>1735</v>
      </c>
      <c r="D3418" s="164">
        <v>3.9441784E7</v>
      </c>
      <c r="E3418" s="92" t="s">
        <v>5102</v>
      </c>
      <c r="F3418" s="92" t="s">
        <v>401</v>
      </c>
      <c r="G3418" s="164">
        <v>25443.0</v>
      </c>
      <c r="H3418" s="92" t="s">
        <v>8043</v>
      </c>
      <c r="I3418" s="164">
        <v>7743457.0</v>
      </c>
      <c r="J3418" s="4">
        <v>1.0</v>
      </c>
      <c r="K3418" s="92" t="s">
        <v>9</v>
      </c>
      <c r="L3418" s="92"/>
      <c r="M3418" s="171">
        <v>45763.0</v>
      </c>
      <c r="N3418" s="92" t="s">
        <v>2</v>
      </c>
      <c r="O3418" s="4">
        <v>1.0</v>
      </c>
    </row>
    <row r="3419">
      <c r="A3419" s="167" t="s">
        <v>8346</v>
      </c>
      <c r="B3419" s="4">
        <v>2.646443E7</v>
      </c>
      <c r="C3419" s="1" t="s">
        <v>1725</v>
      </c>
      <c r="D3419" s="4">
        <v>3.9441838E7</v>
      </c>
      <c r="E3419" s="1" t="s">
        <v>8347</v>
      </c>
      <c r="F3419" s="1" t="s">
        <v>513</v>
      </c>
      <c r="G3419" s="4">
        <v>25443.0</v>
      </c>
      <c r="H3419" s="1" t="s">
        <v>8043</v>
      </c>
      <c r="I3419" s="4">
        <v>7755891.0</v>
      </c>
      <c r="J3419" s="4">
        <v>2.0</v>
      </c>
      <c r="K3419" s="1" t="s">
        <v>82</v>
      </c>
      <c r="L3419" s="1"/>
      <c r="M3419" s="171">
        <v>45763.0</v>
      </c>
      <c r="N3419" s="1" t="s">
        <v>2</v>
      </c>
      <c r="O3419" s="4">
        <v>2.0</v>
      </c>
    </row>
    <row r="3420">
      <c r="A3420" s="167" t="s">
        <v>8348</v>
      </c>
      <c r="B3420" s="4">
        <v>2.646443E7</v>
      </c>
      <c r="C3420" s="1" t="s">
        <v>1732</v>
      </c>
      <c r="D3420" s="4">
        <v>3.9441838E7</v>
      </c>
      <c r="E3420" s="1" t="s">
        <v>8347</v>
      </c>
      <c r="F3420" s="1" t="s">
        <v>513</v>
      </c>
      <c r="G3420" s="4">
        <v>25443.0</v>
      </c>
      <c r="H3420" s="1" t="s">
        <v>8043</v>
      </c>
      <c r="I3420" s="4">
        <v>7755891.0</v>
      </c>
      <c r="J3420" s="4">
        <v>2.0</v>
      </c>
      <c r="K3420" s="1" t="s">
        <v>82</v>
      </c>
      <c r="L3420" s="1" t="s">
        <v>134</v>
      </c>
      <c r="M3420" s="171">
        <v>45763.0</v>
      </c>
      <c r="N3420" s="1" t="s">
        <v>2</v>
      </c>
      <c r="O3420" s="4">
        <v>2.0</v>
      </c>
    </row>
    <row r="3421">
      <c r="A3421" s="167" t="s">
        <v>8349</v>
      </c>
      <c r="B3421" s="4">
        <v>2.646443E7</v>
      </c>
      <c r="C3421" s="1" t="s">
        <v>1735</v>
      </c>
      <c r="D3421" s="4">
        <v>3.9441838E7</v>
      </c>
      <c r="E3421" s="1" t="s">
        <v>8347</v>
      </c>
      <c r="F3421" s="1" t="s">
        <v>513</v>
      </c>
      <c r="G3421" s="4">
        <v>25443.0</v>
      </c>
      <c r="H3421" s="1" t="s">
        <v>8043</v>
      </c>
      <c r="I3421" s="4">
        <v>7755891.0</v>
      </c>
      <c r="J3421" s="4">
        <v>2.0</v>
      </c>
      <c r="K3421" s="1" t="s">
        <v>82</v>
      </c>
      <c r="L3421" s="1"/>
      <c r="M3421" s="171">
        <v>45763.0</v>
      </c>
      <c r="N3421" s="1" t="s">
        <v>2</v>
      </c>
      <c r="O3421" s="4">
        <v>2.0</v>
      </c>
    </row>
    <row r="3422">
      <c r="A3422" s="98" t="s">
        <v>8350</v>
      </c>
      <c r="B3422" s="164">
        <v>2.6464464E7</v>
      </c>
      <c r="C3422" s="92" t="s">
        <v>1725</v>
      </c>
      <c r="D3422" s="164">
        <v>3.9441878E7</v>
      </c>
      <c r="E3422" s="92" t="s">
        <v>8351</v>
      </c>
      <c r="F3422" s="92" t="s">
        <v>401</v>
      </c>
      <c r="G3422" s="164">
        <v>25443.0</v>
      </c>
      <c r="H3422" s="92" t="s">
        <v>8043</v>
      </c>
      <c r="I3422" s="164">
        <v>7743457.0</v>
      </c>
      <c r="J3422" s="4">
        <v>1.0</v>
      </c>
      <c r="K3422" s="92" t="s">
        <v>9</v>
      </c>
      <c r="L3422" s="92"/>
      <c r="M3422" s="171">
        <v>45763.0</v>
      </c>
      <c r="N3422" s="92" t="s">
        <v>2</v>
      </c>
      <c r="O3422" s="4">
        <v>1.0</v>
      </c>
    </row>
    <row r="3423">
      <c r="A3423" s="98" t="s">
        <v>8352</v>
      </c>
      <c r="B3423" s="164">
        <v>2.6464464E7</v>
      </c>
      <c r="C3423" s="92" t="s">
        <v>1732</v>
      </c>
      <c r="D3423" s="164">
        <v>3.9441878E7</v>
      </c>
      <c r="E3423" s="92" t="s">
        <v>8351</v>
      </c>
      <c r="F3423" s="92" t="s">
        <v>401</v>
      </c>
      <c r="G3423" s="164">
        <v>25443.0</v>
      </c>
      <c r="H3423" s="92" t="s">
        <v>8043</v>
      </c>
      <c r="I3423" s="164">
        <v>7743457.0</v>
      </c>
      <c r="J3423" s="4">
        <v>1.0</v>
      </c>
      <c r="K3423" s="92" t="s">
        <v>9</v>
      </c>
      <c r="L3423" s="92" t="s">
        <v>134</v>
      </c>
      <c r="M3423" s="171">
        <v>45763.0</v>
      </c>
      <c r="N3423" s="92" t="s">
        <v>2</v>
      </c>
      <c r="O3423" s="4">
        <v>1.0</v>
      </c>
    </row>
    <row r="3424">
      <c r="A3424" s="98" t="s">
        <v>8353</v>
      </c>
      <c r="B3424" s="164">
        <v>2.6464464E7</v>
      </c>
      <c r="C3424" s="92" t="s">
        <v>1735</v>
      </c>
      <c r="D3424" s="164">
        <v>3.9441878E7</v>
      </c>
      <c r="E3424" s="92" t="s">
        <v>8351</v>
      </c>
      <c r="F3424" s="92" t="s">
        <v>401</v>
      </c>
      <c r="G3424" s="164">
        <v>25443.0</v>
      </c>
      <c r="H3424" s="92" t="s">
        <v>8043</v>
      </c>
      <c r="I3424" s="164">
        <v>7743457.0</v>
      </c>
      <c r="J3424" s="4">
        <v>1.0</v>
      </c>
      <c r="K3424" s="92" t="s">
        <v>9</v>
      </c>
      <c r="L3424" s="92"/>
      <c r="M3424" s="171">
        <v>45763.0</v>
      </c>
      <c r="N3424" s="92" t="s">
        <v>2</v>
      </c>
      <c r="O3424" s="4">
        <v>1.0</v>
      </c>
    </row>
    <row r="3425">
      <c r="A3425" s="98" t="s">
        <v>8354</v>
      </c>
      <c r="B3425" s="164">
        <v>2.6464522E7</v>
      </c>
      <c r="C3425" s="92" t="s">
        <v>1725</v>
      </c>
      <c r="D3425" s="164">
        <v>3.9441929E7</v>
      </c>
      <c r="E3425" s="92" t="s">
        <v>8355</v>
      </c>
      <c r="F3425" s="92" t="s">
        <v>401</v>
      </c>
      <c r="G3425" s="164">
        <v>25443.0</v>
      </c>
      <c r="H3425" s="92" t="s">
        <v>8043</v>
      </c>
      <c r="I3425" s="164">
        <v>7743457.0</v>
      </c>
      <c r="J3425" s="4">
        <v>1.0</v>
      </c>
      <c r="K3425" s="92" t="s">
        <v>9</v>
      </c>
      <c r="L3425" s="92"/>
      <c r="M3425" s="171">
        <v>45763.0</v>
      </c>
      <c r="N3425" s="92" t="s">
        <v>2</v>
      </c>
      <c r="O3425" s="4">
        <v>1.0</v>
      </c>
    </row>
    <row r="3426">
      <c r="A3426" s="167" t="s">
        <v>8356</v>
      </c>
      <c r="B3426" s="4">
        <v>2.6464522E7</v>
      </c>
      <c r="C3426" s="1" t="s">
        <v>1732</v>
      </c>
      <c r="D3426" s="4">
        <v>3.9441929E7</v>
      </c>
      <c r="E3426" s="1" t="s">
        <v>8355</v>
      </c>
      <c r="F3426" s="1" t="s">
        <v>401</v>
      </c>
      <c r="G3426" s="4">
        <v>25443.0</v>
      </c>
      <c r="H3426" s="1" t="s">
        <v>8043</v>
      </c>
      <c r="I3426" s="4">
        <v>7743457.0</v>
      </c>
      <c r="J3426" s="4">
        <v>1.0</v>
      </c>
      <c r="K3426" s="1" t="s">
        <v>9</v>
      </c>
      <c r="L3426" s="1" t="s">
        <v>134</v>
      </c>
      <c r="M3426" s="171">
        <v>45763.0</v>
      </c>
      <c r="N3426" s="1" t="s">
        <v>2</v>
      </c>
      <c r="O3426" s="4">
        <v>1.0</v>
      </c>
    </row>
    <row r="3427">
      <c r="A3427" s="98" t="s">
        <v>8357</v>
      </c>
      <c r="B3427" s="164">
        <v>2.6464522E7</v>
      </c>
      <c r="C3427" s="92" t="s">
        <v>1735</v>
      </c>
      <c r="D3427" s="164">
        <v>3.9441929E7</v>
      </c>
      <c r="E3427" s="92" t="s">
        <v>8355</v>
      </c>
      <c r="F3427" s="92" t="s">
        <v>401</v>
      </c>
      <c r="G3427" s="164">
        <v>25443.0</v>
      </c>
      <c r="H3427" s="92" t="s">
        <v>8043</v>
      </c>
      <c r="I3427" s="164">
        <v>7743457.0</v>
      </c>
      <c r="J3427" s="4">
        <v>1.0</v>
      </c>
      <c r="K3427" s="92" t="s">
        <v>9</v>
      </c>
      <c r="L3427" s="92"/>
      <c r="M3427" s="171">
        <v>45763.0</v>
      </c>
      <c r="N3427" s="92" t="s">
        <v>2</v>
      </c>
      <c r="O3427" s="4">
        <v>1.0</v>
      </c>
    </row>
    <row r="3428">
      <c r="A3428" s="98" t="s">
        <v>8358</v>
      </c>
      <c r="B3428" s="164">
        <v>2.6464545E7</v>
      </c>
      <c r="C3428" s="92" t="s">
        <v>1725</v>
      </c>
      <c r="D3428" s="164">
        <v>3.9441955E7</v>
      </c>
      <c r="E3428" s="92" t="s">
        <v>8359</v>
      </c>
      <c r="F3428" s="92" t="s">
        <v>513</v>
      </c>
      <c r="G3428" s="164">
        <v>24379.0</v>
      </c>
      <c r="H3428" s="92" t="s">
        <v>1779</v>
      </c>
      <c r="I3428" s="164">
        <v>7755891.0</v>
      </c>
      <c r="J3428" s="4">
        <v>1.0</v>
      </c>
      <c r="K3428" s="92" t="s">
        <v>82</v>
      </c>
      <c r="L3428" s="92"/>
      <c r="M3428" s="171">
        <v>45763.0</v>
      </c>
      <c r="N3428" s="92" t="s">
        <v>2</v>
      </c>
      <c r="O3428" s="4">
        <v>1.0</v>
      </c>
    </row>
    <row r="3429">
      <c r="A3429" s="98" t="s">
        <v>8360</v>
      </c>
      <c r="B3429" s="164">
        <v>2.6464545E7</v>
      </c>
      <c r="C3429" s="92" t="s">
        <v>1732</v>
      </c>
      <c r="D3429" s="164">
        <v>3.9441955E7</v>
      </c>
      <c r="E3429" s="92" t="s">
        <v>8359</v>
      </c>
      <c r="F3429" s="92" t="s">
        <v>513</v>
      </c>
      <c r="G3429" s="164">
        <v>24379.0</v>
      </c>
      <c r="H3429" s="92" t="s">
        <v>1779</v>
      </c>
      <c r="I3429" s="164">
        <v>7755891.0</v>
      </c>
      <c r="J3429" s="4">
        <v>1.0</v>
      </c>
      <c r="K3429" s="92" t="s">
        <v>82</v>
      </c>
      <c r="L3429" s="92" t="s">
        <v>134</v>
      </c>
      <c r="M3429" s="171">
        <v>45763.0</v>
      </c>
      <c r="N3429" s="92" t="s">
        <v>2</v>
      </c>
      <c r="O3429" s="4">
        <v>1.0</v>
      </c>
    </row>
    <row r="3430">
      <c r="A3430" s="167" t="s">
        <v>8361</v>
      </c>
      <c r="B3430" s="4">
        <v>2.6464545E7</v>
      </c>
      <c r="C3430" s="1" t="s">
        <v>1735</v>
      </c>
      <c r="D3430" s="4">
        <v>3.9441955E7</v>
      </c>
      <c r="E3430" s="1" t="s">
        <v>8359</v>
      </c>
      <c r="F3430" s="1" t="s">
        <v>513</v>
      </c>
      <c r="G3430" s="4">
        <v>24379.0</v>
      </c>
      <c r="H3430" s="1" t="s">
        <v>1779</v>
      </c>
      <c r="I3430" s="4">
        <v>7755891.0</v>
      </c>
      <c r="J3430" s="4">
        <v>1.0</v>
      </c>
      <c r="K3430" s="1" t="s">
        <v>82</v>
      </c>
      <c r="L3430" s="1"/>
      <c r="M3430" s="171">
        <v>45763.0</v>
      </c>
      <c r="N3430" s="1" t="s">
        <v>2</v>
      </c>
      <c r="O3430" s="4">
        <v>1.0</v>
      </c>
    </row>
    <row r="3431">
      <c r="A3431" s="98" t="s">
        <v>8362</v>
      </c>
      <c r="B3431" s="164">
        <v>2.6464599E7</v>
      </c>
      <c r="C3431" s="92" t="s">
        <v>1725</v>
      </c>
      <c r="D3431" s="164">
        <v>3.9442E7</v>
      </c>
      <c r="E3431" s="92" t="s">
        <v>8363</v>
      </c>
      <c r="F3431" s="92" t="s">
        <v>725</v>
      </c>
      <c r="G3431" s="164">
        <v>25657.0</v>
      </c>
      <c r="H3431" s="92" t="s">
        <v>6812</v>
      </c>
      <c r="I3431" s="164">
        <v>7743457.0</v>
      </c>
      <c r="J3431" s="4">
        <v>1.0</v>
      </c>
      <c r="K3431" s="92" t="s">
        <v>9</v>
      </c>
      <c r="L3431" s="92"/>
      <c r="M3431" s="171">
        <v>45763.0</v>
      </c>
      <c r="N3431" s="92" t="s">
        <v>2</v>
      </c>
      <c r="O3431" s="4">
        <v>1.0</v>
      </c>
    </row>
    <row r="3432">
      <c r="A3432" s="98" t="s">
        <v>8364</v>
      </c>
      <c r="B3432" s="164">
        <v>2.6464599E7</v>
      </c>
      <c r="C3432" s="92" t="s">
        <v>1732</v>
      </c>
      <c r="D3432" s="164">
        <v>3.9442E7</v>
      </c>
      <c r="E3432" s="92" t="s">
        <v>8363</v>
      </c>
      <c r="F3432" s="92" t="s">
        <v>725</v>
      </c>
      <c r="G3432" s="164">
        <v>25657.0</v>
      </c>
      <c r="H3432" s="92" t="s">
        <v>6812</v>
      </c>
      <c r="I3432" s="164">
        <v>7743457.0</v>
      </c>
      <c r="J3432" s="4">
        <v>1.0</v>
      </c>
      <c r="K3432" s="92" t="s">
        <v>9</v>
      </c>
      <c r="L3432" s="92" t="s">
        <v>134</v>
      </c>
      <c r="M3432" s="171">
        <v>45763.0</v>
      </c>
      <c r="N3432" s="92" t="s">
        <v>2</v>
      </c>
      <c r="O3432" s="4">
        <v>1.0</v>
      </c>
    </row>
    <row r="3433">
      <c r="A3433" s="167" t="s">
        <v>8365</v>
      </c>
      <c r="B3433" s="4">
        <v>2.6464599E7</v>
      </c>
      <c r="C3433" s="1" t="s">
        <v>1735</v>
      </c>
      <c r="D3433" s="4">
        <v>3.9442E7</v>
      </c>
      <c r="E3433" s="1" t="s">
        <v>8363</v>
      </c>
      <c r="F3433" s="1" t="s">
        <v>725</v>
      </c>
      <c r="G3433" s="4">
        <v>25657.0</v>
      </c>
      <c r="H3433" s="1" t="s">
        <v>6812</v>
      </c>
      <c r="I3433" s="4">
        <v>7743457.0</v>
      </c>
      <c r="J3433" s="4">
        <v>1.0</v>
      </c>
      <c r="K3433" s="1" t="s">
        <v>9</v>
      </c>
      <c r="L3433" s="1"/>
      <c r="M3433" s="171">
        <v>45763.0</v>
      </c>
      <c r="N3433" s="1" t="s">
        <v>2</v>
      </c>
      <c r="O3433" s="4">
        <v>1.0</v>
      </c>
    </row>
    <row r="3434">
      <c r="A3434" s="98" t="s">
        <v>8366</v>
      </c>
      <c r="B3434" s="164">
        <v>2.6464613E7</v>
      </c>
      <c r="C3434" s="92" t="s">
        <v>1725</v>
      </c>
      <c r="D3434" s="164">
        <v>3.9442008E7</v>
      </c>
      <c r="E3434" s="92" t="s">
        <v>7783</v>
      </c>
      <c r="F3434" s="92" t="s">
        <v>131</v>
      </c>
      <c r="G3434" s="164">
        <v>23599.0</v>
      </c>
      <c r="H3434" s="92" t="s">
        <v>1944</v>
      </c>
      <c r="I3434" s="164">
        <v>7755891.0</v>
      </c>
      <c r="J3434" s="4">
        <v>2.0</v>
      </c>
      <c r="K3434" s="92" t="s">
        <v>82</v>
      </c>
      <c r="L3434" s="92"/>
      <c r="M3434" s="171">
        <v>45763.0</v>
      </c>
      <c r="N3434" s="92" t="s">
        <v>2</v>
      </c>
      <c r="O3434" s="4">
        <v>2.0</v>
      </c>
    </row>
    <row r="3435">
      <c r="A3435" s="98" t="s">
        <v>8367</v>
      </c>
      <c r="B3435" s="164">
        <v>2.6464613E7</v>
      </c>
      <c r="C3435" s="92" t="s">
        <v>1732</v>
      </c>
      <c r="D3435" s="164">
        <v>3.9442008E7</v>
      </c>
      <c r="E3435" s="92" t="s">
        <v>7783</v>
      </c>
      <c r="F3435" s="92" t="s">
        <v>131</v>
      </c>
      <c r="G3435" s="164">
        <v>23599.0</v>
      </c>
      <c r="H3435" s="92" t="s">
        <v>1944</v>
      </c>
      <c r="I3435" s="164">
        <v>7755891.0</v>
      </c>
      <c r="J3435" s="4">
        <v>2.0</v>
      </c>
      <c r="K3435" s="92" t="s">
        <v>82</v>
      </c>
      <c r="L3435" s="92" t="s">
        <v>134</v>
      </c>
      <c r="M3435" s="171">
        <v>45763.0</v>
      </c>
      <c r="N3435" s="92" t="s">
        <v>2</v>
      </c>
      <c r="O3435" s="4">
        <v>2.0</v>
      </c>
    </row>
    <row r="3436">
      <c r="A3436" s="167" t="s">
        <v>8368</v>
      </c>
      <c r="B3436" s="4">
        <v>2.6464613E7</v>
      </c>
      <c r="C3436" s="1" t="s">
        <v>1735</v>
      </c>
      <c r="D3436" s="4">
        <v>3.9442008E7</v>
      </c>
      <c r="E3436" s="1" t="s">
        <v>7783</v>
      </c>
      <c r="F3436" s="1" t="s">
        <v>131</v>
      </c>
      <c r="G3436" s="4">
        <v>23599.0</v>
      </c>
      <c r="H3436" s="1" t="s">
        <v>1944</v>
      </c>
      <c r="I3436" s="4">
        <v>7755891.0</v>
      </c>
      <c r="J3436" s="4">
        <v>2.0</v>
      </c>
      <c r="K3436" s="1" t="s">
        <v>82</v>
      </c>
      <c r="L3436" s="1"/>
      <c r="M3436" s="171">
        <v>45763.0</v>
      </c>
      <c r="N3436" s="1" t="s">
        <v>2</v>
      </c>
      <c r="O3436" s="4">
        <v>2.0</v>
      </c>
    </row>
    <row r="3437">
      <c r="A3437" s="98" t="s">
        <v>8369</v>
      </c>
      <c r="B3437" s="164">
        <v>2.6464628E7</v>
      </c>
      <c r="C3437" s="92" t="s">
        <v>1725</v>
      </c>
      <c r="D3437" s="164">
        <v>3.9442026E7</v>
      </c>
      <c r="E3437" s="92" t="s">
        <v>8370</v>
      </c>
      <c r="F3437" s="92" t="s">
        <v>513</v>
      </c>
      <c r="G3437" s="164">
        <v>24379.0</v>
      </c>
      <c r="H3437" s="92" t="s">
        <v>1779</v>
      </c>
      <c r="I3437" s="164">
        <v>7755891.0</v>
      </c>
      <c r="J3437" s="4">
        <v>1.0</v>
      </c>
      <c r="K3437" s="92" t="s">
        <v>82</v>
      </c>
      <c r="L3437" s="92"/>
      <c r="M3437" s="171">
        <v>45763.0</v>
      </c>
      <c r="N3437" s="92" t="s">
        <v>2</v>
      </c>
      <c r="O3437" s="4">
        <v>1.0</v>
      </c>
    </row>
    <row r="3438">
      <c r="A3438" s="167" t="s">
        <v>8371</v>
      </c>
      <c r="B3438" s="4">
        <v>2.6464628E7</v>
      </c>
      <c r="C3438" s="1" t="s">
        <v>1732</v>
      </c>
      <c r="D3438" s="4">
        <v>3.9442026E7</v>
      </c>
      <c r="E3438" s="1" t="s">
        <v>8370</v>
      </c>
      <c r="F3438" s="1" t="s">
        <v>513</v>
      </c>
      <c r="G3438" s="4">
        <v>24379.0</v>
      </c>
      <c r="H3438" s="1" t="s">
        <v>1779</v>
      </c>
      <c r="I3438" s="4">
        <v>7755891.0</v>
      </c>
      <c r="J3438" s="4">
        <v>1.0</v>
      </c>
      <c r="K3438" s="1" t="s">
        <v>82</v>
      </c>
      <c r="L3438" s="1" t="s">
        <v>134</v>
      </c>
      <c r="M3438" s="171">
        <v>45763.0</v>
      </c>
      <c r="N3438" s="1" t="s">
        <v>2</v>
      </c>
      <c r="O3438" s="4">
        <v>1.0</v>
      </c>
    </row>
    <row r="3439">
      <c r="A3439" s="167" t="s">
        <v>8372</v>
      </c>
      <c r="B3439" s="4">
        <v>2.6464628E7</v>
      </c>
      <c r="C3439" s="1" t="s">
        <v>1735</v>
      </c>
      <c r="D3439" s="4">
        <v>3.9442026E7</v>
      </c>
      <c r="E3439" s="1" t="s">
        <v>8370</v>
      </c>
      <c r="F3439" s="1" t="s">
        <v>513</v>
      </c>
      <c r="G3439" s="4">
        <v>24379.0</v>
      </c>
      <c r="H3439" s="1" t="s">
        <v>1779</v>
      </c>
      <c r="I3439" s="4">
        <v>7755891.0</v>
      </c>
      <c r="J3439" s="4">
        <v>1.0</v>
      </c>
      <c r="K3439" s="1" t="s">
        <v>82</v>
      </c>
      <c r="L3439" s="1"/>
      <c r="M3439" s="171">
        <v>45763.0</v>
      </c>
      <c r="N3439" s="1" t="s">
        <v>2</v>
      </c>
      <c r="O3439" s="4">
        <v>1.0</v>
      </c>
    </row>
    <row r="3440">
      <c r="A3440" s="98" t="s">
        <v>8373</v>
      </c>
      <c r="B3440" s="164">
        <v>2.6464691E7</v>
      </c>
      <c r="C3440" s="92" t="s">
        <v>1725</v>
      </c>
      <c r="D3440" s="164">
        <v>3.944209E7</v>
      </c>
      <c r="E3440" s="92" t="s">
        <v>3554</v>
      </c>
      <c r="F3440" s="92" t="s">
        <v>178</v>
      </c>
      <c r="G3440" s="164">
        <v>24616.0</v>
      </c>
      <c r="H3440" s="92" t="s">
        <v>6716</v>
      </c>
      <c r="I3440" s="164">
        <v>7743457.0</v>
      </c>
      <c r="J3440" s="4">
        <v>1.0</v>
      </c>
      <c r="K3440" s="92" t="s">
        <v>9</v>
      </c>
      <c r="L3440" s="92"/>
      <c r="M3440" s="171">
        <v>45763.0</v>
      </c>
      <c r="N3440" s="92" t="s">
        <v>2</v>
      </c>
      <c r="O3440" s="4">
        <v>1.0</v>
      </c>
    </row>
    <row r="3441">
      <c r="A3441" s="98" t="s">
        <v>8374</v>
      </c>
      <c r="B3441" s="164">
        <v>2.6464691E7</v>
      </c>
      <c r="C3441" s="92" t="s">
        <v>1732</v>
      </c>
      <c r="D3441" s="164">
        <v>3.944209E7</v>
      </c>
      <c r="E3441" s="92" t="s">
        <v>3554</v>
      </c>
      <c r="F3441" s="92" t="s">
        <v>178</v>
      </c>
      <c r="G3441" s="164">
        <v>24616.0</v>
      </c>
      <c r="H3441" s="92" t="s">
        <v>6716</v>
      </c>
      <c r="I3441" s="164">
        <v>7743457.0</v>
      </c>
      <c r="J3441" s="4">
        <v>1.0</v>
      </c>
      <c r="K3441" s="92" t="s">
        <v>9</v>
      </c>
      <c r="L3441" s="92" t="s">
        <v>134</v>
      </c>
      <c r="M3441" s="171">
        <v>45763.0</v>
      </c>
      <c r="N3441" s="92" t="s">
        <v>2</v>
      </c>
      <c r="O3441" s="4">
        <v>1.0</v>
      </c>
    </row>
    <row r="3442">
      <c r="A3442" s="98" t="s">
        <v>8375</v>
      </c>
      <c r="B3442" s="164">
        <v>2.6464691E7</v>
      </c>
      <c r="C3442" s="92" t="s">
        <v>1735</v>
      </c>
      <c r="D3442" s="164">
        <v>3.944209E7</v>
      </c>
      <c r="E3442" s="92" t="s">
        <v>3554</v>
      </c>
      <c r="F3442" s="92" t="s">
        <v>178</v>
      </c>
      <c r="G3442" s="164">
        <v>24616.0</v>
      </c>
      <c r="H3442" s="92" t="s">
        <v>6716</v>
      </c>
      <c r="I3442" s="164">
        <v>7743457.0</v>
      </c>
      <c r="J3442" s="4">
        <v>1.0</v>
      </c>
      <c r="K3442" s="92" t="s">
        <v>9</v>
      </c>
      <c r="L3442" s="92"/>
      <c r="M3442" s="171">
        <v>45763.0</v>
      </c>
      <c r="N3442" s="92" t="s">
        <v>2</v>
      </c>
      <c r="O3442" s="4">
        <v>1.0</v>
      </c>
    </row>
    <row r="3443">
      <c r="A3443" s="98" t="s">
        <v>8376</v>
      </c>
      <c r="B3443" s="164">
        <v>2.64647E7</v>
      </c>
      <c r="C3443" s="92" t="s">
        <v>1725</v>
      </c>
      <c r="D3443" s="164">
        <v>3.9442096E7</v>
      </c>
      <c r="E3443" s="92" t="s">
        <v>8377</v>
      </c>
      <c r="F3443" s="92" t="s">
        <v>178</v>
      </c>
      <c r="G3443" s="164">
        <v>23599.0</v>
      </c>
      <c r="H3443" s="92" t="s">
        <v>1944</v>
      </c>
      <c r="I3443" s="164">
        <v>7755891.0</v>
      </c>
      <c r="J3443" s="4">
        <v>1.0</v>
      </c>
      <c r="K3443" s="92" t="s">
        <v>82</v>
      </c>
      <c r="L3443" s="92"/>
      <c r="M3443" s="171">
        <v>45763.0</v>
      </c>
      <c r="N3443" s="92" t="s">
        <v>2</v>
      </c>
      <c r="O3443" s="4">
        <v>1.0</v>
      </c>
    </row>
    <row r="3444">
      <c r="A3444" s="98" t="s">
        <v>8378</v>
      </c>
      <c r="B3444" s="164">
        <v>2.64647E7</v>
      </c>
      <c r="C3444" s="92" t="s">
        <v>1732</v>
      </c>
      <c r="D3444" s="164">
        <v>3.9442096E7</v>
      </c>
      <c r="E3444" s="92" t="s">
        <v>8377</v>
      </c>
      <c r="F3444" s="92" t="s">
        <v>178</v>
      </c>
      <c r="G3444" s="164">
        <v>23599.0</v>
      </c>
      <c r="H3444" s="92" t="s">
        <v>1944</v>
      </c>
      <c r="I3444" s="164">
        <v>7755891.0</v>
      </c>
      <c r="J3444" s="4">
        <v>1.0</v>
      </c>
      <c r="K3444" s="92" t="s">
        <v>82</v>
      </c>
      <c r="L3444" s="92" t="s">
        <v>134</v>
      </c>
      <c r="M3444" s="171">
        <v>45763.0</v>
      </c>
      <c r="N3444" s="92" t="s">
        <v>2</v>
      </c>
      <c r="O3444" s="4">
        <v>1.0</v>
      </c>
    </row>
    <row r="3445">
      <c r="A3445" s="98" t="s">
        <v>8379</v>
      </c>
      <c r="B3445" s="164">
        <v>2.64647E7</v>
      </c>
      <c r="C3445" s="92" t="s">
        <v>1735</v>
      </c>
      <c r="D3445" s="164">
        <v>3.9442096E7</v>
      </c>
      <c r="E3445" s="92" t="s">
        <v>8377</v>
      </c>
      <c r="F3445" s="92" t="s">
        <v>178</v>
      </c>
      <c r="G3445" s="164">
        <v>23599.0</v>
      </c>
      <c r="H3445" s="92" t="s">
        <v>1944</v>
      </c>
      <c r="I3445" s="164">
        <v>7755891.0</v>
      </c>
      <c r="J3445" s="4">
        <v>1.0</v>
      </c>
      <c r="K3445" s="92" t="s">
        <v>82</v>
      </c>
      <c r="L3445" s="92"/>
      <c r="M3445" s="171">
        <v>45763.0</v>
      </c>
      <c r="N3445" s="92" t="s">
        <v>2</v>
      </c>
      <c r="O3445" s="4">
        <v>1.0</v>
      </c>
    </row>
    <row r="3446">
      <c r="A3446" s="98" t="s">
        <v>8380</v>
      </c>
      <c r="B3446" s="164">
        <v>2.6464702E7</v>
      </c>
      <c r="C3446" s="92" t="s">
        <v>1725</v>
      </c>
      <c r="D3446" s="164">
        <v>3.9442097E7</v>
      </c>
      <c r="E3446" s="92" t="s">
        <v>8381</v>
      </c>
      <c r="F3446" s="92" t="s">
        <v>401</v>
      </c>
      <c r="G3446" s="164">
        <v>25443.0</v>
      </c>
      <c r="H3446" s="92" t="s">
        <v>8043</v>
      </c>
      <c r="I3446" s="164">
        <v>7743457.0</v>
      </c>
      <c r="J3446" s="4">
        <v>1.0</v>
      </c>
      <c r="K3446" s="92" t="s">
        <v>9</v>
      </c>
      <c r="L3446" s="92"/>
      <c r="M3446" s="171">
        <v>45763.0</v>
      </c>
      <c r="N3446" s="92" t="s">
        <v>2</v>
      </c>
      <c r="O3446" s="4">
        <v>1.0</v>
      </c>
    </row>
    <row r="3447">
      <c r="A3447" s="98" t="s">
        <v>8382</v>
      </c>
      <c r="B3447" s="164">
        <v>2.6464702E7</v>
      </c>
      <c r="C3447" s="92" t="s">
        <v>1732</v>
      </c>
      <c r="D3447" s="164">
        <v>3.9442097E7</v>
      </c>
      <c r="E3447" s="92" t="s">
        <v>8381</v>
      </c>
      <c r="F3447" s="92" t="s">
        <v>401</v>
      </c>
      <c r="G3447" s="164">
        <v>25443.0</v>
      </c>
      <c r="H3447" s="92" t="s">
        <v>8043</v>
      </c>
      <c r="I3447" s="164">
        <v>7743457.0</v>
      </c>
      <c r="J3447" s="4">
        <v>1.0</v>
      </c>
      <c r="K3447" s="92" t="s">
        <v>9</v>
      </c>
      <c r="L3447" s="92" t="s">
        <v>134</v>
      </c>
      <c r="M3447" s="171">
        <v>45763.0</v>
      </c>
      <c r="N3447" s="92" t="s">
        <v>2</v>
      </c>
      <c r="O3447" s="4">
        <v>1.0</v>
      </c>
    </row>
    <row r="3448">
      <c r="A3448" s="167" t="s">
        <v>8383</v>
      </c>
      <c r="B3448" s="4">
        <v>2.6464702E7</v>
      </c>
      <c r="C3448" s="1" t="s">
        <v>1735</v>
      </c>
      <c r="D3448" s="4">
        <v>3.9442097E7</v>
      </c>
      <c r="E3448" s="1" t="s">
        <v>8381</v>
      </c>
      <c r="F3448" s="1" t="s">
        <v>401</v>
      </c>
      <c r="G3448" s="4">
        <v>25443.0</v>
      </c>
      <c r="H3448" s="1" t="s">
        <v>8043</v>
      </c>
      <c r="I3448" s="4">
        <v>7743457.0</v>
      </c>
      <c r="J3448" s="4">
        <v>1.0</v>
      </c>
      <c r="K3448" s="1" t="s">
        <v>9</v>
      </c>
      <c r="L3448" s="1"/>
      <c r="M3448" s="171">
        <v>45763.0</v>
      </c>
      <c r="N3448" s="1" t="s">
        <v>2</v>
      </c>
      <c r="O3448" s="4">
        <v>1.0</v>
      </c>
    </row>
    <row r="3449">
      <c r="A3449" s="98" t="s">
        <v>8384</v>
      </c>
      <c r="B3449" s="164">
        <v>2.6464712E7</v>
      </c>
      <c r="C3449" s="92" t="s">
        <v>1725</v>
      </c>
      <c r="D3449" s="164">
        <v>3.9442106E7</v>
      </c>
      <c r="E3449" s="92" t="s">
        <v>8385</v>
      </c>
      <c r="F3449" s="92" t="s">
        <v>403</v>
      </c>
      <c r="G3449" s="164">
        <v>25680.0</v>
      </c>
      <c r="H3449" s="92" t="s">
        <v>8048</v>
      </c>
      <c r="I3449" s="164">
        <v>7755891.0</v>
      </c>
      <c r="J3449" s="4">
        <v>1.0</v>
      </c>
      <c r="K3449" s="92" t="s">
        <v>82</v>
      </c>
      <c r="L3449" s="92"/>
      <c r="M3449" s="171">
        <v>45763.0</v>
      </c>
      <c r="N3449" s="92" t="s">
        <v>2</v>
      </c>
      <c r="O3449" s="4">
        <v>1.0</v>
      </c>
    </row>
    <row r="3450">
      <c r="A3450" s="167" t="s">
        <v>8386</v>
      </c>
      <c r="B3450" s="4">
        <v>2.6464712E7</v>
      </c>
      <c r="C3450" s="1" t="s">
        <v>1732</v>
      </c>
      <c r="D3450" s="4">
        <v>3.9442106E7</v>
      </c>
      <c r="E3450" s="1" t="s">
        <v>8385</v>
      </c>
      <c r="F3450" s="1" t="s">
        <v>403</v>
      </c>
      <c r="G3450" s="4">
        <v>25680.0</v>
      </c>
      <c r="H3450" s="1" t="s">
        <v>8048</v>
      </c>
      <c r="I3450" s="4">
        <v>7755891.0</v>
      </c>
      <c r="J3450" s="4">
        <v>1.0</v>
      </c>
      <c r="K3450" s="1" t="s">
        <v>82</v>
      </c>
      <c r="L3450" s="1" t="s">
        <v>134</v>
      </c>
      <c r="M3450" s="171">
        <v>45763.0</v>
      </c>
      <c r="N3450" s="1" t="s">
        <v>2</v>
      </c>
      <c r="O3450" s="4">
        <v>1.0</v>
      </c>
    </row>
    <row r="3451">
      <c r="A3451" s="98" t="s">
        <v>8387</v>
      </c>
      <c r="B3451" s="164">
        <v>2.6464712E7</v>
      </c>
      <c r="C3451" s="92" t="s">
        <v>1735</v>
      </c>
      <c r="D3451" s="164">
        <v>3.9442106E7</v>
      </c>
      <c r="E3451" s="92" t="s">
        <v>8385</v>
      </c>
      <c r="F3451" s="92" t="s">
        <v>403</v>
      </c>
      <c r="G3451" s="164">
        <v>25680.0</v>
      </c>
      <c r="H3451" s="92" t="s">
        <v>8048</v>
      </c>
      <c r="I3451" s="164">
        <v>7755891.0</v>
      </c>
      <c r="J3451" s="4">
        <v>1.0</v>
      </c>
      <c r="K3451" s="92" t="s">
        <v>82</v>
      </c>
      <c r="L3451" s="92"/>
      <c r="M3451" s="171">
        <v>45763.0</v>
      </c>
      <c r="N3451" s="92" t="s">
        <v>2</v>
      </c>
      <c r="O3451" s="4">
        <v>1.0</v>
      </c>
    </row>
    <row r="3452">
      <c r="A3452" s="98" t="s">
        <v>8388</v>
      </c>
      <c r="B3452" s="164">
        <v>2.6464768E7</v>
      </c>
      <c r="C3452" s="92" t="s">
        <v>1725</v>
      </c>
      <c r="D3452" s="164">
        <v>3.9442161E7</v>
      </c>
      <c r="E3452" s="92" t="s">
        <v>8389</v>
      </c>
      <c r="F3452" s="92" t="s">
        <v>517</v>
      </c>
      <c r="G3452" s="164">
        <v>20700.0</v>
      </c>
      <c r="H3452" s="92" t="s">
        <v>6719</v>
      </c>
      <c r="I3452" s="164">
        <v>7743457.0</v>
      </c>
      <c r="J3452" s="4">
        <v>1.0</v>
      </c>
      <c r="K3452" s="92" t="s">
        <v>9</v>
      </c>
      <c r="L3452" s="92"/>
      <c r="M3452" s="171">
        <v>45763.0</v>
      </c>
      <c r="N3452" s="92" t="s">
        <v>2</v>
      </c>
      <c r="O3452" s="4">
        <v>1.0</v>
      </c>
    </row>
    <row r="3453">
      <c r="A3453" s="167" t="s">
        <v>8390</v>
      </c>
      <c r="B3453" s="4">
        <v>2.6464768E7</v>
      </c>
      <c r="C3453" s="1" t="s">
        <v>1732</v>
      </c>
      <c r="D3453" s="4">
        <v>3.9442161E7</v>
      </c>
      <c r="E3453" s="1" t="s">
        <v>8389</v>
      </c>
      <c r="F3453" s="1" t="s">
        <v>517</v>
      </c>
      <c r="G3453" s="4">
        <v>20700.0</v>
      </c>
      <c r="H3453" s="1" t="s">
        <v>6719</v>
      </c>
      <c r="I3453" s="4">
        <v>7743457.0</v>
      </c>
      <c r="J3453" s="4">
        <v>1.0</v>
      </c>
      <c r="K3453" s="1" t="s">
        <v>9</v>
      </c>
      <c r="L3453" s="1" t="s">
        <v>134</v>
      </c>
      <c r="M3453" s="171">
        <v>45763.0</v>
      </c>
      <c r="N3453" s="1" t="s">
        <v>2</v>
      </c>
      <c r="O3453" s="4">
        <v>1.0</v>
      </c>
    </row>
    <row r="3454">
      <c r="A3454" s="98" t="s">
        <v>8391</v>
      </c>
      <c r="B3454" s="164">
        <v>2.6464768E7</v>
      </c>
      <c r="C3454" s="92" t="s">
        <v>1735</v>
      </c>
      <c r="D3454" s="164">
        <v>3.9442161E7</v>
      </c>
      <c r="E3454" s="92" t="s">
        <v>8389</v>
      </c>
      <c r="F3454" s="92" t="s">
        <v>517</v>
      </c>
      <c r="G3454" s="164">
        <v>20700.0</v>
      </c>
      <c r="H3454" s="92" t="s">
        <v>6719</v>
      </c>
      <c r="I3454" s="164">
        <v>7743457.0</v>
      </c>
      <c r="J3454" s="4">
        <v>1.0</v>
      </c>
      <c r="K3454" s="92" t="s">
        <v>9</v>
      </c>
      <c r="L3454" s="92"/>
      <c r="M3454" s="171">
        <v>45763.0</v>
      </c>
      <c r="N3454" s="92" t="s">
        <v>2</v>
      </c>
      <c r="O3454" s="4">
        <v>1.0</v>
      </c>
    </row>
    <row r="3455">
      <c r="A3455" s="98" t="s">
        <v>8392</v>
      </c>
      <c r="B3455" s="164">
        <v>2.6464771E7</v>
      </c>
      <c r="C3455" s="92" t="s">
        <v>1725</v>
      </c>
      <c r="D3455" s="164">
        <v>3.9442162E7</v>
      </c>
      <c r="E3455" s="92" t="s">
        <v>8393</v>
      </c>
      <c r="F3455" s="92" t="s">
        <v>725</v>
      </c>
      <c r="G3455" s="164">
        <v>24616.0</v>
      </c>
      <c r="H3455" s="92" t="s">
        <v>6716</v>
      </c>
      <c r="I3455" s="164">
        <v>7743457.0</v>
      </c>
      <c r="J3455" s="4">
        <v>1.0</v>
      </c>
      <c r="K3455" s="92" t="s">
        <v>9</v>
      </c>
      <c r="L3455" s="92"/>
      <c r="M3455" s="171">
        <v>45763.0</v>
      </c>
      <c r="N3455" s="92" t="s">
        <v>2</v>
      </c>
      <c r="O3455" s="4">
        <v>1.0</v>
      </c>
    </row>
    <row r="3456">
      <c r="A3456" s="98" t="s">
        <v>8394</v>
      </c>
      <c r="B3456" s="164">
        <v>2.6464771E7</v>
      </c>
      <c r="C3456" s="92" t="s">
        <v>1732</v>
      </c>
      <c r="D3456" s="164">
        <v>3.9442162E7</v>
      </c>
      <c r="E3456" s="92" t="s">
        <v>8393</v>
      </c>
      <c r="F3456" s="92" t="s">
        <v>725</v>
      </c>
      <c r="G3456" s="164">
        <v>24616.0</v>
      </c>
      <c r="H3456" s="92" t="s">
        <v>6716</v>
      </c>
      <c r="I3456" s="164">
        <v>7743457.0</v>
      </c>
      <c r="J3456" s="4">
        <v>1.0</v>
      </c>
      <c r="K3456" s="92" t="s">
        <v>9</v>
      </c>
      <c r="L3456" s="92" t="s">
        <v>134</v>
      </c>
      <c r="M3456" s="171">
        <v>45763.0</v>
      </c>
      <c r="N3456" s="92" t="s">
        <v>2</v>
      </c>
      <c r="O3456" s="4">
        <v>1.0</v>
      </c>
    </row>
    <row r="3457">
      <c r="A3457" s="167" t="s">
        <v>8395</v>
      </c>
      <c r="B3457" s="4">
        <v>2.6464771E7</v>
      </c>
      <c r="C3457" s="1" t="s">
        <v>1735</v>
      </c>
      <c r="D3457" s="4">
        <v>3.9442162E7</v>
      </c>
      <c r="E3457" s="1" t="s">
        <v>8393</v>
      </c>
      <c r="F3457" s="1" t="s">
        <v>725</v>
      </c>
      <c r="G3457" s="4">
        <v>24616.0</v>
      </c>
      <c r="H3457" s="1" t="s">
        <v>6716</v>
      </c>
      <c r="I3457" s="4">
        <v>7743457.0</v>
      </c>
      <c r="J3457" s="4">
        <v>1.0</v>
      </c>
      <c r="K3457" s="1" t="s">
        <v>9</v>
      </c>
      <c r="L3457" s="1"/>
      <c r="M3457" s="171">
        <v>45763.0</v>
      </c>
      <c r="N3457" s="1" t="s">
        <v>2</v>
      </c>
      <c r="O3457" s="4">
        <v>1.0</v>
      </c>
    </row>
    <row r="3458">
      <c r="A3458" s="98" t="s">
        <v>8396</v>
      </c>
      <c r="B3458" s="164">
        <v>2.6464813E7</v>
      </c>
      <c r="C3458" s="92" t="s">
        <v>1725</v>
      </c>
      <c r="D3458" s="164">
        <v>3.9442216E7</v>
      </c>
      <c r="E3458" s="92" t="s">
        <v>8397</v>
      </c>
      <c r="F3458" s="92" t="s">
        <v>513</v>
      </c>
      <c r="G3458" s="164">
        <v>24379.0</v>
      </c>
      <c r="H3458" s="92" t="s">
        <v>1779</v>
      </c>
      <c r="I3458" s="164">
        <v>7743457.0</v>
      </c>
      <c r="J3458" s="4">
        <v>1.0</v>
      </c>
      <c r="K3458" s="92" t="s">
        <v>9</v>
      </c>
      <c r="L3458" s="92"/>
      <c r="M3458" s="171">
        <v>45763.0</v>
      </c>
      <c r="N3458" s="92" t="s">
        <v>2</v>
      </c>
      <c r="O3458" s="4">
        <v>1.0</v>
      </c>
    </row>
    <row r="3459">
      <c r="A3459" s="98" t="s">
        <v>8398</v>
      </c>
      <c r="B3459" s="164">
        <v>2.6464813E7</v>
      </c>
      <c r="C3459" s="92" t="s">
        <v>1732</v>
      </c>
      <c r="D3459" s="164">
        <v>3.9442216E7</v>
      </c>
      <c r="E3459" s="92" t="s">
        <v>8397</v>
      </c>
      <c r="F3459" s="92" t="s">
        <v>513</v>
      </c>
      <c r="G3459" s="164">
        <v>24379.0</v>
      </c>
      <c r="H3459" s="92" t="s">
        <v>1779</v>
      </c>
      <c r="I3459" s="164">
        <v>7743457.0</v>
      </c>
      <c r="J3459" s="4">
        <v>1.0</v>
      </c>
      <c r="K3459" s="92" t="s">
        <v>9</v>
      </c>
      <c r="L3459" s="92" t="s">
        <v>134</v>
      </c>
      <c r="M3459" s="171">
        <v>45763.0</v>
      </c>
      <c r="N3459" s="92" t="s">
        <v>2</v>
      </c>
      <c r="O3459" s="4">
        <v>1.0</v>
      </c>
    </row>
    <row r="3460">
      <c r="A3460" s="98" t="s">
        <v>8399</v>
      </c>
      <c r="B3460" s="164">
        <v>2.6464813E7</v>
      </c>
      <c r="C3460" s="92" t="s">
        <v>1735</v>
      </c>
      <c r="D3460" s="164">
        <v>3.9442216E7</v>
      </c>
      <c r="E3460" s="92" t="s">
        <v>8397</v>
      </c>
      <c r="F3460" s="92" t="s">
        <v>513</v>
      </c>
      <c r="G3460" s="164">
        <v>24379.0</v>
      </c>
      <c r="H3460" s="92" t="s">
        <v>1779</v>
      </c>
      <c r="I3460" s="164">
        <v>7743457.0</v>
      </c>
      <c r="J3460" s="4">
        <v>1.0</v>
      </c>
      <c r="K3460" s="92" t="s">
        <v>9</v>
      </c>
      <c r="L3460" s="92"/>
      <c r="M3460" s="171">
        <v>45763.0</v>
      </c>
      <c r="N3460" s="92" t="s">
        <v>2</v>
      </c>
      <c r="O3460" s="4">
        <v>1.0</v>
      </c>
    </row>
    <row r="3461">
      <c r="A3461" s="98" t="s">
        <v>8400</v>
      </c>
      <c r="B3461" s="164">
        <v>2.6464929E7</v>
      </c>
      <c r="C3461" s="92" t="s">
        <v>1725</v>
      </c>
      <c r="D3461" s="164">
        <v>3.9442352E7</v>
      </c>
      <c r="E3461" s="92" t="s">
        <v>7518</v>
      </c>
      <c r="F3461" s="92" t="s">
        <v>513</v>
      </c>
      <c r="G3461" s="164">
        <v>24379.0</v>
      </c>
      <c r="H3461" s="92" t="s">
        <v>1779</v>
      </c>
      <c r="I3461" s="164">
        <v>7743457.0</v>
      </c>
      <c r="J3461" s="4">
        <v>1.0</v>
      </c>
      <c r="K3461" s="92" t="s">
        <v>9</v>
      </c>
      <c r="L3461" s="92"/>
      <c r="M3461" s="171">
        <v>45763.0</v>
      </c>
      <c r="N3461" s="92" t="s">
        <v>2</v>
      </c>
      <c r="O3461" s="4">
        <v>1.0</v>
      </c>
    </row>
    <row r="3462">
      <c r="A3462" s="98" t="s">
        <v>8401</v>
      </c>
      <c r="B3462" s="164">
        <v>2.6464929E7</v>
      </c>
      <c r="C3462" s="92" t="s">
        <v>1732</v>
      </c>
      <c r="D3462" s="164">
        <v>3.9442352E7</v>
      </c>
      <c r="E3462" s="92" t="s">
        <v>7518</v>
      </c>
      <c r="F3462" s="92" t="s">
        <v>513</v>
      </c>
      <c r="G3462" s="164">
        <v>24379.0</v>
      </c>
      <c r="H3462" s="92" t="s">
        <v>1779</v>
      </c>
      <c r="I3462" s="164">
        <v>7743457.0</v>
      </c>
      <c r="J3462" s="4">
        <v>1.0</v>
      </c>
      <c r="K3462" s="92" t="s">
        <v>9</v>
      </c>
      <c r="L3462" s="92" t="s">
        <v>134</v>
      </c>
      <c r="M3462" s="171">
        <v>45763.0</v>
      </c>
      <c r="N3462" s="92" t="s">
        <v>2</v>
      </c>
      <c r="O3462" s="4">
        <v>1.0</v>
      </c>
    </row>
    <row r="3463">
      <c r="A3463" s="98" t="s">
        <v>8402</v>
      </c>
      <c r="B3463" s="164">
        <v>2.6464929E7</v>
      </c>
      <c r="C3463" s="92" t="s">
        <v>1735</v>
      </c>
      <c r="D3463" s="164">
        <v>3.9442352E7</v>
      </c>
      <c r="E3463" s="92" t="s">
        <v>7518</v>
      </c>
      <c r="F3463" s="92" t="s">
        <v>513</v>
      </c>
      <c r="G3463" s="164">
        <v>24379.0</v>
      </c>
      <c r="H3463" s="92" t="s">
        <v>1779</v>
      </c>
      <c r="I3463" s="164">
        <v>7743457.0</v>
      </c>
      <c r="J3463" s="4">
        <v>1.0</v>
      </c>
      <c r="K3463" s="92" t="s">
        <v>9</v>
      </c>
      <c r="L3463" s="92"/>
      <c r="M3463" s="171">
        <v>45763.0</v>
      </c>
      <c r="N3463" s="92" t="s">
        <v>2</v>
      </c>
      <c r="O3463" s="4">
        <v>1.0</v>
      </c>
    </row>
    <row r="3464">
      <c r="A3464" s="98" t="s">
        <v>8403</v>
      </c>
      <c r="B3464" s="164">
        <v>2.6464935E7</v>
      </c>
      <c r="C3464" s="92" t="s">
        <v>1725</v>
      </c>
      <c r="D3464" s="164">
        <v>3.9442356E7</v>
      </c>
      <c r="E3464" s="92" t="s">
        <v>8404</v>
      </c>
      <c r="F3464" s="92" t="s">
        <v>517</v>
      </c>
      <c r="G3464" s="164">
        <v>25680.0</v>
      </c>
      <c r="H3464" s="92" t="s">
        <v>8048</v>
      </c>
      <c r="I3464" s="164">
        <v>7755891.0</v>
      </c>
      <c r="J3464" s="4">
        <v>1.0</v>
      </c>
      <c r="K3464" s="92" t="s">
        <v>82</v>
      </c>
      <c r="L3464" s="92"/>
      <c r="M3464" s="171">
        <v>45763.0</v>
      </c>
      <c r="N3464" s="92" t="s">
        <v>2</v>
      </c>
      <c r="O3464" s="4">
        <v>1.0</v>
      </c>
    </row>
    <row r="3465">
      <c r="A3465" s="167" t="s">
        <v>8405</v>
      </c>
      <c r="B3465" s="4">
        <v>2.6464935E7</v>
      </c>
      <c r="C3465" s="1" t="s">
        <v>1732</v>
      </c>
      <c r="D3465" s="4">
        <v>3.9442356E7</v>
      </c>
      <c r="E3465" s="1" t="s">
        <v>8404</v>
      </c>
      <c r="F3465" s="1" t="s">
        <v>517</v>
      </c>
      <c r="G3465" s="4">
        <v>25680.0</v>
      </c>
      <c r="H3465" s="1" t="s">
        <v>8048</v>
      </c>
      <c r="I3465" s="4">
        <v>7755891.0</v>
      </c>
      <c r="J3465" s="4">
        <v>1.0</v>
      </c>
      <c r="K3465" s="1" t="s">
        <v>82</v>
      </c>
      <c r="L3465" s="1" t="s">
        <v>134</v>
      </c>
      <c r="M3465" s="171">
        <v>45763.0</v>
      </c>
      <c r="N3465" s="1" t="s">
        <v>2</v>
      </c>
      <c r="O3465" s="4">
        <v>1.0</v>
      </c>
    </row>
    <row r="3466">
      <c r="A3466" s="98" t="s">
        <v>8406</v>
      </c>
      <c r="B3466" s="164">
        <v>2.6464935E7</v>
      </c>
      <c r="C3466" s="92" t="s">
        <v>1735</v>
      </c>
      <c r="D3466" s="164">
        <v>3.9442356E7</v>
      </c>
      <c r="E3466" s="92" t="s">
        <v>8404</v>
      </c>
      <c r="F3466" s="92" t="s">
        <v>517</v>
      </c>
      <c r="G3466" s="164">
        <v>25680.0</v>
      </c>
      <c r="H3466" s="92" t="s">
        <v>8048</v>
      </c>
      <c r="I3466" s="164">
        <v>7755891.0</v>
      </c>
      <c r="J3466" s="4">
        <v>1.0</v>
      </c>
      <c r="K3466" s="92" t="s">
        <v>82</v>
      </c>
      <c r="L3466" s="92"/>
      <c r="M3466" s="171">
        <v>45763.0</v>
      </c>
      <c r="N3466" s="92" t="s">
        <v>2</v>
      </c>
      <c r="O3466" s="4">
        <v>1.0</v>
      </c>
    </row>
    <row r="3467">
      <c r="A3467" s="98" t="s">
        <v>8407</v>
      </c>
      <c r="B3467" s="164">
        <v>2.6464937E7</v>
      </c>
      <c r="C3467" s="92" t="s">
        <v>1725</v>
      </c>
      <c r="D3467" s="164">
        <v>3.944236E7</v>
      </c>
      <c r="E3467" s="92" t="s">
        <v>3028</v>
      </c>
      <c r="F3467" s="92" t="s">
        <v>722</v>
      </c>
      <c r="G3467" s="164">
        <v>25575.0</v>
      </c>
      <c r="H3467" s="92" t="s">
        <v>7594</v>
      </c>
      <c r="I3467" s="164">
        <v>7755891.0</v>
      </c>
      <c r="J3467" s="4">
        <v>1.0</v>
      </c>
      <c r="K3467" s="92" t="s">
        <v>82</v>
      </c>
      <c r="L3467" s="92"/>
      <c r="M3467" s="171">
        <v>45763.0</v>
      </c>
      <c r="N3467" s="92" t="s">
        <v>2</v>
      </c>
      <c r="O3467" s="4">
        <v>1.0</v>
      </c>
    </row>
    <row r="3468">
      <c r="A3468" s="98" t="s">
        <v>8408</v>
      </c>
      <c r="B3468" s="164">
        <v>2.6464937E7</v>
      </c>
      <c r="C3468" s="92" t="s">
        <v>1732</v>
      </c>
      <c r="D3468" s="164">
        <v>3.944236E7</v>
      </c>
      <c r="E3468" s="92" t="s">
        <v>3028</v>
      </c>
      <c r="F3468" s="92" t="s">
        <v>722</v>
      </c>
      <c r="G3468" s="164">
        <v>25575.0</v>
      </c>
      <c r="H3468" s="92" t="s">
        <v>7594</v>
      </c>
      <c r="I3468" s="164">
        <v>7755891.0</v>
      </c>
      <c r="J3468" s="4">
        <v>1.0</v>
      </c>
      <c r="K3468" s="92" t="s">
        <v>82</v>
      </c>
      <c r="L3468" s="92" t="s">
        <v>134</v>
      </c>
      <c r="M3468" s="171">
        <v>45763.0</v>
      </c>
      <c r="N3468" s="92" t="s">
        <v>2</v>
      </c>
      <c r="O3468" s="4">
        <v>1.0</v>
      </c>
    </row>
    <row r="3469">
      <c r="A3469" s="167" t="s">
        <v>8409</v>
      </c>
      <c r="B3469" s="4">
        <v>2.6464937E7</v>
      </c>
      <c r="C3469" s="1" t="s">
        <v>1735</v>
      </c>
      <c r="D3469" s="4">
        <v>3.944236E7</v>
      </c>
      <c r="E3469" s="1" t="s">
        <v>3028</v>
      </c>
      <c r="F3469" s="1" t="s">
        <v>722</v>
      </c>
      <c r="G3469" s="4">
        <v>25575.0</v>
      </c>
      <c r="H3469" s="1" t="s">
        <v>7594</v>
      </c>
      <c r="I3469" s="4">
        <v>7755891.0</v>
      </c>
      <c r="J3469" s="4">
        <v>1.0</v>
      </c>
      <c r="K3469" s="1" t="s">
        <v>82</v>
      </c>
      <c r="L3469" s="1"/>
      <c r="M3469" s="171">
        <v>45763.0</v>
      </c>
      <c r="N3469" s="1" t="s">
        <v>2</v>
      </c>
      <c r="O3469" s="4">
        <v>1.0</v>
      </c>
    </row>
    <row r="3470">
      <c r="A3470" s="98" t="s">
        <v>8410</v>
      </c>
      <c r="B3470" s="164">
        <v>2.6464947E7</v>
      </c>
      <c r="C3470" s="92" t="s">
        <v>1725</v>
      </c>
      <c r="D3470" s="164">
        <v>3.9442368E7</v>
      </c>
      <c r="E3470" s="92" t="s">
        <v>8411</v>
      </c>
      <c r="F3470" s="92" t="s">
        <v>517</v>
      </c>
      <c r="G3470" s="164">
        <v>24379.0</v>
      </c>
      <c r="H3470" s="92" t="s">
        <v>1779</v>
      </c>
      <c r="I3470" s="164">
        <v>7755891.0</v>
      </c>
      <c r="J3470" s="4">
        <v>1.0</v>
      </c>
      <c r="K3470" s="92" t="s">
        <v>82</v>
      </c>
      <c r="L3470" s="92"/>
      <c r="M3470" s="171">
        <v>45763.0</v>
      </c>
      <c r="N3470" s="92" t="s">
        <v>2</v>
      </c>
      <c r="O3470" s="4">
        <v>1.0</v>
      </c>
    </row>
    <row r="3471">
      <c r="A3471" s="98" t="s">
        <v>8412</v>
      </c>
      <c r="B3471" s="164">
        <v>2.6464947E7</v>
      </c>
      <c r="C3471" s="92" t="s">
        <v>1732</v>
      </c>
      <c r="D3471" s="164">
        <v>3.9442368E7</v>
      </c>
      <c r="E3471" s="92" t="s">
        <v>8411</v>
      </c>
      <c r="F3471" s="92" t="s">
        <v>517</v>
      </c>
      <c r="G3471" s="164">
        <v>24379.0</v>
      </c>
      <c r="H3471" s="92" t="s">
        <v>1779</v>
      </c>
      <c r="I3471" s="164">
        <v>7755891.0</v>
      </c>
      <c r="J3471" s="4">
        <v>1.0</v>
      </c>
      <c r="K3471" s="92" t="s">
        <v>82</v>
      </c>
      <c r="L3471" s="92" t="s">
        <v>134</v>
      </c>
      <c r="M3471" s="171">
        <v>45763.0</v>
      </c>
      <c r="N3471" s="92" t="s">
        <v>2</v>
      </c>
      <c r="O3471" s="4">
        <v>1.0</v>
      </c>
    </row>
    <row r="3472">
      <c r="A3472" s="98" t="s">
        <v>8413</v>
      </c>
      <c r="B3472" s="164">
        <v>2.6464947E7</v>
      </c>
      <c r="C3472" s="92" t="s">
        <v>1735</v>
      </c>
      <c r="D3472" s="164">
        <v>3.9442368E7</v>
      </c>
      <c r="E3472" s="92" t="s">
        <v>8411</v>
      </c>
      <c r="F3472" s="92" t="s">
        <v>517</v>
      </c>
      <c r="G3472" s="164">
        <v>24379.0</v>
      </c>
      <c r="H3472" s="92" t="s">
        <v>1779</v>
      </c>
      <c r="I3472" s="164">
        <v>7755891.0</v>
      </c>
      <c r="J3472" s="4">
        <v>1.0</v>
      </c>
      <c r="K3472" s="92" t="s">
        <v>82</v>
      </c>
      <c r="L3472" s="92"/>
      <c r="M3472" s="171">
        <v>45763.0</v>
      </c>
      <c r="N3472" s="92" t="s">
        <v>2</v>
      </c>
      <c r="O3472" s="4">
        <v>1.0</v>
      </c>
    </row>
    <row r="3473">
      <c r="A3473" s="98" t="s">
        <v>8414</v>
      </c>
      <c r="B3473" s="164">
        <v>2.6464996E7</v>
      </c>
      <c r="C3473" s="92" t="s">
        <v>1725</v>
      </c>
      <c r="D3473" s="164">
        <v>3.9442417E7</v>
      </c>
      <c r="E3473" s="92" t="s">
        <v>8415</v>
      </c>
      <c r="F3473" s="92" t="s">
        <v>401</v>
      </c>
      <c r="G3473" s="164">
        <v>24345.0</v>
      </c>
      <c r="H3473" s="92" t="s">
        <v>7912</v>
      </c>
      <c r="I3473" s="164">
        <v>7743457.0</v>
      </c>
      <c r="J3473" s="4">
        <v>1.0</v>
      </c>
      <c r="K3473" s="92" t="s">
        <v>9</v>
      </c>
      <c r="L3473" s="92"/>
      <c r="M3473" s="171">
        <v>45763.0</v>
      </c>
      <c r="N3473" s="92" t="s">
        <v>2</v>
      </c>
      <c r="O3473" s="4">
        <v>1.0</v>
      </c>
    </row>
    <row r="3474">
      <c r="A3474" s="167" t="s">
        <v>8416</v>
      </c>
      <c r="B3474" s="4">
        <v>2.6464996E7</v>
      </c>
      <c r="C3474" s="1" t="s">
        <v>1732</v>
      </c>
      <c r="D3474" s="4">
        <v>3.9442417E7</v>
      </c>
      <c r="E3474" s="1" t="s">
        <v>8415</v>
      </c>
      <c r="F3474" s="1" t="s">
        <v>401</v>
      </c>
      <c r="G3474" s="4">
        <v>24345.0</v>
      </c>
      <c r="H3474" s="1" t="s">
        <v>7912</v>
      </c>
      <c r="I3474" s="4">
        <v>7743457.0</v>
      </c>
      <c r="J3474" s="4">
        <v>1.0</v>
      </c>
      <c r="K3474" s="1" t="s">
        <v>9</v>
      </c>
      <c r="L3474" s="1" t="s">
        <v>134</v>
      </c>
      <c r="M3474" s="171">
        <v>45763.0</v>
      </c>
      <c r="N3474" s="1" t="s">
        <v>2</v>
      </c>
      <c r="O3474" s="4">
        <v>1.0</v>
      </c>
    </row>
    <row r="3475">
      <c r="A3475" s="98" t="s">
        <v>8417</v>
      </c>
      <c r="B3475" s="164">
        <v>2.6464996E7</v>
      </c>
      <c r="C3475" s="92" t="s">
        <v>1735</v>
      </c>
      <c r="D3475" s="164">
        <v>3.9442417E7</v>
      </c>
      <c r="E3475" s="92" t="s">
        <v>8415</v>
      </c>
      <c r="F3475" s="92" t="s">
        <v>401</v>
      </c>
      <c r="G3475" s="164">
        <v>24345.0</v>
      </c>
      <c r="H3475" s="92" t="s">
        <v>7912</v>
      </c>
      <c r="I3475" s="164">
        <v>7743457.0</v>
      </c>
      <c r="J3475" s="4">
        <v>1.0</v>
      </c>
      <c r="K3475" s="92" t="s">
        <v>9</v>
      </c>
      <c r="L3475" s="92"/>
      <c r="M3475" s="171">
        <v>45763.0</v>
      </c>
      <c r="N3475" s="92" t="s">
        <v>2</v>
      </c>
      <c r="O3475" s="4">
        <v>1.0</v>
      </c>
    </row>
    <row r="3476">
      <c r="A3476" s="167" t="s">
        <v>8418</v>
      </c>
      <c r="B3476" s="4">
        <v>2.6465011E7</v>
      </c>
      <c r="C3476" s="1" t="s">
        <v>1725</v>
      </c>
      <c r="D3476" s="4">
        <v>3.9442442E7</v>
      </c>
      <c r="E3476" s="1" t="s">
        <v>8419</v>
      </c>
      <c r="F3476" s="1" t="s">
        <v>178</v>
      </c>
      <c r="G3476" s="4">
        <v>25443.0</v>
      </c>
      <c r="H3476" s="1" t="s">
        <v>8043</v>
      </c>
      <c r="I3476" s="4">
        <v>7755891.0</v>
      </c>
      <c r="J3476" s="4">
        <v>1.0</v>
      </c>
      <c r="K3476" s="1" t="s">
        <v>82</v>
      </c>
      <c r="L3476" s="1"/>
      <c r="M3476" s="171">
        <v>45763.0</v>
      </c>
      <c r="N3476" s="1" t="s">
        <v>2</v>
      </c>
      <c r="O3476" s="4">
        <v>1.0</v>
      </c>
    </row>
    <row r="3477">
      <c r="A3477" s="98" t="s">
        <v>8420</v>
      </c>
      <c r="B3477" s="164">
        <v>2.6465011E7</v>
      </c>
      <c r="C3477" s="92" t="s">
        <v>1732</v>
      </c>
      <c r="D3477" s="164">
        <v>3.9442442E7</v>
      </c>
      <c r="E3477" s="92" t="s">
        <v>8419</v>
      </c>
      <c r="F3477" s="92" t="s">
        <v>178</v>
      </c>
      <c r="G3477" s="164">
        <v>25443.0</v>
      </c>
      <c r="H3477" s="92" t="s">
        <v>8043</v>
      </c>
      <c r="I3477" s="164">
        <v>7755891.0</v>
      </c>
      <c r="J3477" s="4">
        <v>1.0</v>
      </c>
      <c r="K3477" s="92" t="s">
        <v>82</v>
      </c>
      <c r="L3477" s="92" t="s">
        <v>134</v>
      </c>
      <c r="M3477" s="171">
        <v>45763.0</v>
      </c>
      <c r="N3477" s="92" t="s">
        <v>2</v>
      </c>
      <c r="O3477" s="4">
        <v>1.0</v>
      </c>
    </row>
    <row r="3478">
      <c r="A3478" s="98" t="s">
        <v>8421</v>
      </c>
      <c r="B3478" s="164">
        <v>2.6465011E7</v>
      </c>
      <c r="C3478" s="92" t="s">
        <v>1735</v>
      </c>
      <c r="D3478" s="164">
        <v>3.9442442E7</v>
      </c>
      <c r="E3478" s="92" t="s">
        <v>8419</v>
      </c>
      <c r="F3478" s="92" t="s">
        <v>178</v>
      </c>
      <c r="G3478" s="164">
        <v>25443.0</v>
      </c>
      <c r="H3478" s="92" t="s">
        <v>8043</v>
      </c>
      <c r="I3478" s="164">
        <v>7755891.0</v>
      </c>
      <c r="J3478" s="4">
        <v>1.0</v>
      </c>
      <c r="K3478" s="92" t="s">
        <v>82</v>
      </c>
      <c r="L3478" s="92"/>
      <c r="M3478" s="171">
        <v>45763.0</v>
      </c>
      <c r="N3478" s="92" t="s">
        <v>2</v>
      </c>
      <c r="O3478" s="4">
        <v>1.0</v>
      </c>
    </row>
    <row r="3479">
      <c r="A3479" s="167" t="s">
        <v>8422</v>
      </c>
      <c r="B3479" s="4">
        <v>2.6465029E7</v>
      </c>
      <c r="C3479" s="1" t="s">
        <v>1725</v>
      </c>
      <c r="D3479" s="4">
        <v>3.9442459E7</v>
      </c>
      <c r="E3479" s="1" t="s">
        <v>8423</v>
      </c>
      <c r="F3479" s="1" t="s">
        <v>403</v>
      </c>
      <c r="G3479" s="4">
        <v>23901.0</v>
      </c>
      <c r="H3479" s="1" t="s">
        <v>7841</v>
      </c>
      <c r="I3479" s="4">
        <v>7743457.0</v>
      </c>
      <c r="J3479" s="4">
        <v>1.0</v>
      </c>
      <c r="K3479" s="1" t="s">
        <v>9</v>
      </c>
      <c r="L3479" s="1"/>
      <c r="M3479" s="171">
        <v>45763.0</v>
      </c>
      <c r="N3479" s="1" t="s">
        <v>2</v>
      </c>
      <c r="O3479" s="4">
        <v>1.0</v>
      </c>
    </row>
    <row r="3480">
      <c r="A3480" s="98" t="s">
        <v>8424</v>
      </c>
      <c r="B3480" s="164">
        <v>2.6465029E7</v>
      </c>
      <c r="C3480" s="92" t="s">
        <v>1732</v>
      </c>
      <c r="D3480" s="164">
        <v>3.9442459E7</v>
      </c>
      <c r="E3480" s="92" t="s">
        <v>8423</v>
      </c>
      <c r="F3480" s="92" t="s">
        <v>403</v>
      </c>
      <c r="G3480" s="164">
        <v>23901.0</v>
      </c>
      <c r="H3480" s="92" t="s">
        <v>7841</v>
      </c>
      <c r="I3480" s="164">
        <v>7743457.0</v>
      </c>
      <c r="J3480" s="4">
        <v>1.0</v>
      </c>
      <c r="K3480" s="92" t="s">
        <v>9</v>
      </c>
      <c r="L3480" s="92" t="s">
        <v>134</v>
      </c>
      <c r="M3480" s="171">
        <v>45763.0</v>
      </c>
      <c r="N3480" s="92" t="s">
        <v>2</v>
      </c>
      <c r="O3480" s="4">
        <v>1.0</v>
      </c>
    </row>
    <row r="3481">
      <c r="A3481" s="167" t="s">
        <v>8425</v>
      </c>
      <c r="B3481" s="4">
        <v>2.6465029E7</v>
      </c>
      <c r="C3481" s="1" t="s">
        <v>1735</v>
      </c>
      <c r="D3481" s="4">
        <v>3.9442459E7</v>
      </c>
      <c r="E3481" s="1" t="s">
        <v>8423</v>
      </c>
      <c r="F3481" s="1" t="s">
        <v>403</v>
      </c>
      <c r="G3481" s="4">
        <v>23901.0</v>
      </c>
      <c r="H3481" s="1" t="s">
        <v>7841</v>
      </c>
      <c r="I3481" s="4">
        <v>7743457.0</v>
      </c>
      <c r="J3481" s="4">
        <v>1.0</v>
      </c>
      <c r="K3481" s="1" t="s">
        <v>9</v>
      </c>
      <c r="L3481" s="1"/>
      <c r="M3481" s="171">
        <v>45763.0</v>
      </c>
      <c r="N3481" s="1" t="s">
        <v>2</v>
      </c>
      <c r="O3481" s="4">
        <v>1.0</v>
      </c>
    </row>
    <row r="3482">
      <c r="A3482" s="167" t="s">
        <v>8426</v>
      </c>
      <c r="B3482" s="4">
        <v>2.6465084E7</v>
      </c>
      <c r="C3482" s="1" t="s">
        <v>1725</v>
      </c>
      <c r="D3482" s="4">
        <v>3.9442516E7</v>
      </c>
      <c r="E3482" s="1" t="s">
        <v>8427</v>
      </c>
      <c r="F3482" s="1" t="s">
        <v>401</v>
      </c>
      <c r="G3482" s="4">
        <v>24345.0</v>
      </c>
      <c r="H3482" s="1" t="s">
        <v>7912</v>
      </c>
      <c r="I3482" s="4">
        <v>7743457.0</v>
      </c>
      <c r="J3482" s="4">
        <v>1.0</v>
      </c>
      <c r="K3482" s="1" t="s">
        <v>9</v>
      </c>
      <c r="L3482" s="1"/>
      <c r="M3482" s="171">
        <v>45763.0</v>
      </c>
      <c r="N3482" s="1" t="s">
        <v>2</v>
      </c>
      <c r="O3482" s="4">
        <v>1.0</v>
      </c>
    </row>
    <row r="3483">
      <c r="A3483" s="98" t="s">
        <v>8428</v>
      </c>
      <c r="B3483" s="164">
        <v>2.6465084E7</v>
      </c>
      <c r="C3483" s="92" t="s">
        <v>1732</v>
      </c>
      <c r="D3483" s="164">
        <v>3.9442516E7</v>
      </c>
      <c r="E3483" s="92" t="s">
        <v>8427</v>
      </c>
      <c r="F3483" s="92" t="s">
        <v>401</v>
      </c>
      <c r="G3483" s="164">
        <v>24345.0</v>
      </c>
      <c r="H3483" s="92" t="s">
        <v>7912</v>
      </c>
      <c r="I3483" s="164">
        <v>7743457.0</v>
      </c>
      <c r="J3483" s="4">
        <v>1.0</v>
      </c>
      <c r="K3483" s="92" t="s">
        <v>9</v>
      </c>
      <c r="L3483" s="92" t="s">
        <v>134</v>
      </c>
      <c r="M3483" s="171">
        <v>45763.0</v>
      </c>
      <c r="N3483" s="92" t="s">
        <v>2</v>
      </c>
      <c r="O3483" s="4">
        <v>1.0</v>
      </c>
    </row>
    <row r="3484">
      <c r="A3484" s="98" t="s">
        <v>8429</v>
      </c>
      <c r="B3484" s="164">
        <v>2.6465084E7</v>
      </c>
      <c r="C3484" s="92" t="s">
        <v>1735</v>
      </c>
      <c r="D3484" s="164">
        <v>3.9442516E7</v>
      </c>
      <c r="E3484" s="92" t="s">
        <v>8427</v>
      </c>
      <c r="F3484" s="92" t="s">
        <v>401</v>
      </c>
      <c r="G3484" s="164">
        <v>24345.0</v>
      </c>
      <c r="H3484" s="92" t="s">
        <v>7912</v>
      </c>
      <c r="I3484" s="164">
        <v>7743457.0</v>
      </c>
      <c r="J3484" s="4">
        <v>1.0</v>
      </c>
      <c r="K3484" s="92" t="s">
        <v>9</v>
      </c>
      <c r="L3484" s="92"/>
      <c r="M3484" s="171">
        <v>45763.0</v>
      </c>
      <c r="N3484" s="92" t="s">
        <v>2</v>
      </c>
      <c r="O3484" s="4">
        <v>1.0</v>
      </c>
    </row>
    <row r="3485">
      <c r="A3485" s="98" t="s">
        <v>8430</v>
      </c>
      <c r="B3485" s="164">
        <v>2.6465092E7</v>
      </c>
      <c r="C3485" s="92" t="s">
        <v>1725</v>
      </c>
      <c r="D3485" s="164">
        <v>3.9442526E7</v>
      </c>
      <c r="E3485" s="92" t="s">
        <v>3380</v>
      </c>
      <c r="F3485" s="92" t="s">
        <v>722</v>
      </c>
      <c r="G3485" s="164">
        <v>25575.0</v>
      </c>
      <c r="H3485" s="92" t="s">
        <v>7594</v>
      </c>
      <c r="I3485" s="164">
        <v>7755891.0</v>
      </c>
      <c r="J3485" s="4">
        <v>1.0</v>
      </c>
      <c r="K3485" s="92" t="s">
        <v>82</v>
      </c>
      <c r="L3485" s="92"/>
      <c r="M3485" s="171">
        <v>45763.0</v>
      </c>
      <c r="N3485" s="92" t="s">
        <v>2</v>
      </c>
      <c r="O3485" s="4">
        <v>1.0</v>
      </c>
    </row>
    <row r="3486">
      <c r="A3486" s="98" t="s">
        <v>8431</v>
      </c>
      <c r="B3486" s="164">
        <v>2.6465092E7</v>
      </c>
      <c r="C3486" s="92" t="s">
        <v>1732</v>
      </c>
      <c r="D3486" s="164">
        <v>3.9442526E7</v>
      </c>
      <c r="E3486" s="92" t="s">
        <v>3380</v>
      </c>
      <c r="F3486" s="92" t="s">
        <v>722</v>
      </c>
      <c r="G3486" s="164">
        <v>25575.0</v>
      </c>
      <c r="H3486" s="92" t="s">
        <v>7594</v>
      </c>
      <c r="I3486" s="164">
        <v>7755891.0</v>
      </c>
      <c r="J3486" s="4">
        <v>1.0</v>
      </c>
      <c r="K3486" s="92" t="s">
        <v>82</v>
      </c>
      <c r="L3486" s="92" t="s">
        <v>134</v>
      </c>
      <c r="M3486" s="171">
        <v>45763.0</v>
      </c>
      <c r="N3486" s="92" t="s">
        <v>2</v>
      </c>
      <c r="O3486" s="4">
        <v>1.0</v>
      </c>
    </row>
    <row r="3487">
      <c r="A3487" s="98" t="s">
        <v>8432</v>
      </c>
      <c r="B3487" s="164">
        <v>2.6465092E7</v>
      </c>
      <c r="C3487" s="92" t="s">
        <v>1735</v>
      </c>
      <c r="D3487" s="164">
        <v>3.9442526E7</v>
      </c>
      <c r="E3487" s="92" t="s">
        <v>3380</v>
      </c>
      <c r="F3487" s="92" t="s">
        <v>722</v>
      </c>
      <c r="G3487" s="164">
        <v>25575.0</v>
      </c>
      <c r="H3487" s="92" t="s">
        <v>7594</v>
      </c>
      <c r="I3487" s="164">
        <v>7755891.0</v>
      </c>
      <c r="J3487" s="4">
        <v>1.0</v>
      </c>
      <c r="K3487" s="92" t="s">
        <v>82</v>
      </c>
      <c r="L3487" s="92"/>
      <c r="M3487" s="171">
        <v>45763.0</v>
      </c>
      <c r="N3487" s="92" t="s">
        <v>2</v>
      </c>
      <c r="O3487" s="4">
        <v>1.0</v>
      </c>
    </row>
    <row r="3488">
      <c r="A3488" s="98" t="s">
        <v>8433</v>
      </c>
      <c r="B3488" s="164">
        <v>2.6465097E7</v>
      </c>
      <c r="C3488" s="92" t="s">
        <v>1725</v>
      </c>
      <c r="D3488" s="164">
        <v>3.9442535E7</v>
      </c>
      <c r="E3488" s="92" t="s">
        <v>3184</v>
      </c>
      <c r="F3488" s="92" t="s">
        <v>725</v>
      </c>
      <c r="G3488" s="164">
        <v>24616.0</v>
      </c>
      <c r="H3488" s="92" t="s">
        <v>6716</v>
      </c>
      <c r="I3488" s="164">
        <v>7743457.0</v>
      </c>
      <c r="J3488" s="4">
        <v>2.0</v>
      </c>
      <c r="K3488" s="92" t="s">
        <v>9</v>
      </c>
      <c r="L3488" s="92"/>
      <c r="M3488" s="171">
        <v>45763.0</v>
      </c>
      <c r="N3488" s="92" t="s">
        <v>2</v>
      </c>
      <c r="O3488" s="4">
        <v>2.0</v>
      </c>
    </row>
    <row r="3489">
      <c r="A3489" s="98" t="s">
        <v>8434</v>
      </c>
      <c r="B3489" s="164">
        <v>2.6465097E7</v>
      </c>
      <c r="C3489" s="92" t="s">
        <v>1732</v>
      </c>
      <c r="D3489" s="164">
        <v>3.9442535E7</v>
      </c>
      <c r="E3489" s="92" t="s">
        <v>3184</v>
      </c>
      <c r="F3489" s="92" t="s">
        <v>725</v>
      </c>
      <c r="G3489" s="164">
        <v>24616.0</v>
      </c>
      <c r="H3489" s="92" t="s">
        <v>6716</v>
      </c>
      <c r="I3489" s="164">
        <v>7743457.0</v>
      </c>
      <c r="J3489" s="4">
        <v>2.0</v>
      </c>
      <c r="K3489" s="92" t="s">
        <v>9</v>
      </c>
      <c r="L3489" s="92" t="s">
        <v>134</v>
      </c>
      <c r="M3489" s="171">
        <v>45763.0</v>
      </c>
      <c r="N3489" s="92" t="s">
        <v>2</v>
      </c>
      <c r="O3489" s="4">
        <v>2.0</v>
      </c>
    </row>
    <row r="3490">
      <c r="A3490" s="167" t="s">
        <v>8435</v>
      </c>
      <c r="B3490" s="4">
        <v>2.6465097E7</v>
      </c>
      <c r="C3490" s="1" t="s">
        <v>1735</v>
      </c>
      <c r="D3490" s="4">
        <v>3.9442535E7</v>
      </c>
      <c r="E3490" s="1" t="s">
        <v>3184</v>
      </c>
      <c r="F3490" s="1" t="s">
        <v>725</v>
      </c>
      <c r="G3490" s="4">
        <v>24616.0</v>
      </c>
      <c r="H3490" s="1" t="s">
        <v>6716</v>
      </c>
      <c r="I3490" s="4">
        <v>7743457.0</v>
      </c>
      <c r="J3490" s="4">
        <v>2.0</v>
      </c>
      <c r="K3490" s="1" t="s">
        <v>9</v>
      </c>
      <c r="L3490" s="1"/>
      <c r="M3490" s="171">
        <v>45763.0</v>
      </c>
      <c r="N3490" s="1" t="s">
        <v>2</v>
      </c>
      <c r="O3490" s="4">
        <v>2.0</v>
      </c>
    </row>
    <row r="3491">
      <c r="A3491" s="98" t="s">
        <v>8436</v>
      </c>
      <c r="B3491" s="164">
        <v>2.6465134E7</v>
      </c>
      <c r="C3491" s="92" t="s">
        <v>1725</v>
      </c>
      <c r="D3491" s="164">
        <v>3.9442544E7</v>
      </c>
      <c r="E3491" s="92" t="s">
        <v>8437</v>
      </c>
      <c r="F3491" s="92" t="s">
        <v>722</v>
      </c>
      <c r="G3491" s="164">
        <v>24345.0</v>
      </c>
      <c r="H3491" s="92" t="s">
        <v>7912</v>
      </c>
      <c r="I3491" s="164">
        <v>7743457.0</v>
      </c>
      <c r="J3491" s="4">
        <v>1.0</v>
      </c>
      <c r="K3491" s="92" t="s">
        <v>9</v>
      </c>
      <c r="L3491" s="92"/>
      <c r="M3491" s="171">
        <v>45763.0</v>
      </c>
      <c r="N3491" s="92" t="s">
        <v>2</v>
      </c>
      <c r="O3491" s="4">
        <v>1.0</v>
      </c>
    </row>
    <row r="3492">
      <c r="A3492" s="98" t="s">
        <v>8438</v>
      </c>
      <c r="B3492" s="164">
        <v>2.6465134E7</v>
      </c>
      <c r="C3492" s="92" t="s">
        <v>1732</v>
      </c>
      <c r="D3492" s="164">
        <v>3.9442544E7</v>
      </c>
      <c r="E3492" s="92" t="s">
        <v>8437</v>
      </c>
      <c r="F3492" s="92" t="s">
        <v>722</v>
      </c>
      <c r="G3492" s="164">
        <v>24345.0</v>
      </c>
      <c r="H3492" s="92" t="s">
        <v>7912</v>
      </c>
      <c r="I3492" s="164">
        <v>7743457.0</v>
      </c>
      <c r="J3492" s="4">
        <v>1.0</v>
      </c>
      <c r="K3492" s="92" t="s">
        <v>9</v>
      </c>
      <c r="L3492" s="92" t="s">
        <v>134</v>
      </c>
      <c r="M3492" s="171">
        <v>45763.0</v>
      </c>
      <c r="N3492" s="92" t="s">
        <v>2</v>
      </c>
      <c r="O3492" s="4">
        <v>1.0</v>
      </c>
    </row>
    <row r="3493">
      <c r="A3493" s="167" t="s">
        <v>8439</v>
      </c>
      <c r="B3493" s="4">
        <v>2.6465134E7</v>
      </c>
      <c r="C3493" s="1" t="s">
        <v>1735</v>
      </c>
      <c r="D3493" s="4">
        <v>3.9442544E7</v>
      </c>
      <c r="E3493" s="1" t="s">
        <v>8437</v>
      </c>
      <c r="F3493" s="1" t="s">
        <v>722</v>
      </c>
      <c r="G3493" s="4">
        <v>24345.0</v>
      </c>
      <c r="H3493" s="1" t="s">
        <v>7912</v>
      </c>
      <c r="I3493" s="4">
        <v>7743457.0</v>
      </c>
      <c r="J3493" s="4">
        <v>1.0</v>
      </c>
      <c r="K3493" s="1" t="s">
        <v>9</v>
      </c>
      <c r="L3493" s="1"/>
      <c r="M3493" s="171">
        <v>45763.0</v>
      </c>
      <c r="N3493" s="1" t="s">
        <v>2</v>
      </c>
      <c r="O3493" s="4">
        <v>1.0</v>
      </c>
    </row>
    <row r="3494">
      <c r="A3494" s="98" t="s">
        <v>8440</v>
      </c>
      <c r="B3494" s="164">
        <v>2.6465155E7</v>
      </c>
      <c r="C3494" s="92" t="s">
        <v>1725</v>
      </c>
      <c r="D3494" s="164">
        <v>3.9442588E7</v>
      </c>
      <c r="E3494" s="92" t="s">
        <v>8441</v>
      </c>
      <c r="F3494" s="92" t="s">
        <v>178</v>
      </c>
      <c r="G3494" s="164">
        <v>23901.0</v>
      </c>
      <c r="H3494" s="92" t="s">
        <v>7841</v>
      </c>
      <c r="I3494" s="164">
        <v>7743457.0</v>
      </c>
      <c r="J3494" s="4">
        <v>1.0</v>
      </c>
      <c r="K3494" s="92" t="s">
        <v>9</v>
      </c>
      <c r="L3494" s="92"/>
      <c r="M3494" s="171">
        <v>45763.0</v>
      </c>
      <c r="N3494" s="92" t="s">
        <v>2</v>
      </c>
      <c r="O3494" s="4">
        <v>1.0</v>
      </c>
    </row>
    <row r="3495">
      <c r="A3495" s="98" t="s">
        <v>8442</v>
      </c>
      <c r="B3495" s="164">
        <v>2.6465155E7</v>
      </c>
      <c r="C3495" s="92" t="s">
        <v>1732</v>
      </c>
      <c r="D3495" s="164">
        <v>3.9442588E7</v>
      </c>
      <c r="E3495" s="92" t="s">
        <v>8441</v>
      </c>
      <c r="F3495" s="92" t="s">
        <v>178</v>
      </c>
      <c r="G3495" s="164">
        <v>23901.0</v>
      </c>
      <c r="H3495" s="92" t="s">
        <v>7841</v>
      </c>
      <c r="I3495" s="164">
        <v>7743457.0</v>
      </c>
      <c r="J3495" s="4">
        <v>1.0</v>
      </c>
      <c r="K3495" s="92" t="s">
        <v>9</v>
      </c>
      <c r="L3495" s="92" t="s">
        <v>134</v>
      </c>
      <c r="M3495" s="171">
        <v>45763.0</v>
      </c>
      <c r="N3495" s="92" t="s">
        <v>2</v>
      </c>
      <c r="O3495" s="4">
        <v>1.0</v>
      </c>
    </row>
    <row r="3496">
      <c r="A3496" s="98" t="s">
        <v>8443</v>
      </c>
      <c r="B3496" s="164">
        <v>2.6465155E7</v>
      </c>
      <c r="C3496" s="92" t="s">
        <v>1735</v>
      </c>
      <c r="D3496" s="164">
        <v>3.9442588E7</v>
      </c>
      <c r="E3496" s="92" t="s">
        <v>8441</v>
      </c>
      <c r="F3496" s="92" t="s">
        <v>178</v>
      </c>
      <c r="G3496" s="164">
        <v>23901.0</v>
      </c>
      <c r="H3496" s="92" t="s">
        <v>7841</v>
      </c>
      <c r="I3496" s="164">
        <v>7743457.0</v>
      </c>
      <c r="J3496" s="4">
        <v>1.0</v>
      </c>
      <c r="K3496" s="92" t="s">
        <v>9</v>
      </c>
      <c r="L3496" s="92"/>
      <c r="M3496" s="171">
        <v>45763.0</v>
      </c>
      <c r="N3496" s="92" t="s">
        <v>2</v>
      </c>
      <c r="O3496" s="4">
        <v>1.0</v>
      </c>
    </row>
    <row r="3497">
      <c r="A3497" s="167" t="s">
        <v>8444</v>
      </c>
      <c r="B3497" s="4">
        <v>2.6465167E7</v>
      </c>
      <c r="C3497" s="1" t="s">
        <v>1725</v>
      </c>
      <c r="D3497" s="4">
        <v>3.9442594E7</v>
      </c>
      <c r="E3497" s="1" t="s">
        <v>8445</v>
      </c>
      <c r="F3497" s="1" t="s">
        <v>129</v>
      </c>
      <c r="G3497" s="4">
        <v>20700.0</v>
      </c>
      <c r="H3497" s="1" t="s">
        <v>6719</v>
      </c>
      <c r="I3497" s="4">
        <v>7743457.0</v>
      </c>
      <c r="J3497" s="4">
        <v>1.0</v>
      </c>
      <c r="K3497" s="1" t="s">
        <v>9</v>
      </c>
      <c r="L3497" s="1"/>
      <c r="M3497" s="171">
        <v>45763.0</v>
      </c>
      <c r="N3497" s="1" t="s">
        <v>2</v>
      </c>
      <c r="O3497" s="4">
        <v>1.0</v>
      </c>
    </row>
    <row r="3498">
      <c r="A3498" s="98" t="s">
        <v>8446</v>
      </c>
      <c r="B3498" s="164">
        <v>2.6465167E7</v>
      </c>
      <c r="C3498" s="92" t="s">
        <v>1732</v>
      </c>
      <c r="D3498" s="164">
        <v>3.9442594E7</v>
      </c>
      <c r="E3498" s="92" t="s">
        <v>8445</v>
      </c>
      <c r="F3498" s="92" t="s">
        <v>129</v>
      </c>
      <c r="G3498" s="164">
        <v>20700.0</v>
      </c>
      <c r="H3498" s="92" t="s">
        <v>6719</v>
      </c>
      <c r="I3498" s="164">
        <v>7743457.0</v>
      </c>
      <c r="J3498" s="4">
        <v>1.0</v>
      </c>
      <c r="K3498" s="92" t="s">
        <v>9</v>
      </c>
      <c r="L3498" s="92" t="s">
        <v>134</v>
      </c>
      <c r="M3498" s="171">
        <v>45763.0</v>
      </c>
      <c r="N3498" s="92" t="s">
        <v>2</v>
      </c>
      <c r="O3498" s="4">
        <v>1.0</v>
      </c>
    </row>
    <row r="3499">
      <c r="A3499" s="167" t="s">
        <v>8447</v>
      </c>
      <c r="B3499" s="4">
        <v>2.6465167E7</v>
      </c>
      <c r="C3499" s="1" t="s">
        <v>1735</v>
      </c>
      <c r="D3499" s="4">
        <v>3.9442594E7</v>
      </c>
      <c r="E3499" s="1" t="s">
        <v>8445</v>
      </c>
      <c r="F3499" s="1" t="s">
        <v>129</v>
      </c>
      <c r="G3499" s="4">
        <v>20700.0</v>
      </c>
      <c r="H3499" s="1" t="s">
        <v>6719</v>
      </c>
      <c r="I3499" s="4">
        <v>7743457.0</v>
      </c>
      <c r="J3499" s="4">
        <v>1.0</v>
      </c>
      <c r="K3499" s="1" t="s">
        <v>9</v>
      </c>
      <c r="L3499" s="1"/>
      <c r="M3499" s="171">
        <v>45763.0</v>
      </c>
      <c r="N3499" s="1" t="s">
        <v>2</v>
      </c>
      <c r="O3499" s="4">
        <v>1.0</v>
      </c>
    </row>
    <row r="3500">
      <c r="A3500" s="98" t="s">
        <v>8448</v>
      </c>
      <c r="B3500" s="164">
        <v>2.6465188E7</v>
      </c>
      <c r="C3500" s="92" t="s">
        <v>1725</v>
      </c>
      <c r="D3500" s="164">
        <v>3.9442621E7</v>
      </c>
      <c r="E3500" s="92" t="s">
        <v>8441</v>
      </c>
      <c r="F3500" s="92" t="s">
        <v>725</v>
      </c>
      <c r="G3500" s="164">
        <v>24616.0</v>
      </c>
      <c r="H3500" s="92" t="s">
        <v>6716</v>
      </c>
      <c r="I3500" s="164">
        <v>7755891.0</v>
      </c>
      <c r="J3500" s="4">
        <v>1.0</v>
      </c>
      <c r="K3500" s="92" t="s">
        <v>82</v>
      </c>
      <c r="L3500" s="92"/>
      <c r="M3500" s="171">
        <v>45763.0</v>
      </c>
      <c r="N3500" s="92" t="s">
        <v>2</v>
      </c>
      <c r="O3500" s="4">
        <v>1.0</v>
      </c>
    </row>
    <row r="3501">
      <c r="A3501" s="167" t="s">
        <v>8449</v>
      </c>
      <c r="B3501" s="4">
        <v>2.6465188E7</v>
      </c>
      <c r="C3501" s="1" t="s">
        <v>1732</v>
      </c>
      <c r="D3501" s="4">
        <v>3.9442621E7</v>
      </c>
      <c r="E3501" s="1" t="s">
        <v>8441</v>
      </c>
      <c r="F3501" s="1" t="s">
        <v>725</v>
      </c>
      <c r="G3501" s="4">
        <v>24616.0</v>
      </c>
      <c r="H3501" s="1" t="s">
        <v>6716</v>
      </c>
      <c r="I3501" s="4">
        <v>7755891.0</v>
      </c>
      <c r="J3501" s="4">
        <v>1.0</v>
      </c>
      <c r="K3501" s="1" t="s">
        <v>82</v>
      </c>
      <c r="L3501" s="1" t="s">
        <v>134</v>
      </c>
      <c r="M3501" s="171">
        <v>45763.0</v>
      </c>
      <c r="N3501" s="1" t="s">
        <v>2</v>
      </c>
      <c r="O3501" s="4">
        <v>1.0</v>
      </c>
    </row>
    <row r="3502">
      <c r="A3502" s="98" t="s">
        <v>8450</v>
      </c>
      <c r="B3502" s="164">
        <v>2.6465188E7</v>
      </c>
      <c r="C3502" s="92" t="s">
        <v>1735</v>
      </c>
      <c r="D3502" s="164">
        <v>3.9442621E7</v>
      </c>
      <c r="E3502" s="92" t="s">
        <v>8441</v>
      </c>
      <c r="F3502" s="92" t="s">
        <v>725</v>
      </c>
      <c r="G3502" s="164">
        <v>24616.0</v>
      </c>
      <c r="H3502" s="92" t="s">
        <v>6716</v>
      </c>
      <c r="I3502" s="164">
        <v>7755891.0</v>
      </c>
      <c r="J3502" s="4">
        <v>1.0</v>
      </c>
      <c r="K3502" s="92" t="s">
        <v>82</v>
      </c>
      <c r="L3502" s="92"/>
      <c r="M3502" s="171">
        <v>45763.0</v>
      </c>
      <c r="N3502" s="92" t="s">
        <v>2</v>
      </c>
      <c r="O3502" s="4">
        <v>1.0</v>
      </c>
    </row>
    <row r="3503">
      <c r="A3503" s="98" t="s">
        <v>8451</v>
      </c>
      <c r="B3503" s="164">
        <v>2.6465231E7</v>
      </c>
      <c r="C3503" s="92" t="s">
        <v>1725</v>
      </c>
      <c r="D3503" s="164">
        <v>3.9442675E7</v>
      </c>
      <c r="E3503" s="92" t="s">
        <v>8452</v>
      </c>
      <c r="F3503" s="92" t="s">
        <v>513</v>
      </c>
      <c r="G3503" s="164">
        <v>20700.0</v>
      </c>
      <c r="H3503" s="92" t="s">
        <v>6719</v>
      </c>
      <c r="I3503" s="164">
        <v>7743457.0</v>
      </c>
      <c r="J3503" s="4">
        <v>1.0</v>
      </c>
      <c r="K3503" s="92" t="s">
        <v>9</v>
      </c>
      <c r="L3503" s="92"/>
      <c r="M3503" s="171">
        <v>45763.0</v>
      </c>
      <c r="N3503" s="92" t="s">
        <v>2</v>
      </c>
      <c r="O3503" s="4">
        <v>1.0</v>
      </c>
    </row>
    <row r="3504">
      <c r="A3504" s="98" t="s">
        <v>8453</v>
      </c>
      <c r="B3504" s="164">
        <v>2.6465231E7</v>
      </c>
      <c r="C3504" s="92" t="s">
        <v>1732</v>
      </c>
      <c r="D3504" s="164">
        <v>3.9442675E7</v>
      </c>
      <c r="E3504" s="92" t="s">
        <v>8452</v>
      </c>
      <c r="F3504" s="92" t="s">
        <v>513</v>
      </c>
      <c r="G3504" s="164">
        <v>20700.0</v>
      </c>
      <c r="H3504" s="92" t="s">
        <v>6719</v>
      </c>
      <c r="I3504" s="164">
        <v>7743457.0</v>
      </c>
      <c r="J3504" s="4">
        <v>1.0</v>
      </c>
      <c r="K3504" s="92" t="s">
        <v>9</v>
      </c>
      <c r="L3504" s="92" t="s">
        <v>134</v>
      </c>
      <c r="M3504" s="171">
        <v>45763.0</v>
      </c>
      <c r="N3504" s="92" t="s">
        <v>2</v>
      </c>
      <c r="O3504" s="4">
        <v>1.0</v>
      </c>
    </row>
    <row r="3505">
      <c r="A3505" s="98" t="s">
        <v>8454</v>
      </c>
      <c r="B3505" s="164">
        <v>2.6465231E7</v>
      </c>
      <c r="C3505" s="92" t="s">
        <v>1735</v>
      </c>
      <c r="D3505" s="164">
        <v>3.9442675E7</v>
      </c>
      <c r="E3505" s="92" t="s">
        <v>8452</v>
      </c>
      <c r="F3505" s="92" t="s">
        <v>513</v>
      </c>
      <c r="G3505" s="164">
        <v>20700.0</v>
      </c>
      <c r="H3505" s="92" t="s">
        <v>6719</v>
      </c>
      <c r="I3505" s="164">
        <v>7743457.0</v>
      </c>
      <c r="J3505" s="4">
        <v>1.0</v>
      </c>
      <c r="K3505" s="92" t="s">
        <v>9</v>
      </c>
      <c r="L3505" s="92"/>
      <c r="M3505" s="171">
        <v>45763.0</v>
      </c>
      <c r="N3505" s="92" t="s">
        <v>2</v>
      </c>
      <c r="O3505" s="4">
        <v>1.0</v>
      </c>
    </row>
    <row r="3506">
      <c r="A3506" s="167" t="s">
        <v>8455</v>
      </c>
      <c r="B3506" s="4">
        <v>2.6465236E7</v>
      </c>
      <c r="C3506" s="1" t="s">
        <v>1725</v>
      </c>
      <c r="D3506" s="4">
        <v>3.944268E7</v>
      </c>
      <c r="E3506" s="1" t="s">
        <v>8456</v>
      </c>
      <c r="F3506" s="1" t="s">
        <v>513</v>
      </c>
      <c r="G3506" s="4">
        <v>25657.0</v>
      </c>
      <c r="H3506" s="1" t="s">
        <v>6812</v>
      </c>
      <c r="I3506" s="4">
        <v>7755891.0</v>
      </c>
      <c r="J3506" s="4">
        <v>1.0</v>
      </c>
      <c r="K3506" s="1" t="s">
        <v>82</v>
      </c>
      <c r="L3506" s="1"/>
      <c r="M3506" s="171">
        <v>45763.0</v>
      </c>
      <c r="N3506" s="1" t="s">
        <v>2</v>
      </c>
      <c r="O3506" s="4">
        <v>1.0</v>
      </c>
    </row>
    <row r="3507">
      <c r="A3507" s="98" t="s">
        <v>8457</v>
      </c>
      <c r="B3507" s="164">
        <v>2.6465236E7</v>
      </c>
      <c r="C3507" s="92" t="s">
        <v>1732</v>
      </c>
      <c r="D3507" s="164">
        <v>3.944268E7</v>
      </c>
      <c r="E3507" s="92" t="s">
        <v>8456</v>
      </c>
      <c r="F3507" s="92" t="s">
        <v>513</v>
      </c>
      <c r="G3507" s="164">
        <v>25657.0</v>
      </c>
      <c r="H3507" s="92" t="s">
        <v>6812</v>
      </c>
      <c r="I3507" s="164">
        <v>7755891.0</v>
      </c>
      <c r="J3507" s="4">
        <v>1.0</v>
      </c>
      <c r="K3507" s="92" t="s">
        <v>82</v>
      </c>
      <c r="L3507" s="92" t="s">
        <v>134</v>
      </c>
      <c r="M3507" s="171">
        <v>45763.0</v>
      </c>
      <c r="N3507" s="92" t="s">
        <v>2</v>
      </c>
      <c r="O3507" s="4">
        <v>1.0</v>
      </c>
    </row>
    <row r="3508">
      <c r="A3508" s="98" t="s">
        <v>8458</v>
      </c>
      <c r="B3508" s="164">
        <v>2.6465236E7</v>
      </c>
      <c r="C3508" s="92" t="s">
        <v>1735</v>
      </c>
      <c r="D3508" s="164">
        <v>3.944268E7</v>
      </c>
      <c r="E3508" s="92" t="s">
        <v>8456</v>
      </c>
      <c r="F3508" s="92" t="s">
        <v>513</v>
      </c>
      <c r="G3508" s="164">
        <v>25657.0</v>
      </c>
      <c r="H3508" s="92" t="s">
        <v>6812</v>
      </c>
      <c r="I3508" s="164">
        <v>7755891.0</v>
      </c>
      <c r="J3508" s="4">
        <v>1.0</v>
      </c>
      <c r="K3508" s="92" t="s">
        <v>82</v>
      </c>
      <c r="L3508" s="92"/>
      <c r="M3508" s="171">
        <v>45763.0</v>
      </c>
      <c r="N3508" s="92" t="s">
        <v>2</v>
      </c>
      <c r="O3508" s="4">
        <v>1.0</v>
      </c>
    </row>
    <row r="3509">
      <c r="A3509" s="98" t="s">
        <v>8459</v>
      </c>
      <c r="B3509" s="164">
        <v>2.6465244E7</v>
      </c>
      <c r="C3509" s="92" t="s">
        <v>1725</v>
      </c>
      <c r="D3509" s="164">
        <v>3.9442693E7</v>
      </c>
      <c r="E3509" s="92" t="s">
        <v>8460</v>
      </c>
      <c r="F3509" s="92" t="s">
        <v>178</v>
      </c>
      <c r="G3509" s="164">
        <v>23599.0</v>
      </c>
      <c r="H3509" s="92" t="s">
        <v>1944</v>
      </c>
      <c r="I3509" s="164">
        <v>7755891.0</v>
      </c>
      <c r="J3509" s="4">
        <v>1.0</v>
      </c>
      <c r="K3509" s="92" t="s">
        <v>82</v>
      </c>
      <c r="L3509" s="92"/>
      <c r="M3509" s="171">
        <v>45763.0</v>
      </c>
      <c r="N3509" s="92" t="s">
        <v>2</v>
      </c>
      <c r="O3509" s="4">
        <v>1.0</v>
      </c>
    </row>
    <row r="3510">
      <c r="A3510" s="98" t="s">
        <v>8461</v>
      </c>
      <c r="B3510" s="164">
        <v>2.6465244E7</v>
      </c>
      <c r="C3510" s="92" t="s">
        <v>1732</v>
      </c>
      <c r="D3510" s="164">
        <v>3.9442693E7</v>
      </c>
      <c r="E3510" s="92" t="s">
        <v>8460</v>
      </c>
      <c r="F3510" s="92" t="s">
        <v>178</v>
      </c>
      <c r="G3510" s="164">
        <v>23599.0</v>
      </c>
      <c r="H3510" s="92" t="s">
        <v>1944</v>
      </c>
      <c r="I3510" s="164">
        <v>7755891.0</v>
      </c>
      <c r="J3510" s="4">
        <v>1.0</v>
      </c>
      <c r="K3510" s="92" t="s">
        <v>82</v>
      </c>
      <c r="L3510" s="92" t="s">
        <v>134</v>
      </c>
      <c r="M3510" s="171">
        <v>45763.0</v>
      </c>
      <c r="N3510" s="92" t="s">
        <v>2</v>
      </c>
      <c r="O3510" s="4">
        <v>1.0</v>
      </c>
    </row>
    <row r="3511">
      <c r="A3511" s="98" t="s">
        <v>8462</v>
      </c>
      <c r="B3511" s="164">
        <v>2.6465244E7</v>
      </c>
      <c r="C3511" s="92" t="s">
        <v>1735</v>
      </c>
      <c r="D3511" s="164">
        <v>3.9442693E7</v>
      </c>
      <c r="E3511" s="92" t="s">
        <v>8460</v>
      </c>
      <c r="F3511" s="92" t="s">
        <v>178</v>
      </c>
      <c r="G3511" s="164">
        <v>23599.0</v>
      </c>
      <c r="H3511" s="92" t="s">
        <v>1944</v>
      </c>
      <c r="I3511" s="164">
        <v>7755891.0</v>
      </c>
      <c r="J3511" s="4">
        <v>1.0</v>
      </c>
      <c r="K3511" s="92" t="s">
        <v>82</v>
      </c>
      <c r="L3511" s="92"/>
      <c r="M3511" s="171">
        <v>45763.0</v>
      </c>
      <c r="N3511" s="92" t="s">
        <v>2</v>
      </c>
      <c r="O3511" s="4">
        <v>1.0</v>
      </c>
    </row>
    <row r="3512">
      <c r="A3512" s="98" t="s">
        <v>8463</v>
      </c>
      <c r="B3512" s="164">
        <v>2.6465258E7</v>
      </c>
      <c r="C3512" s="92" t="s">
        <v>1725</v>
      </c>
      <c r="D3512" s="164">
        <v>3.9442713E7</v>
      </c>
      <c r="E3512" s="92" t="s">
        <v>8464</v>
      </c>
      <c r="F3512" s="92" t="s">
        <v>401</v>
      </c>
      <c r="G3512" s="164">
        <v>24345.0</v>
      </c>
      <c r="H3512" s="92" t="s">
        <v>7912</v>
      </c>
      <c r="I3512" s="164">
        <v>7743457.0</v>
      </c>
      <c r="J3512" s="4">
        <v>1.0</v>
      </c>
      <c r="K3512" s="92" t="s">
        <v>9</v>
      </c>
      <c r="L3512" s="92"/>
      <c r="M3512" s="171">
        <v>45763.0</v>
      </c>
      <c r="N3512" s="92" t="s">
        <v>2</v>
      </c>
      <c r="O3512" s="4">
        <v>1.0</v>
      </c>
    </row>
    <row r="3513">
      <c r="A3513" s="98" t="s">
        <v>8465</v>
      </c>
      <c r="B3513" s="164">
        <v>2.6465258E7</v>
      </c>
      <c r="C3513" s="92" t="s">
        <v>1732</v>
      </c>
      <c r="D3513" s="164">
        <v>3.9442713E7</v>
      </c>
      <c r="E3513" s="92" t="s">
        <v>8464</v>
      </c>
      <c r="F3513" s="92" t="s">
        <v>401</v>
      </c>
      <c r="G3513" s="164">
        <v>24345.0</v>
      </c>
      <c r="H3513" s="92" t="s">
        <v>7912</v>
      </c>
      <c r="I3513" s="164">
        <v>7743457.0</v>
      </c>
      <c r="J3513" s="4">
        <v>1.0</v>
      </c>
      <c r="K3513" s="92" t="s">
        <v>9</v>
      </c>
      <c r="L3513" s="92" t="s">
        <v>134</v>
      </c>
      <c r="M3513" s="171">
        <v>45763.0</v>
      </c>
      <c r="N3513" s="92" t="s">
        <v>2</v>
      </c>
      <c r="O3513" s="4">
        <v>1.0</v>
      </c>
    </row>
    <row r="3514">
      <c r="A3514" s="167" t="s">
        <v>8466</v>
      </c>
      <c r="B3514" s="4">
        <v>2.6465258E7</v>
      </c>
      <c r="C3514" s="1" t="s">
        <v>1735</v>
      </c>
      <c r="D3514" s="4">
        <v>3.9442713E7</v>
      </c>
      <c r="E3514" s="1" t="s">
        <v>8464</v>
      </c>
      <c r="F3514" s="1" t="s">
        <v>401</v>
      </c>
      <c r="G3514" s="4">
        <v>24345.0</v>
      </c>
      <c r="H3514" s="1" t="s">
        <v>7912</v>
      </c>
      <c r="I3514" s="4">
        <v>7743457.0</v>
      </c>
      <c r="J3514" s="4">
        <v>1.0</v>
      </c>
      <c r="K3514" s="1" t="s">
        <v>9</v>
      </c>
      <c r="L3514" s="1"/>
      <c r="M3514" s="171">
        <v>45763.0</v>
      </c>
      <c r="N3514" s="1" t="s">
        <v>2</v>
      </c>
      <c r="O3514" s="4">
        <v>1.0</v>
      </c>
    </row>
    <row r="3515">
      <c r="A3515" s="98" t="s">
        <v>8467</v>
      </c>
      <c r="B3515" s="164">
        <v>2.6465282E7</v>
      </c>
      <c r="C3515" s="92" t="s">
        <v>1725</v>
      </c>
      <c r="D3515" s="164">
        <v>3.9442735E7</v>
      </c>
      <c r="E3515" s="92" t="s">
        <v>8468</v>
      </c>
      <c r="F3515" s="92" t="s">
        <v>178</v>
      </c>
      <c r="G3515" s="164">
        <v>23599.0</v>
      </c>
      <c r="H3515" s="92" t="s">
        <v>1944</v>
      </c>
      <c r="I3515" s="164">
        <v>7755891.0</v>
      </c>
      <c r="J3515" s="4">
        <v>1.0</v>
      </c>
      <c r="K3515" s="92" t="s">
        <v>82</v>
      </c>
      <c r="L3515" s="92"/>
      <c r="M3515" s="171">
        <v>45763.0</v>
      </c>
      <c r="N3515" s="92" t="s">
        <v>2</v>
      </c>
      <c r="O3515" s="4">
        <v>1.0</v>
      </c>
    </row>
    <row r="3516">
      <c r="A3516" s="167" t="s">
        <v>8469</v>
      </c>
      <c r="B3516" s="4">
        <v>2.6465282E7</v>
      </c>
      <c r="C3516" s="1" t="s">
        <v>1732</v>
      </c>
      <c r="D3516" s="4">
        <v>3.9442735E7</v>
      </c>
      <c r="E3516" s="1" t="s">
        <v>8468</v>
      </c>
      <c r="F3516" s="1" t="s">
        <v>178</v>
      </c>
      <c r="G3516" s="4">
        <v>23599.0</v>
      </c>
      <c r="H3516" s="1" t="s">
        <v>1944</v>
      </c>
      <c r="I3516" s="4">
        <v>7755891.0</v>
      </c>
      <c r="J3516" s="4">
        <v>1.0</v>
      </c>
      <c r="K3516" s="1" t="s">
        <v>82</v>
      </c>
      <c r="L3516" s="1" t="s">
        <v>134</v>
      </c>
      <c r="M3516" s="171">
        <v>45763.0</v>
      </c>
      <c r="N3516" s="1" t="s">
        <v>2</v>
      </c>
      <c r="O3516" s="4">
        <v>1.0</v>
      </c>
    </row>
    <row r="3517">
      <c r="A3517" s="98" t="s">
        <v>8470</v>
      </c>
      <c r="B3517" s="164">
        <v>2.6465282E7</v>
      </c>
      <c r="C3517" s="92" t="s">
        <v>1735</v>
      </c>
      <c r="D3517" s="164">
        <v>3.9442735E7</v>
      </c>
      <c r="E3517" s="92" t="s">
        <v>8468</v>
      </c>
      <c r="F3517" s="92" t="s">
        <v>178</v>
      </c>
      <c r="G3517" s="164">
        <v>23599.0</v>
      </c>
      <c r="H3517" s="92" t="s">
        <v>1944</v>
      </c>
      <c r="I3517" s="164">
        <v>7755891.0</v>
      </c>
      <c r="J3517" s="4">
        <v>1.0</v>
      </c>
      <c r="K3517" s="92" t="s">
        <v>82</v>
      </c>
      <c r="L3517" s="92"/>
      <c r="M3517" s="171">
        <v>45763.0</v>
      </c>
      <c r="N3517" s="92" t="s">
        <v>2</v>
      </c>
      <c r="O3517" s="4">
        <v>1.0</v>
      </c>
    </row>
    <row r="3518">
      <c r="A3518" s="98" t="s">
        <v>8471</v>
      </c>
      <c r="B3518" s="164">
        <v>2.6465318E7</v>
      </c>
      <c r="C3518" s="92" t="s">
        <v>1725</v>
      </c>
      <c r="D3518" s="164">
        <v>3.944278E7</v>
      </c>
      <c r="E3518" s="92" t="s">
        <v>8472</v>
      </c>
      <c r="F3518" s="92" t="s">
        <v>722</v>
      </c>
      <c r="G3518" s="164">
        <v>24345.0</v>
      </c>
      <c r="H3518" s="92" t="s">
        <v>7912</v>
      </c>
      <c r="I3518" s="164">
        <v>7743457.0</v>
      </c>
      <c r="J3518" s="4">
        <v>1.0</v>
      </c>
      <c r="K3518" s="92" t="s">
        <v>9</v>
      </c>
      <c r="L3518" s="92"/>
      <c r="M3518" s="171">
        <v>45763.0</v>
      </c>
      <c r="N3518" s="92" t="s">
        <v>2</v>
      </c>
      <c r="O3518" s="4">
        <v>1.0</v>
      </c>
    </row>
    <row r="3519">
      <c r="A3519" s="167" t="s">
        <v>8473</v>
      </c>
      <c r="B3519" s="4">
        <v>2.6465318E7</v>
      </c>
      <c r="C3519" s="1" t="s">
        <v>1732</v>
      </c>
      <c r="D3519" s="4">
        <v>3.944278E7</v>
      </c>
      <c r="E3519" s="1" t="s">
        <v>8472</v>
      </c>
      <c r="F3519" s="1" t="s">
        <v>722</v>
      </c>
      <c r="G3519" s="4">
        <v>24345.0</v>
      </c>
      <c r="H3519" s="1" t="s">
        <v>7912</v>
      </c>
      <c r="I3519" s="4">
        <v>7743457.0</v>
      </c>
      <c r="J3519" s="4">
        <v>1.0</v>
      </c>
      <c r="K3519" s="1" t="s">
        <v>9</v>
      </c>
      <c r="L3519" s="1" t="s">
        <v>134</v>
      </c>
      <c r="M3519" s="171">
        <v>45763.0</v>
      </c>
      <c r="N3519" s="1" t="s">
        <v>2</v>
      </c>
      <c r="O3519" s="4">
        <v>1.0</v>
      </c>
    </row>
    <row r="3520">
      <c r="A3520" s="98" t="s">
        <v>8474</v>
      </c>
      <c r="B3520" s="164">
        <v>2.6465318E7</v>
      </c>
      <c r="C3520" s="92" t="s">
        <v>1735</v>
      </c>
      <c r="D3520" s="164">
        <v>3.944278E7</v>
      </c>
      <c r="E3520" s="92" t="s">
        <v>8472</v>
      </c>
      <c r="F3520" s="92" t="s">
        <v>722</v>
      </c>
      <c r="G3520" s="164">
        <v>24345.0</v>
      </c>
      <c r="H3520" s="92" t="s">
        <v>7912</v>
      </c>
      <c r="I3520" s="164">
        <v>7743457.0</v>
      </c>
      <c r="J3520" s="4">
        <v>1.0</v>
      </c>
      <c r="K3520" s="92" t="s">
        <v>9</v>
      </c>
      <c r="L3520" s="92"/>
      <c r="M3520" s="171">
        <v>45763.0</v>
      </c>
      <c r="N3520" s="92" t="s">
        <v>2</v>
      </c>
      <c r="O3520" s="4">
        <v>1.0</v>
      </c>
    </row>
    <row r="3521">
      <c r="A3521" s="167" t="s">
        <v>8475</v>
      </c>
      <c r="B3521" s="4">
        <v>2.6465348E7</v>
      </c>
      <c r="C3521" s="1" t="s">
        <v>1725</v>
      </c>
      <c r="D3521" s="4">
        <v>3.9442801E7</v>
      </c>
      <c r="E3521" s="1" t="s">
        <v>8476</v>
      </c>
      <c r="F3521" s="1" t="s">
        <v>401</v>
      </c>
      <c r="G3521" s="4">
        <v>24345.0</v>
      </c>
      <c r="H3521" s="1" t="s">
        <v>7912</v>
      </c>
      <c r="I3521" s="4">
        <v>7743457.0</v>
      </c>
      <c r="J3521" s="4">
        <v>1.0</v>
      </c>
      <c r="K3521" s="1" t="s">
        <v>9</v>
      </c>
      <c r="L3521" s="1"/>
      <c r="M3521" s="171">
        <v>45763.0</v>
      </c>
      <c r="N3521" s="1" t="s">
        <v>2</v>
      </c>
      <c r="O3521" s="4">
        <v>1.0</v>
      </c>
    </row>
    <row r="3522">
      <c r="A3522" s="167" t="s">
        <v>8477</v>
      </c>
      <c r="B3522" s="4">
        <v>2.6465348E7</v>
      </c>
      <c r="C3522" s="1" t="s">
        <v>1732</v>
      </c>
      <c r="D3522" s="4">
        <v>3.9442801E7</v>
      </c>
      <c r="E3522" s="1" t="s">
        <v>8476</v>
      </c>
      <c r="F3522" s="1" t="s">
        <v>401</v>
      </c>
      <c r="G3522" s="4">
        <v>24345.0</v>
      </c>
      <c r="H3522" s="1" t="s">
        <v>7912</v>
      </c>
      <c r="I3522" s="4">
        <v>7743457.0</v>
      </c>
      <c r="J3522" s="4">
        <v>1.0</v>
      </c>
      <c r="K3522" s="1" t="s">
        <v>9</v>
      </c>
      <c r="L3522" s="1" t="s">
        <v>134</v>
      </c>
      <c r="M3522" s="171">
        <v>45763.0</v>
      </c>
      <c r="N3522" s="1" t="s">
        <v>2</v>
      </c>
      <c r="O3522" s="4">
        <v>1.0</v>
      </c>
    </row>
    <row r="3523">
      <c r="A3523" s="167" t="s">
        <v>8478</v>
      </c>
      <c r="B3523" s="4">
        <v>2.6465348E7</v>
      </c>
      <c r="C3523" s="1" t="s">
        <v>1735</v>
      </c>
      <c r="D3523" s="4">
        <v>3.9442801E7</v>
      </c>
      <c r="E3523" s="1" t="s">
        <v>8476</v>
      </c>
      <c r="F3523" s="1" t="s">
        <v>401</v>
      </c>
      <c r="G3523" s="4">
        <v>24345.0</v>
      </c>
      <c r="H3523" s="1" t="s">
        <v>7912</v>
      </c>
      <c r="I3523" s="4">
        <v>7743457.0</v>
      </c>
      <c r="J3523" s="4">
        <v>1.0</v>
      </c>
      <c r="K3523" s="1" t="s">
        <v>9</v>
      </c>
      <c r="L3523" s="1"/>
      <c r="M3523" s="171">
        <v>45763.0</v>
      </c>
      <c r="N3523" s="1" t="s">
        <v>2</v>
      </c>
      <c r="O3523" s="4">
        <v>1.0</v>
      </c>
    </row>
    <row r="3524">
      <c r="A3524" s="167" t="s">
        <v>8479</v>
      </c>
      <c r="B3524" s="4">
        <v>2.6465466E7</v>
      </c>
      <c r="C3524" s="1" t="s">
        <v>1725</v>
      </c>
      <c r="D3524" s="4">
        <v>3.9442941E7</v>
      </c>
      <c r="E3524" s="1" t="s">
        <v>8480</v>
      </c>
      <c r="F3524" s="1" t="s">
        <v>401</v>
      </c>
      <c r="G3524" s="4">
        <v>24345.0</v>
      </c>
      <c r="H3524" s="1" t="s">
        <v>7912</v>
      </c>
      <c r="I3524" s="4">
        <v>7743457.0</v>
      </c>
      <c r="J3524" s="4">
        <v>1.0</v>
      </c>
      <c r="K3524" s="1" t="s">
        <v>9</v>
      </c>
      <c r="L3524" s="1"/>
      <c r="M3524" s="171">
        <v>45763.0</v>
      </c>
      <c r="N3524" s="1" t="s">
        <v>2</v>
      </c>
      <c r="O3524" s="4">
        <v>1.0</v>
      </c>
    </row>
    <row r="3525">
      <c r="A3525" s="98" t="s">
        <v>8481</v>
      </c>
      <c r="B3525" s="164">
        <v>2.6465466E7</v>
      </c>
      <c r="C3525" s="92" t="s">
        <v>1732</v>
      </c>
      <c r="D3525" s="164">
        <v>3.9442941E7</v>
      </c>
      <c r="E3525" s="92" t="s">
        <v>8480</v>
      </c>
      <c r="F3525" s="92" t="s">
        <v>401</v>
      </c>
      <c r="G3525" s="164">
        <v>24345.0</v>
      </c>
      <c r="H3525" s="92" t="s">
        <v>7912</v>
      </c>
      <c r="I3525" s="164">
        <v>7743457.0</v>
      </c>
      <c r="J3525" s="4">
        <v>1.0</v>
      </c>
      <c r="K3525" s="92" t="s">
        <v>9</v>
      </c>
      <c r="L3525" s="92" t="s">
        <v>134</v>
      </c>
      <c r="M3525" s="171">
        <v>45763.0</v>
      </c>
      <c r="N3525" s="92" t="s">
        <v>2</v>
      </c>
      <c r="O3525" s="4">
        <v>1.0</v>
      </c>
    </row>
    <row r="3526">
      <c r="A3526" s="167" t="s">
        <v>8482</v>
      </c>
      <c r="B3526" s="4">
        <v>2.6465466E7</v>
      </c>
      <c r="C3526" s="1" t="s">
        <v>1735</v>
      </c>
      <c r="D3526" s="4">
        <v>3.9442941E7</v>
      </c>
      <c r="E3526" s="1" t="s">
        <v>8480</v>
      </c>
      <c r="F3526" s="1" t="s">
        <v>401</v>
      </c>
      <c r="G3526" s="4">
        <v>24345.0</v>
      </c>
      <c r="H3526" s="1" t="s">
        <v>7912</v>
      </c>
      <c r="I3526" s="4">
        <v>7743457.0</v>
      </c>
      <c r="J3526" s="4">
        <v>1.0</v>
      </c>
      <c r="K3526" s="1" t="s">
        <v>9</v>
      </c>
      <c r="L3526" s="1"/>
      <c r="M3526" s="171">
        <v>45763.0</v>
      </c>
      <c r="N3526" s="1" t="s">
        <v>2</v>
      </c>
      <c r="O3526" s="4">
        <v>1.0</v>
      </c>
    </row>
    <row r="3527">
      <c r="A3527" s="98" t="s">
        <v>8483</v>
      </c>
      <c r="B3527" s="164">
        <v>2.6465482E7</v>
      </c>
      <c r="C3527" s="92" t="s">
        <v>1725</v>
      </c>
      <c r="D3527" s="164">
        <v>3.9442956E7</v>
      </c>
      <c r="E3527" s="92" t="s">
        <v>4928</v>
      </c>
      <c r="F3527" s="92" t="s">
        <v>132</v>
      </c>
      <c r="G3527" s="164">
        <v>23901.0</v>
      </c>
      <c r="H3527" s="92" t="s">
        <v>7841</v>
      </c>
      <c r="I3527" s="164">
        <v>7743457.0</v>
      </c>
      <c r="J3527" s="4">
        <v>1.0</v>
      </c>
      <c r="K3527" s="92" t="s">
        <v>9</v>
      </c>
      <c r="L3527" s="92"/>
      <c r="M3527" s="171">
        <v>45763.0</v>
      </c>
      <c r="N3527" s="92" t="s">
        <v>2</v>
      </c>
      <c r="O3527" s="4">
        <v>1.0</v>
      </c>
    </row>
    <row r="3528">
      <c r="A3528" s="98" t="s">
        <v>8484</v>
      </c>
      <c r="B3528" s="164">
        <v>2.6465482E7</v>
      </c>
      <c r="C3528" s="92" t="s">
        <v>1732</v>
      </c>
      <c r="D3528" s="164">
        <v>3.9442956E7</v>
      </c>
      <c r="E3528" s="92" t="s">
        <v>4928</v>
      </c>
      <c r="F3528" s="92" t="s">
        <v>132</v>
      </c>
      <c r="G3528" s="164">
        <v>23901.0</v>
      </c>
      <c r="H3528" s="92" t="s">
        <v>7841</v>
      </c>
      <c r="I3528" s="164">
        <v>7743457.0</v>
      </c>
      <c r="J3528" s="4">
        <v>1.0</v>
      </c>
      <c r="K3528" s="92" t="s">
        <v>9</v>
      </c>
      <c r="L3528" s="92" t="s">
        <v>134</v>
      </c>
      <c r="M3528" s="171">
        <v>45763.0</v>
      </c>
      <c r="N3528" s="92" t="s">
        <v>2</v>
      </c>
      <c r="O3528" s="4">
        <v>1.0</v>
      </c>
    </row>
    <row r="3529">
      <c r="A3529" s="98" t="s">
        <v>8485</v>
      </c>
      <c r="B3529" s="164">
        <v>2.6465482E7</v>
      </c>
      <c r="C3529" s="92" t="s">
        <v>1735</v>
      </c>
      <c r="D3529" s="164">
        <v>3.9442956E7</v>
      </c>
      <c r="E3529" s="92" t="s">
        <v>4928</v>
      </c>
      <c r="F3529" s="92" t="s">
        <v>132</v>
      </c>
      <c r="G3529" s="164">
        <v>23901.0</v>
      </c>
      <c r="H3529" s="92" t="s">
        <v>7841</v>
      </c>
      <c r="I3529" s="164">
        <v>7743457.0</v>
      </c>
      <c r="J3529" s="4">
        <v>1.0</v>
      </c>
      <c r="K3529" s="92" t="s">
        <v>9</v>
      </c>
      <c r="L3529" s="92"/>
      <c r="M3529" s="171">
        <v>45763.0</v>
      </c>
      <c r="N3529" s="92" t="s">
        <v>2</v>
      </c>
      <c r="O3529" s="4">
        <v>1.0</v>
      </c>
    </row>
    <row r="3530">
      <c r="A3530" s="98" t="s">
        <v>8486</v>
      </c>
      <c r="B3530" s="164">
        <v>2.6465491E7</v>
      </c>
      <c r="C3530" s="92" t="s">
        <v>1725</v>
      </c>
      <c r="D3530" s="164">
        <v>3.9442972E7</v>
      </c>
      <c r="E3530" s="92" t="s">
        <v>8487</v>
      </c>
      <c r="F3530" s="92" t="s">
        <v>513</v>
      </c>
      <c r="G3530" s="164">
        <v>20700.0</v>
      </c>
      <c r="H3530" s="92" t="s">
        <v>6719</v>
      </c>
      <c r="I3530" s="164">
        <v>7743457.0</v>
      </c>
      <c r="J3530" s="4">
        <v>1.0</v>
      </c>
      <c r="K3530" s="92" t="s">
        <v>9</v>
      </c>
      <c r="L3530" s="92"/>
      <c r="M3530" s="171">
        <v>45763.0</v>
      </c>
      <c r="N3530" s="92" t="s">
        <v>2</v>
      </c>
      <c r="O3530" s="4">
        <v>1.0</v>
      </c>
    </row>
    <row r="3531">
      <c r="A3531" s="98" t="s">
        <v>8488</v>
      </c>
      <c r="B3531" s="164">
        <v>2.6465491E7</v>
      </c>
      <c r="C3531" s="92" t="s">
        <v>1732</v>
      </c>
      <c r="D3531" s="164">
        <v>3.9442972E7</v>
      </c>
      <c r="E3531" s="92" t="s">
        <v>8487</v>
      </c>
      <c r="F3531" s="92" t="s">
        <v>513</v>
      </c>
      <c r="G3531" s="164">
        <v>20700.0</v>
      </c>
      <c r="H3531" s="92" t="s">
        <v>6719</v>
      </c>
      <c r="I3531" s="164">
        <v>7743457.0</v>
      </c>
      <c r="J3531" s="4">
        <v>1.0</v>
      </c>
      <c r="K3531" s="92" t="s">
        <v>9</v>
      </c>
      <c r="L3531" s="92" t="s">
        <v>134</v>
      </c>
      <c r="M3531" s="171">
        <v>45763.0</v>
      </c>
      <c r="N3531" s="92" t="s">
        <v>2</v>
      </c>
      <c r="O3531" s="4">
        <v>1.0</v>
      </c>
    </row>
    <row r="3532">
      <c r="A3532" s="98" t="s">
        <v>8489</v>
      </c>
      <c r="B3532" s="164">
        <v>2.6465491E7</v>
      </c>
      <c r="C3532" s="92" t="s">
        <v>1735</v>
      </c>
      <c r="D3532" s="164">
        <v>3.9442972E7</v>
      </c>
      <c r="E3532" s="92" t="s">
        <v>8487</v>
      </c>
      <c r="F3532" s="92" t="s">
        <v>513</v>
      </c>
      <c r="G3532" s="164">
        <v>20700.0</v>
      </c>
      <c r="H3532" s="92" t="s">
        <v>6719</v>
      </c>
      <c r="I3532" s="164">
        <v>7743457.0</v>
      </c>
      <c r="J3532" s="4">
        <v>1.0</v>
      </c>
      <c r="K3532" s="92" t="s">
        <v>9</v>
      </c>
      <c r="L3532" s="92"/>
      <c r="M3532" s="171">
        <v>45763.0</v>
      </c>
      <c r="N3532" s="92" t="s">
        <v>2</v>
      </c>
      <c r="O3532" s="4">
        <v>1.0</v>
      </c>
    </row>
    <row r="3533">
      <c r="A3533" s="98" t="s">
        <v>8490</v>
      </c>
      <c r="B3533" s="164">
        <v>2.6465526E7</v>
      </c>
      <c r="C3533" s="92" t="s">
        <v>1725</v>
      </c>
      <c r="D3533" s="164">
        <v>3.9443016E7</v>
      </c>
      <c r="E3533" s="92" t="s">
        <v>8491</v>
      </c>
      <c r="F3533" s="92" t="s">
        <v>722</v>
      </c>
      <c r="G3533" s="164">
        <v>25657.0</v>
      </c>
      <c r="H3533" s="92" t="s">
        <v>6812</v>
      </c>
      <c r="I3533" s="164">
        <v>7755891.0</v>
      </c>
      <c r="J3533" s="4">
        <v>1.0</v>
      </c>
      <c r="K3533" s="92" t="s">
        <v>82</v>
      </c>
      <c r="L3533" s="92"/>
      <c r="M3533" s="171">
        <v>45763.0</v>
      </c>
      <c r="N3533" s="92" t="s">
        <v>2</v>
      </c>
      <c r="O3533" s="4">
        <v>1.0</v>
      </c>
    </row>
    <row r="3534">
      <c r="A3534" s="167" t="s">
        <v>8492</v>
      </c>
      <c r="B3534" s="4">
        <v>2.6465526E7</v>
      </c>
      <c r="C3534" s="1" t="s">
        <v>1732</v>
      </c>
      <c r="D3534" s="4">
        <v>3.9443016E7</v>
      </c>
      <c r="E3534" s="1" t="s">
        <v>8491</v>
      </c>
      <c r="F3534" s="1" t="s">
        <v>722</v>
      </c>
      <c r="G3534" s="4">
        <v>25657.0</v>
      </c>
      <c r="H3534" s="1" t="s">
        <v>6812</v>
      </c>
      <c r="I3534" s="4">
        <v>7755891.0</v>
      </c>
      <c r="J3534" s="4">
        <v>1.0</v>
      </c>
      <c r="K3534" s="1" t="s">
        <v>82</v>
      </c>
      <c r="L3534" s="1" t="s">
        <v>134</v>
      </c>
      <c r="M3534" s="171">
        <v>45763.0</v>
      </c>
      <c r="N3534" s="1" t="s">
        <v>2</v>
      </c>
      <c r="O3534" s="4">
        <v>1.0</v>
      </c>
    </row>
    <row r="3535">
      <c r="A3535" s="98" t="s">
        <v>8493</v>
      </c>
      <c r="B3535" s="164">
        <v>2.6465526E7</v>
      </c>
      <c r="C3535" s="92" t="s">
        <v>1735</v>
      </c>
      <c r="D3535" s="164">
        <v>3.9443016E7</v>
      </c>
      <c r="E3535" s="92" t="s">
        <v>8491</v>
      </c>
      <c r="F3535" s="92" t="s">
        <v>722</v>
      </c>
      <c r="G3535" s="164">
        <v>25657.0</v>
      </c>
      <c r="H3535" s="92" t="s">
        <v>6812</v>
      </c>
      <c r="I3535" s="164">
        <v>7755891.0</v>
      </c>
      <c r="J3535" s="4">
        <v>1.0</v>
      </c>
      <c r="K3535" s="92" t="s">
        <v>82</v>
      </c>
      <c r="L3535" s="92"/>
      <c r="M3535" s="171">
        <v>45763.0</v>
      </c>
      <c r="N3535" s="92" t="s">
        <v>2</v>
      </c>
      <c r="O3535" s="4">
        <v>1.0</v>
      </c>
    </row>
    <row r="3536">
      <c r="A3536" s="167" t="s">
        <v>8494</v>
      </c>
      <c r="B3536" s="4">
        <v>2.6465537E7</v>
      </c>
      <c r="C3536" s="1" t="s">
        <v>1725</v>
      </c>
      <c r="D3536" s="4">
        <v>3.9443024E7</v>
      </c>
      <c r="E3536" s="1" t="s">
        <v>8495</v>
      </c>
      <c r="F3536" s="1" t="s">
        <v>178</v>
      </c>
      <c r="G3536" s="4">
        <v>23901.0</v>
      </c>
      <c r="H3536" s="1" t="s">
        <v>7841</v>
      </c>
      <c r="I3536" s="4">
        <v>7755891.0</v>
      </c>
      <c r="J3536" s="4">
        <v>1.0</v>
      </c>
      <c r="K3536" s="1" t="s">
        <v>82</v>
      </c>
      <c r="L3536" s="1"/>
      <c r="M3536" s="171">
        <v>45763.0</v>
      </c>
      <c r="N3536" s="1" t="s">
        <v>2</v>
      </c>
      <c r="O3536" s="4">
        <v>1.0</v>
      </c>
    </row>
    <row r="3537">
      <c r="A3537" s="98" t="s">
        <v>8496</v>
      </c>
      <c r="B3537" s="164">
        <v>2.6465537E7</v>
      </c>
      <c r="C3537" s="92" t="s">
        <v>1732</v>
      </c>
      <c r="D3537" s="164">
        <v>3.9443024E7</v>
      </c>
      <c r="E3537" s="92" t="s">
        <v>8495</v>
      </c>
      <c r="F3537" s="92" t="s">
        <v>178</v>
      </c>
      <c r="G3537" s="164">
        <v>23901.0</v>
      </c>
      <c r="H3537" s="92" t="s">
        <v>7841</v>
      </c>
      <c r="I3537" s="164">
        <v>7755891.0</v>
      </c>
      <c r="J3537" s="4">
        <v>1.0</v>
      </c>
      <c r="K3537" s="92" t="s">
        <v>82</v>
      </c>
      <c r="L3537" s="92" t="s">
        <v>134</v>
      </c>
      <c r="M3537" s="171">
        <v>45763.0</v>
      </c>
      <c r="N3537" s="92" t="s">
        <v>2</v>
      </c>
      <c r="O3537" s="4">
        <v>1.0</v>
      </c>
    </row>
    <row r="3538">
      <c r="A3538" s="167" t="s">
        <v>8497</v>
      </c>
      <c r="B3538" s="4">
        <v>2.6465537E7</v>
      </c>
      <c r="C3538" s="1" t="s">
        <v>1735</v>
      </c>
      <c r="D3538" s="4">
        <v>3.9443024E7</v>
      </c>
      <c r="E3538" s="1" t="s">
        <v>8495</v>
      </c>
      <c r="F3538" s="1" t="s">
        <v>178</v>
      </c>
      <c r="G3538" s="4">
        <v>23901.0</v>
      </c>
      <c r="H3538" s="1" t="s">
        <v>7841</v>
      </c>
      <c r="I3538" s="4">
        <v>7755891.0</v>
      </c>
      <c r="J3538" s="4">
        <v>1.0</v>
      </c>
      <c r="K3538" s="1" t="s">
        <v>82</v>
      </c>
      <c r="L3538" s="1"/>
      <c r="M3538" s="171">
        <v>45763.0</v>
      </c>
      <c r="N3538" s="1" t="s">
        <v>2</v>
      </c>
      <c r="O3538" s="4">
        <v>1.0</v>
      </c>
    </row>
    <row r="3539">
      <c r="A3539" s="98" t="s">
        <v>8498</v>
      </c>
      <c r="B3539" s="164">
        <v>2.6465542E7</v>
      </c>
      <c r="C3539" s="92" t="s">
        <v>1725</v>
      </c>
      <c r="D3539" s="164">
        <v>3.9443028E7</v>
      </c>
      <c r="E3539" s="92" t="s">
        <v>8499</v>
      </c>
      <c r="F3539" s="92" t="s">
        <v>722</v>
      </c>
      <c r="G3539" s="164">
        <v>24345.0</v>
      </c>
      <c r="H3539" s="92" t="s">
        <v>7912</v>
      </c>
      <c r="I3539" s="164">
        <v>7743457.0</v>
      </c>
      <c r="J3539" s="4">
        <v>1.0</v>
      </c>
      <c r="K3539" s="92" t="s">
        <v>9</v>
      </c>
      <c r="L3539" s="92"/>
      <c r="M3539" s="171">
        <v>45763.0</v>
      </c>
      <c r="N3539" s="92" t="s">
        <v>2</v>
      </c>
      <c r="O3539" s="4">
        <v>1.0</v>
      </c>
    </row>
    <row r="3540">
      <c r="A3540" s="167" t="s">
        <v>8500</v>
      </c>
      <c r="B3540" s="4">
        <v>2.6465542E7</v>
      </c>
      <c r="C3540" s="1" t="s">
        <v>1732</v>
      </c>
      <c r="D3540" s="4">
        <v>3.9443028E7</v>
      </c>
      <c r="E3540" s="1" t="s">
        <v>8499</v>
      </c>
      <c r="F3540" s="1" t="s">
        <v>722</v>
      </c>
      <c r="G3540" s="4">
        <v>24345.0</v>
      </c>
      <c r="H3540" s="1" t="s">
        <v>7912</v>
      </c>
      <c r="I3540" s="4">
        <v>7743457.0</v>
      </c>
      <c r="J3540" s="4">
        <v>1.0</v>
      </c>
      <c r="K3540" s="1" t="s">
        <v>9</v>
      </c>
      <c r="L3540" s="1" t="s">
        <v>134</v>
      </c>
      <c r="M3540" s="171">
        <v>45763.0</v>
      </c>
      <c r="N3540" s="1" t="s">
        <v>2</v>
      </c>
      <c r="O3540" s="4">
        <v>1.0</v>
      </c>
    </row>
    <row r="3541">
      <c r="A3541" s="98" t="s">
        <v>8501</v>
      </c>
      <c r="B3541" s="164">
        <v>2.6465542E7</v>
      </c>
      <c r="C3541" s="92" t="s">
        <v>1735</v>
      </c>
      <c r="D3541" s="164">
        <v>3.9443028E7</v>
      </c>
      <c r="E3541" s="92" t="s">
        <v>8499</v>
      </c>
      <c r="F3541" s="92" t="s">
        <v>722</v>
      </c>
      <c r="G3541" s="164">
        <v>24345.0</v>
      </c>
      <c r="H3541" s="92" t="s">
        <v>7912</v>
      </c>
      <c r="I3541" s="164">
        <v>7743457.0</v>
      </c>
      <c r="J3541" s="4">
        <v>1.0</v>
      </c>
      <c r="K3541" s="92" t="s">
        <v>9</v>
      </c>
      <c r="L3541" s="92"/>
      <c r="M3541" s="171">
        <v>45763.0</v>
      </c>
      <c r="N3541" s="92" t="s">
        <v>2</v>
      </c>
      <c r="O3541" s="4">
        <v>1.0</v>
      </c>
    </row>
    <row r="3542">
      <c r="A3542" s="167" t="s">
        <v>8502</v>
      </c>
      <c r="B3542" s="4">
        <v>2.6465563E7</v>
      </c>
      <c r="C3542" s="1" t="s">
        <v>1725</v>
      </c>
      <c r="D3542" s="4">
        <v>3.9443051E7</v>
      </c>
      <c r="E3542" s="1" t="s">
        <v>8503</v>
      </c>
      <c r="F3542" s="1" t="s">
        <v>132</v>
      </c>
      <c r="G3542" s="4">
        <v>23901.0</v>
      </c>
      <c r="H3542" s="1" t="s">
        <v>7841</v>
      </c>
      <c r="I3542" s="4">
        <v>7743457.0</v>
      </c>
      <c r="J3542" s="4">
        <v>1.0</v>
      </c>
      <c r="K3542" s="1" t="s">
        <v>9</v>
      </c>
      <c r="L3542" s="1"/>
      <c r="M3542" s="171">
        <v>45763.0</v>
      </c>
      <c r="N3542" s="1" t="s">
        <v>2</v>
      </c>
      <c r="O3542" s="4">
        <v>1.0</v>
      </c>
    </row>
    <row r="3543">
      <c r="A3543" s="98" t="s">
        <v>8504</v>
      </c>
      <c r="B3543" s="164">
        <v>2.6465563E7</v>
      </c>
      <c r="C3543" s="92" t="s">
        <v>1732</v>
      </c>
      <c r="D3543" s="164">
        <v>3.9443051E7</v>
      </c>
      <c r="E3543" s="92" t="s">
        <v>8503</v>
      </c>
      <c r="F3543" s="92" t="s">
        <v>132</v>
      </c>
      <c r="G3543" s="164">
        <v>23901.0</v>
      </c>
      <c r="H3543" s="92" t="s">
        <v>7841</v>
      </c>
      <c r="I3543" s="164">
        <v>7743457.0</v>
      </c>
      <c r="J3543" s="4">
        <v>1.0</v>
      </c>
      <c r="K3543" s="92" t="s">
        <v>9</v>
      </c>
      <c r="L3543" s="92" t="s">
        <v>134</v>
      </c>
      <c r="M3543" s="171">
        <v>45763.0</v>
      </c>
      <c r="N3543" s="92" t="s">
        <v>2</v>
      </c>
      <c r="O3543" s="4">
        <v>1.0</v>
      </c>
    </row>
    <row r="3544">
      <c r="A3544" s="98" t="s">
        <v>8505</v>
      </c>
      <c r="B3544" s="164">
        <v>2.6465563E7</v>
      </c>
      <c r="C3544" s="92" t="s">
        <v>1735</v>
      </c>
      <c r="D3544" s="164">
        <v>3.9443051E7</v>
      </c>
      <c r="E3544" s="92" t="s">
        <v>8503</v>
      </c>
      <c r="F3544" s="92" t="s">
        <v>132</v>
      </c>
      <c r="G3544" s="164">
        <v>23901.0</v>
      </c>
      <c r="H3544" s="92" t="s">
        <v>7841</v>
      </c>
      <c r="I3544" s="164">
        <v>7743457.0</v>
      </c>
      <c r="J3544" s="4">
        <v>1.0</v>
      </c>
      <c r="K3544" s="92" t="s">
        <v>9</v>
      </c>
      <c r="L3544" s="92"/>
      <c r="M3544" s="171">
        <v>45763.0</v>
      </c>
      <c r="N3544" s="92" t="s">
        <v>2</v>
      </c>
      <c r="O3544" s="4">
        <v>1.0</v>
      </c>
    </row>
    <row r="3545">
      <c r="A3545" s="167" t="s">
        <v>8506</v>
      </c>
      <c r="B3545" s="4">
        <v>2.646557E7</v>
      </c>
      <c r="C3545" s="1" t="s">
        <v>1725</v>
      </c>
      <c r="D3545" s="4">
        <v>3.9443056E7</v>
      </c>
      <c r="E3545" s="1" t="s">
        <v>8507</v>
      </c>
      <c r="F3545" s="1" t="s">
        <v>129</v>
      </c>
      <c r="G3545" s="4">
        <v>20700.0</v>
      </c>
      <c r="H3545" s="1" t="s">
        <v>6719</v>
      </c>
      <c r="I3545" s="4">
        <v>7743457.0</v>
      </c>
      <c r="J3545" s="4">
        <v>1.0</v>
      </c>
      <c r="K3545" s="1" t="s">
        <v>9</v>
      </c>
      <c r="L3545" s="1"/>
      <c r="M3545" s="171">
        <v>45763.0</v>
      </c>
      <c r="N3545" s="1" t="s">
        <v>2</v>
      </c>
      <c r="O3545" s="4">
        <v>1.0</v>
      </c>
    </row>
    <row r="3546">
      <c r="A3546" s="98" t="s">
        <v>8508</v>
      </c>
      <c r="B3546" s="164">
        <v>2.646557E7</v>
      </c>
      <c r="C3546" s="92" t="s">
        <v>1732</v>
      </c>
      <c r="D3546" s="164">
        <v>3.9443056E7</v>
      </c>
      <c r="E3546" s="92" t="s">
        <v>8507</v>
      </c>
      <c r="F3546" s="92" t="s">
        <v>129</v>
      </c>
      <c r="G3546" s="164">
        <v>20700.0</v>
      </c>
      <c r="H3546" s="92" t="s">
        <v>6719</v>
      </c>
      <c r="I3546" s="164">
        <v>7743457.0</v>
      </c>
      <c r="J3546" s="4">
        <v>1.0</v>
      </c>
      <c r="K3546" s="92" t="s">
        <v>9</v>
      </c>
      <c r="L3546" s="92" t="s">
        <v>134</v>
      </c>
      <c r="M3546" s="171">
        <v>45763.0</v>
      </c>
      <c r="N3546" s="92" t="s">
        <v>2</v>
      </c>
      <c r="O3546" s="4">
        <v>1.0</v>
      </c>
    </row>
    <row r="3547">
      <c r="A3547" s="98" t="s">
        <v>8509</v>
      </c>
      <c r="B3547" s="164">
        <v>2.646557E7</v>
      </c>
      <c r="C3547" s="92" t="s">
        <v>1735</v>
      </c>
      <c r="D3547" s="164">
        <v>3.9443056E7</v>
      </c>
      <c r="E3547" s="92" t="s">
        <v>8507</v>
      </c>
      <c r="F3547" s="92" t="s">
        <v>129</v>
      </c>
      <c r="G3547" s="164">
        <v>20700.0</v>
      </c>
      <c r="H3547" s="92" t="s">
        <v>6719</v>
      </c>
      <c r="I3547" s="164">
        <v>7743457.0</v>
      </c>
      <c r="J3547" s="4">
        <v>1.0</v>
      </c>
      <c r="K3547" s="92" t="s">
        <v>9</v>
      </c>
      <c r="L3547" s="92"/>
      <c r="M3547" s="171">
        <v>45763.0</v>
      </c>
      <c r="N3547" s="92" t="s">
        <v>2</v>
      </c>
      <c r="O3547" s="4">
        <v>1.0</v>
      </c>
    </row>
    <row r="3548">
      <c r="A3548" s="98" t="s">
        <v>8510</v>
      </c>
      <c r="B3548" s="164">
        <v>2.6465621E7</v>
      </c>
      <c r="C3548" s="92" t="s">
        <v>1725</v>
      </c>
      <c r="D3548" s="164">
        <v>3.9443112E7</v>
      </c>
      <c r="E3548" s="92" t="s">
        <v>8511</v>
      </c>
      <c r="F3548" s="92" t="s">
        <v>403</v>
      </c>
      <c r="G3548" s="164">
        <v>23901.0</v>
      </c>
      <c r="H3548" s="92" t="s">
        <v>7841</v>
      </c>
      <c r="I3548" s="164">
        <v>7755891.0</v>
      </c>
      <c r="J3548" s="4">
        <v>1.0</v>
      </c>
      <c r="K3548" s="92" t="s">
        <v>82</v>
      </c>
      <c r="L3548" s="92"/>
      <c r="M3548" s="171">
        <v>45763.0</v>
      </c>
      <c r="N3548" s="92" t="s">
        <v>2</v>
      </c>
      <c r="O3548" s="4">
        <v>1.0</v>
      </c>
    </row>
    <row r="3549">
      <c r="A3549" s="167" t="s">
        <v>8512</v>
      </c>
      <c r="B3549" s="4">
        <v>2.6465621E7</v>
      </c>
      <c r="C3549" s="1" t="s">
        <v>1732</v>
      </c>
      <c r="D3549" s="4">
        <v>3.9443112E7</v>
      </c>
      <c r="E3549" s="1" t="s">
        <v>8511</v>
      </c>
      <c r="F3549" s="1" t="s">
        <v>403</v>
      </c>
      <c r="G3549" s="4">
        <v>23901.0</v>
      </c>
      <c r="H3549" s="1" t="s">
        <v>7841</v>
      </c>
      <c r="I3549" s="4">
        <v>7755891.0</v>
      </c>
      <c r="J3549" s="4">
        <v>1.0</v>
      </c>
      <c r="K3549" s="1" t="s">
        <v>82</v>
      </c>
      <c r="L3549" s="1" t="s">
        <v>134</v>
      </c>
      <c r="M3549" s="171">
        <v>45763.0</v>
      </c>
      <c r="N3549" s="1" t="s">
        <v>2</v>
      </c>
      <c r="O3549" s="4">
        <v>1.0</v>
      </c>
    </row>
    <row r="3550">
      <c r="A3550" s="98" t="s">
        <v>8513</v>
      </c>
      <c r="B3550" s="164">
        <v>2.6465621E7</v>
      </c>
      <c r="C3550" s="92" t="s">
        <v>1735</v>
      </c>
      <c r="D3550" s="164">
        <v>3.9443112E7</v>
      </c>
      <c r="E3550" s="92" t="s">
        <v>8511</v>
      </c>
      <c r="F3550" s="92" t="s">
        <v>403</v>
      </c>
      <c r="G3550" s="164">
        <v>23901.0</v>
      </c>
      <c r="H3550" s="92" t="s">
        <v>7841</v>
      </c>
      <c r="I3550" s="164">
        <v>7755891.0</v>
      </c>
      <c r="J3550" s="4">
        <v>1.0</v>
      </c>
      <c r="K3550" s="92" t="s">
        <v>82</v>
      </c>
      <c r="L3550" s="92"/>
      <c r="M3550" s="171">
        <v>45763.0</v>
      </c>
      <c r="N3550" s="92" t="s">
        <v>2</v>
      </c>
      <c r="O3550" s="4">
        <v>1.0</v>
      </c>
    </row>
    <row r="3551">
      <c r="A3551" s="167" t="s">
        <v>8514</v>
      </c>
      <c r="B3551" s="4">
        <v>2.6465684E7</v>
      </c>
      <c r="C3551" s="1" t="s">
        <v>1725</v>
      </c>
      <c r="D3551" s="4">
        <v>3.9443172E7</v>
      </c>
      <c r="E3551" s="1" t="s">
        <v>7415</v>
      </c>
      <c r="F3551" s="1" t="s">
        <v>129</v>
      </c>
      <c r="G3551" s="4">
        <v>20700.0</v>
      </c>
      <c r="H3551" s="1" t="s">
        <v>6719</v>
      </c>
      <c r="I3551" s="4">
        <v>7743457.0</v>
      </c>
      <c r="J3551" s="4">
        <v>1.0</v>
      </c>
      <c r="K3551" s="1" t="s">
        <v>9</v>
      </c>
      <c r="L3551" s="1"/>
      <c r="M3551" s="171">
        <v>45763.0</v>
      </c>
      <c r="N3551" s="1" t="s">
        <v>2</v>
      </c>
      <c r="O3551" s="4">
        <v>1.0</v>
      </c>
    </row>
    <row r="3552">
      <c r="A3552" s="98" t="s">
        <v>8515</v>
      </c>
      <c r="B3552" s="164">
        <v>2.6465684E7</v>
      </c>
      <c r="C3552" s="92" t="s">
        <v>1732</v>
      </c>
      <c r="D3552" s="164">
        <v>3.9443172E7</v>
      </c>
      <c r="E3552" s="92" t="s">
        <v>7415</v>
      </c>
      <c r="F3552" s="92" t="s">
        <v>129</v>
      </c>
      <c r="G3552" s="164">
        <v>20700.0</v>
      </c>
      <c r="H3552" s="92" t="s">
        <v>6719</v>
      </c>
      <c r="I3552" s="164">
        <v>7743457.0</v>
      </c>
      <c r="J3552" s="4">
        <v>1.0</v>
      </c>
      <c r="K3552" s="92" t="s">
        <v>9</v>
      </c>
      <c r="L3552" s="92" t="s">
        <v>134</v>
      </c>
      <c r="M3552" s="171">
        <v>45763.0</v>
      </c>
      <c r="N3552" s="92" t="s">
        <v>2</v>
      </c>
      <c r="O3552" s="4">
        <v>1.0</v>
      </c>
    </row>
    <row r="3553">
      <c r="A3553" s="98" t="s">
        <v>8516</v>
      </c>
      <c r="B3553" s="164">
        <v>2.6465684E7</v>
      </c>
      <c r="C3553" s="92" t="s">
        <v>1735</v>
      </c>
      <c r="D3553" s="164">
        <v>3.9443172E7</v>
      </c>
      <c r="E3553" s="92" t="s">
        <v>7415</v>
      </c>
      <c r="F3553" s="92" t="s">
        <v>129</v>
      </c>
      <c r="G3553" s="164">
        <v>20700.0</v>
      </c>
      <c r="H3553" s="92" t="s">
        <v>6719</v>
      </c>
      <c r="I3553" s="164">
        <v>7743457.0</v>
      </c>
      <c r="J3553" s="4">
        <v>1.0</v>
      </c>
      <c r="K3553" s="92" t="s">
        <v>9</v>
      </c>
      <c r="L3553" s="92"/>
      <c r="M3553" s="171">
        <v>45763.0</v>
      </c>
      <c r="N3553" s="92" t="s">
        <v>2</v>
      </c>
      <c r="O3553" s="4">
        <v>1.0</v>
      </c>
    </row>
    <row r="3554">
      <c r="A3554" s="167" t="s">
        <v>8517</v>
      </c>
      <c r="B3554" s="4">
        <v>2.6465794E7</v>
      </c>
      <c r="C3554" s="1" t="s">
        <v>1725</v>
      </c>
      <c r="D3554" s="4">
        <v>3.9443268E7</v>
      </c>
      <c r="E3554" s="1" t="s">
        <v>8518</v>
      </c>
      <c r="F3554" s="1" t="s">
        <v>401</v>
      </c>
      <c r="G3554" s="4">
        <v>24379.0</v>
      </c>
      <c r="H3554" s="1" t="s">
        <v>1779</v>
      </c>
      <c r="I3554" s="4">
        <v>7743457.0</v>
      </c>
      <c r="J3554" s="4">
        <v>1.0</v>
      </c>
      <c r="K3554" s="1" t="s">
        <v>9</v>
      </c>
      <c r="L3554" s="1"/>
      <c r="M3554" s="171">
        <v>45763.0</v>
      </c>
      <c r="N3554" s="1" t="s">
        <v>2</v>
      </c>
      <c r="O3554" s="4">
        <v>1.0</v>
      </c>
    </row>
    <row r="3555">
      <c r="A3555" s="98" t="s">
        <v>8519</v>
      </c>
      <c r="B3555" s="164">
        <v>2.6465794E7</v>
      </c>
      <c r="C3555" s="92" t="s">
        <v>1732</v>
      </c>
      <c r="D3555" s="164">
        <v>3.9443268E7</v>
      </c>
      <c r="E3555" s="92" t="s">
        <v>8518</v>
      </c>
      <c r="F3555" s="92" t="s">
        <v>401</v>
      </c>
      <c r="G3555" s="164">
        <v>24379.0</v>
      </c>
      <c r="H3555" s="92" t="s">
        <v>1779</v>
      </c>
      <c r="I3555" s="164">
        <v>7743457.0</v>
      </c>
      <c r="J3555" s="4">
        <v>1.0</v>
      </c>
      <c r="K3555" s="92" t="s">
        <v>9</v>
      </c>
      <c r="L3555" s="92" t="s">
        <v>134</v>
      </c>
      <c r="M3555" s="171">
        <v>45763.0</v>
      </c>
      <c r="N3555" s="92" t="s">
        <v>2</v>
      </c>
      <c r="O3555" s="4">
        <v>1.0</v>
      </c>
    </row>
    <row r="3556">
      <c r="A3556" s="167" t="s">
        <v>8520</v>
      </c>
      <c r="B3556" s="4">
        <v>2.6465794E7</v>
      </c>
      <c r="C3556" s="1" t="s">
        <v>1735</v>
      </c>
      <c r="D3556" s="4">
        <v>3.9443268E7</v>
      </c>
      <c r="E3556" s="1" t="s">
        <v>8518</v>
      </c>
      <c r="F3556" s="1" t="s">
        <v>401</v>
      </c>
      <c r="G3556" s="4">
        <v>24379.0</v>
      </c>
      <c r="H3556" s="1" t="s">
        <v>1779</v>
      </c>
      <c r="I3556" s="4">
        <v>7743457.0</v>
      </c>
      <c r="J3556" s="4">
        <v>1.0</v>
      </c>
      <c r="K3556" s="1" t="s">
        <v>9</v>
      </c>
      <c r="L3556" s="1"/>
      <c r="M3556" s="171">
        <v>45763.0</v>
      </c>
      <c r="N3556" s="1" t="s">
        <v>2</v>
      </c>
      <c r="O3556" s="4">
        <v>1.0</v>
      </c>
    </row>
    <row r="3557">
      <c r="A3557" s="98" t="s">
        <v>8521</v>
      </c>
      <c r="B3557" s="164">
        <v>2.6465844E7</v>
      </c>
      <c r="C3557" s="92" t="s">
        <v>1725</v>
      </c>
      <c r="D3557" s="164">
        <v>3.9443317E7</v>
      </c>
      <c r="E3557" s="92" t="s">
        <v>8522</v>
      </c>
      <c r="F3557" s="92" t="s">
        <v>513</v>
      </c>
      <c r="G3557" s="164">
        <v>23599.0</v>
      </c>
      <c r="H3557" s="92" t="s">
        <v>1944</v>
      </c>
      <c r="I3557" s="164">
        <v>7755891.0</v>
      </c>
      <c r="J3557" s="4">
        <v>1.0</v>
      </c>
      <c r="K3557" s="92" t="s">
        <v>82</v>
      </c>
      <c r="L3557" s="92"/>
      <c r="M3557" s="171">
        <v>45763.0</v>
      </c>
      <c r="N3557" s="92" t="s">
        <v>2</v>
      </c>
      <c r="O3557" s="4">
        <v>1.0</v>
      </c>
    </row>
    <row r="3558">
      <c r="A3558" s="167" t="s">
        <v>8523</v>
      </c>
      <c r="B3558" s="4">
        <v>2.6465844E7</v>
      </c>
      <c r="C3558" s="1" t="s">
        <v>1732</v>
      </c>
      <c r="D3558" s="4">
        <v>3.9443317E7</v>
      </c>
      <c r="E3558" s="1" t="s">
        <v>8522</v>
      </c>
      <c r="F3558" s="1" t="s">
        <v>513</v>
      </c>
      <c r="G3558" s="4">
        <v>23599.0</v>
      </c>
      <c r="H3558" s="1" t="s">
        <v>1944</v>
      </c>
      <c r="I3558" s="4">
        <v>7755891.0</v>
      </c>
      <c r="J3558" s="4">
        <v>1.0</v>
      </c>
      <c r="K3558" s="1" t="s">
        <v>82</v>
      </c>
      <c r="L3558" s="1" t="s">
        <v>134</v>
      </c>
      <c r="M3558" s="171">
        <v>45763.0</v>
      </c>
      <c r="N3558" s="1" t="s">
        <v>2</v>
      </c>
      <c r="O3558" s="4">
        <v>1.0</v>
      </c>
    </row>
    <row r="3559">
      <c r="A3559" s="98" t="s">
        <v>8524</v>
      </c>
      <c r="B3559" s="164">
        <v>2.6465844E7</v>
      </c>
      <c r="C3559" s="92" t="s">
        <v>1735</v>
      </c>
      <c r="D3559" s="164">
        <v>3.9443317E7</v>
      </c>
      <c r="E3559" s="92" t="s">
        <v>8522</v>
      </c>
      <c r="F3559" s="92" t="s">
        <v>513</v>
      </c>
      <c r="G3559" s="164">
        <v>23599.0</v>
      </c>
      <c r="H3559" s="92" t="s">
        <v>1944</v>
      </c>
      <c r="I3559" s="164">
        <v>7755891.0</v>
      </c>
      <c r="J3559" s="4">
        <v>1.0</v>
      </c>
      <c r="K3559" s="92" t="s">
        <v>82</v>
      </c>
      <c r="L3559" s="92"/>
      <c r="M3559" s="171">
        <v>45763.0</v>
      </c>
      <c r="N3559" s="92" t="s">
        <v>2</v>
      </c>
      <c r="O3559" s="4">
        <v>1.0</v>
      </c>
    </row>
    <row r="3560">
      <c r="A3560" s="98" t="s">
        <v>8525</v>
      </c>
      <c r="B3560" s="164">
        <v>2.6465941E7</v>
      </c>
      <c r="C3560" s="92" t="s">
        <v>1725</v>
      </c>
      <c r="D3560" s="164">
        <v>3.9443403E7</v>
      </c>
      <c r="E3560" s="92" t="s">
        <v>8526</v>
      </c>
      <c r="F3560" s="92" t="s">
        <v>131</v>
      </c>
      <c r="G3560" s="164">
        <v>25657.0</v>
      </c>
      <c r="H3560" s="92" t="s">
        <v>6812</v>
      </c>
      <c r="I3560" s="164">
        <v>7755891.0</v>
      </c>
      <c r="J3560" s="4">
        <v>1.0</v>
      </c>
      <c r="K3560" s="92" t="s">
        <v>82</v>
      </c>
      <c r="L3560" s="92"/>
      <c r="M3560" s="171">
        <v>45763.0</v>
      </c>
      <c r="N3560" s="92" t="s">
        <v>2</v>
      </c>
      <c r="O3560" s="4">
        <v>1.0</v>
      </c>
    </row>
    <row r="3561">
      <c r="A3561" s="167" t="s">
        <v>8527</v>
      </c>
      <c r="B3561" s="4">
        <v>2.6465941E7</v>
      </c>
      <c r="C3561" s="1" t="s">
        <v>1732</v>
      </c>
      <c r="D3561" s="4">
        <v>3.9443403E7</v>
      </c>
      <c r="E3561" s="1" t="s">
        <v>8526</v>
      </c>
      <c r="F3561" s="1" t="s">
        <v>131</v>
      </c>
      <c r="G3561" s="4">
        <v>25657.0</v>
      </c>
      <c r="H3561" s="1" t="s">
        <v>6812</v>
      </c>
      <c r="I3561" s="4">
        <v>7755891.0</v>
      </c>
      <c r="J3561" s="4">
        <v>1.0</v>
      </c>
      <c r="K3561" s="1" t="s">
        <v>82</v>
      </c>
      <c r="L3561" s="1" t="s">
        <v>134</v>
      </c>
      <c r="M3561" s="171">
        <v>45763.0</v>
      </c>
      <c r="N3561" s="1" t="s">
        <v>2</v>
      </c>
      <c r="O3561" s="4">
        <v>1.0</v>
      </c>
    </row>
    <row r="3562">
      <c r="A3562" s="98" t="s">
        <v>8528</v>
      </c>
      <c r="B3562" s="164">
        <v>2.6465941E7</v>
      </c>
      <c r="C3562" s="92" t="s">
        <v>1735</v>
      </c>
      <c r="D3562" s="164">
        <v>3.9443403E7</v>
      </c>
      <c r="E3562" s="92" t="s">
        <v>8526</v>
      </c>
      <c r="F3562" s="92" t="s">
        <v>131</v>
      </c>
      <c r="G3562" s="164">
        <v>25657.0</v>
      </c>
      <c r="H3562" s="92" t="s">
        <v>6812</v>
      </c>
      <c r="I3562" s="164">
        <v>7755891.0</v>
      </c>
      <c r="J3562" s="4">
        <v>1.0</v>
      </c>
      <c r="K3562" s="92" t="s">
        <v>82</v>
      </c>
      <c r="L3562" s="92"/>
      <c r="M3562" s="171">
        <v>45763.0</v>
      </c>
      <c r="N3562" s="92" t="s">
        <v>2</v>
      </c>
      <c r="O3562" s="4">
        <v>1.0</v>
      </c>
    </row>
    <row r="3563">
      <c r="A3563" s="98" t="s">
        <v>8529</v>
      </c>
      <c r="B3563" s="164">
        <v>2.6465994E7</v>
      </c>
      <c r="C3563" s="92" t="s">
        <v>1725</v>
      </c>
      <c r="D3563" s="164">
        <v>3.9443456E7</v>
      </c>
      <c r="E3563" s="92" t="s">
        <v>8530</v>
      </c>
      <c r="F3563" s="92" t="s">
        <v>178</v>
      </c>
      <c r="G3563" s="164">
        <v>25680.0</v>
      </c>
      <c r="H3563" s="92" t="s">
        <v>8048</v>
      </c>
      <c r="I3563" s="164">
        <v>7743457.0</v>
      </c>
      <c r="J3563" s="4">
        <v>1.0</v>
      </c>
      <c r="K3563" s="92" t="s">
        <v>9</v>
      </c>
      <c r="L3563" s="92"/>
      <c r="M3563" s="171">
        <v>45763.0</v>
      </c>
      <c r="N3563" s="92" t="s">
        <v>2</v>
      </c>
      <c r="O3563" s="4">
        <v>1.0</v>
      </c>
    </row>
    <row r="3564">
      <c r="A3564" s="167" t="s">
        <v>8531</v>
      </c>
      <c r="B3564" s="4">
        <v>2.6465994E7</v>
      </c>
      <c r="C3564" s="1" t="s">
        <v>1732</v>
      </c>
      <c r="D3564" s="4">
        <v>3.9443456E7</v>
      </c>
      <c r="E3564" s="1" t="s">
        <v>8530</v>
      </c>
      <c r="F3564" s="1" t="s">
        <v>178</v>
      </c>
      <c r="G3564" s="4">
        <v>25680.0</v>
      </c>
      <c r="H3564" s="1" t="s">
        <v>8048</v>
      </c>
      <c r="I3564" s="4">
        <v>7743457.0</v>
      </c>
      <c r="J3564" s="4">
        <v>1.0</v>
      </c>
      <c r="K3564" s="1" t="s">
        <v>9</v>
      </c>
      <c r="L3564" s="1" t="s">
        <v>134</v>
      </c>
      <c r="M3564" s="171">
        <v>45763.0</v>
      </c>
      <c r="N3564" s="1" t="s">
        <v>2</v>
      </c>
      <c r="O3564" s="4">
        <v>1.0</v>
      </c>
    </row>
    <row r="3565">
      <c r="A3565" s="98" t="s">
        <v>8532</v>
      </c>
      <c r="B3565" s="164">
        <v>2.6465994E7</v>
      </c>
      <c r="C3565" s="92" t="s">
        <v>1735</v>
      </c>
      <c r="D3565" s="164">
        <v>3.9443456E7</v>
      </c>
      <c r="E3565" s="92" t="s">
        <v>8530</v>
      </c>
      <c r="F3565" s="92" t="s">
        <v>178</v>
      </c>
      <c r="G3565" s="164">
        <v>25680.0</v>
      </c>
      <c r="H3565" s="92" t="s">
        <v>8048</v>
      </c>
      <c r="I3565" s="164">
        <v>7743457.0</v>
      </c>
      <c r="J3565" s="4">
        <v>1.0</v>
      </c>
      <c r="K3565" s="92" t="s">
        <v>9</v>
      </c>
      <c r="L3565" s="92"/>
      <c r="M3565" s="171">
        <v>45763.0</v>
      </c>
      <c r="N3565" s="92" t="s">
        <v>2</v>
      </c>
      <c r="O3565" s="4">
        <v>1.0</v>
      </c>
    </row>
    <row r="3566">
      <c r="A3566" s="167" t="s">
        <v>8533</v>
      </c>
      <c r="B3566" s="4">
        <v>2.6466E7</v>
      </c>
      <c r="C3566" s="1" t="s">
        <v>1725</v>
      </c>
      <c r="D3566" s="4">
        <v>3.944347E7</v>
      </c>
      <c r="E3566" s="1" t="s">
        <v>8534</v>
      </c>
      <c r="F3566" s="1" t="s">
        <v>178</v>
      </c>
      <c r="G3566" s="4">
        <v>25680.0</v>
      </c>
      <c r="H3566" s="1" t="s">
        <v>8048</v>
      </c>
      <c r="I3566" s="4">
        <v>7743457.0</v>
      </c>
      <c r="J3566" s="4">
        <v>1.0</v>
      </c>
      <c r="K3566" s="1" t="s">
        <v>9</v>
      </c>
      <c r="L3566" s="1"/>
      <c r="M3566" s="171">
        <v>45763.0</v>
      </c>
      <c r="N3566" s="1" t="s">
        <v>2</v>
      </c>
      <c r="O3566" s="4">
        <v>1.0</v>
      </c>
    </row>
    <row r="3567">
      <c r="A3567" s="98" t="s">
        <v>8535</v>
      </c>
      <c r="B3567" s="164">
        <v>2.6466E7</v>
      </c>
      <c r="C3567" s="92" t="s">
        <v>1732</v>
      </c>
      <c r="D3567" s="164">
        <v>3.944347E7</v>
      </c>
      <c r="E3567" s="92" t="s">
        <v>8534</v>
      </c>
      <c r="F3567" s="92" t="s">
        <v>178</v>
      </c>
      <c r="G3567" s="164">
        <v>25680.0</v>
      </c>
      <c r="H3567" s="92" t="s">
        <v>8048</v>
      </c>
      <c r="I3567" s="164">
        <v>7743457.0</v>
      </c>
      <c r="J3567" s="4">
        <v>1.0</v>
      </c>
      <c r="K3567" s="92" t="s">
        <v>9</v>
      </c>
      <c r="L3567" s="92" t="s">
        <v>134</v>
      </c>
      <c r="M3567" s="171">
        <v>45763.0</v>
      </c>
      <c r="N3567" s="92" t="s">
        <v>2</v>
      </c>
      <c r="O3567" s="4">
        <v>1.0</v>
      </c>
    </row>
    <row r="3568">
      <c r="A3568" s="167" t="s">
        <v>8536</v>
      </c>
      <c r="B3568" s="4">
        <v>2.6466E7</v>
      </c>
      <c r="C3568" s="1" t="s">
        <v>1735</v>
      </c>
      <c r="D3568" s="4">
        <v>3.944347E7</v>
      </c>
      <c r="E3568" s="1" t="s">
        <v>8534</v>
      </c>
      <c r="F3568" s="1" t="s">
        <v>178</v>
      </c>
      <c r="G3568" s="4">
        <v>25680.0</v>
      </c>
      <c r="H3568" s="1" t="s">
        <v>8048</v>
      </c>
      <c r="I3568" s="4">
        <v>7743457.0</v>
      </c>
      <c r="J3568" s="4">
        <v>1.0</v>
      </c>
      <c r="K3568" s="1" t="s">
        <v>9</v>
      </c>
      <c r="L3568" s="1"/>
      <c r="M3568" s="171">
        <v>45763.0</v>
      </c>
      <c r="N3568" s="1" t="s">
        <v>2</v>
      </c>
      <c r="O3568" s="4">
        <v>1.0</v>
      </c>
    </row>
    <row r="3569">
      <c r="A3569" s="98" t="s">
        <v>8537</v>
      </c>
      <c r="B3569" s="164">
        <v>2.6466008E7</v>
      </c>
      <c r="C3569" s="92" t="s">
        <v>1725</v>
      </c>
      <c r="D3569" s="164">
        <v>3.9443479E7</v>
      </c>
      <c r="E3569" s="92" t="s">
        <v>8538</v>
      </c>
      <c r="F3569" s="92" t="s">
        <v>132</v>
      </c>
      <c r="G3569" s="164">
        <v>25657.0</v>
      </c>
      <c r="H3569" s="92" t="s">
        <v>6812</v>
      </c>
      <c r="I3569" s="164">
        <v>7743457.0</v>
      </c>
      <c r="J3569" s="4">
        <v>1.0</v>
      </c>
      <c r="K3569" s="92" t="s">
        <v>9</v>
      </c>
      <c r="L3569" s="92"/>
      <c r="M3569" s="171">
        <v>45763.0</v>
      </c>
      <c r="N3569" s="92" t="s">
        <v>2</v>
      </c>
      <c r="O3569" s="4">
        <v>1.0</v>
      </c>
    </row>
    <row r="3570">
      <c r="A3570" s="167" t="s">
        <v>8539</v>
      </c>
      <c r="B3570" s="4">
        <v>2.6466008E7</v>
      </c>
      <c r="C3570" s="1" t="s">
        <v>1732</v>
      </c>
      <c r="D3570" s="4">
        <v>3.9443479E7</v>
      </c>
      <c r="E3570" s="1" t="s">
        <v>8538</v>
      </c>
      <c r="F3570" s="1" t="s">
        <v>132</v>
      </c>
      <c r="G3570" s="4">
        <v>25657.0</v>
      </c>
      <c r="H3570" s="1" t="s">
        <v>6812</v>
      </c>
      <c r="I3570" s="4">
        <v>7743457.0</v>
      </c>
      <c r="J3570" s="4">
        <v>1.0</v>
      </c>
      <c r="K3570" s="1" t="s">
        <v>9</v>
      </c>
      <c r="L3570" s="1" t="s">
        <v>134</v>
      </c>
      <c r="M3570" s="171">
        <v>45763.0</v>
      </c>
      <c r="N3570" s="1" t="s">
        <v>2</v>
      </c>
      <c r="O3570" s="4">
        <v>1.0</v>
      </c>
    </row>
    <row r="3571">
      <c r="A3571" s="98" t="s">
        <v>8540</v>
      </c>
      <c r="B3571" s="164">
        <v>2.6466008E7</v>
      </c>
      <c r="C3571" s="92" t="s">
        <v>1735</v>
      </c>
      <c r="D3571" s="164">
        <v>3.9443479E7</v>
      </c>
      <c r="E3571" s="92" t="s">
        <v>8538</v>
      </c>
      <c r="F3571" s="92" t="s">
        <v>132</v>
      </c>
      <c r="G3571" s="164">
        <v>25657.0</v>
      </c>
      <c r="H3571" s="92" t="s">
        <v>6812</v>
      </c>
      <c r="I3571" s="164">
        <v>7743457.0</v>
      </c>
      <c r="J3571" s="4">
        <v>1.0</v>
      </c>
      <c r="K3571" s="92" t="s">
        <v>9</v>
      </c>
      <c r="L3571" s="92"/>
      <c r="M3571" s="171">
        <v>45763.0</v>
      </c>
      <c r="N3571" s="92" t="s">
        <v>2</v>
      </c>
      <c r="O3571" s="4">
        <v>1.0</v>
      </c>
    </row>
    <row r="3572">
      <c r="A3572" s="98" t="s">
        <v>8541</v>
      </c>
      <c r="B3572" s="164">
        <v>2.6466037E7</v>
      </c>
      <c r="C3572" s="92" t="s">
        <v>1725</v>
      </c>
      <c r="D3572" s="164">
        <v>3.9443485E7</v>
      </c>
      <c r="E3572" s="92" t="s">
        <v>8542</v>
      </c>
      <c r="F3572" s="92" t="s">
        <v>403</v>
      </c>
      <c r="G3572" s="164">
        <v>24379.0</v>
      </c>
      <c r="H3572" s="92" t="s">
        <v>1779</v>
      </c>
      <c r="I3572" s="164">
        <v>7743457.0</v>
      </c>
      <c r="J3572" s="4">
        <v>1.0</v>
      </c>
      <c r="K3572" s="92" t="s">
        <v>9</v>
      </c>
      <c r="L3572" s="92"/>
      <c r="M3572" s="171">
        <v>45763.0</v>
      </c>
      <c r="N3572" s="92" t="s">
        <v>2</v>
      </c>
      <c r="O3572" s="4">
        <v>1.0</v>
      </c>
    </row>
    <row r="3573">
      <c r="A3573" s="167" t="s">
        <v>8543</v>
      </c>
      <c r="B3573" s="4">
        <v>2.6466037E7</v>
      </c>
      <c r="C3573" s="1" t="s">
        <v>1732</v>
      </c>
      <c r="D3573" s="4">
        <v>3.9443485E7</v>
      </c>
      <c r="E3573" s="1" t="s">
        <v>8542</v>
      </c>
      <c r="F3573" s="1" t="s">
        <v>403</v>
      </c>
      <c r="G3573" s="4">
        <v>24379.0</v>
      </c>
      <c r="H3573" s="1" t="s">
        <v>1779</v>
      </c>
      <c r="I3573" s="4">
        <v>7743457.0</v>
      </c>
      <c r="J3573" s="4">
        <v>1.0</v>
      </c>
      <c r="K3573" s="1" t="s">
        <v>9</v>
      </c>
      <c r="L3573" s="1" t="s">
        <v>134</v>
      </c>
      <c r="M3573" s="171">
        <v>45763.0</v>
      </c>
      <c r="N3573" s="1" t="s">
        <v>2</v>
      </c>
      <c r="O3573" s="4">
        <v>1.0</v>
      </c>
    </row>
    <row r="3574">
      <c r="A3574" s="98" t="s">
        <v>8544</v>
      </c>
      <c r="B3574" s="164">
        <v>2.6466037E7</v>
      </c>
      <c r="C3574" s="92" t="s">
        <v>1735</v>
      </c>
      <c r="D3574" s="164">
        <v>3.9443485E7</v>
      </c>
      <c r="E3574" s="92" t="s">
        <v>8542</v>
      </c>
      <c r="F3574" s="92" t="s">
        <v>403</v>
      </c>
      <c r="G3574" s="164">
        <v>24379.0</v>
      </c>
      <c r="H3574" s="92" t="s">
        <v>1779</v>
      </c>
      <c r="I3574" s="164">
        <v>7743457.0</v>
      </c>
      <c r="J3574" s="4">
        <v>1.0</v>
      </c>
      <c r="K3574" s="92" t="s">
        <v>9</v>
      </c>
      <c r="L3574" s="92"/>
      <c r="M3574" s="171">
        <v>45763.0</v>
      </c>
      <c r="N3574" s="92" t="s">
        <v>2</v>
      </c>
      <c r="O3574" s="4">
        <v>1.0</v>
      </c>
    </row>
    <row r="3575">
      <c r="A3575" s="98" t="s">
        <v>8545</v>
      </c>
      <c r="B3575" s="164">
        <v>2.6466049E7</v>
      </c>
      <c r="C3575" s="92" t="s">
        <v>1725</v>
      </c>
      <c r="D3575" s="164">
        <v>3.9443534E7</v>
      </c>
      <c r="E3575" s="92" t="s">
        <v>8546</v>
      </c>
      <c r="F3575" s="92" t="s">
        <v>129</v>
      </c>
      <c r="G3575" s="164">
        <v>24616.0</v>
      </c>
      <c r="H3575" s="92" t="s">
        <v>6716</v>
      </c>
      <c r="I3575" s="164">
        <v>7743457.0</v>
      </c>
      <c r="J3575" s="4">
        <v>1.0</v>
      </c>
      <c r="K3575" s="92" t="s">
        <v>9</v>
      </c>
      <c r="L3575" s="92"/>
      <c r="M3575" s="171">
        <v>45763.0</v>
      </c>
      <c r="N3575" s="92" t="s">
        <v>2</v>
      </c>
      <c r="O3575" s="4">
        <v>1.0</v>
      </c>
    </row>
    <row r="3576">
      <c r="A3576" s="167" t="s">
        <v>8547</v>
      </c>
      <c r="B3576" s="4">
        <v>2.6466049E7</v>
      </c>
      <c r="C3576" s="1" t="s">
        <v>1732</v>
      </c>
      <c r="D3576" s="4">
        <v>3.9443534E7</v>
      </c>
      <c r="E3576" s="1" t="s">
        <v>8546</v>
      </c>
      <c r="F3576" s="1" t="s">
        <v>129</v>
      </c>
      <c r="G3576" s="4">
        <v>24616.0</v>
      </c>
      <c r="H3576" s="1" t="s">
        <v>6716</v>
      </c>
      <c r="I3576" s="4">
        <v>7743457.0</v>
      </c>
      <c r="J3576" s="4">
        <v>1.0</v>
      </c>
      <c r="K3576" s="1" t="s">
        <v>9</v>
      </c>
      <c r="L3576" s="1" t="s">
        <v>134</v>
      </c>
      <c r="M3576" s="171">
        <v>45763.0</v>
      </c>
      <c r="N3576" s="1" t="s">
        <v>2</v>
      </c>
      <c r="O3576" s="4">
        <v>1.0</v>
      </c>
    </row>
    <row r="3577">
      <c r="A3577" s="98" t="s">
        <v>8548</v>
      </c>
      <c r="B3577" s="164">
        <v>2.6466049E7</v>
      </c>
      <c r="C3577" s="92" t="s">
        <v>1735</v>
      </c>
      <c r="D3577" s="164">
        <v>3.9443534E7</v>
      </c>
      <c r="E3577" s="92" t="s">
        <v>8546</v>
      </c>
      <c r="F3577" s="92" t="s">
        <v>129</v>
      </c>
      <c r="G3577" s="164">
        <v>24616.0</v>
      </c>
      <c r="H3577" s="92" t="s">
        <v>6716</v>
      </c>
      <c r="I3577" s="164">
        <v>7743457.0</v>
      </c>
      <c r="J3577" s="4">
        <v>1.0</v>
      </c>
      <c r="K3577" s="92" t="s">
        <v>9</v>
      </c>
      <c r="L3577" s="92"/>
      <c r="M3577" s="171">
        <v>45763.0</v>
      </c>
      <c r="N3577" s="92" t="s">
        <v>2</v>
      </c>
      <c r="O3577" s="4">
        <v>1.0</v>
      </c>
    </row>
    <row r="3578">
      <c r="A3578" s="167" t="s">
        <v>8549</v>
      </c>
      <c r="B3578" s="4">
        <v>2.6466054E7</v>
      </c>
      <c r="C3578" s="1" t="s">
        <v>1725</v>
      </c>
      <c r="D3578" s="4">
        <v>3.944354E7</v>
      </c>
      <c r="E3578" s="1" t="s">
        <v>8423</v>
      </c>
      <c r="F3578" s="1" t="s">
        <v>131</v>
      </c>
      <c r="G3578" s="4">
        <v>25657.0</v>
      </c>
      <c r="H3578" s="1" t="s">
        <v>6812</v>
      </c>
      <c r="I3578" s="4">
        <v>7743457.0</v>
      </c>
      <c r="J3578" s="4">
        <v>1.0</v>
      </c>
      <c r="K3578" s="1" t="s">
        <v>9</v>
      </c>
      <c r="L3578" s="1"/>
      <c r="M3578" s="171">
        <v>45763.0</v>
      </c>
      <c r="N3578" s="1" t="s">
        <v>2</v>
      </c>
      <c r="O3578" s="4">
        <v>1.0</v>
      </c>
    </row>
    <row r="3579">
      <c r="A3579" s="98" t="s">
        <v>8550</v>
      </c>
      <c r="B3579" s="164">
        <v>2.6466054E7</v>
      </c>
      <c r="C3579" s="92" t="s">
        <v>1732</v>
      </c>
      <c r="D3579" s="164">
        <v>3.944354E7</v>
      </c>
      <c r="E3579" s="92" t="s">
        <v>8423</v>
      </c>
      <c r="F3579" s="92" t="s">
        <v>131</v>
      </c>
      <c r="G3579" s="164">
        <v>25657.0</v>
      </c>
      <c r="H3579" s="92" t="s">
        <v>6812</v>
      </c>
      <c r="I3579" s="164">
        <v>7743457.0</v>
      </c>
      <c r="J3579" s="4">
        <v>1.0</v>
      </c>
      <c r="K3579" s="92" t="s">
        <v>9</v>
      </c>
      <c r="L3579" s="92" t="s">
        <v>134</v>
      </c>
      <c r="M3579" s="171">
        <v>45763.0</v>
      </c>
      <c r="N3579" s="92" t="s">
        <v>2</v>
      </c>
      <c r="O3579" s="4">
        <v>1.0</v>
      </c>
    </row>
    <row r="3580">
      <c r="A3580" s="98" t="s">
        <v>8551</v>
      </c>
      <c r="B3580" s="164">
        <v>2.6466054E7</v>
      </c>
      <c r="C3580" s="92" t="s">
        <v>1735</v>
      </c>
      <c r="D3580" s="164">
        <v>3.944354E7</v>
      </c>
      <c r="E3580" s="92" t="s">
        <v>8423</v>
      </c>
      <c r="F3580" s="92" t="s">
        <v>131</v>
      </c>
      <c r="G3580" s="164">
        <v>25657.0</v>
      </c>
      <c r="H3580" s="92" t="s">
        <v>6812</v>
      </c>
      <c r="I3580" s="164">
        <v>7743457.0</v>
      </c>
      <c r="J3580" s="4">
        <v>1.0</v>
      </c>
      <c r="K3580" s="92" t="s">
        <v>9</v>
      </c>
      <c r="L3580" s="92"/>
      <c r="M3580" s="171">
        <v>45763.0</v>
      </c>
      <c r="N3580" s="92" t="s">
        <v>2</v>
      </c>
      <c r="O3580" s="4">
        <v>1.0</v>
      </c>
    </row>
    <row r="3581">
      <c r="A3581" s="167" t="s">
        <v>8552</v>
      </c>
      <c r="B3581" s="4">
        <v>2.6466093E7</v>
      </c>
      <c r="C3581" s="1" t="s">
        <v>1725</v>
      </c>
      <c r="D3581" s="4">
        <v>3.9443587E7</v>
      </c>
      <c r="E3581" s="1" t="s">
        <v>8553</v>
      </c>
      <c r="F3581" s="1" t="s">
        <v>722</v>
      </c>
      <c r="G3581" s="4">
        <v>24616.0</v>
      </c>
      <c r="H3581" s="1" t="s">
        <v>6716</v>
      </c>
      <c r="I3581" s="4">
        <v>7743457.0</v>
      </c>
      <c r="J3581" s="4">
        <v>1.0</v>
      </c>
      <c r="K3581" s="1" t="s">
        <v>9</v>
      </c>
      <c r="L3581" s="1"/>
      <c r="M3581" s="171">
        <v>45763.0</v>
      </c>
      <c r="N3581" s="1" t="s">
        <v>2</v>
      </c>
      <c r="O3581" s="4">
        <v>1.0</v>
      </c>
    </row>
    <row r="3582">
      <c r="A3582" s="98" t="s">
        <v>8554</v>
      </c>
      <c r="B3582" s="164">
        <v>2.6466093E7</v>
      </c>
      <c r="C3582" s="92" t="s">
        <v>1732</v>
      </c>
      <c r="D3582" s="164">
        <v>3.9443587E7</v>
      </c>
      <c r="E3582" s="92" t="s">
        <v>8553</v>
      </c>
      <c r="F3582" s="92" t="s">
        <v>722</v>
      </c>
      <c r="G3582" s="164">
        <v>24616.0</v>
      </c>
      <c r="H3582" s="92" t="s">
        <v>6716</v>
      </c>
      <c r="I3582" s="164">
        <v>7743457.0</v>
      </c>
      <c r="J3582" s="4">
        <v>1.0</v>
      </c>
      <c r="K3582" s="92" t="s">
        <v>9</v>
      </c>
      <c r="L3582" s="92" t="s">
        <v>134</v>
      </c>
      <c r="M3582" s="171">
        <v>45763.0</v>
      </c>
      <c r="N3582" s="92" t="s">
        <v>2</v>
      </c>
      <c r="O3582" s="4">
        <v>1.0</v>
      </c>
    </row>
    <row r="3583">
      <c r="A3583" s="98" t="s">
        <v>8555</v>
      </c>
      <c r="B3583" s="164">
        <v>2.6466093E7</v>
      </c>
      <c r="C3583" s="92" t="s">
        <v>1735</v>
      </c>
      <c r="D3583" s="164">
        <v>3.9443587E7</v>
      </c>
      <c r="E3583" s="92" t="s">
        <v>8553</v>
      </c>
      <c r="F3583" s="92" t="s">
        <v>722</v>
      </c>
      <c r="G3583" s="164">
        <v>24616.0</v>
      </c>
      <c r="H3583" s="92" t="s">
        <v>6716</v>
      </c>
      <c r="I3583" s="164">
        <v>7743457.0</v>
      </c>
      <c r="J3583" s="4">
        <v>1.0</v>
      </c>
      <c r="K3583" s="92" t="s">
        <v>9</v>
      </c>
      <c r="L3583" s="92"/>
      <c r="M3583" s="171">
        <v>45763.0</v>
      </c>
      <c r="N3583" s="92" t="s">
        <v>2</v>
      </c>
      <c r="O3583" s="4">
        <v>1.0</v>
      </c>
    </row>
    <row r="3584">
      <c r="A3584" s="98" t="s">
        <v>8556</v>
      </c>
      <c r="B3584" s="164">
        <v>2.6466106E7</v>
      </c>
      <c r="C3584" s="92" t="s">
        <v>1725</v>
      </c>
      <c r="D3584" s="164">
        <v>3.9443611E7</v>
      </c>
      <c r="E3584" s="92" t="s">
        <v>8557</v>
      </c>
      <c r="F3584" s="92" t="s">
        <v>132</v>
      </c>
      <c r="G3584" s="164">
        <v>20700.0</v>
      </c>
      <c r="H3584" s="92" t="s">
        <v>6719</v>
      </c>
      <c r="I3584" s="164">
        <v>7755891.0</v>
      </c>
      <c r="J3584" s="4">
        <v>1.0</v>
      </c>
      <c r="K3584" s="92" t="s">
        <v>82</v>
      </c>
      <c r="L3584" s="92"/>
      <c r="M3584" s="171">
        <v>45763.0</v>
      </c>
      <c r="N3584" s="92" t="s">
        <v>2</v>
      </c>
      <c r="O3584" s="4">
        <v>1.0</v>
      </c>
    </row>
    <row r="3585">
      <c r="A3585" s="167" t="s">
        <v>8558</v>
      </c>
      <c r="B3585" s="4">
        <v>2.6466106E7</v>
      </c>
      <c r="C3585" s="1" t="s">
        <v>1732</v>
      </c>
      <c r="D3585" s="4">
        <v>3.9443611E7</v>
      </c>
      <c r="E3585" s="1" t="s">
        <v>8557</v>
      </c>
      <c r="F3585" s="1" t="s">
        <v>132</v>
      </c>
      <c r="G3585" s="4">
        <v>20700.0</v>
      </c>
      <c r="H3585" s="1" t="s">
        <v>6719</v>
      </c>
      <c r="I3585" s="4">
        <v>7755891.0</v>
      </c>
      <c r="J3585" s="4">
        <v>1.0</v>
      </c>
      <c r="K3585" s="1" t="s">
        <v>82</v>
      </c>
      <c r="L3585" s="1" t="s">
        <v>134</v>
      </c>
      <c r="M3585" s="171">
        <v>45763.0</v>
      </c>
      <c r="N3585" s="1" t="s">
        <v>2</v>
      </c>
      <c r="O3585" s="4">
        <v>1.0</v>
      </c>
    </row>
    <row r="3586">
      <c r="A3586" s="98" t="s">
        <v>8559</v>
      </c>
      <c r="B3586" s="164">
        <v>2.6466106E7</v>
      </c>
      <c r="C3586" s="92" t="s">
        <v>1735</v>
      </c>
      <c r="D3586" s="164">
        <v>3.9443611E7</v>
      </c>
      <c r="E3586" s="92" t="s">
        <v>8557</v>
      </c>
      <c r="F3586" s="92" t="s">
        <v>132</v>
      </c>
      <c r="G3586" s="164">
        <v>20700.0</v>
      </c>
      <c r="H3586" s="92" t="s">
        <v>6719</v>
      </c>
      <c r="I3586" s="164">
        <v>7755891.0</v>
      </c>
      <c r="J3586" s="4">
        <v>1.0</v>
      </c>
      <c r="K3586" s="92" t="s">
        <v>82</v>
      </c>
      <c r="L3586" s="92"/>
      <c r="M3586" s="171">
        <v>45763.0</v>
      </c>
      <c r="N3586" s="92" t="s">
        <v>2</v>
      </c>
      <c r="O3586" s="4">
        <v>1.0</v>
      </c>
    </row>
    <row r="3587">
      <c r="A3587" s="98" t="s">
        <v>8560</v>
      </c>
      <c r="B3587" s="164">
        <v>2.6466108E7</v>
      </c>
      <c r="C3587" s="92" t="s">
        <v>1725</v>
      </c>
      <c r="D3587" s="164">
        <v>3.9443613E7</v>
      </c>
      <c r="E3587" s="92" t="s">
        <v>8561</v>
      </c>
      <c r="F3587" s="92" t="s">
        <v>132</v>
      </c>
      <c r="G3587" s="164">
        <v>25657.0</v>
      </c>
      <c r="H3587" s="92" t="s">
        <v>6812</v>
      </c>
      <c r="I3587" s="164">
        <v>7743457.0</v>
      </c>
      <c r="J3587" s="4">
        <v>1.0</v>
      </c>
      <c r="K3587" s="92" t="s">
        <v>9</v>
      </c>
      <c r="L3587" s="92"/>
      <c r="M3587" s="171">
        <v>45763.0</v>
      </c>
      <c r="N3587" s="92" t="s">
        <v>2</v>
      </c>
      <c r="O3587" s="4">
        <v>1.0</v>
      </c>
    </row>
    <row r="3588">
      <c r="A3588" s="167" t="s">
        <v>8562</v>
      </c>
      <c r="B3588" s="4">
        <v>2.6466108E7</v>
      </c>
      <c r="C3588" s="1" t="s">
        <v>1732</v>
      </c>
      <c r="D3588" s="4">
        <v>3.9443613E7</v>
      </c>
      <c r="E3588" s="1" t="s">
        <v>8561</v>
      </c>
      <c r="F3588" s="1" t="s">
        <v>132</v>
      </c>
      <c r="G3588" s="4">
        <v>25657.0</v>
      </c>
      <c r="H3588" s="1" t="s">
        <v>6812</v>
      </c>
      <c r="I3588" s="4">
        <v>7743457.0</v>
      </c>
      <c r="J3588" s="4">
        <v>1.0</v>
      </c>
      <c r="K3588" s="1" t="s">
        <v>9</v>
      </c>
      <c r="L3588" s="1" t="s">
        <v>134</v>
      </c>
      <c r="M3588" s="171">
        <v>45763.0</v>
      </c>
      <c r="N3588" s="1" t="s">
        <v>2</v>
      </c>
      <c r="O3588" s="4">
        <v>1.0</v>
      </c>
    </row>
    <row r="3589">
      <c r="A3589" s="98" t="s">
        <v>8563</v>
      </c>
      <c r="B3589" s="164">
        <v>2.6466108E7</v>
      </c>
      <c r="C3589" s="92" t="s">
        <v>1735</v>
      </c>
      <c r="D3589" s="164">
        <v>3.9443613E7</v>
      </c>
      <c r="E3589" s="92" t="s">
        <v>8561</v>
      </c>
      <c r="F3589" s="92" t="s">
        <v>132</v>
      </c>
      <c r="G3589" s="164">
        <v>25657.0</v>
      </c>
      <c r="H3589" s="92" t="s">
        <v>6812</v>
      </c>
      <c r="I3589" s="164">
        <v>7743457.0</v>
      </c>
      <c r="J3589" s="4">
        <v>1.0</v>
      </c>
      <c r="K3589" s="92" t="s">
        <v>9</v>
      </c>
      <c r="L3589" s="92"/>
      <c r="M3589" s="171">
        <v>45763.0</v>
      </c>
      <c r="N3589" s="92" t="s">
        <v>2</v>
      </c>
      <c r="O3589" s="4">
        <v>1.0</v>
      </c>
    </row>
    <row r="3590">
      <c r="A3590" s="98" t="s">
        <v>8564</v>
      </c>
      <c r="B3590" s="164">
        <v>2.6466111E7</v>
      </c>
      <c r="C3590" s="92" t="s">
        <v>1725</v>
      </c>
      <c r="D3590" s="164">
        <v>3.9443614E7</v>
      </c>
      <c r="E3590" s="92" t="s">
        <v>8565</v>
      </c>
      <c r="F3590" s="92" t="s">
        <v>517</v>
      </c>
      <c r="G3590" s="164">
        <v>25657.0</v>
      </c>
      <c r="H3590" s="92" t="s">
        <v>6812</v>
      </c>
      <c r="I3590" s="164">
        <v>7755891.0</v>
      </c>
      <c r="J3590" s="4">
        <v>1.0</v>
      </c>
      <c r="K3590" s="92" t="s">
        <v>82</v>
      </c>
      <c r="L3590" s="92"/>
      <c r="M3590" s="171">
        <v>45763.0</v>
      </c>
      <c r="N3590" s="92" t="s">
        <v>2</v>
      </c>
      <c r="O3590" s="4">
        <v>1.0</v>
      </c>
    </row>
    <row r="3591">
      <c r="A3591" s="167" t="s">
        <v>8566</v>
      </c>
      <c r="B3591" s="4">
        <v>2.6466111E7</v>
      </c>
      <c r="C3591" s="1" t="s">
        <v>1732</v>
      </c>
      <c r="D3591" s="4">
        <v>3.9443614E7</v>
      </c>
      <c r="E3591" s="1" t="s">
        <v>8565</v>
      </c>
      <c r="F3591" s="1" t="s">
        <v>517</v>
      </c>
      <c r="G3591" s="4">
        <v>25657.0</v>
      </c>
      <c r="H3591" s="1" t="s">
        <v>6812</v>
      </c>
      <c r="I3591" s="4">
        <v>7755891.0</v>
      </c>
      <c r="J3591" s="4">
        <v>1.0</v>
      </c>
      <c r="K3591" s="1" t="s">
        <v>82</v>
      </c>
      <c r="L3591" s="1" t="s">
        <v>134</v>
      </c>
      <c r="M3591" s="171">
        <v>45763.0</v>
      </c>
      <c r="N3591" s="1" t="s">
        <v>2</v>
      </c>
      <c r="O3591" s="4">
        <v>1.0</v>
      </c>
    </row>
    <row r="3592">
      <c r="A3592" s="98" t="s">
        <v>8567</v>
      </c>
      <c r="B3592" s="164">
        <v>2.6466111E7</v>
      </c>
      <c r="C3592" s="92" t="s">
        <v>1735</v>
      </c>
      <c r="D3592" s="164">
        <v>3.9443614E7</v>
      </c>
      <c r="E3592" s="92" t="s">
        <v>8565</v>
      </c>
      <c r="F3592" s="92" t="s">
        <v>517</v>
      </c>
      <c r="G3592" s="164">
        <v>25657.0</v>
      </c>
      <c r="H3592" s="92" t="s">
        <v>6812</v>
      </c>
      <c r="I3592" s="164">
        <v>7755891.0</v>
      </c>
      <c r="J3592" s="4">
        <v>1.0</v>
      </c>
      <c r="K3592" s="92" t="s">
        <v>82</v>
      </c>
      <c r="L3592" s="92"/>
      <c r="M3592" s="171">
        <v>45763.0</v>
      </c>
      <c r="N3592" s="92" t="s">
        <v>2</v>
      </c>
      <c r="O3592" s="4">
        <v>1.0</v>
      </c>
    </row>
    <row r="3593">
      <c r="A3593" s="167" t="s">
        <v>8568</v>
      </c>
      <c r="B3593" s="4">
        <v>2.6466112E7</v>
      </c>
      <c r="C3593" s="1" t="s">
        <v>1725</v>
      </c>
      <c r="D3593" s="4">
        <v>3.9443615E7</v>
      </c>
      <c r="E3593" s="1" t="s">
        <v>8569</v>
      </c>
      <c r="F3593" s="1" t="s">
        <v>722</v>
      </c>
      <c r="G3593" s="4">
        <v>24616.0</v>
      </c>
      <c r="H3593" s="1" t="s">
        <v>6716</v>
      </c>
      <c r="I3593" s="4">
        <v>7755891.0</v>
      </c>
      <c r="J3593" s="4">
        <v>1.0</v>
      </c>
      <c r="K3593" s="1" t="s">
        <v>82</v>
      </c>
      <c r="L3593" s="1"/>
      <c r="M3593" s="171">
        <v>45763.0</v>
      </c>
      <c r="N3593" s="1" t="s">
        <v>2</v>
      </c>
      <c r="O3593" s="4">
        <v>1.0</v>
      </c>
    </row>
    <row r="3594">
      <c r="A3594" s="98" t="s">
        <v>8570</v>
      </c>
      <c r="B3594" s="164">
        <v>2.6466112E7</v>
      </c>
      <c r="C3594" s="92" t="s">
        <v>1732</v>
      </c>
      <c r="D3594" s="164">
        <v>3.9443615E7</v>
      </c>
      <c r="E3594" s="92" t="s">
        <v>8569</v>
      </c>
      <c r="F3594" s="92" t="s">
        <v>722</v>
      </c>
      <c r="G3594" s="164">
        <v>24616.0</v>
      </c>
      <c r="H3594" s="92" t="s">
        <v>6716</v>
      </c>
      <c r="I3594" s="164">
        <v>7755891.0</v>
      </c>
      <c r="J3594" s="4">
        <v>1.0</v>
      </c>
      <c r="K3594" s="92" t="s">
        <v>82</v>
      </c>
      <c r="L3594" s="92" t="s">
        <v>134</v>
      </c>
      <c r="M3594" s="171">
        <v>45763.0</v>
      </c>
      <c r="N3594" s="92" t="s">
        <v>2</v>
      </c>
      <c r="O3594" s="4">
        <v>1.0</v>
      </c>
    </row>
    <row r="3595">
      <c r="A3595" s="167" t="s">
        <v>8571</v>
      </c>
      <c r="B3595" s="4">
        <v>2.6466112E7</v>
      </c>
      <c r="C3595" s="1" t="s">
        <v>1735</v>
      </c>
      <c r="D3595" s="4">
        <v>3.9443615E7</v>
      </c>
      <c r="E3595" s="1" t="s">
        <v>8569</v>
      </c>
      <c r="F3595" s="1" t="s">
        <v>722</v>
      </c>
      <c r="G3595" s="4">
        <v>24616.0</v>
      </c>
      <c r="H3595" s="1" t="s">
        <v>6716</v>
      </c>
      <c r="I3595" s="4">
        <v>7755891.0</v>
      </c>
      <c r="J3595" s="4">
        <v>1.0</v>
      </c>
      <c r="K3595" s="1" t="s">
        <v>82</v>
      </c>
      <c r="L3595" s="1"/>
      <c r="M3595" s="171">
        <v>45763.0</v>
      </c>
      <c r="N3595" s="1" t="s">
        <v>2</v>
      </c>
      <c r="O3595" s="4">
        <v>1.0</v>
      </c>
    </row>
    <row r="3596">
      <c r="A3596" s="98" t="s">
        <v>8572</v>
      </c>
      <c r="B3596" s="164">
        <v>2.6466126E7</v>
      </c>
      <c r="C3596" s="92" t="s">
        <v>1725</v>
      </c>
      <c r="D3596" s="164">
        <v>3.9443627E7</v>
      </c>
      <c r="E3596" s="92" t="s">
        <v>8573</v>
      </c>
      <c r="F3596" s="92" t="s">
        <v>401</v>
      </c>
      <c r="G3596" s="164">
        <v>25680.0</v>
      </c>
      <c r="H3596" s="92" t="s">
        <v>8048</v>
      </c>
      <c r="I3596" s="164">
        <v>7743457.0</v>
      </c>
      <c r="J3596" s="4">
        <v>1.0</v>
      </c>
      <c r="K3596" s="92" t="s">
        <v>9</v>
      </c>
      <c r="L3596" s="92"/>
      <c r="M3596" s="171">
        <v>45763.0</v>
      </c>
      <c r="N3596" s="92" t="s">
        <v>2</v>
      </c>
      <c r="O3596" s="4">
        <v>1.0</v>
      </c>
    </row>
    <row r="3597">
      <c r="A3597" s="167" t="s">
        <v>8574</v>
      </c>
      <c r="B3597" s="4">
        <v>2.6466126E7</v>
      </c>
      <c r="C3597" s="1" t="s">
        <v>1732</v>
      </c>
      <c r="D3597" s="4">
        <v>3.9443627E7</v>
      </c>
      <c r="E3597" s="1" t="s">
        <v>8573</v>
      </c>
      <c r="F3597" s="1" t="s">
        <v>401</v>
      </c>
      <c r="G3597" s="4">
        <v>25680.0</v>
      </c>
      <c r="H3597" s="1" t="s">
        <v>8048</v>
      </c>
      <c r="I3597" s="4">
        <v>7743457.0</v>
      </c>
      <c r="J3597" s="4">
        <v>1.0</v>
      </c>
      <c r="K3597" s="1" t="s">
        <v>9</v>
      </c>
      <c r="L3597" s="1" t="s">
        <v>134</v>
      </c>
      <c r="M3597" s="171">
        <v>45763.0</v>
      </c>
      <c r="N3597" s="1" t="s">
        <v>2</v>
      </c>
      <c r="O3597" s="4">
        <v>1.0</v>
      </c>
    </row>
    <row r="3598">
      <c r="A3598" s="98" t="s">
        <v>8575</v>
      </c>
      <c r="B3598" s="164">
        <v>2.6466126E7</v>
      </c>
      <c r="C3598" s="92" t="s">
        <v>1735</v>
      </c>
      <c r="D3598" s="164">
        <v>3.9443627E7</v>
      </c>
      <c r="E3598" s="92" t="s">
        <v>8573</v>
      </c>
      <c r="F3598" s="92" t="s">
        <v>401</v>
      </c>
      <c r="G3598" s="164">
        <v>25680.0</v>
      </c>
      <c r="H3598" s="92" t="s">
        <v>8048</v>
      </c>
      <c r="I3598" s="164">
        <v>7743457.0</v>
      </c>
      <c r="J3598" s="4">
        <v>1.0</v>
      </c>
      <c r="K3598" s="92" t="s">
        <v>9</v>
      </c>
      <c r="L3598" s="92"/>
      <c r="M3598" s="171">
        <v>45763.0</v>
      </c>
      <c r="N3598" s="92" t="s">
        <v>2</v>
      </c>
      <c r="O3598" s="4">
        <v>1.0</v>
      </c>
    </row>
    <row r="3599">
      <c r="A3599" s="167" t="s">
        <v>8576</v>
      </c>
      <c r="B3599" s="4">
        <v>2.6466127E7</v>
      </c>
      <c r="C3599" s="1" t="s">
        <v>1725</v>
      </c>
      <c r="D3599" s="4">
        <v>3.9443628E7</v>
      </c>
      <c r="E3599" s="1" t="s">
        <v>8577</v>
      </c>
      <c r="F3599" s="1" t="s">
        <v>725</v>
      </c>
      <c r="G3599" s="4">
        <v>24616.0</v>
      </c>
      <c r="H3599" s="1" t="s">
        <v>6716</v>
      </c>
      <c r="I3599" s="4">
        <v>7755891.0</v>
      </c>
      <c r="J3599" s="4">
        <v>1.0</v>
      </c>
      <c r="K3599" s="1" t="s">
        <v>82</v>
      </c>
      <c r="L3599" s="1"/>
      <c r="M3599" s="171">
        <v>45763.0</v>
      </c>
      <c r="N3599" s="1" t="s">
        <v>2</v>
      </c>
      <c r="O3599" s="4">
        <v>1.0</v>
      </c>
    </row>
    <row r="3600">
      <c r="A3600" s="98" t="s">
        <v>8578</v>
      </c>
      <c r="B3600" s="164">
        <v>2.6466127E7</v>
      </c>
      <c r="C3600" s="92" t="s">
        <v>1732</v>
      </c>
      <c r="D3600" s="164">
        <v>3.9443628E7</v>
      </c>
      <c r="E3600" s="92" t="s">
        <v>8577</v>
      </c>
      <c r="F3600" s="92" t="s">
        <v>725</v>
      </c>
      <c r="G3600" s="164">
        <v>24616.0</v>
      </c>
      <c r="H3600" s="92" t="s">
        <v>6716</v>
      </c>
      <c r="I3600" s="164">
        <v>7755891.0</v>
      </c>
      <c r="J3600" s="4">
        <v>1.0</v>
      </c>
      <c r="K3600" s="92" t="s">
        <v>82</v>
      </c>
      <c r="L3600" s="92" t="s">
        <v>134</v>
      </c>
      <c r="M3600" s="171">
        <v>45763.0</v>
      </c>
      <c r="N3600" s="92" t="s">
        <v>2</v>
      </c>
      <c r="O3600" s="4">
        <v>1.0</v>
      </c>
    </row>
    <row r="3601">
      <c r="A3601" s="98" t="s">
        <v>8579</v>
      </c>
      <c r="B3601" s="164">
        <v>2.6466127E7</v>
      </c>
      <c r="C3601" s="92" t="s">
        <v>1735</v>
      </c>
      <c r="D3601" s="164">
        <v>3.9443628E7</v>
      </c>
      <c r="E3601" s="92" t="s">
        <v>8577</v>
      </c>
      <c r="F3601" s="92" t="s">
        <v>725</v>
      </c>
      <c r="G3601" s="164">
        <v>24616.0</v>
      </c>
      <c r="H3601" s="92" t="s">
        <v>6716</v>
      </c>
      <c r="I3601" s="164">
        <v>7755891.0</v>
      </c>
      <c r="J3601" s="4">
        <v>1.0</v>
      </c>
      <c r="K3601" s="92" t="s">
        <v>82</v>
      </c>
      <c r="L3601" s="92"/>
      <c r="M3601" s="171">
        <v>45763.0</v>
      </c>
      <c r="N3601" s="92" t="s">
        <v>2</v>
      </c>
      <c r="O3601" s="4">
        <v>1.0</v>
      </c>
    </row>
    <row r="3602">
      <c r="A3602" s="167" t="s">
        <v>8580</v>
      </c>
      <c r="B3602" s="4">
        <v>2.6466183E7</v>
      </c>
      <c r="C3602" s="1" t="s">
        <v>1725</v>
      </c>
      <c r="D3602" s="4">
        <v>3.9443694E7</v>
      </c>
      <c r="E3602" s="1" t="s">
        <v>8581</v>
      </c>
      <c r="F3602" s="1" t="s">
        <v>178</v>
      </c>
      <c r="G3602" s="4">
        <v>25657.0</v>
      </c>
      <c r="H3602" s="1" t="s">
        <v>6812</v>
      </c>
      <c r="I3602" s="4">
        <v>7743457.0</v>
      </c>
      <c r="J3602" s="4">
        <v>1.0</v>
      </c>
      <c r="K3602" s="1" t="s">
        <v>9</v>
      </c>
      <c r="L3602" s="1"/>
      <c r="M3602" s="171">
        <v>45763.0</v>
      </c>
      <c r="N3602" s="1" t="s">
        <v>2</v>
      </c>
      <c r="O3602" s="4">
        <v>1.0</v>
      </c>
    </row>
    <row r="3603">
      <c r="A3603" s="98" t="s">
        <v>8582</v>
      </c>
      <c r="B3603" s="164">
        <v>2.6466183E7</v>
      </c>
      <c r="C3603" s="92" t="s">
        <v>1732</v>
      </c>
      <c r="D3603" s="164">
        <v>3.9443694E7</v>
      </c>
      <c r="E3603" s="92" t="s">
        <v>8581</v>
      </c>
      <c r="F3603" s="92" t="s">
        <v>178</v>
      </c>
      <c r="G3603" s="164">
        <v>25657.0</v>
      </c>
      <c r="H3603" s="92" t="s">
        <v>6812</v>
      </c>
      <c r="I3603" s="164">
        <v>7743457.0</v>
      </c>
      <c r="J3603" s="4">
        <v>1.0</v>
      </c>
      <c r="K3603" s="92" t="s">
        <v>9</v>
      </c>
      <c r="L3603" s="92" t="s">
        <v>134</v>
      </c>
      <c r="M3603" s="171">
        <v>45763.0</v>
      </c>
      <c r="N3603" s="92" t="s">
        <v>2</v>
      </c>
      <c r="O3603" s="4">
        <v>1.0</v>
      </c>
    </row>
    <row r="3604">
      <c r="A3604" s="98" t="s">
        <v>8583</v>
      </c>
      <c r="B3604" s="164">
        <v>2.6466183E7</v>
      </c>
      <c r="C3604" s="92" t="s">
        <v>1735</v>
      </c>
      <c r="D3604" s="164">
        <v>3.9443694E7</v>
      </c>
      <c r="E3604" s="92" t="s">
        <v>8581</v>
      </c>
      <c r="F3604" s="92" t="s">
        <v>178</v>
      </c>
      <c r="G3604" s="164">
        <v>25657.0</v>
      </c>
      <c r="H3604" s="92" t="s">
        <v>6812</v>
      </c>
      <c r="I3604" s="164">
        <v>7743457.0</v>
      </c>
      <c r="J3604" s="4">
        <v>1.0</v>
      </c>
      <c r="K3604" s="92" t="s">
        <v>9</v>
      </c>
      <c r="L3604" s="92"/>
      <c r="M3604" s="171">
        <v>45763.0</v>
      </c>
      <c r="N3604" s="92" t="s">
        <v>2</v>
      </c>
      <c r="O3604" s="4">
        <v>1.0</v>
      </c>
    </row>
    <row r="3605">
      <c r="A3605" s="98" t="s">
        <v>8584</v>
      </c>
      <c r="B3605" s="164">
        <v>2.6466227E7</v>
      </c>
      <c r="C3605" s="92" t="s">
        <v>1725</v>
      </c>
      <c r="D3605" s="164">
        <v>3.9443729E7</v>
      </c>
      <c r="E3605" s="92" t="s">
        <v>8585</v>
      </c>
      <c r="F3605" s="92" t="s">
        <v>178</v>
      </c>
      <c r="G3605" s="164">
        <v>25680.0</v>
      </c>
      <c r="H3605" s="92" t="s">
        <v>8048</v>
      </c>
      <c r="I3605" s="164">
        <v>7743457.0</v>
      </c>
      <c r="J3605" s="4">
        <v>1.0</v>
      </c>
      <c r="K3605" s="92" t="s">
        <v>9</v>
      </c>
      <c r="L3605" s="92"/>
      <c r="M3605" s="171">
        <v>45763.0</v>
      </c>
      <c r="N3605" s="92" t="s">
        <v>2</v>
      </c>
      <c r="O3605" s="4">
        <v>1.0</v>
      </c>
    </row>
    <row r="3606">
      <c r="A3606" s="167" t="s">
        <v>8586</v>
      </c>
      <c r="B3606" s="4">
        <v>2.6466227E7</v>
      </c>
      <c r="C3606" s="1" t="s">
        <v>1732</v>
      </c>
      <c r="D3606" s="4">
        <v>3.9443729E7</v>
      </c>
      <c r="E3606" s="1" t="s">
        <v>8585</v>
      </c>
      <c r="F3606" s="1" t="s">
        <v>178</v>
      </c>
      <c r="G3606" s="4">
        <v>25680.0</v>
      </c>
      <c r="H3606" s="1" t="s">
        <v>8048</v>
      </c>
      <c r="I3606" s="4">
        <v>7743457.0</v>
      </c>
      <c r="J3606" s="4">
        <v>1.0</v>
      </c>
      <c r="K3606" s="1" t="s">
        <v>9</v>
      </c>
      <c r="L3606" s="1" t="s">
        <v>134</v>
      </c>
      <c r="M3606" s="171">
        <v>45763.0</v>
      </c>
      <c r="N3606" s="1" t="s">
        <v>2</v>
      </c>
      <c r="O3606" s="4">
        <v>1.0</v>
      </c>
    </row>
    <row r="3607">
      <c r="A3607" s="98" t="s">
        <v>8587</v>
      </c>
      <c r="B3607" s="164">
        <v>2.6466227E7</v>
      </c>
      <c r="C3607" s="92" t="s">
        <v>1735</v>
      </c>
      <c r="D3607" s="164">
        <v>3.9443729E7</v>
      </c>
      <c r="E3607" s="92" t="s">
        <v>8585</v>
      </c>
      <c r="F3607" s="92" t="s">
        <v>178</v>
      </c>
      <c r="G3607" s="164">
        <v>25680.0</v>
      </c>
      <c r="H3607" s="92" t="s">
        <v>8048</v>
      </c>
      <c r="I3607" s="164">
        <v>7743457.0</v>
      </c>
      <c r="J3607" s="4">
        <v>1.0</v>
      </c>
      <c r="K3607" s="92" t="s">
        <v>9</v>
      </c>
      <c r="L3607" s="92"/>
      <c r="M3607" s="171">
        <v>45763.0</v>
      </c>
      <c r="N3607" s="92" t="s">
        <v>2</v>
      </c>
      <c r="O3607" s="4">
        <v>1.0</v>
      </c>
    </row>
    <row r="3608">
      <c r="A3608" s="98" t="s">
        <v>8588</v>
      </c>
      <c r="B3608" s="164">
        <v>2.6466268E7</v>
      </c>
      <c r="C3608" s="92" t="s">
        <v>1725</v>
      </c>
      <c r="D3608" s="164">
        <v>3.9443777E7</v>
      </c>
      <c r="E3608" s="92" t="s">
        <v>8589</v>
      </c>
      <c r="F3608" s="92" t="s">
        <v>401</v>
      </c>
      <c r="G3608" s="164">
        <v>25443.0</v>
      </c>
      <c r="H3608" s="92" t="s">
        <v>8043</v>
      </c>
      <c r="I3608" s="164">
        <v>7743457.0</v>
      </c>
      <c r="J3608" s="4">
        <v>1.0</v>
      </c>
      <c r="K3608" s="92" t="s">
        <v>9</v>
      </c>
      <c r="L3608" s="92"/>
      <c r="M3608" s="171">
        <v>45763.0</v>
      </c>
      <c r="N3608" s="92" t="s">
        <v>2</v>
      </c>
      <c r="O3608" s="4">
        <v>1.0</v>
      </c>
    </row>
    <row r="3609">
      <c r="A3609" s="98" t="s">
        <v>8590</v>
      </c>
      <c r="B3609" s="164">
        <v>2.6466268E7</v>
      </c>
      <c r="C3609" s="92" t="s">
        <v>1732</v>
      </c>
      <c r="D3609" s="164">
        <v>3.9443777E7</v>
      </c>
      <c r="E3609" s="92" t="s">
        <v>8589</v>
      </c>
      <c r="F3609" s="92" t="s">
        <v>401</v>
      </c>
      <c r="G3609" s="164">
        <v>25443.0</v>
      </c>
      <c r="H3609" s="92" t="s">
        <v>8043</v>
      </c>
      <c r="I3609" s="164">
        <v>7743457.0</v>
      </c>
      <c r="J3609" s="4">
        <v>1.0</v>
      </c>
      <c r="K3609" s="92" t="s">
        <v>9</v>
      </c>
      <c r="L3609" s="92" t="s">
        <v>134</v>
      </c>
      <c r="M3609" s="171">
        <v>45763.0</v>
      </c>
      <c r="N3609" s="92" t="s">
        <v>2</v>
      </c>
      <c r="O3609" s="4">
        <v>1.0</v>
      </c>
    </row>
    <row r="3610">
      <c r="A3610" s="167" t="s">
        <v>8591</v>
      </c>
      <c r="B3610" s="4">
        <v>2.6466268E7</v>
      </c>
      <c r="C3610" s="1" t="s">
        <v>1735</v>
      </c>
      <c r="D3610" s="4">
        <v>3.9443777E7</v>
      </c>
      <c r="E3610" s="1" t="s">
        <v>8589</v>
      </c>
      <c r="F3610" s="1" t="s">
        <v>401</v>
      </c>
      <c r="G3610" s="4">
        <v>25443.0</v>
      </c>
      <c r="H3610" s="1" t="s">
        <v>8043</v>
      </c>
      <c r="I3610" s="4">
        <v>7743457.0</v>
      </c>
      <c r="J3610" s="4">
        <v>1.0</v>
      </c>
      <c r="K3610" s="1" t="s">
        <v>9</v>
      </c>
      <c r="L3610" s="1"/>
      <c r="M3610" s="171">
        <v>45763.0</v>
      </c>
      <c r="N3610" s="1" t="s">
        <v>2</v>
      </c>
      <c r="O3610" s="4">
        <v>1.0</v>
      </c>
    </row>
    <row r="3611">
      <c r="A3611" s="98" t="s">
        <v>8592</v>
      </c>
      <c r="B3611" s="164">
        <v>2.6466288E7</v>
      </c>
      <c r="C3611" s="92" t="s">
        <v>1725</v>
      </c>
      <c r="D3611" s="164">
        <v>3.9443803E7</v>
      </c>
      <c r="E3611" s="92" t="s">
        <v>8593</v>
      </c>
      <c r="F3611" s="92" t="s">
        <v>178</v>
      </c>
      <c r="G3611" s="164">
        <v>25680.0</v>
      </c>
      <c r="H3611" s="92" t="s">
        <v>8048</v>
      </c>
      <c r="I3611" s="164">
        <v>7743457.0</v>
      </c>
      <c r="J3611" s="4">
        <v>1.0</v>
      </c>
      <c r="K3611" s="92" t="s">
        <v>9</v>
      </c>
      <c r="L3611" s="92"/>
      <c r="M3611" s="171">
        <v>45763.0</v>
      </c>
      <c r="N3611" s="92" t="s">
        <v>2</v>
      </c>
      <c r="O3611" s="4">
        <v>1.0</v>
      </c>
    </row>
    <row r="3612">
      <c r="A3612" s="98" t="s">
        <v>8594</v>
      </c>
      <c r="B3612" s="164">
        <v>2.6466288E7</v>
      </c>
      <c r="C3612" s="92" t="s">
        <v>1732</v>
      </c>
      <c r="D3612" s="164">
        <v>3.9443803E7</v>
      </c>
      <c r="E3612" s="92" t="s">
        <v>8593</v>
      </c>
      <c r="F3612" s="92" t="s">
        <v>178</v>
      </c>
      <c r="G3612" s="164">
        <v>25680.0</v>
      </c>
      <c r="H3612" s="92" t="s">
        <v>8048</v>
      </c>
      <c r="I3612" s="164">
        <v>7743457.0</v>
      </c>
      <c r="J3612" s="4">
        <v>1.0</v>
      </c>
      <c r="K3612" s="92" t="s">
        <v>9</v>
      </c>
      <c r="L3612" s="92" t="s">
        <v>134</v>
      </c>
      <c r="M3612" s="171">
        <v>45763.0</v>
      </c>
      <c r="N3612" s="92" t="s">
        <v>2</v>
      </c>
      <c r="O3612" s="4">
        <v>1.0</v>
      </c>
    </row>
    <row r="3613">
      <c r="A3613" s="167" t="s">
        <v>8595</v>
      </c>
      <c r="B3613" s="4">
        <v>2.6466288E7</v>
      </c>
      <c r="C3613" s="1" t="s">
        <v>1735</v>
      </c>
      <c r="D3613" s="4">
        <v>3.9443803E7</v>
      </c>
      <c r="E3613" s="1" t="s">
        <v>8593</v>
      </c>
      <c r="F3613" s="1" t="s">
        <v>178</v>
      </c>
      <c r="G3613" s="4">
        <v>25680.0</v>
      </c>
      <c r="H3613" s="1" t="s">
        <v>8048</v>
      </c>
      <c r="I3613" s="4">
        <v>7743457.0</v>
      </c>
      <c r="J3613" s="4">
        <v>1.0</v>
      </c>
      <c r="K3613" s="1" t="s">
        <v>9</v>
      </c>
      <c r="L3613" s="1"/>
      <c r="M3613" s="171">
        <v>45763.0</v>
      </c>
      <c r="N3613" s="1" t="s">
        <v>2</v>
      </c>
      <c r="O3613" s="4">
        <v>1.0</v>
      </c>
    </row>
    <row r="3614">
      <c r="A3614" s="98" t="s">
        <v>8596</v>
      </c>
      <c r="B3614" s="164">
        <v>2.6466303E7</v>
      </c>
      <c r="C3614" s="92" t="s">
        <v>1725</v>
      </c>
      <c r="D3614" s="164">
        <v>3.9443813E7</v>
      </c>
      <c r="E3614" s="92" t="s">
        <v>8597</v>
      </c>
      <c r="F3614" s="92" t="s">
        <v>129</v>
      </c>
      <c r="G3614" s="164">
        <v>24616.0</v>
      </c>
      <c r="H3614" s="92" t="s">
        <v>6716</v>
      </c>
      <c r="I3614" s="164">
        <v>7755891.0</v>
      </c>
      <c r="J3614" s="4">
        <v>1.0</v>
      </c>
      <c r="K3614" s="92" t="s">
        <v>82</v>
      </c>
      <c r="L3614" s="92"/>
      <c r="M3614" s="171">
        <v>45763.0</v>
      </c>
      <c r="N3614" s="92" t="s">
        <v>2</v>
      </c>
      <c r="O3614" s="4">
        <v>1.0</v>
      </c>
    </row>
    <row r="3615">
      <c r="A3615" s="98" t="s">
        <v>8598</v>
      </c>
      <c r="B3615" s="164">
        <v>2.6466303E7</v>
      </c>
      <c r="C3615" s="92" t="s">
        <v>1732</v>
      </c>
      <c r="D3615" s="164">
        <v>3.9443813E7</v>
      </c>
      <c r="E3615" s="92" t="s">
        <v>8597</v>
      </c>
      <c r="F3615" s="92" t="s">
        <v>129</v>
      </c>
      <c r="G3615" s="164">
        <v>24616.0</v>
      </c>
      <c r="H3615" s="92" t="s">
        <v>6716</v>
      </c>
      <c r="I3615" s="164">
        <v>7755891.0</v>
      </c>
      <c r="J3615" s="4">
        <v>1.0</v>
      </c>
      <c r="K3615" s="92" t="s">
        <v>82</v>
      </c>
      <c r="L3615" s="92" t="s">
        <v>134</v>
      </c>
      <c r="M3615" s="171">
        <v>45763.0</v>
      </c>
      <c r="N3615" s="92" t="s">
        <v>2</v>
      </c>
      <c r="O3615" s="4">
        <v>1.0</v>
      </c>
    </row>
    <row r="3616">
      <c r="A3616" s="98" t="s">
        <v>8599</v>
      </c>
      <c r="B3616" s="164">
        <v>2.6466303E7</v>
      </c>
      <c r="C3616" s="92" t="s">
        <v>1735</v>
      </c>
      <c r="D3616" s="164">
        <v>3.9443813E7</v>
      </c>
      <c r="E3616" s="92" t="s">
        <v>8597</v>
      </c>
      <c r="F3616" s="92" t="s">
        <v>129</v>
      </c>
      <c r="G3616" s="164">
        <v>24616.0</v>
      </c>
      <c r="H3616" s="92" t="s">
        <v>6716</v>
      </c>
      <c r="I3616" s="164">
        <v>7755891.0</v>
      </c>
      <c r="J3616" s="4">
        <v>1.0</v>
      </c>
      <c r="K3616" s="92" t="s">
        <v>82</v>
      </c>
      <c r="L3616" s="92"/>
      <c r="M3616" s="171">
        <v>45763.0</v>
      </c>
      <c r="N3616" s="92" t="s">
        <v>2</v>
      </c>
      <c r="O3616" s="4">
        <v>1.0</v>
      </c>
    </row>
    <row r="3617">
      <c r="A3617" s="167" t="s">
        <v>8600</v>
      </c>
      <c r="B3617" s="4">
        <v>2.6466342E7</v>
      </c>
      <c r="C3617" s="1" t="s">
        <v>1725</v>
      </c>
      <c r="D3617" s="4">
        <v>3.9443854E7</v>
      </c>
      <c r="E3617" s="1" t="s">
        <v>8601</v>
      </c>
      <c r="F3617" s="1" t="s">
        <v>129</v>
      </c>
      <c r="G3617" s="4">
        <v>24616.0</v>
      </c>
      <c r="H3617" s="1" t="s">
        <v>6716</v>
      </c>
      <c r="I3617" s="4">
        <v>7743457.0</v>
      </c>
      <c r="J3617" s="4">
        <v>1.0</v>
      </c>
      <c r="K3617" s="1" t="s">
        <v>9</v>
      </c>
      <c r="L3617" s="1"/>
      <c r="M3617" s="171">
        <v>45763.0</v>
      </c>
      <c r="N3617" s="1" t="s">
        <v>2</v>
      </c>
      <c r="O3617" s="4">
        <v>1.0</v>
      </c>
    </row>
    <row r="3618">
      <c r="A3618" s="98" t="s">
        <v>8602</v>
      </c>
      <c r="B3618" s="164">
        <v>2.6466342E7</v>
      </c>
      <c r="C3618" s="92" t="s">
        <v>1732</v>
      </c>
      <c r="D3618" s="164">
        <v>3.9443854E7</v>
      </c>
      <c r="E3618" s="92" t="s">
        <v>8601</v>
      </c>
      <c r="F3618" s="92" t="s">
        <v>129</v>
      </c>
      <c r="G3618" s="164">
        <v>24616.0</v>
      </c>
      <c r="H3618" s="92" t="s">
        <v>6716</v>
      </c>
      <c r="I3618" s="164">
        <v>7743457.0</v>
      </c>
      <c r="J3618" s="4">
        <v>1.0</v>
      </c>
      <c r="K3618" s="92" t="s">
        <v>9</v>
      </c>
      <c r="L3618" s="92" t="s">
        <v>134</v>
      </c>
      <c r="M3618" s="171">
        <v>45763.0</v>
      </c>
      <c r="N3618" s="92" t="s">
        <v>2</v>
      </c>
      <c r="O3618" s="4">
        <v>1.0</v>
      </c>
    </row>
    <row r="3619">
      <c r="A3619" s="98" t="s">
        <v>8603</v>
      </c>
      <c r="B3619" s="164">
        <v>2.6466342E7</v>
      </c>
      <c r="C3619" s="92" t="s">
        <v>1735</v>
      </c>
      <c r="D3619" s="164">
        <v>3.9443854E7</v>
      </c>
      <c r="E3619" s="92" t="s">
        <v>8601</v>
      </c>
      <c r="F3619" s="92" t="s">
        <v>129</v>
      </c>
      <c r="G3619" s="164">
        <v>24616.0</v>
      </c>
      <c r="H3619" s="92" t="s">
        <v>6716</v>
      </c>
      <c r="I3619" s="164">
        <v>7743457.0</v>
      </c>
      <c r="J3619" s="4">
        <v>1.0</v>
      </c>
      <c r="K3619" s="92" t="s">
        <v>9</v>
      </c>
      <c r="L3619" s="92"/>
      <c r="M3619" s="171">
        <v>45763.0</v>
      </c>
      <c r="N3619" s="92" t="s">
        <v>2</v>
      </c>
      <c r="O3619" s="4">
        <v>1.0</v>
      </c>
    </row>
    <row r="3620">
      <c r="A3620" s="167" t="s">
        <v>8604</v>
      </c>
      <c r="B3620" s="4">
        <v>2.6466372E7</v>
      </c>
      <c r="C3620" s="1" t="s">
        <v>1725</v>
      </c>
      <c r="D3620" s="4">
        <v>3.944388E7</v>
      </c>
      <c r="E3620" s="1" t="s">
        <v>8605</v>
      </c>
      <c r="F3620" s="1" t="s">
        <v>178</v>
      </c>
      <c r="G3620" s="4">
        <v>25657.0</v>
      </c>
      <c r="H3620" s="1" t="s">
        <v>6812</v>
      </c>
      <c r="I3620" s="4">
        <v>7743457.0</v>
      </c>
      <c r="J3620" s="4">
        <v>1.0</v>
      </c>
      <c r="K3620" s="1" t="s">
        <v>9</v>
      </c>
      <c r="L3620" s="1"/>
      <c r="M3620" s="171">
        <v>45763.0</v>
      </c>
      <c r="N3620" s="1" t="s">
        <v>2</v>
      </c>
      <c r="O3620" s="4">
        <v>1.0</v>
      </c>
    </row>
    <row r="3621">
      <c r="A3621" s="98" t="s">
        <v>8606</v>
      </c>
      <c r="B3621" s="164">
        <v>2.6466372E7</v>
      </c>
      <c r="C3621" s="92" t="s">
        <v>1732</v>
      </c>
      <c r="D3621" s="164">
        <v>3.944388E7</v>
      </c>
      <c r="E3621" s="92" t="s">
        <v>8605</v>
      </c>
      <c r="F3621" s="92" t="s">
        <v>178</v>
      </c>
      <c r="G3621" s="164">
        <v>25657.0</v>
      </c>
      <c r="H3621" s="92" t="s">
        <v>6812</v>
      </c>
      <c r="I3621" s="164">
        <v>7743457.0</v>
      </c>
      <c r="J3621" s="4">
        <v>1.0</v>
      </c>
      <c r="K3621" s="92" t="s">
        <v>9</v>
      </c>
      <c r="L3621" s="92" t="s">
        <v>134</v>
      </c>
      <c r="M3621" s="171">
        <v>45763.0</v>
      </c>
      <c r="N3621" s="92" t="s">
        <v>2</v>
      </c>
      <c r="O3621" s="4">
        <v>1.0</v>
      </c>
    </row>
    <row r="3622">
      <c r="A3622" s="98" t="s">
        <v>8607</v>
      </c>
      <c r="B3622" s="164">
        <v>2.6466372E7</v>
      </c>
      <c r="C3622" s="92" t="s">
        <v>1735</v>
      </c>
      <c r="D3622" s="164">
        <v>3.944388E7</v>
      </c>
      <c r="E3622" s="92" t="s">
        <v>8605</v>
      </c>
      <c r="F3622" s="92" t="s">
        <v>178</v>
      </c>
      <c r="G3622" s="164">
        <v>25657.0</v>
      </c>
      <c r="H3622" s="92" t="s">
        <v>6812</v>
      </c>
      <c r="I3622" s="164">
        <v>7743457.0</v>
      </c>
      <c r="J3622" s="4">
        <v>1.0</v>
      </c>
      <c r="K3622" s="92" t="s">
        <v>9</v>
      </c>
      <c r="L3622" s="92"/>
      <c r="M3622" s="171">
        <v>45763.0</v>
      </c>
      <c r="N3622" s="92" t="s">
        <v>2</v>
      </c>
      <c r="O3622" s="4">
        <v>1.0</v>
      </c>
    </row>
    <row r="3623">
      <c r="A3623" s="98" t="s">
        <v>8608</v>
      </c>
      <c r="B3623" s="164">
        <v>2.6466414E7</v>
      </c>
      <c r="C3623" s="92" t="s">
        <v>1725</v>
      </c>
      <c r="D3623" s="164">
        <v>3.9443919E7</v>
      </c>
      <c r="E3623" s="92" t="s">
        <v>8609</v>
      </c>
      <c r="F3623" s="92" t="s">
        <v>513</v>
      </c>
      <c r="G3623" s="164">
        <v>23599.0</v>
      </c>
      <c r="H3623" s="92" t="s">
        <v>1944</v>
      </c>
      <c r="I3623" s="164">
        <v>7743457.0</v>
      </c>
      <c r="J3623" s="4">
        <v>1.0</v>
      </c>
      <c r="K3623" s="92" t="s">
        <v>9</v>
      </c>
      <c r="L3623" s="92"/>
      <c r="M3623" s="171">
        <v>45763.0</v>
      </c>
      <c r="N3623" s="92" t="s">
        <v>2</v>
      </c>
      <c r="O3623" s="4">
        <v>1.0</v>
      </c>
    </row>
    <row r="3624">
      <c r="A3624" s="98" t="s">
        <v>8610</v>
      </c>
      <c r="B3624" s="164">
        <v>2.6466414E7</v>
      </c>
      <c r="C3624" s="92" t="s">
        <v>1732</v>
      </c>
      <c r="D3624" s="164">
        <v>3.9443919E7</v>
      </c>
      <c r="E3624" s="92" t="s">
        <v>8609</v>
      </c>
      <c r="F3624" s="92" t="s">
        <v>513</v>
      </c>
      <c r="G3624" s="164">
        <v>23599.0</v>
      </c>
      <c r="H3624" s="92" t="s">
        <v>1944</v>
      </c>
      <c r="I3624" s="164">
        <v>7743457.0</v>
      </c>
      <c r="J3624" s="4">
        <v>1.0</v>
      </c>
      <c r="K3624" s="92" t="s">
        <v>9</v>
      </c>
      <c r="L3624" s="92" t="s">
        <v>134</v>
      </c>
      <c r="M3624" s="171">
        <v>45763.0</v>
      </c>
      <c r="N3624" s="92" t="s">
        <v>2</v>
      </c>
      <c r="O3624" s="4">
        <v>1.0</v>
      </c>
    </row>
    <row r="3625">
      <c r="A3625" s="98" t="s">
        <v>8611</v>
      </c>
      <c r="B3625" s="164">
        <v>2.6466414E7</v>
      </c>
      <c r="C3625" s="92" t="s">
        <v>1735</v>
      </c>
      <c r="D3625" s="164">
        <v>3.9443919E7</v>
      </c>
      <c r="E3625" s="92" t="s">
        <v>8609</v>
      </c>
      <c r="F3625" s="92" t="s">
        <v>513</v>
      </c>
      <c r="G3625" s="164">
        <v>23599.0</v>
      </c>
      <c r="H3625" s="92" t="s">
        <v>1944</v>
      </c>
      <c r="I3625" s="164">
        <v>7743457.0</v>
      </c>
      <c r="J3625" s="4">
        <v>1.0</v>
      </c>
      <c r="K3625" s="92" t="s">
        <v>9</v>
      </c>
      <c r="L3625" s="92"/>
      <c r="M3625" s="171">
        <v>45763.0</v>
      </c>
      <c r="N3625" s="92" t="s">
        <v>2</v>
      </c>
      <c r="O3625" s="4">
        <v>1.0</v>
      </c>
    </row>
    <row r="3626">
      <c r="A3626" s="98" t="s">
        <v>8612</v>
      </c>
      <c r="B3626" s="164">
        <v>2.6466416E7</v>
      </c>
      <c r="C3626" s="92" t="s">
        <v>1725</v>
      </c>
      <c r="D3626" s="164">
        <v>3.944392E7</v>
      </c>
      <c r="E3626" s="92" t="s">
        <v>7708</v>
      </c>
      <c r="F3626" s="92" t="s">
        <v>132</v>
      </c>
      <c r="G3626" s="164">
        <v>25575.0</v>
      </c>
      <c r="H3626" s="92" t="s">
        <v>7594</v>
      </c>
      <c r="I3626" s="164">
        <v>7743457.0</v>
      </c>
      <c r="J3626" s="4">
        <v>1.0</v>
      </c>
      <c r="K3626" s="92" t="s">
        <v>9</v>
      </c>
      <c r="L3626" s="92"/>
      <c r="M3626" s="171">
        <v>45763.0</v>
      </c>
      <c r="N3626" s="92" t="s">
        <v>2</v>
      </c>
      <c r="O3626" s="4">
        <v>1.0</v>
      </c>
    </row>
    <row r="3627">
      <c r="A3627" s="167" t="s">
        <v>8613</v>
      </c>
      <c r="B3627" s="4">
        <v>2.6466416E7</v>
      </c>
      <c r="C3627" s="1" t="s">
        <v>1732</v>
      </c>
      <c r="D3627" s="4">
        <v>3.944392E7</v>
      </c>
      <c r="E3627" s="1" t="s">
        <v>7708</v>
      </c>
      <c r="F3627" s="1" t="s">
        <v>132</v>
      </c>
      <c r="G3627" s="4">
        <v>25575.0</v>
      </c>
      <c r="H3627" s="1" t="s">
        <v>7594</v>
      </c>
      <c r="I3627" s="4">
        <v>7743457.0</v>
      </c>
      <c r="J3627" s="4">
        <v>1.0</v>
      </c>
      <c r="K3627" s="1" t="s">
        <v>9</v>
      </c>
      <c r="L3627" s="1" t="s">
        <v>134</v>
      </c>
      <c r="M3627" s="171">
        <v>45763.0</v>
      </c>
      <c r="N3627" s="1" t="s">
        <v>2</v>
      </c>
      <c r="O3627" s="4">
        <v>1.0</v>
      </c>
    </row>
    <row r="3628">
      <c r="A3628" s="98" t="s">
        <v>8614</v>
      </c>
      <c r="B3628" s="164">
        <v>2.6466416E7</v>
      </c>
      <c r="C3628" s="92" t="s">
        <v>1735</v>
      </c>
      <c r="D3628" s="164">
        <v>3.944392E7</v>
      </c>
      <c r="E3628" s="92" t="s">
        <v>7708</v>
      </c>
      <c r="F3628" s="92" t="s">
        <v>132</v>
      </c>
      <c r="G3628" s="164">
        <v>25575.0</v>
      </c>
      <c r="H3628" s="92" t="s">
        <v>7594</v>
      </c>
      <c r="I3628" s="164">
        <v>7743457.0</v>
      </c>
      <c r="J3628" s="4">
        <v>1.0</v>
      </c>
      <c r="K3628" s="92" t="s">
        <v>9</v>
      </c>
      <c r="L3628" s="92"/>
      <c r="M3628" s="171">
        <v>45763.0</v>
      </c>
      <c r="N3628" s="92" t="s">
        <v>2</v>
      </c>
      <c r="O3628" s="4">
        <v>1.0</v>
      </c>
    </row>
    <row r="3629">
      <c r="A3629" s="167" t="s">
        <v>8615</v>
      </c>
      <c r="B3629" s="4">
        <v>2.6466483E7</v>
      </c>
      <c r="C3629" s="1" t="s">
        <v>1725</v>
      </c>
      <c r="D3629" s="4">
        <v>3.9443982E7</v>
      </c>
      <c r="E3629" s="1" t="s">
        <v>8616</v>
      </c>
      <c r="F3629" s="1" t="s">
        <v>513</v>
      </c>
      <c r="G3629" s="4">
        <v>23901.0</v>
      </c>
      <c r="H3629" s="1" t="s">
        <v>7841</v>
      </c>
      <c r="I3629" s="4">
        <v>7755891.0</v>
      </c>
      <c r="J3629" s="4">
        <v>1.0</v>
      </c>
      <c r="K3629" s="1" t="s">
        <v>82</v>
      </c>
      <c r="L3629" s="1"/>
      <c r="M3629" s="171">
        <v>45763.0</v>
      </c>
      <c r="N3629" s="1" t="s">
        <v>2</v>
      </c>
      <c r="O3629" s="4">
        <v>1.0</v>
      </c>
    </row>
    <row r="3630">
      <c r="A3630" s="98" t="s">
        <v>8617</v>
      </c>
      <c r="B3630" s="164">
        <v>2.6466483E7</v>
      </c>
      <c r="C3630" s="92" t="s">
        <v>1732</v>
      </c>
      <c r="D3630" s="164">
        <v>3.9443982E7</v>
      </c>
      <c r="E3630" s="92" t="s">
        <v>8616</v>
      </c>
      <c r="F3630" s="92" t="s">
        <v>513</v>
      </c>
      <c r="G3630" s="164">
        <v>23901.0</v>
      </c>
      <c r="H3630" s="92" t="s">
        <v>7841</v>
      </c>
      <c r="I3630" s="164">
        <v>7755891.0</v>
      </c>
      <c r="J3630" s="4">
        <v>1.0</v>
      </c>
      <c r="K3630" s="92" t="s">
        <v>82</v>
      </c>
      <c r="L3630" s="92" t="s">
        <v>134</v>
      </c>
      <c r="M3630" s="171">
        <v>45763.0</v>
      </c>
      <c r="N3630" s="92" t="s">
        <v>2</v>
      </c>
      <c r="O3630" s="4">
        <v>1.0</v>
      </c>
    </row>
    <row r="3631">
      <c r="A3631" s="98" t="s">
        <v>8618</v>
      </c>
      <c r="B3631" s="164">
        <v>2.6466483E7</v>
      </c>
      <c r="C3631" s="92" t="s">
        <v>1735</v>
      </c>
      <c r="D3631" s="164">
        <v>3.9443982E7</v>
      </c>
      <c r="E3631" s="92" t="s">
        <v>8616</v>
      </c>
      <c r="F3631" s="92" t="s">
        <v>513</v>
      </c>
      <c r="G3631" s="164">
        <v>23901.0</v>
      </c>
      <c r="H3631" s="92" t="s">
        <v>7841</v>
      </c>
      <c r="I3631" s="164">
        <v>7755891.0</v>
      </c>
      <c r="J3631" s="4">
        <v>1.0</v>
      </c>
      <c r="K3631" s="92" t="s">
        <v>82</v>
      </c>
      <c r="L3631" s="92"/>
      <c r="M3631" s="171">
        <v>45763.0</v>
      </c>
      <c r="N3631" s="92" t="s">
        <v>2</v>
      </c>
      <c r="O3631" s="4">
        <v>1.0</v>
      </c>
    </row>
    <row r="3632">
      <c r="A3632" s="98" t="s">
        <v>8619</v>
      </c>
      <c r="B3632" s="164">
        <v>2.6466508E7</v>
      </c>
      <c r="C3632" s="92" t="s">
        <v>1725</v>
      </c>
      <c r="D3632" s="164">
        <v>3.9444021E7</v>
      </c>
      <c r="E3632" s="92" t="s">
        <v>4646</v>
      </c>
      <c r="F3632" s="92" t="s">
        <v>178</v>
      </c>
      <c r="G3632" s="164">
        <v>23599.0</v>
      </c>
      <c r="H3632" s="92" t="s">
        <v>1944</v>
      </c>
      <c r="I3632" s="164">
        <v>7743457.0</v>
      </c>
      <c r="J3632" s="4">
        <v>1.0</v>
      </c>
      <c r="K3632" s="92" t="s">
        <v>9</v>
      </c>
      <c r="L3632" s="92"/>
      <c r="M3632" s="171">
        <v>45763.0</v>
      </c>
      <c r="N3632" s="92" t="s">
        <v>2</v>
      </c>
      <c r="O3632" s="4">
        <v>1.0</v>
      </c>
    </row>
    <row r="3633">
      <c r="A3633" s="167" t="s">
        <v>8620</v>
      </c>
      <c r="B3633" s="4">
        <v>2.6466508E7</v>
      </c>
      <c r="C3633" s="1" t="s">
        <v>1732</v>
      </c>
      <c r="D3633" s="4">
        <v>3.9444021E7</v>
      </c>
      <c r="E3633" s="1" t="s">
        <v>4646</v>
      </c>
      <c r="F3633" s="1" t="s">
        <v>178</v>
      </c>
      <c r="G3633" s="4">
        <v>23599.0</v>
      </c>
      <c r="H3633" s="1" t="s">
        <v>1944</v>
      </c>
      <c r="I3633" s="4">
        <v>7743457.0</v>
      </c>
      <c r="J3633" s="4">
        <v>1.0</v>
      </c>
      <c r="K3633" s="1" t="s">
        <v>9</v>
      </c>
      <c r="L3633" s="1" t="s">
        <v>134</v>
      </c>
      <c r="M3633" s="171">
        <v>45763.0</v>
      </c>
      <c r="N3633" s="1" t="s">
        <v>2</v>
      </c>
      <c r="O3633" s="4">
        <v>1.0</v>
      </c>
    </row>
    <row r="3634">
      <c r="A3634" s="98" t="s">
        <v>8621</v>
      </c>
      <c r="B3634" s="164">
        <v>2.6466508E7</v>
      </c>
      <c r="C3634" s="92" t="s">
        <v>1735</v>
      </c>
      <c r="D3634" s="164">
        <v>3.9444021E7</v>
      </c>
      <c r="E3634" s="92" t="s">
        <v>4646</v>
      </c>
      <c r="F3634" s="92" t="s">
        <v>178</v>
      </c>
      <c r="G3634" s="164">
        <v>23599.0</v>
      </c>
      <c r="H3634" s="92" t="s">
        <v>1944</v>
      </c>
      <c r="I3634" s="164">
        <v>7743457.0</v>
      </c>
      <c r="J3634" s="4">
        <v>1.0</v>
      </c>
      <c r="K3634" s="92" t="s">
        <v>9</v>
      </c>
      <c r="L3634" s="92"/>
      <c r="M3634" s="171">
        <v>45763.0</v>
      </c>
      <c r="N3634" s="92" t="s">
        <v>2</v>
      </c>
      <c r="O3634" s="4">
        <v>1.0</v>
      </c>
    </row>
    <row r="3635">
      <c r="A3635" s="167" t="s">
        <v>8622</v>
      </c>
      <c r="B3635" s="4">
        <v>2.6466606E7</v>
      </c>
      <c r="C3635" s="1" t="s">
        <v>1725</v>
      </c>
      <c r="D3635" s="4">
        <v>3.9444146E7</v>
      </c>
      <c r="E3635" s="1" t="s">
        <v>8623</v>
      </c>
      <c r="F3635" s="1" t="s">
        <v>132</v>
      </c>
      <c r="G3635" s="4">
        <v>25575.0</v>
      </c>
      <c r="H3635" s="1" t="s">
        <v>7594</v>
      </c>
      <c r="I3635" s="4">
        <v>7743457.0</v>
      </c>
      <c r="J3635" s="4">
        <v>1.0</v>
      </c>
      <c r="K3635" s="1" t="s">
        <v>9</v>
      </c>
      <c r="L3635" s="1"/>
      <c r="M3635" s="171">
        <v>45763.0</v>
      </c>
      <c r="N3635" s="1" t="s">
        <v>2</v>
      </c>
      <c r="O3635" s="4">
        <v>1.0</v>
      </c>
    </row>
    <row r="3636">
      <c r="A3636" s="98" t="s">
        <v>8624</v>
      </c>
      <c r="B3636" s="164">
        <v>2.6466606E7</v>
      </c>
      <c r="C3636" s="92" t="s">
        <v>1732</v>
      </c>
      <c r="D3636" s="164">
        <v>3.9444146E7</v>
      </c>
      <c r="E3636" s="92" t="s">
        <v>8623</v>
      </c>
      <c r="F3636" s="92" t="s">
        <v>132</v>
      </c>
      <c r="G3636" s="164">
        <v>25575.0</v>
      </c>
      <c r="H3636" s="92" t="s">
        <v>7594</v>
      </c>
      <c r="I3636" s="164">
        <v>7743457.0</v>
      </c>
      <c r="J3636" s="4">
        <v>1.0</v>
      </c>
      <c r="K3636" s="92" t="s">
        <v>9</v>
      </c>
      <c r="L3636" s="92" t="s">
        <v>134</v>
      </c>
      <c r="M3636" s="171">
        <v>45763.0</v>
      </c>
      <c r="N3636" s="92" t="s">
        <v>2</v>
      </c>
      <c r="O3636" s="4">
        <v>1.0</v>
      </c>
    </row>
    <row r="3637">
      <c r="A3637" s="98" t="s">
        <v>8625</v>
      </c>
      <c r="B3637" s="164">
        <v>2.6466606E7</v>
      </c>
      <c r="C3637" s="92" t="s">
        <v>1735</v>
      </c>
      <c r="D3637" s="164">
        <v>3.9444146E7</v>
      </c>
      <c r="E3637" s="92" t="s">
        <v>8623</v>
      </c>
      <c r="F3637" s="92" t="s">
        <v>132</v>
      </c>
      <c r="G3637" s="164">
        <v>25575.0</v>
      </c>
      <c r="H3637" s="92" t="s">
        <v>7594</v>
      </c>
      <c r="I3637" s="164">
        <v>7743457.0</v>
      </c>
      <c r="J3637" s="4">
        <v>1.0</v>
      </c>
      <c r="K3637" s="92" t="s">
        <v>9</v>
      </c>
      <c r="L3637" s="92"/>
      <c r="M3637" s="171">
        <v>45763.0</v>
      </c>
      <c r="N3637" s="92" t="s">
        <v>2</v>
      </c>
      <c r="O3637" s="4">
        <v>1.0</v>
      </c>
    </row>
    <row r="3638">
      <c r="A3638" s="98" t="s">
        <v>8626</v>
      </c>
      <c r="B3638" s="164">
        <v>2.6466664E7</v>
      </c>
      <c r="C3638" s="92" t="s">
        <v>1725</v>
      </c>
      <c r="D3638" s="164">
        <v>3.9444214E7</v>
      </c>
      <c r="E3638" s="92" t="s">
        <v>8627</v>
      </c>
      <c r="F3638" s="92" t="s">
        <v>401</v>
      </c>
      <c r="G3638" s="164">
        <v>25443.0</v>
      </c>
      <c r="H3638" s="92" t="s">
        <v>8043</v>
      </c>
      <c r="I3638" s="164">
        <v>7743457.0</v>
      </c>
      <c r="J3638" s="4">
        <v>1.0</v>
      </c>
      <c r="K3638" s="92" t="s">
        <v>9</v>
      </c>
      <c r="L3638" s="92"/>
      <c r="M3638" s="171">
        <v>45763.0</v>
      </c>
      <c r="N3638" s="92" t="s">
        <v>2</v>
      </c>
      <c r="O3638" s="4">
        <v>1.0</v>
      </c>
    </row>
    <row r="3639">
      <c r="A3639" s="167" t="s">
        <v>8628</v>
      </c>
      <c r="B3639" s="4">
        <v>2.6466664E7</v>
      </c>
      <c r="C3639" s="1" t="s">
        <v>1732</v>
      </c>
      <c r="D3639" s="4">
        <v>3.9444214E7</v>
      </c>
      <c r="E3639" s="1" t="s">
        <v>8627</v>
      </c>
      <c r="F3639" s="1" t="s">
        <v>401</v>
      </c>
      <c r="G3639" s="4">
        <v>25443.0</v>
      </c>
      <c r="H3639" s="1" t="s">
        <v>8043</v>
      </c>
      <c r="I3639" s="4">
        <v>7743457.0</v>
      </c>
      <c r="J3639" s="4">
        <v>1.0</v>
      </c>
      <c r="K3639" s="1" t="s">
        <v>9</v>
      </c>
      <c r="L3639" s="1" t="s">
        <v>134</v>
      </c>
      <c r="M3639" s="171">
        <v>45763.0</v>
      </c>
      <c r="N3639" s="1" t="s">
        <v>2</v>
      </c>
      <c r="O3639" s="4">
        <v>1.0</v>
      </c>
    </row>
    <row r="3640">
      <c r="A3640" s="98" t="s">
        <v>8629</v>
      </c>
      <c r="B3640" s="164">
        <v>2.6466664E7</v>
      </c>
      <c r="C3640" s="92" t="s">
        <v>1735</v>
      </c>
      <c r="D3640" s="164">
        <v>3.9444214E7</v>
      </c>
      <c r="E3640" s="92" t="s">
        <v>8627</v>
      </c>
      <c r="F3640" s="92" t="s">
        <v>401</v>
      </c>
      <c r="G3640" s="164">
        <v>25443.0</v>
      </c>
      <c r="H3640" s="92" t="s">
        <v>8043</v>
      </c>
      <c r="I3640" s="164">
        <v>7743457.0</v>
      </c>
      <c r="J3640" s="4">
        <v>1.0</v>
      </c>
      <c r="K3640" s="92" t="s">
        <v>9</v>
      </c>
      <c r="L3640" s="92"/>
      <c r="M3640" s="171">
        <v>45763.0</v>
      </c>
      <c r="N3640" s="92" t="s">
        <v>2</v>
      </c>
      <c r="O3640" s="4">
        <v>1.0</v>
      </c>
    </row>
    <row r="3641">
      <c r="A3641" s="98" t="s">
        <v>8630</v>
      </c>
      <c r="B3641" s="164">
        <v>2.6466671E7</v>
      </c>
      <c r="C3641" s="92" t="s">
        <v>1725</v>
      </c>
      <c r="D3641" s="164">
        <v>3.9444216E7</v>
      </c>
      <c r="E3641" s="92" t="s">
        <v>8631</v>
      </c>
      <c r="F3641" s="92" t="s">
        <v>722</v>
      </c>
      <c r="G3641" s="164">
        <v>24345.0</v>
      </c>
      <c r="H3641" s="92" t="s">
        <v>7912</v>
      </c>
      <c r="I3641" s="164">
        <v>7755891.0</v>
      </c>
      <c r="J3641" s="4">
        <v>1.0</v>
      </c>
      <c r="K3641" s="92" t="s">
        <v>82</v>
      </c>
      <c r="L3641" s="92"/>
      <c r="M3641" s="171">
        <v>45763.0</v>
      </c>
      <c r="N3641" s="92" t="s">
        <v>2</v>
      </c>
      <c r="O3641" s="4">
        <v>1.0</v>
      </c>
    </row>
    <row r="3642">
      <c r="A3642" s="98" t="s">
        <v>8632</v>
      </c>
      <c r="B3642" s="164">
        <v>2.6466671E7</v>
      </c>
      <c r="C3642" s="92" t="s">
        <v>1732</v>
      </c>
      <c r="D3642" s="164">
        <v>3.9444216E7</v>
      </c>
      <c r="E3642" s="92" t="s">
        <v>8631</v>
      </c>
      <c r="F3642" s="92" t="s">
        <v>722</v>
      </c>
      <c r="G3642" s="164">
        <v>24345.0</v>
      </c>
      <c r="H3642" s="92" t="s">
        <v>7912</v>
      </c>
      <c r="I3642" s="164">
        <v>7755891.0</v>
      </c>
      <c r="J3642" s="4">
        <v>1.0</v>
      </c>
      <c r="K3642" s="92" t="s">
        <v>82</v>
      </c>
      <c r="L3642" s="92" t="s">
        <v>134</v>
      </c>
      <c r="M3642" s="171">
        <v>45763.0</v>
      </c>
      <c r="N3642" s="92" t="s">
        <v>2</v>
      </c>
      <c r="O3642" s="4">
        <v>1.0</v>
      </c>
    </row>
    <row r="3643">
      <c r="A3643" s="167" t="s">
        <v>8633</v>
      </c>
      <c r="B3643" s="4">
        <v>2.6466671E7</v>
      </c>
      <c r="C3643" s="1" t="s">
        <v>1735</v>
      </c>
      <c r="D3643" s="4">
        <v>3.9444216E7</v>
      </c>
      <c r="E3643" s="1" t="s">
        <v>8631</v>
      </c>
      <c r="F3643" s="1" t="s">
        <v>722</v>
      </c>
      <c r="G3643" s="4">
        <v>24345.0</v>
      </c>
      <c r="H3643" s="1" t="s">
        <v>7912</v>
      </c>
      <c r="I3643" s="4">
        <v>7755891.0</v>
      </c>
      <c r="J3643" s="4">
        <v>1.0</v>
      </c>
      <c r="K3643" s="1" t="s">
        <v>82</v>
      </c>
      <c r="L3643" s="1"/>
      <c r="M3643" s="171">
        <v>45763.0</v>
      </c>
      <c r="N3643" s="1" t="s">
        <v>2</v>
      </c>
      <c r="O3643" s="4">
        <v>1.0</v>
      </c>
    </row>
    <row r="3644">
      <c r="A3644" s="98" t="s">
        <v>8634</v>
      </c>
      <c r="B3644" s="164">
        <v>2.6466673E7</v>
      </c>
      <c r="C3644" s="92" t="s">
        <v>1725</v>
      </c>
      <c r="D3644" s="164">
        <v>3.9444219E7</v>
      </c>
      <c r="E3644" s="92" t="s">
        <v>8635</v>
      </c>
      <c r="F3644" s="92" t="s">
        <v>725</v>
      </c>
      <c r="G3644" s="164">
        <v>25575.0</v>
      </c>
      <c r="H3644" s="92" t="s">
        <v>7594</v>
      </c>
      <c r="I3644" s="164">
        <v>7755891.0</v>
      </c>
      <c r="J3644" s="4">
        <v>1.0</v>
      </c>
      <c r="K3644" s="92" t="s">
        <v>82</v>
      </c>
      <c r="L3644" s="92"/>
      <c r="M3644" s="171">
        <v>45763.0</v>
      </c>
      <c r="N3644" s="92" t="s">
        <v>2</v>
      </c>
      <c r="O3644" s="4">
        <v>1.0</v>
      </c>
    </row>
    <row r="3645">
      <c r="A3645" s="98" t="s">
        <v>8636</v>
      </c>
      <c r="B3645" s="164">
        <v>2.6466673E7</v>
      </c>
      <c r="C3645" s="92" t="s">
        <v>1732</v>
      </c>
      <c r="D3645" s="164">
        <v>3.9444219E7</v>
      </c>
      <c r="E3645" s="92" t="s">
        <v>8635</v>
      </c>
      <c r="F3645" s="92" t="s">
        <v>725</v>
      </c>
      <c r="G3645" s="164">
        <v>25575.0</v>
      </c>
      <c r="H3645" s="92" t="s">
        <v>7594</v>
      </c>
      <c r="I3645" s="164">
        <v>7755891.0</v>
      </c>
      <c r="J3645" s="4">
        <v>1.0</v>
      </c>
      <c r="K3645" s="92" t="s">
        <v>82</v>
      </c>
      <c r="L3645" s="92" t="s">
        <v>134</v>
      </c>
      <c r="M3645" s="171">
        <v>45763.0</v>
      </c>
      <c r="N3645" s="92" t="s">
        <v>2</v>
      </c>
      <c r="O3645" s="4">
        <v>1.0</v>
      </c>
    </row>
    <row r="3646">
      <c r="A3646" s="167" t="s">
        <v>8637</v>
      </c>
      <c r="B3646" s="4">
        <v>2.6466673E7</v>
      </c>
      <c r="C3646" s="1" t="s">
        <v>1735</v>
      </c>
      <c r="D3646" s="4">
        <v>3.9444219E7</v>
      </c>
      <c r="E3646" s="1" t="s">
        <v>8635</v>
      </c>
      <c r="F3646" s="1" t="s">
        <v>725</v>
      </c>
      <c r="G3646" s="4">
        <v>25575.0</v>
      </c>
      <c r="H3646" s="1" t="s">
        <v>7594</v>
      </c>
      <c r="I3646" s="4">
        <v>7755891.0</v>
      </c>
      <c r="J3646" s="4">
        <v>1.0</v>
      </c>
      <c r="K3646" s="1" t="s">
        <v>82</v>
      </c>
      <c r="L3646" s="1"/>
      <c r="M3646" s="171">
        <v>45763.0</v>
      </c>
      <c r="N3646" s="1" t="s">
        <v>2</v>
      </c>
      <c r="O3646" s="4">
        <v>1.0</v>
      </c>
    </row>
    <row r="3647">
      <c r="A3647" s="98" t="s">
        <v>8638</v>
      </c>
      <c r="B3647" s="164">
        <v>2.6466696E7</v>
      </c>
      <c r="C3647" s="92" t="s">
        <v>1725</v>
      </c>
      <c r="D3647" s="164">
        <v>3.9444238E7</v>
      </c>
      <c r="E3647" s="92" t="s">
        <v>6805</v>
      </c>
      <c r="F3647" s="92" t="s">
        <v>722</v>
      </c>
      <c r="G3647" s="164">
        <v>25575.0</v>
      </c>
      <c r="H3647" s="92" t="s">
        <v>7594</v>
      </c>
      <c r="I3647" s="164">
        <v>7755891.0</v>
      </c>
      <c r="J3647" s="4">
        <v>1.0</v>
      </c>
      <c r="K3647" s="92" t="s">
        <v>82</v>
      </c>
      <c r="L3647" s="92"/>
      <c r="M3647" s="171">
        <v>45763.0</v>
      </c>
      <c r="N3647" s="92" t="s">
        <v>2</v>
      </c>
      <c r="O3647" s="4">
        <v>1.0</v>
      </c>
    </row>
    <row r="3648">
      <c r="A3648" s="98" t="s">
        <v>8639</v>
      </c>
      <c r="B3648" s="164">
        <v>2.6466696E7</v>
      </c>
      <c r="C3648" s="92" t="s">
        <v>1732</v>
      </c>
      <c r="D3648" s="164">
        <v>3.9444238E7</v>
      </c>
      <c r="E3648" s="92" t="s">
        <v>6805</v>
      </c>
      <c r="F3648" s="92" t="s">
        <v>722</v>
      </c>
      <c r="G3648" s="164">
        <v>25575.0</v>
      </c>
      <c r="H3648" s="92" t="s">
        <v>7594</v>
      </c>
      <c r="I3648" s="164">
        <v>7755891.0</v>
      </c>
      <c r="J3648" s="4">
        <v>1.0</v>
      </c>
      <c r="K3648" s="92" t="s">
        <v>82</v>
      </c>
      <c r="L3648" s="92" t="s">
        <v>134</v>
      </c>
      <c r="M3648" s="171">
        <v>45763.0</v>
      </c>
      <c r="N3648" s="92" t="s">
        <v>2</v>
      </c>
      <c r="O3648" s="4">
        <v>1.0</v>
      </c>
    </row>
    <row r="3649">
      <c r="A3649" s="98" t="s">
        <v>8640</v>
      </c>
      <c r="B3649" s="164">
        <v>2.6466696E7</v>
      </c>
      <c r="C3649" s="92" t="s">
        <v>1735</v>
      </c>
      <c r="D3649" s="164">
        <v>3.9444238E7</v>
      </c>
      <c r="E3649" s="92" t="s">
        <v>6805</v>
      </c>
      <c r="F3649" s="92" t="s">
        <v>722</v>
      </c>
      <c r="G3649" s="164">
        <v>25575.0</v>
      </c>
      <c r="H3649" s="92" t="s">
        <v>7594</v>
      </c>
      <c r="I3649" s="164">
        <v>7755891.0</v>
      </c>
      <c r="J3649" s="4">
        <v>1.0</v>
      </c>
      <c r="K3649" s="92" t="s">
        <v>82</v>
      </c>
      <c r="L3649" s="92"/>
      <c r="M3649" s="171">
        <v>45763.0</v>
      </c>
      <c r="N3649" s="92" t="s">
        <v>2</v>
      </c>
      <c r="O3649" s="4">
        <v>1.0</v>
      </c>
    </row>
    <row r="3650">
      <c r="A3650" s="98" t="s">
        <v>8641</v>
      </c>
      <c r="B3650" s="164">
        <v>2.6466755E7</v>
      </c>
      <c r="C3650" s="92" t="s">
        <v>1725</v>
      </c>
      <c r="D3650" s="164">
        <v>3.9444301E7</v>
      </c>
      <c r="E3650" s="92" t="s">
        <v>8642</v>
      </c>
      <c r="F3650" s="92" t="s">
        <v>725</v>
      </c>
      <c r="G3650" s="164">
        <v>25657.0</v>
      </c>
      <c r="H3650" s="92" t="s">
        <v>6812</v>
      </c>
      <c r="I3650" s="164">
        <v>7743457.0</v>
      </c>
      <c r="J3650" s="4">
        <v>1.0</v>
      </c>
      <c r="K3650" s="92" t="s">
        <v>9</v>
      </c>
      <c r="L3650" s="92"/>
      <c r="M3650" s="171">
        <v>45763.0</v>
      </c>
      <c r="N3650" s="92" t="s">
        <v>2</v>
      </c>
      <c r="O3650" s="4">
        <v>1.0</v>
      </c>
    </row>
    <row r="3651">
      <c r="A3651" s="98" t="s">
        <v>8643</v>
      </c>
      <c r="B3651" s="164">
        <v>2.6466755E7</v>
      </c>
      <c r="C3651" s="92" t="s">
        <v>1732</v>
      </c>
      <c r="D3651" s="164">
        <v>3.9444301E7</v>
      </c>
      <c r="E3651" s="92" t="s">
        <v>8642</v>
      </c>
      <c r="F3651" s="92" t="s">
        <v>725</v>
      </c>
      <c r="G3651" s="164">
        <v>25657.0</v>
      </c>
      <c r="H3651" s="92" t="s">
        <v>6812</v>
      </c>
      <c r="I3651" s="164">
        <v>7743457.0</v>
      </c>
      <c r="J3651" s="4">
        <v>1.0</v>
      </c>
      <c r="K3651" s="92" t="s">
        <v>9</v>
      </c>
      <c r="L3651" s="92" t="s">
        <v>134</v>
      </c>
      <c r="M3651" s="171">
        <v>45763.0</v>
      </c>
      <c r="N3651" s="92" t="s">
        <v>2</v>
      </c>
      <c r="O3651" s="4">
        <v>1.0</v>
      </c>
    </row>
    <row r="3652">
      <c r="A3652" s="167" t="s">
        <v>8644</v>
      </c>
      <c r="B3652" s="4">
        <v>2.6466755E7</v>
      </c>
      <c r="C3652" s="1" t="s">
        <v>1735</v>
      </c>
      <c r="D3652" s="4">
        <v>3.9444301E7</v>
      </c>
      <c r="E3652" s="1" t="s">
        <v>8642</v>
      </c>
      <c r="F3652" s="1" t="s">
        <v>725</v>
      </c>
      <c r="G3652" s="4">
        <v>25657.0</v>
      </c>
      <c r="H3652" s="1" t="s">
        <v>6812</v>
      </c>
      <c r="I3652" s="4">
        <v>7743457.0</v>
      </c>
      <c r="J3652" s="4">
        <v>1.0</v>
      </c>
      <c r="K3652" s="1" t="s">
        <v>9</v>
      </c>
      <c r="L3652" s="1"/>
      <c r="M3652" s="171">
        <v>45763.0</v>
      </c>
      <c r="N3652" s="1" t="s">
        <v>2</v>
      </c>
      <c r="O3652" s="4">
        <v>1.0</v>
      </c>
    </row>
    <row r="3653">
      <c r="A3653" s="98" t="s">
        <v>8645</v>
      </c>
      <c r="B3653" s="164">
        <v>2.6466758E7</v>
      </c>
      <c r="C3653" s="92" t="s">
        <v>1725</v>
      </c>
      <c r="D3653" s="164">
        <v>3.9444306E7</v>
      </c>
      <c r="E3653" s="92" t="s">
        <v>5011</v>
      </c>
      <c r="F3653" s="92" t="s">
        <v>129</v>
      </c>
      <c r="G3653" s="164">
        <v>24616.0</v>
      </c>
      <c r="H3653" s="92" t="s">
        <v>6716</v>
      </c>
      <c r="I3653" s="164">
        <v>7755891.0</v>
      </c>
      <c r="J3653" s="4">
        <v>1.0</v>
      </c>
      <c r="K3653" s="92" t="s">
        <v>82</v>
      </c>
      <c r="L3653" s="92"/>
      <c r="M3653" s="171">
        <v>45763.0</v>
      </c>
      <c r="N3653" s="92" t="s">
        <v>2</v>
      </c>
      <c r="O3653" s="4">
        <v>1.0</v>
      </c>
    </row>
    <row r="3654">
      <c r="A3654" s="167" t="s">
        <v>8646</v>
      </c>
      <c r="B3654" s="4">
        <v>2.6466758E7</v>
      </c>
      <c r="C3654" s="1" t="s">
        <v>1732</v>
      </c>
      <c r="D3654" s="4">
        <v>3.9444306E7</v>
      </c>
      <c r="E3654" s="1" t="s">
        <v>5011</v>
      </c>
      <c r="F3654" s="1" t="s">
        <v>129</v>
      </c>
      <c r="G3654" s="4">
        <v>24616.0</v>
      </c>
      <c r="H3654" s="1" t="s">
        <v>6716</v>
      </c>
      <c r="I3654" s="4">
        <v>7755891.0</v>
      </c>
      <c r="J3654" s="4">
        <v>1.0</v>
      </c>
      <c r="K3654" s="1" t="s">
        <v>82</v>
      </c>
      <c r="L3654" s="1" t="s">
        <v>134</v>
      </c>
      <c r="M3654" s="171">
        <v>45763.0</v>
      </c>
      <c r="N3654" s="1" t="s">
        <v>2</v>
      </c>
      <c r="O3654" s="4">
        <v>1.0</v>
      </c>
    </row>
    <row r="3655">
      <c r="A3655" s="98" t="s">
        <v>8647</v>
      </c>
      <c r="B3655" s="164">
        <v>2.6466758E7</v>
      </c>
      <c r="C3655" s="92" t="s">
        <v>1735</v>
      </c>
      <c r="D3655" s="164">
        <v>3.9444306E7</v>
      </c>
      <c r="E3655" s="92" t="s">
        <v>5011</v>
      </c>
      <c r="F3655" s="92" t="s">
        <v>129</v>
      </c>
      <c r="G3655" s="164">
        <v>24616.0</v>
      </c>
      <c r="H3655" s="92" t="s">
        <v>6716</v>
      </c>
      <c r="I3655" s="164">
        <v>7755891.0</v>
      </c>
      <c r="J3655" s="4">
        <v>1.0</v>
      </c>
      <c r="K3655" s="92" t="s">
        <v>82</v>
      </c>
      <c r="L3655" s="92"/>
      <c r="M3655" s="171">
        <v>45763.0</v>
      </c>
      <c r="N3655" s="92" t="s">
        <v>2</v>
      </c>
      <c r="O3655" s="4">
        <v>1.0</v>
      </c>
    </row>
    <row r="3656">
      <c r="A3656" s="98" t="s">
        <v>8648</v>
      </c>
      <c r="B3656" s="164">
        <v>2.6466761E7</v>
      </c>
      <c r="C3656" s="92" t="s">
        <v>1725</v>
      </c>
      <c r="D3656" s="164">
        <v>3.9444313E7</v>
      </c>
      <c r="E3656" s="92" t="s">
        <v>8649</v>
      </c>
      <c r="F3656" s="92" t="s">
        <v>132</v>
      </c>
      <c r="G3656" s="164">
        <v>25575.0</v>
      </c>
      <c r="H3656" s="92" t="s">
        <v>7594</v>
      </c>
      <c r="I3656" s="164">
        <v>7755891.0</v>
      </c>
      <c r="J3656" s="4">
        <v>1.0</v>
      </c>
      <c r="K3656" s="92" t="s">
        <v>82</v>
      </c>
      <c r="L3656" s="92"/>
      <c r="M3656" s="171">
        <v>45763.0</v>
      </c>
      <c r="N3656" s="92" t="s">
        <v>2</v>
      </c>
      <c r="O3656" s="4">
        <v>1.0</v>
      </c>
    </row>
    <row r="3657">
      <c r="A3657" s="167" t="s">
        <v>8650</v>
      </c>
      <c r="B3657" s="4">
        <v>2.6466761E7</v>
      </c>
      <c r="C3657" s="1" t="s">
        <v>1732</v>
      </c>
      <c r="D3657" s="4">
        <v>3.9444313E7</v>
      </c>
      <c r="E3657" s="1" t="s">
        <v>8649</v>
      </c>
      <c r="F3657" s="1" t="s">
        <v>132</v>
      </c>
      <c r="G3657" s="4">
        <v>25575.0</v>
      </c>
      <c r="H3657" s="1" t="s">
        <v>7594</v>
      </c>
      <c r="I3657" s="4">
        <v>7755891.0</v>
      </c>
      <c r="J3657" s="4">
        <v>1.0</v>
      </c>
      <c r="K3657" s="1" t="s">
        <v>82</v>
      </c>
      <c r="L3657" s="1" t="s">
        <v>134</v>
      </c>
      <c r="M3657" s="171">
        <v>45763.0</v>
      </c>
      <c r="N3657" s="1" t="s">
        <v>2</v>
      </c>
      <c r="O3657" s="4">
        <v>1.0</v>
      </c>
    </row>
    <row r="3658">
      <c r="A3658" s="98" t="s">
        <v>8651</v>
      </c>
      <c r="B3658" s="164">
        <v>2.6466761E7</v>
      </c>
      <c r="C3658" s="92" t="s">
        <v>1735</v>
      </c>
      <c r="D3658" s="164">
        <v>3.9444313E7</v>
      </c>
      <c r="E3658" s="92" t="s">
        <v>8649</v>
      </c>
      <c r="F3658" s="92" t="s">
        <v>132</v>
      </c>
      <c r="G3658" s="164">
        <v>25575.0</v>
      </c>
      <c r="H3658" s="92" t="s">
        <v>7594</v>
      </c>
      <c r="I3658" s="164">
        <v>7755891.0</v>
      </c>
      <c r="J3658" s="4">
        <v>1.0</v>
      </c>
      <c r="K3658" s="92" t="s">
        <v>82</v>
      </c>
      <c r="L3658" s="92"/>
      <c r="M3658" s="171">
        <v>45763.0</v>
      </c>
      <c r="N3658" s="92" t="s">
        <v>2</v>
      </c>
      <c r="O3658" s="4">
        <v>1.0</v>
      </c>
    </row>
    <row r="3659">
      <c r="A3659" s="167" t="s">
        <v>8652</v>
      </c>
      <c r="B3659" s="4">
        <v>2.6466869E7</v>
      </c>
      <c r="C3659" s="1" t="s">
        <v>1725</v>
      </c>
      <c r="D3659" s="4">
        <v>3.9444433E7</v>
      </c>
      <c r="E3659" s="1" t="s">
        <v>8653</v>
      </c>
      <c r="F3659" s="1" t="s">
        <v>513</v>
      </c>
      <c r="G3659" s="4">
        <v>23599.0</v>
      </c>
      <c r="H3659" s="1" t="s">
        <v>1944</v>
      </c>
      <c r="I3659" s="4">
        <v>7743457.0</v>
      </c>
      <c r="J3659" s="4">
        <v>1.0</v>
      </c>
      <c r="K3659" s="1" t="s">
        <v>9</v>
      </c>
      <c r="L3659" s="1"/>
      <c r="M3659" s="171">
        <v>45763.0</v>
      </c>
      <c r="N3659" s="1" t="s">
        <v>2</v>
      </c>
      <c r="O3659" s="4">
        <v>1.0</v>
      </c>
    </row>
    <row r="3660">
      <c r="A3660" s="167" t="s">
        <v>8654</v>
      </c>
      <c r="B3660" s="4">
        <v>2.6466869E7</v>
      </c>
      <c r="C3660" s="1" t="s">
        <v>1732</v>
      </c>
      <c r="D3660" s="4">
        <v>3.9444433E7</v>
      </c>
      <c r="E3660" s="1" t="s">
        <v>8653</v>
      </c>
      <c r="F3660" s="1" t="s">
        <v>513</v>
      </c>
      <c r="G3660" s="4">
        <v>23599.0</v>
      </c>
      <c r="H3660" s="1" t="s">
        <v>1944</v>
      </c>
      <c r="I3660" s="4">
        <v>7743457.0</v>
      </c>
      <c r="J3660" s="4">
        <v>1.0</v>
      </c>
      <c r="K3660" s="1" t="s">
        <v>9</v>
      </c>
      <c r="L3660" s="1" t="s">
        <v>134</v>
      </c>
      <c r="M3660" s="171">
        <v>45763.0</v>
      </c>
      <c r="N3660" s="1" t="s">
        <v>2</v>
      </c>
      <c r="O3660" s="4">
        <v>1.0</v>
      </c>
    </row>
    <row r="3661">
      <c r="A3661" s="98" t="s">
        <v>8655</v>
      </c>
      <c r="B3661" s="164">
        <v>2.6466869E7</v>
      </c>
      <c r="C3661" s="92" t="s">
        <v>1735</v>
      </c>
      <c r="D3661" s="164">
        <v>3.9444433E7</v>
      </c>
      <c r="E3661" s="92" t="s">
        <v>8653</v>
      </c>
      <c r="F3661" s="92" t="s">
        <v>513</v>
      </c>
      <c r="G3661" s="164">
        <v>23599.0</v>
      </c>
      <c r="H3661" s="92" t="s">
        <v>1944</v>
      </c>
      <c r="I3661" s="164">
        <v>7743457.0</v>
      </c>
      <c r="J3661" s="4">
        <v>1.0</v>
      </c>
      <c r="K3661" s="92" t="s">
        <v>9</v>
      </c>
      <c r="L3661" s="92"/>
      <c r="M3661" s="171">
        <v>45763.0</v>
      </c>
      <c r="N3661" s="92" t="s">
        <v>2</v>
      </c>
      <c r="O3661" s="4">
        <v>1.0</v>
      </c>
    </row>
    <row r="3662">
      <c r="A3662" s="98" t="s">
        <v>8656</v>
      </c>
      <c r="B3662" s="164">
        <v>2.6466875E7</v>
      </c>
      <c r="C3662" s="92" t="s">
        <v>1725</v>
      </c>
      <c r="D3662" s="164">
        <v>3.9444442E7</v>
      </c>
      <c r="E3662" s="92" t="s">
        <v>8657</v>
      </c>
      <c r="F3662" s="92" t="s">
        <v>132</v>
      </c>
      <c r="G3662" s="164">
        <v>25575.0</v>
      </c>
      <c r="H3662" s="92" t="s">
        <v>7594</v>
      </c>
      <c r="I3662" s="164">
        <v>7755891.0</v>
      </c>
      <c r="J3662" s="4">
        <v>1.0</v>
      </c>
      <c r="K3662" s="92" t="s">
        <v>82</v>
      </c>
      <c r="L3662" s="92"/>
      <c r="M3662" s="171">
        <v>45763.0</v>
      </c>
      <c r="N3662" s="92" t="s">
        <v>2</v>
      </c>
      <c r="O3662" s="4">
        <v>1.0</v>
      </c>
    </row>
    <row r="3663">
      <c r="A3663" s="167" t="s">
        <v>8658</v>
      </c>
      <c r="B3663" s="4">
        <v>2.6466875E7</v>
      </c>
      <c r="C3663" s="1" t="s">
        <v>1732</v>
      </c>
      <c r="D3663" s="4">
        <v>3.9444442E7</v>
      </c>
      <c r="E3663" s="1" t="s">
        <v>8657</v>
      </c>
      <c r="F3663" s="1" t="s">
        <v>132</v>
      </c>
      <c r="G3663" s="4">
        <v>25575.0</v>
      </c>
      <c r="H3663" s="1" t="s">
        <v>7594</v>
      </c>
      <c r="I3663" s="4">
        <v>7755891.0</v>
      </c>
      <c r="J3663" s="4">
        <v>1.0</v>
      </c>
      <c r="K3663" s="1" t="s">
        <v>82</v>
      </c>
      <c r="L3663" s="1" t="s">
        <v>134</v>
      </c>
      <c r="M3663" s="171">
        <v>45763.0</v>
      </c>
      <c r="N3663" s="1" t="s">
        <v>2</v>
      </c>
      <c r="O3663" s="4">
        <v>1.0</v>
      </c>
    </row>
    <row r="3664">
      <c r="A3664" s="98" t="s">
        <v>8659</v>
      </c>
      <c r="B3664" s="164">
        <v>2.6466875E7</v>
      </c>
      <c r="C3664" s="92" t="s">
        <v>1735</v>
      </c>
      <c r="D3664" s="164">
        <v>3.9444442E7</v>
      </c>
      <c r="E3664" s="92" t="s">
        <v>8657</v>
      </c>
      <c r="F3664" s="92" t="s">
        <v>132</v>
      </c>
      <c r="G3664" s="164">
        <v>25575.0</v>
      </c>
      <c r="H3664" s="92" t="s">
        <v>7594</v>
      </c>
      <c r="I3664" s="164">
        <v>7755891.0</v>
      </c>
      <c r="J3664" s="4">
        <v>1.0</v>
      </c>
      <c r="K3664" s="92" t="s">
        <v>82</v>
      </c>
      <c r="L3664" s="92"/>
      <c r="M3664" s="171">
        <v>45763.0</v>
      </c>
      <c r="N3664" s="92" t="s">
        <v>2</v>
      </c>
      <c r="O3664" s="4">
        <v>1.0</v>
      </c>
    </row>
    <row r="3665">
      <c r="A3665" s="167" t="s">
        <v>8660</v>
      </c>
      <c r="B3665" s="4">
        <v>2.6466879E7</v>
      </c>
      <c r="C3665" s="1" t="s">
        <v>1725</v>
      </c>
      <c r="D3665" s="4">
        <v>3.9444444E7</v>
      </c>
      <c r="E3665" s="1" t="s">
        <v>8661</v>
      </c>
      <c r="F3665" s="1" t="s">
        <v>722</v>
      </c>
      <c r="G3665" s="4">
        <v>25575.0</v>
      </c>
      <c r="H3665" s="1" t="s">
        <v>7594</v>
      </c>
      <c r="I3665" s="4">
        <v>7743457.0</v>
      </c>
      <c r="J3665" s="4">
        <v>1.0</v>
      </c>
      <c r="K3665" s="1" t="s">
        <v>9</v>
      </c>
      <c r="L3665" s="1"/>
      <c r="M3665" s="171">
        <v>45763.0</v>
      </c>
      <c r="N3665" s="1" t="s">
        <v>2</v>
      </c>
      <c r="O3665" s="4">
        <v>1.0</v>
      </c>
    </row>
    <row r="3666">
      <c r="A3666" s="98" t="s">
        <v>8662</v>
      </c>
      <c r="B3666" s="164">
        <v>2.6466879E7</v>
      </c>
      <c r="C3666" s="92" t="s">
        <v>1732</v>
      </c>
      <c r="D3666" s="164">
        <v>3.9444444E7</v>
      </c>
      <c r="E3666" s="92" t="s">
        <v>8661</v>
      </c>
      <c r="F3666" s="92" t="s">
        <v>722</v>
      </c>
      <c r="G3666" s="164">
        <v>25575.0</v>
      </c>
      <c r="H3666" s="92" t="s">
        <v>7594</v>
      </c>
      <c r="I3666" s="164">
        <v>7743457.0</v>
      </c>
      <c r="J3666" s="4">
        <v>1.0</v>
      </c>
      <c r="K3666" s="92" t="s">
        <v>9</v>
      </c>
      <c r="L3666" s="92" t="s">
        <v>134</v>
      </c>
      <c r="M3666" s="171">
        <v>45763.0</v>
      </c>
      <c r="N3666" s="92" t="s">
        <v>2</v>
      </c>
      <c r="O3666" s="4">
        <v>1.0</v>
      </c>
    </row>
    <row r="3667">
      <c r="A3667" s="98" t="s">
        <v>8663</v>
      </c>
      <c r="B3667" s="164">
        <v>2.6466879E7</v>
      </c>
      <c r="C3667" s="92" t="s">
        <v>1735</v>
      </c>
      <c r="D3667" s="164">
        <v>3.9444444E7</v>
      </c>
      <c r="E3667" s="92" t="s">
        <v>8661</v>
      </c>
      <c r="F3667" s="92" t="s">
        <v>722</v>
      </c>
      <c r="G3667" s="164">
        <v>25575.0</v>
      </c>
      <c r="H3667" s="92" t="s">
        <v>7594</v>
      </c>
      <c r="I3667" s="164">
        <v>7743457.0</v>
      </c>
      <c r="J3667" s="4">
        <v>1.0</v>
      </c>
      <c r="K3667" s="92" t="s">
        <v>9</v>
      </c>
      <c r="L3667" s="92"/>
      <c r="M3667" s="171">
        <v>45763.0</v>
      </c>
      <c r="N3667" s="92" t="s">
        <v>2</v>
      </c>
      <c r="O3667" s="4">
        <v>1.0</v>
      </c>
    </row>
    <row r="3668">
      <c r="A3668" s="99" t="s">
        <v>8664</v>
      </c>
      <c r="B3668" s="168" t="s">
        <v>8665</v>
      </c>
      <c r="C3668" s="31" t="s">
        <v>1725</v>
      </c>
      <c r="D3668" s="168" t="s">
        <v>8666</v>
      </c>
      <c r="E3668" s="31" t="s">
        <v>8667</v>
      </c>
      <c r="F3668" s="31" t="s">
        <v>401</v>
      </c>
      <c r="G3668" s="163" t="s">
        <v>1728</v>
      </c>
      <c r="H3668" s="31" t="s">
        <v>1728</v>
      </c>
      <c r="I3668" s="168" t="s">
        <v>7587</v>
      </c>
      <c r="J3668" s="173">
        <v>1.0</v>
      </c>
      <c r="K3668" s="31" t="s">
        <v>447</v>
      </c>
      <c r="L3668" s="31" t="s">
        <v>134</v>
      </c>
      <c r="M3668" s="174">
        <v>45763.0</v>
      </c>
      <c r="N3668" s="31" t="s">
        <v>78</v>
      </c>
      <c r="O3668" s="173">
        <v>1.0</v>
      </c>
    </row>
    <row r="3669">
      <c r="A3669" s="99" t="s">
        <v>8668</v>
      </c>
      <c r="B3669" s="168" t="s">
        <v>8669</v>
      </c>
      <c r="C3669" s="31" t="s">
        <v>1725</v>
      </c>
      <c r="D3669" s="168" t="s">
        <v>8670</v>
      </c>
      <c r="E3669" s="31" t="s">
        <v>8671</v>
      </c>
      <c r="F3669" s="31" t="s">
        <v>517</v>
      </c>
      <c r="G3669" s="163" t="s">
        <v>1728</v>
      </c>
      <c r="H3669" s="31" t="s">
        <v>1728</v>
      </c>
      <c r="I3669" s="168" t="s">
        <v>7598</v>
      </c>
      <c r="J3669" s="173">
        <v>1.0</v>
      </c>
      <c r="K3669" s="31" t="s">
        <v>438</v>
      </c>
      <c r="L3669" s="31" t="s">
        <v>134</v>
      </c>
      <c r="M3669" s="174">
        <v>45763.0</v>
      </c>
      <c r="N3669" s="31" t="s">
        <v>78</v>
      </c>
      <c r="O3669" s="173">
        <v>1.0</v>
      </c>
    </row>
    <row r="3670">
      <c r="A3670" s="99" t="s">
        <v>8672</v>
      </c>
      <c r="B3670" s="168" t="s">
        <v>8665</v>
      </c>
      <c r="C3670" s="31" t="s">
        <v>1732</v>
      </c>
      <c r="D3670" s="168" t="s">
        <v>8666</v>
      </c>
      <c r="E3670" s="31" t="s">
        <v>8667</v>
      </c>
      <c r="F3670" s="31" t="s">
        <v>401</v>
      </c>
      <c r="G3670" s="168" t="s">
        <v>1792</v>
      </c>
      <c r="H3670" s="31" t="s">
        <v>1779</v>
      </c>
      <c r="I3670" s="168" t="s">
        <v>7587</v>
      </c>
      <c r="J3670" s="173">
        <v>1.0</v>
      </c>
      <c r="K3670" s="31" t="s">
        <v>447</v>
      </c>
      <c r="L3670" s="31" t="s">
        <v>134</v>
      </c>
      <c r="M3670" s="174">
        <v>45763.0</v>
      </c>
      <c r="N3670" s="31" t="s">
        <v>78</v>
      </c>
      <c r="O3670" s="173">
        <v>1.0</v>
      </c>
    </row>
    <row r="3671">
      <c r="A3671" s="99" t="s">
        <v>8673</v>
      </c>
      <c r="B3671" s="168" t="s">
        <v>8674</v>
      </c>
      <c r="C3671" s="31" t="s">
        <v>1725</v>
      </c>
      <c r="D3671" s="168" t="s">
        <v>8675</v>
      </c>
      <c r="E3671" s="31" t="s">
        <v>2076</v>
      </c>
      <c r="F3671" s="31" t="s">
        <v>401</v>
      </c>
      <c r="G3671" s="163" t="s">
        <v>1728</v>
      </c>
      <c r="H3671" s="31" t="s">
        <v>1728</v>
      </c>
      <c r="I3671" s="168" t="s">
        <v>7587</v>
      </c>
      <c r="J3671" s="173">
        <v>1.0</v>
      </c>
      <c r="K3671" s="31" t="s">
        <v>447</v>
      </c>
      <c r="L3671" s="31" t="s">
        <v>134</v>
      </c>
      <c r="M3671" s="174">
        <v>45763.0</v>
      </c>
      <c r="N3671" s="31" t="s">
        <v>78</v>
      </c>
      <c r="O3671" s="173">
        <v>1.0</v>
      </c>
    </row>
    <row r="3672">
      <c r="A3672" s="99" t="s">
        <v>8676</v>
      </c>
      <c r="B3672" s="168" t="s">
        <v>8677</v>
      </c>
      <c r="C3672" s="31" t="s">
        <v>1725</v>
      </c>
      <c r="D3672" s="168" t="s">
        <v>8678</v>
      </c>
      <c r="E3672" s="31" t="s">
        <v>6338</v>
      </c>
      <c r="F3672" s="31" t="s">
        <v>722</v>
      </c>
      <c r="G3672" s="163" t="s">
        <v>1728</v>
      </c>
      <c r="H3672" s="31" t="s">
        <v>1728</v>
      </c>
      <c r="I3672" s="168" t="s">
        <v>7587</v>
      </c>
      <c r="J3672" s="173">
        <v>1.0</v>
      </c>
      <c r="K3672" s="31" t="s">
        <v>447</v>
      </c>
      <c r="L3672" s="31" t="s">
        <v>134</v>
      </c>
      <c r="M3672" s="174">
        <v>45763.0</v>
      </c>
      <c r="N3672" s="31" t="s">
        <v>78</v>
      </c>
      <c r="O3672" s="173">
        <v>1.0</v>
      </c>
    </row>
    <row r="3673">
      <c r="A3673" s="99" t="s">
        <v>8679</v>
      </c>
      <c r="B3673" s="168" t="s">
        <v>8677</v>
      </c>
      <c r="C3673" s="31" t="s">
        <v>1732</v>
      </c>
      <c r="D3673" s="168" t="s">
        <v>8678</v>
      </c>
      <c r="E3673" s="31" t="s">
        <v>6338</v>
      </c>
      <c r="F3673" s="31" t="s">
        <v>722</v>
      </c>
      <c r="G3673" s="168" t="s">
        <v>7953</v>
      </c>
      <c r="H3673" s="31" t="s">
        <v>7912</v>
      </c>
      <c r="I3673" s="168" t="s">
        <v>7587</v>
      </c>
      <c r="J3673" s="173">
        <v>1.0</v>
      </c>
      <c r="K3673" s="31" t="s">
        <v>447</v>
      </c>
      <c r="L3673" s="31" t="s">
        <v>134</v>
      </c>
      <c r="M3673" s="174">
        <v>45763.0</v>
      </c>
      <c r="N3673" s="31" t="s">
        <v>78</v>
      </c>
      <c r="O3673" s="173">
        <v>1.0</v>
      </c>
    </row>
    <row r="3674">
      <c r="A3674" s="99" t="s">
        <v>8680</v>
      </c>
      <c r="B3674" s="168" t="s">
        <v>8681</v>
      </c>
      <c r="C3674" s="31" t="s">
        <v>1725</v>
      </c>
      <c r="D3674" s="168" t="s">
        <v>8682</v>
      </c>
      <c r="E3674" s="31" t="s">
        <v>7657</v>
      </c>
      <c r="F3674" s="31" t="s">
        <v>722</v>
      </c>
      <c r="G3674" s="163" t="s">
        <v>1728</v>
      </c>
      <c r="H3674" s="31" t="s">
        <v>1728</v>
      </c>
      <c r="I3674" s="168" t="s">
        <v>7587</v>
      </c>
      <c r="J3674" s="173">
        <v>1.0</v>
      </c>
      <c r="K3674" s="31" t="s">
        <v>447</v>
      </c>
      <c r="L3674" s="31" t="s">
        <v>134</v>
      </c>
      <c r="M3674" s="174">
        <v>45763.0</v>
      </c>
      <c r="N3674" s="31" t="s">
        <v>78</v>
      </c>
      <c r="O3674" s="173">
        <v>1.0</v>
      </c>
    </row>
    <row r="3675">
      <c r="A3675" s="99" t="s">
        <v>8683</v>
      </c>
      <c r="B3675" s="168" t="s">
        <v>8681</v>
      </c>
      <c r="C3675" s="31" t="s">
        <v>1732</v>
      </c>
      <c r="D3675" s="168" t="s">
        <v>8682</v>
      </c>
      <c r="E3675" s="31" t="s">
        <v>7657</v>
      </c>
      <c r="F3675" s="31" t="s">
        <v>722</v>
      </c>
      <c r="G3675" s="168" t="s">
        <v>8012</v>
      </c>
      <c r="H3675" s="31" t="s">
        <v>7841</v>
      </c>
      <c r="I3675" s="168" t="s">
        <v>7587</v>
      </c>
      <c r="J3675" s="173">
        <v>1.0</v>
      </c>
      <c r="K3675" s="31" t="s">
        <v>447</v>
      </c>
      <c r="L3675" s="31" t="s">
        <v>134</v>
      </c>
      <c r="M3675" s="174">
        <v>45763.0</v>
      </c>
      <c r="N3675" s="31" t="s">
        <v>78</v>
      </c>
      <c r="O3675" s="173">
        <v>1.0</v>
      </c>
    </row>
    <row r="3676">
      <c r="A3676" s="99" t="s">
        <v>8684</v>
      </c>
      <c r="B3676" s="168" t="s">
        <v>8685</v>
      </c>
      <c r="C3676" s="31" t="s">
        <v>1725</v>
      </c>
      <c r="D3676" s="168" t="s">
        <v>8686</v>
      </c>
      <c r="E3676" s="31" t="s">
        <v>8687</v>
      </c>
      <c r="F3676" s="31" t="s">
        <v>513</v>
      </c>
      <c r="G3676" s="163" t="s">
        <v>1728</v>
      </c>
      <c r="H3676" s="31" t="s">
        <v>1728</v>
      </c>
      <c r="I3676" s="168" t="s">
        <v>7598</v>
      </c>
      <c r="J3676" s="173">
        <v>1.0</v>
      </c>
      <c r="K3676" s="31" t="s">
        <v>438</v>
      </c>
      <c r="L3676" s="31" t="s">
        <v>134</v>
      </c>
      <c r="M3676" s="174">
        <v>45763.0</v>
      </c>
      <c r="N3676" s="31" t="s">
        <v>78</v>
      </c>
      <c r="O3676" s="173">
        <v>1.0</v>
      </c>
    </row>
    <row r="3677">
      <c r="A3677" s="99" t="s">
        <v>8688</v>
      </c>
      <c r="B3677" s="168" t="s">
        <v>8685</v>
      </c>
      <c r="C3677" s="31" t="s">
        <v>1732</v>
      </c>
      <c r="D3677" s="168" t="s">
        <v>8686</v>
      </c>
      <c r="E3677" s="31" t="s">
        <v>8687</v>
      </c>
      <c r="F3677" s="31" t="s">
        <v>513</v>
      </c>
      <c r="G3677" s="168" t="s">
        <v>1962</v>
      </c>
      <c r="H3677" s="31" t="s">
        <v>1944</v>
      </c>
      <c r="I3677" s="168" t="s">
        <v>7598</v>
      </c>
      <c r="J3677" s="173">
        <v>1.0</v>
      </c>
      <c r="K3677" s="31" t="s">
        <v>438</v>
      </c>
      <c r="L3677" s="31" t="s">
        <v>134</v>
      </c>
      <c r="M3677" s="174">
        <v>45763.0</v>
      </c>
      <c r="N3677" s="31" t="s">
        <v>78</v>
      </c>
      <c r="O3677" s="173">
        <v>1.0</v>
      </c>
    </row>
    <row r="3678">
      <c r="A3678" s="99" t="s">
        <v>8689</v>
      </c>
      <c r="B3678" s="168" t="s">
        <v>8690</v>
      </c>
      <c r="C3678" s="31" t="s">
        <v>1725</v>
      </c>
      <c r="D3678" s="168" t="s">
        <v>8691</v>
      </c>
      <c r="E3678" s="31" t="s">
        <v>8692</v>
      </c>
      <c r="F3678" s="31" t="s">
        <v>129</v>
      </c>
      <c r="G3678" s="163" t="s">
        <v>1728</v>
      </c>
      <c r="H3678" s="31" t="s">
        <v>1728</v>
      </c>
      <c r="I3678" s="168" t="s">
        <v>7587</v>
      </c>
      <c r="J3678" s="173">
        <v>1.0</v>
      </c>
      <c r="K3678" s="31" t="s">
        <v>447</v>
      </c>
      <c r="L3678" s="31" t="s">
        <v>134</v>
      </c>
      <c r="M3678" s="174">
        <v>45763.0</v>
      </c>
      <c r="N3678" s="31" t="s">
        <v>78</v>
      </c>
      <c r="O3678" s="173">
        <v>1.0</v>
      </c>
    </row>
    <row r="3679">
      <c r="A3679" s="99" t="s">
        <v>8693</v>
      </c>
      <c r="B3679" s="168" t="s">
        <v>8694</v>
      </c>
      <c r="C3679" s="31" t="s">
        <v>1725</v>
      </c>
      <c r="D3679" s="168" t="s">
        <v>8695</v>
      </c>
      <c r="E3679" s="31" t="s">
        <v>8696</v>
      </c>
      <c r="F3679" s="31" t="s">
        <v>132</v>
      </c>
      <c r="G3679" s="163" t="s">
        <v>1728</v>
      </c>
      <c r="H3679" s="31" t="s">
        <v>1728</v>
      </c>
      <c r="I3679" s="168" t="s">
        <v>7587</v>
      </c>
      <c r="J3679" s="173">
        <v>1.0</v>
      </c>
      <c r="K3679" s="31" t="s">
        <v>447</v>
      </c>
      <c r="L3679" s="31" t="s">
        <v>134</v>
      </c>
      <c r="M3679" s="174">
        <v>45763.0</v>
      </c>
      <c r="N3679" s="31" t="s">
        <v>78</v>
      </c>
      <c r="O3679" s="173">
        <v>1.0</v>
      </c>
    </row>
    <row r="3680">
      <c r="A3680" s="99" t="s">
        <v>8697</v>
      </c>
      <c r="B3680" s="168" t="s">
        <v>8674</v>
      </c>
      <c r="C3680" s="31" t="s">
        <v>1732</v>
      </c>
      <c r="D3680" s="168" t="s">
        <v>8675</v>
      </c>
      <c r="E3680" s="31" t="s">
        <v>2076</v>
      </c>
      <c r="F3680" s="31" t="s">
        <v>401</v>
      </c>
      <c r="G3680" s="168" t="s">
        <v>1792</v>
      </c>
      <c r="H3680" s="31" t="s">
        <v>1779</v>
      </c>
      <c r="I3680" s="168" t="s">
        <v>7587</v>
      </c>
      <c r="J3680" s="173">
        <v>1.0</v>
      </c>
      <c r="K3680" s="31" t="s">
        <v>447</v>
      </c>
      <c r="L3680" s="31" t="s">
        <v>134</v>
      </c>
      <c r="M3680" s="174">
        <v>45763.0</v>
      </c>
      <c r="N3680" s="31" t="s">
        <v>78</v>
      </c>
      <c r="O3680" s="173">
        <v>1.0</v>
      </c>
    </row>
    <row r="3681">
      <c r="A3681" s="99" t="s">
        <v>8698</v>
      </c>
      <c r="B3681" s="168" t="s">
        <v>8665</v>
      </c>
      <c r="C3681" s="31" t="s">
        <v>1735</v>
      </c>
      <c r="D3681" s="168" t="s">
        <v>8666</v>
      </c>
      <c r="E3681" s="31" t="s">
        <v>8667</v>
      </c>
      <c r="F3681" s="31" t="s">
        <v>401</v>
      </c>
      <c r="G3681" s="168" t="s">
        <v>1792</v>
      </c>
      <c r="H3681" s="31" t="s">
        <v>1779</v>
      </c>
      <c r="I3681" s="168" t="s">
        <v>7587</v>
      </c>
      <c r="J3681" s="173">
        <v>1.0</v>
      </c>
      <c r="K3681" s="31" t="s">
        <v>447</v>
      </c>
      <c r="L3681" s="31" t="s">
        <v>134</v>
      </c>
      <c r="M3681" s="174">
        <v>45763.0</v>
      </c>
      <c r="N3681" s="31" t="s">
        <v>78</v>
      </c>
      <c r="O3681" s="173">
        <v>1.0</v>
      </c>
    </row>
    <row r="3682">
      <c r="A3682" s="99" t="s">
        <v>8699</v>
      </c>
      <c r="B3682" s="168" t="s">
        <v>8700</v>
      </c>
      <c r="C3682" s="31" t="s">
        <v>1725</v>
      </c>
      <c r="D3682" s="168" t="s">
        <v>8701</v>
      </c>
      <c r="E3682" s="31" t="s">
        <v>8702</v>
      </c>
      <c r="F3682" s="31" t="s">
        <v>513</v>
      </c>
      <c r="G3682" s="163" t="s">
        <v>1728</v>
      </c>
      <c r="H3682" s="31" t="s">
        <v>1728</v>
      </c>
      <c r="I3682" s="168" t="s">
        <v>7587</v>
      </c>
      <c r="J3682" s="173">
        <v>1.0</v>
      </c>
      <c r="K3682" s="31" t="s">
        <v>447</v>
      </c>
      <c r="L3682" s="31" t="s">
        <v>134</v>
      </c>
      <c r="M3682" s="174">
        <v>45763.0</v>
      </c>
      <c r="N3682" s="31" t="s">
        <v>78</v>
      </c>
      <c r="O3682" s="173">
        <v>1.0</v>
      </c>
    </row>
    <row r="3683">
      <c r="A3683" s="99" t="s">
        <v>8703</v>
      </c>
      <c r="B3683" s="168" t="s">
        <v>8685</v>
      </c>
      <c r="C3683" s="31" t="s">
        <v>1735</v>
      </c>
      <c r="D3683" s="168" t="s">
        <v>8686</v>
      </c>
      <c r="E3683" s="31" t="s">
        <v>8687</v>
      </c>
      <c r="F3683" s="31" t="s">
        <v>513</v>
      </c>
      <c r="G3683" s="168" t="s">
        <v>1962</v>
      </c>
      <c r="H3683" s="31" t="s">
        <v>1944</v>
      </c>
      <c r="I3683" s="168" t="s">
        <v>7598</v>
      </c>
      <c r="J3683" s="173">
        <v>1.0</v>
      </c>
      <c r="K3683" s="31" t="s">
        <v>438</v>
      </c>
      <c r="L3683" s="31" t="s">
        <v>134</v>
      </c>
      <c r="M3683" s="174">
        <v>45763.0</v>
      </c>
      <c r="N3683" s="31" t="s">
        <v>78</v>
      </c>
      <c r="O3683" s="173">
        <v>1.0</v>
      </c>
    </row>
    <row r="3684">
      <c r="A3684" s="99" t="s">
        <v>8704</v>
      </c>
      <c r="B3684" s="168" t="s">
        <v>8700</v>
      </c>
      <c r="C3684" s="31" t="s">
        <v>1732</v>
      </c>
      <c r="D3684" s="168" t="s">
        <v>8701</v>
      </c>
      <c r="E3684" s="31" t="s">
        <v>8702</v>
      </c>
      <c r="F3684" s="31" t="s">
        <v>513</v>
      </c>
      <c r="G3684" s="168" t="s">
        <v>1962</v>
      </c>
      <c r="H3684" s="31" t="s">
        <v>1944</v>
      </c>
      <c r="I3684" s="168" t="s">
        <v>7587</v>
      </c>
      <c r="J3684" s="173">
        <v>1.0</v>
      </c>
      <c r="K3684" s="31" t="s">
        <v>447</v>
      </c>
      <c r="L3684" s="31" t="s">
        <v>134</v>
      </c>
      <c r="M3684" s="174">
        <v>45763.0</v>
      </c>
      <c r="N3684" s="31" t="s">
        <v>78</v>
      </c>
      <c r="O3684" s="173">
        <v>1.0</v>
      </c>
    </row>
    <row r="3685">
      <c r="A3685" s="99" t="s">
        <v>8705</v>
      </c>
      <c r="B3685" s="168" t="s">
        <v>8706</v>
      </c>
      <c r="C3685" s="31" t="s">
        <v>1725</v>
      </c>
      <c r="D3685" s="168" t="s">
        <v>8707</v>
      </c>
      <c r="E3685" s="31" t="s">
        <v>8708</v>
      </c>
      <c r="F3685" s="31" t="s">
        <v>403</v>
      </c>
      <c r="G3685" s="163" t="s">
        <v>1728</v>
      </c>
      <c r="H3685" s="31" t="s">
        <v>1728</v>
      </c>
      <c r="I3685" s="168" t="s">
        <v>7598</v>
      </c>
      <c r="J3685" s="173">
        <v>1.0</v>
      </c>
      <c r="K3685" s="31" t="s">
        <v>438</v>
      </c>
      <c r="L3685" s="31" t="s">
        <v>134</v>
      </c>
      <c r="M3685" s="174">
        <v>45763.0</v>
      </c>
      <c r="N3685" s="31" t="s">
        <v>78</v>
      </c>
      <c r="O3685" s="173">
        <v>1.0</v>
      </c>
    </row>
    <row r="3686">
      <c r="A3686" s="99" t="s">
        <v>8709</v>
      </c>
      <c r="B3686" s="168" t="s">
        <v>8706</v>
      </c>
      <c r="C3686" s="31" t="s">
        <v>1732</v>
      </c>
      <c r="D3686" s="168" t="s">
        <v>8707</v>
      </c>
      <c r="E3686" s="31" t="s">
        <v>8708</v>
      </c>
      <c r="F3686" s="31" t="s">
        <v>403</v>
      </c>
      <c r="G3686" s="168" t="s">
        <v>1792</v>
      </c>
      <c r="H3686" s="31" t="s">
        <v>1779</v>
      </c>
      <c r="I3686" s="168" t="s">
        <v>7598</v>
      </c>
      <c r="J3686" s="173">
        <v>1.0</v>
      </c>
      <c r="K3686" s="31" t="s">
        <v>438</v>
      </c>
      <c r="L3686" s="31" t="s">
        <v>134</v>
      </c>
      <c r="M3686" s="174">
        <v>45763.0</v>
      </c>
      <c r="N3686" s="31" t="s">
        <v>78</v>
      </c>
      <c r="O3686" s="173">
        <v>1.0</v>
      </c>
    </row>
    <row r="3687">
      <c r="A3687" s="99" t="s">
        <v>8710</v>
      </c>
      <c r="B3687" s="168" t="s">
        <v>8711</v>
      </c>
      <c r="C3687" s="31" t="s">
        <v>1725</v>
      </c>
      <c r="D3687" s="168" t="s">
        <v>8712</v>
      </c>
      <c r="E3687" s="31" t="s">
        <v>8713</v>
      </c>
      <c r="F3687" s="31" t="s">
        <v>513</v>
      </c>
      <c r="G3687" s="163" t="s">
        <v>1728</v>
      </c>
      <c r="H3687" s="31" t="s">
        <v>1728</v>
      </c>
      <c r="I3687" s="168" t="s">
        <v>7587</v>
      </c>
      <c r="J3687" s="173">
        <v>1.0</v>
      </c>
      <c r="K3687" s="31" t="s">
        <v>447</v>
      </c>
      <c r="L3687" s="31" t="s">
        <v>134</v>
      </c>
      <c r="M3687" s="174">
        <v>45763.0</v>
      </c>
      <c r="N3687" s="31" t="s">
        <v>78</v>
      </c>
      <c r="O3687" s="173">
        <v>1.0</v>
      </c>
    </row>
    <row r="3688">
      <c r="A3688" s="99" t="s">
        <v>8714</v>
      </c>
      <c r="B3688" s="168" t="s">
        <v>8715</v>
      </c>
      <c r="C3688" s="31" t="s">
        <v>1725</v>
      </c>
      <c r="D3688" s="168" t="s">
        <v>8716</v>
      </c>
      <c r="E3688" s="31" t="s">
        <v>1927</v>
      </c>
      <c r="F3688" s="31" t="s">
        <v>403</v>
      </c>
      <c r="G3688" s="163" t="s">
        <v>1728</v>
      </c>
      <c r="H3688" s="31" t="s">
        <v>1728</v>
      </c>
      <c r="I3688" s="168" t="s">
        <v>7598</v>
      </c>
      <c r="J3688" s="173">
        <v>1.0</v>
      </c>
      <c r="K3688" s="31" t="s">
        <v>438</v>
      </c>
      <c r="L3688" s="31" t="s">
        <v>134</v>
      </c>
      <c r="M3688" s="174">
        <v>45763.0</v>
      </c>
      <c r="N3688" s="31" t="s">
        <v>78</v>
      </c>
      <c r="O3688" s="173">
        <v>1.0</v>
      </c>
    </row>
    <row r="3689">
      <c r="A3689" s="99" t="s">
        <v>8717</v>
      </c>
      <c r="B3689" s="168" t="s">
        <v>8718</v>
      </c>
      <c r="C3689" s="31" t="s">
        <v>1725</v>
      </c>
      <c r="D3689" s="168" t="s">
        <v>8719</v>
      </c>
      <c r="E3689" s="31" t="s">
        <v>8720</v>
      </c>
      <c r="F3689" s="31" t="s">
        <v>403</v>
      </c>
      <c r="G3689" s="163" t="s">
        <v>1728</v>
      </c>
      <c r="H3689" s="31" t="s">
        <v>1728</v>
      </c>
      <c r="I3689" s="168" t="s">
        <v>7598</v>
      </c>
      <c r="J3689" s="173">
        <v>1.0</v>
      </c>
      <c r="K3689" s="31" t="s">
        <v>438</v>
      </c>
      <c r="L3689" s="31" t="s">
        <v>134</v>
      </c>
      <c r="M3689" s="174">
        <v>45763.0</v>
      </c>
      <c r="N3689" s="31" t="s">
        <v>78</v>
      </c>
      <c r="O3689" s="173">
        <v>1.0</v>
      </c>
    </row>
    <row r="3690">
      <c r="A3690" s="99" t="s">
        <v>8721</v>
      </c>
      <c r="B3690" s="168" t="s">
        <v>8700</v>
      </c>
      <c r="C3690" s="31" t="s">
        <v>1735</v>
      </c>
      <c r="D3690" s="168" t="s">
        <v>8701</v>
      </c>
      <c r="E3690" s="31" t="s">
        <v>8702</v>
      </c>
      <c r="F3690" s="31" t="s">
        <v>513</v>
      </c>
      <c r="G3690" s="168" t="s">
        <v>1962</v>
      </c>
      <c r="H3690" s="31" t="s">
        <v>1944</v>
      </c>
      <c r="I3690" s="168" t="s">
        <v>7587</v>
      </c>
      <c r="J3690" s="173">
        <v>1.0</v>
      </c>
      <c r="K3690" s="31" t="s">
        <v>447</v>
      </c>
      <c r="L3690" s="31" t="s">
        <v>134</v>
      </c>
      <c r="M3690" s="174">
        <v>45763.0</v>
      </c>
      <c r="N3690" s="31" t="s">
        <v>78</v>
      </c>
      <c r="O3690" s="173">
        <v>1.0</v>
      </c>
    </row>
    <row r="3691">
      <c r="A3691" s="99" t="s">
        <v>8722</v>
      </c>
      <c r="B3691" s="168" t="s">
        <v>8711</v>
      </c>
      <c r="C3691" s="31" t="s">
        <v>1732</v>
      </c>
      <c r="D3691" s="168" t="s">
        <v>8712</v>
      </c>
      <c r="E3691" s="31" t="s">
        <v>8713</v>
      </c>
      <c r="F3691" s="31" t="s">
        <v>513</v>
      </c>
      <c r="G3691" s="168" t="s">
        <v>1962</v>
      </c>
      <c r="H3691" s="31" t="s">
        <v>1944</v>
      </c>
      <c r="I3691" s="168" t="s">
        <v>7587</v>
      </c>
      <c r="J3691" s="173">
        <v>1.0</v>
      </c>
      <c r="K3691" s="31" t="s">
        <v>447</v>
      </c>
      <c r="L3691" s="31" t="s">
        <v>134</v>
      </c>
      <c r="M3691" s="174">
        <v>45763.0</v>
      </c>
      <c r="N3691" s="31" t="s">
        <v>78</v>
      </c>
      <c r="O3691" s="173">
        <v>1.0</v>
      </c>
    </row>
    <row r="3692">
      <c r="A3692" s="99" t="s">
        <v>8723</v>
      </c>
      <c r="B3692" s="168" t="s">
        <v>8674</v>
      </c>
      <c r="C3692" s="31" t="s">
        <v>1735</v>
      </c>
      <c r="D3692" s="168" t="s">
        <v>8675</v>
      </c>
      <c r="E3692" s="31" t="s">
        <v>2076</v>
      </c>
      <c r="F3692" s="31" t="s">
        <v>401</v>
      </c>
      <c r="G3692" s="168" t="s">
        <v>1792</v>
      </c>
      <c r="H3692" s="31" t="s">
        <v>1779</v>
      </c>
      <c r="I3692" s="168" t="s">
        <v>7587</v>
      </c>
      <c r="J3692" s="173">
        <v>1.0</v>
      </c>
      <c r="K3692" s="31" t="s">
        <v>447</v>
      </c>
      <c r="L3692" s="31" t="s">
        <v>134</v>
      </c>
      <c r="M3692" s="174">
        <v>45763.0</v>
      </c>
      <c r="N3692" s="31" t="s">
        <v>78</v>
      </c>
      <c r="O3692" s="173">
        <v>1.0</v>
      </c>
    </row>
    <row r="3693">
      <c r="A3693" s="99" t="s">
        <v>8724</v>
      </c>
      <c r="B3693" s="168" t="s">
        <v>8715</v>
      </c>
      <c r="C3693" s="31" t="s">
        <v>1732</v>
      </c>
      <c r="D3693" s="168" t="s">
        <v>8716</v>
      </c>
      <c r="E3693" s="31" t="s">
        <v>1927</v>
      </c>
      <c r="F3693" s="31" t="s">
        <v>403</v>
      </c>
      <c r="G3693" s="168" t="s">
        <v>1962</v>
      </c>
      <c r="H3693" s="31" t="s">
        <v>1944</v>
      </c>
      <c r="I3693" s="168" t="s">
        <v>7598</v>
      </c>
      <c r="J3693" s="173">
        <v>1.0</v>
      </c>
      <c r="K3693" s="31" t="s">
        <v>438</v>
      </c>
      <c r="L3693" s="31" t="s">
        <v>134</v>
      </c>
      <c r="M3693" s="174">
        <v>45763.0</v>
      </c>
      <c r="N3693" s="31" t="s">
        <v>78</v>
      </c>
      <c r="O3693" s="173">
        <v>1.0</v>
      </c>
    </row>
    <row r="3694">
      <c r="A3694" s="99" t="s">
        <v>8725</v>
      </c>
      <c r="B3694" s="168" t="s">
        <v>8726</v>
      </c>
      <c r="C3694" s="31" t="s">
        <v>1725</v>
      </c>
      <c r="D3694" s="168" t="s">
        <v>8727</v>
      </c>
      <c r="E3694" s="31" t="s">
        <v>8728</v>
      </c>
      <c r="F3694" s="31" t="s">
        <v>403</v>
      </c>
      <c r="G3694" s="163" t="s">
        <v>1728</v>
      </c>
      <c r="H3694" s="31" t="s">
        <v>1728</v>
      </c>
      <c r="I3694" s="168" t="s">
        <v>7598</v>
      </c>
      <c r="J3694" s="173">
        <v>1.0</v>
      </c>
      <c r="K3694" s="31" t="s">
        <v>438</v>
      </c>
      <c r="L3694" s="31" t="s">
        <v>134</v>
      </c>
      <c r="M3694" s="174">
        <v>45763.0</v>
      </c>
      <c r="N3694" s="31" t="s">
        <v>78</v>
      </c>
      <c r="O3694" s="173">
        <v>1.0</v>
      </c>
    </row>
    <row r="3695">
      <c r="A3695" s="99" t="s">
        <v>8729</v>
      </c>
      <c r="B3695" s="168" t="s">
        <v>8669</v>
      </c>
      <c r="C3695" s="31" t="s">
        <v>1735</v>
      </c>
      <c r="D3695" s="168" t="s">
        <v>8670</v>
      </c>
      <c r="E3695" s="31" t="s">
        <v>8671</v>
      </c>
      <c r="F3695" s="31" t="s">
        <v>517</v>
      </c>
      <c r="G3695" s="168" t="s">
        <v>8730</v>
      </c>
      <c r="H3695" s="31" t="s">
        <v>8731</v>
      </c>
      <c r="I3695" s="168" t="s">
        <v>7598</v>
      </c>
      <c r="J3695" s="173">
        <v>1.0</v>
      </c>
      <c r="K3695" s="31" t="s">
        <v>438</v>
      </c>
      <c r="L3695" s="31" t="s">
        <v>134</v>
      </c>
      <c r="M3695" s="174">
        <v>45763.0</v>
      </c>
      <c r="N3695" s="31" t="s">
        <v>78</v>
      </c>
      <c r="O3695" s="173">
        <v>1.0</v>
      </c>
    </row>
    <row r="3696">
      <c r="A3696" s="99" t="s">
        <v>8732</v>
      </c>
      <c r="B3696" s="168" t="s">
        <v>8733</v>
      </c>
      <c r="C3696" s="31" t="s">
        <v>1725</v>
      </c>
      <c r="D3696" s="168" t="s">
        <v>8734</v>
      </c>
      <c r="E3696" s="31" t="s">
        <v>4203</v>
      </c>
      <c r="F3696" s="31" t="s">
        <v>401</v>
      </c>
      <c r="G3696" s="163" t="s">
        <v>1728</v>
      </c>
      <c r="H3696" s="31" t="s">
        <v>1728</v>
      </c>
      <c r="I3696" s="168" t="s">
        <v>7598</v>
      </c>
      <c r="J3696" s="173">
        <v>1.0</v>
      </c>
      <c r="K3696" s="31" t="s">
        <v>438</v>
      </c>
      <c r="L3696" s="31" t="s">
        <v>134</v>
      </c>
      <c r="M3696" s="174">
        <v>45763.0</v>
      </c>
      <c r="N3696" s="31" t="s">
        <v>78</v>
      </c>
      <c r="O3696" s="173">
        <v>1.0</v>
      </c>
    </row>
    <row r="3697">
      <c r="A3697" s="99" t="s">
        <v>8735</v>
      </c>
      <c r="B3697" s="168" t="s">
        <v>8736</v>
      </c>
      <c r="C3697" s="31" t="s">
        <v>1725</v>
      </c>
      <c r="D3697" s="168" t="s">
        <v>8737</v>
      </c>
      <c r="E3697" s="31" t="s">
        <v>8738</v>
      </c>
      <c r="F3697" s="31" t="s">
        <v>517</v>
      </c>
      <c r="G3697" s="163" t="s">
        <v>1728</v>
      </c>
      <c r="H3697" s="31" t="s">
        <v>1728</v>
      </c>
      <c r="I3697" s="168" t="s">
        <v>7598</v>
      </c>
      <c r="J3697" s="173">
        <v>1.0</v>
      </c>
      <c r="K3697" s="31" t="s">
        <v>438</v>
      </c>
      <c r="L3697" s="31" t="s">
        <v>134</v>
      </c>
      <c r="M3697" s="174">
        <v>45763.0</v>
      </c>
      <c r="N3697" s="31" t="s">
        <v>78</v>
      </c>
      <c r="O3697" s="173">
        <v>1.0</v>
      </c>
    </row>
    <row r="3698">
      <c r="A3698" s="99" t="s">
        <v>8739</v>
      </c>
      <c r="B3698" s="168" t="s">
        <v>8736</v>
      </c>
      <c r="C3698" s="31" t="s">
        <v>1732</v>
      </c>
      <c r="D3698" s="168" t="s">
        <v>8737</v>
      </c>
      <c r="E3698" s="31" t="s">
        <v>8738</v>
      </c>
      <c r="F3698" s="31" t="s">
        <v>517</v>
      </c>
      <c r="G3698" s="168" t="s">
        <v>8730</v>
      </c>
      <c r="H3698" s="31" t="s">
        <v>8731</v>
      </c>
      <c r="I3698" s="168" t="s">
        <v>7598</v>
      </c>
      <c r="J3698" s="173">
        <v>1.0</v>
      </c>
      <c r="K3698" s="31" t="s">
        <v>438</v>
      </c>
      <c r="L3698" s="31" t="s">
        <v>134</v>
      </c>
      <c r="M3698" s="174">
        <v>45763.0</v>
      </c>
      <c r="N3698" s="31" t="s">
        <v>78</v>
      </c>
      <c r="O3698" s="173">
        <v>1.0</v>
      </c>
    </row>
    <row r="3699">
      <c r="A3699" s="99" t="s">
        <v>8740</v>
      </c>
      <c r="B3699" s="168" t="s">
        <v>8706</v>
      </c>
      <c r="C3699" s="31" t="s">
        <v>1735</v>
      </c>
      <c r="D3699" s="168" t="s">
        <v>8707</v>
      </c>
      <c r="E3699" s="31" t="s">
        <v>8708</v>
      </c>
      <c r="F3699" s="31" t="s">
        <v>403</v>
      </c>
      <c r="G3699" s="168" t="s">
        <v>1792</v>
      </c>
      <c r="H3699" s="31" t="s">
        <v>1779</v>
      </c>
      <c r="I3699" s="168" t="s">
        <v>7598</v>
      </c>
      <c r="J3699" s="173">
        <v>1.0</v>
      </c>
      <c r="K3699" s="31" t="s">
        <v>438</v>
      </c>
      <c r="L3699" s="31" t="s">
        <v>134</v>
      </c>
      <c r="M3699" s="174">
        <v>45763.0</v>
      </c>
      <c r="N3699" s="31" t="s">
        <v>78</v>
      </c>
      <c r="O3699" s="173">
        <v>1.0</v>
      </c>
    </row>
    <row r="3700">
      <c r="A3700" s="99" t="s">
        <v>8741</v>
      </c>
      <c r="B3700" s="168" t="s">
        <v>8718</v>
      </c>
      <c r="C3700" s="31" t="s">
        <v>1732</v>
      </c>
      <c r="D3700" s="168" t="s">
        <v>8719</v>
      </c>
      <c r="E3700" s="31" t="s">
        <v>8720</v>
      </c>
      <c r="F3700" s="31" t="s">
        <v>403</v>
      </c>
      <c r="G3700" s="168" t="s">
        <v>1962</v>
      </c>
      <c r="H3700" s="31" t="s">
        <v>1944</v>
      </c>
      <c r="I3700" s="168" t="s">
        <v>7598</v>
      </c>
      <c r="J3700" s="173">
        <v>1.0</v>
      </c>
      <c r="K3700" s="31" t="s">
        <v>438</v>
      </c>
      <c r="L3700" s="31" t="s">
        <v>134</v>
      </c>
      <c r="M3700" s="174">
        <v>45763.0</v>
      </c>
      <c r="N3700" s="31" t="s">
        <v>78</v>
      </c>
      <c r="O3700" s="173">
        <v>1.0</v>
      </c>
    </row>
    <row r="3701">
      <c r="A3701" s="99" t="s">
        <v>8742</v>
      </c>
      <c r="B3701" s="168" t="s">
        <v>8711</v>
      </c>
      <c r="C3701" s="31" t="s">
        <v>1735</v>
      </c>
      <c r="D3701" s="168" t="s">
        <v>8712</v>
      </c>
      <c r="E3701" s="31" t="s">
        <v>8713</v>
      </c>
      <c r="F3701" s="31" t="s">
        <v>513</v>
      </c>
      <c r="G3701" s="168" t="s">
        <v>1962</v>
      </c>
      <c r="H3701" s="31" t="s">
        <v>1944</v>
      </c>
      <c r="I3701" s="168" t="s">
        <v>7587</v>
      </c>
      <c r="J3701" s="173">
        <v>1.0</v>
      </c>
      <c r="K3701" s="31" t="s">
        <v>447</v>
      </c>
      <c r="L3701" s="31" t="s">
        <v>134</v>
      </c>
      <c r="M3701" s="174">
        <v>45763.0</v>
      </c>
      <c r="N3701" s="31" t="s">
        <v>78</v>
      </c>
      <c r="O3701" s="173">
        <v>1.0</v>
      </c>
    </row>
    <row r="3702">
      <c r="A3702" s="99" t="s">
        <v>8743</v>
      </c>
      <c r="B3702" s="168" t="s">
        <v>8733</v>
      </c>
      <c r="C3702" s="31" t="s">
        <v>1732</v>
      </c>
      <c r="D3702" s="168" t="s">
        <v>8734</v>
      </c>
      <c r="E3702" s="31" t="s">
        <v>4203</v>
      </c>
      <c r="F3702" s="31" t="s">
        <v>401</v>
      </c>
      <c r="G3702" s="168" t="s">
        <v>8744</v>
      </c>
      <c r="H3702" s="31" t="s">
        <v>8048</v>
      </c>
      <c r="I3702" s="168" t="s">
        <v>7598</v>
      </c>
      <c r="J3702" s="173">
        <v>1.0</v>
      </c>
      <c r="K3702" s="31" t="s">
        <v>438</v>
      </c>
      <c r="L3702" s="31" t="s">
        <v>134</v>
      </c>
      <c r="M3702" s="174">
        <v>45763.0</v>
      </c>
      <c r="N3702" s="31" t="s">
        <v>78</v>
      </c>
      <c r="O3702" s="173">
        <v>1.0</v>
      </c>
    </row>
    <row r="3703">
      <c r="A3703" s="99" t="s">
        <v>8745</v>
      </c>
      <c r="B3703" s="168" t="s">
        <v>8746</v>
      </c>
      <c r="C3703" s="31" t="s">
        <v>1725</v>
      </c>
      <c r="D3703" s="168" t="s">
        <v>8747</v>
      </c>
      <c r="E3703" s="31" t="s">
        <v>8748</v>
      </c>
      <c r="F3703" s="31" t="s">
        <v>401</v>
      </c>
      <c r="G3703" s="163" t="s">
        <v>1728</v>
      </c>
      <c r="H3703" s="31" t="s">
        <v>1728</v>
      </c>
      <c r="I3703" s="168" t="s">
        <v>7598</v>
      </c>
      <c r="J3703" s="173">
        <v>1.0</v>
      </c>
      <c r="K3703" s="31" t="s">
        <v>438</v>
      </c>
      <c r="L3703" s="31" t="s">
        <v>134</v>
      </c>
      <c r="M3703" s="174">
        <v>45763.0</v>
      </c>
      <c r="N3703" s="31" t="s">
        <v>78</v>
      </c>
      <c r="O3703" s="173">
        <v>1.0</v>
      </c>
    </row>
    <row r="3704">
      <c r="A3704" s="99" t="s">
        <v>8749</v>
      </c>
      <c r="B3704" s="168" t="s">
        <v>8715</v>
      </c>
      <c r="C3704" s="31" t="s">
        <v>1735</v>
      </c>
      <c r="D3704" s="168" t="s">
        <v>8716</v>
      </c>
      <c r="E3704" s="31" t="s">
        <v>1927</v>
      </c>
      <c r="F3704" s="31" t="s">
        <v>403</v>
      </c>
      <c r="G3704" s="168" t="s">
        <v>1962</v>
      </c>
      <c r="H3704" s="31" t="s">
        <v>1944</v>
      </c>
      <c r="I3704" s="168" t="s">
        <v>7598</v>
      </c>
      <c r="J3704" s="173">
        <v>1.0</v>
      </c>
      <c r="K3704" s="31" t="s">
        <v>438</v>
      </c>
      <c r="L3704" s="31" t="s">
        <v>134</v>
      </c>
      <c r="M3704" s="174">
        <v>45763.0</v>
      </c>
      <c r="N3704" s="31" t="s">
        <v>78</v>
      </c>
      <c r="O3704" s="173">
        <v>1.0</v>
      </c>
    </row>
    <row r="3705">
      <c r="A3705" s="99" t="s">
        <v>8750</v>
      </c>
      <c r="B3705" s="168" t="s">
        <v>8726</v>
      </c>
      <c r="C3705" s="31" t="s">
        <v>1732</v>
      </c>
      <c r="D3705" s="168" t="s">
        <v>8727</v>
      </c>
      <c r="E3705" s="31" t="s">
        <v>8728</v>
      </c>
      <c r="F3705" s="31" t="s">
        <v>403</v>
      </c>
      <c r="G3705" s="168" t="s">
        <v>1962</v>
      </c>
      <c r="H3705" s="31" t="s">
        <v>1944</v>
      </c>
      <c r="I3705" s="168" t="s">
        <v>7598</v>
      </c>
      <c r="J3705" s="173">
        <v>1.0</v>
      </c>
      <c r="K3705" s="31" t="s">
        <v>438</v>
      </c>
      <c r="L3705" s="31" t="s">
        <v>134</v>
      </c>
      <c r="M3705" s="174">
        <v>45763.0</v>
      </c>
      <c r="N3705" s="31" t="s">
        <v>78</v>
      </c>
      <c r="O3705" s="173">
        <v>1.0</v>
      </c>
    </row>
    <row r="3706">
      <c r="A3706" s="99" t="s">
        <v>8751</v>
      </c>
      <c r="B3706" s="168" t="s">
        <v>8752</v>
      </c>
      <c r="C3706" s="31" t="s">
        <v>1725</v>
      </c>
      <c r="D3706" s="168" t="s">
        <v>8753</v>
      </c>
      <c r="E3706" s="31" t="s">
        <v>8754</v>
      </c>
      <c r="F3706" s="31" t="s">
        <v>517</v>
      </c>
      <c r="G3706" s="163" t="s">
        <v>1728</v>
      </c>
      <c r="H3706" s="31" t="s">
        <v>1728</v>
      </c>
      <c r="I3706" s="168" t="s">
        <v>7598</v>
      </c>
      <c r="J3706" s="173">
        <v>2.0</v>
      </c>
      <c r="K3706" s="31" t="s">
        <v>438</v>
      </c>
      <c r="L3706" s="31" t="s">
        <v>134</v>
      </c>
      <c r="M3706" s="174">
        <v>45763.0</v>
      </c>
      <c r="N3706" s="31" t="s">
        <v>78</v>
      </c>
      <c r="O3706" s="173">
        <v>2.0</v>
      </c>
    </row>
    <row r="3707">
      <c r="A3707" s="99" t="s">
        <v>8755</v>
      </c>
      <c r="B3707" s="168" t="s">
        <v>8733</v>
      </c>
      <c r="C3707" s="31" t="s">
        <v>1735</v>
      </c>
      <c r="D3707" s="168" t="s">
        <v>8734</v>
      </c>
      <c r="E3707" s="31" t="s">
        <v>4203</v>
      </c>
      <c r="F3707" s="31" t="s">
        <v>401</v>
      </c>
      <c r="G3707" s="168" t="s">
        <v>8744</v>
      </c>
      <c r="H3707" s="31" t="s">
        <v>8048</v>
      </c>
      <c r="I3707" s="168" t="s">
        <v>7598</v>
      </c>
      <c r="J3707" s="173">
        <v>1.0</v>
      </c>
      <c r="K3707" s="31" t="s">
        <v>438</v>
      </c>
      <c r="L3707" s="31" t="s">
        <v>134</v>
      </c>
      <c r="M3707" s="174">
        <v>45763.0</v>
      </c>
      <c r="N3707" s="31" t="s">
        <v>78</v>
      </c>
      <c r="O3707" s="173">
        <v>1.0</v>
      </c>
    </row>
    <row r="3708">
      <c r="A3708" s="99" t="s">
        <v>8756</v>
      </c>
      <c r="B3708" s="168" t="s">
        <v>8746</v>
      </c>
      <c r="C3708" s="31" t="s">
        <v>1732</v>
      </c>
      <c r="D3708" s="168" t="s">
        <v>8747</v>
      </c>
      <c r="E3708" s="31" t="s">
        <v>8748</v>
      </c>
      <c r="F3708" s="31" t="s">
        <v>401</v>
      </c>
      <c r="G3708" s="168" t="s">
        <v>8744</v>
      </c>
      <c r="H3708" s="31" t="s">
        <v>8048</v>
      </c>
      <c r="I3708" s="168" t="s">
        <v>7598</v>
      </c>
      <c r="J3708" s="173">
        <v>1.0</v>
      </c>
      <c r="K3708" s="31" t="s">
        <v>438</v>
      </c>
      <c r="L3708" s="31" t="s">
        <v>134</v>
      </c>
      <c r="M3708" s="174">
        <v>45763.0</v>
      </c>
      <c r="N3708" s="31" t="s">
        <v>78</v>
      </c>
      <c r="O3708" s="173">
        <v>1.0</v>
      </c>
    </row>
    <row r="3709">
      <c r="A3709" s="99" t="s">
        <v>8757</v>
      </c>
      <c r="B3709" s="168" t="s">
        <v>8736</v>
      </c>
      <c r="C3709" s="31" t="s">
        <v>1735</v>
      </c>
      <c r="D3709" s="168" t="s">
        <v>8737</v>
      </c>
      <c r="E3709" s="31" t="s">
        <v>8738</v>
      </c>
      <c r="F3709" s="31" t="s">
        <v>517</v>
      </c>
      <c r="G3709" s="168" t="s">
        <v>8730</v>
      </c>
      <c r="H3709" s="31" t="s">
        <v>8731</v>
      </c>
      <c r="I3709" s="168" t="s">
        <v>7598</v>
      </c>
      <c r="J3709" s="173">
        <v>1.0</v>
      </c>
      <c r="K3709" s="31" t="s">
        <v>438</v>
      </c>
      <c r="L3709" s="31" t="s">
        <v>134</v>
      </c>
      <c r="M3709" s="174">
        <v>45763.0</v>
      </c>
      <c r="N3709" s="31" t="s">
        <v>78</v>
      </c>
      <c r="O3709" s="173">
        <v>1.0</v>
      </c>
    </row>
    <row r="3710">
      <c r="A3710" s="99" t="s">
        <v>8758</v>
      </c>
      <c r="B3710" s="168" t="s">
        <v>8752</v>
      </c>
      <c r="C3710" s="31" t="s">
        <v>1732</v>
      </c>
      <c r="D3710" s="168" t="s">
        <v>8753</v>
      </c>
      <c r="E3710" s="31" t="s">
        <v>8754</v>
      </c>
      <c r="F3710" s="31" t="s">
        <v>517</v>
      </c>
      <c r="G3710" s="168" t="s">
        <v>8730</v>
      </c>
      <c r="H3710" s="31" t="s">
        <v>8731</v>
      </c>
      <c r="I3710" s="168" t="s">
        <v>7598</v>
      </c>
      <c r="J3710" s="173">
        <v>2.0</v>
      </c>
      <c r="K3710" s="31" t="s">
        <v>438</v>
      </c>
      <c r="L3710" s="31" t="s">
        <v>134</v>
      </c>
      <c r="M3710" s="174">
        <v>45763.0</v>
      </c>
      <c r="N3710" s="31" t="s">
        <v>78</v>
      </c>
      <c r="O3710" s="173">
        <v>2.0</v>
      </c>
    </row>
    <row r="3711">
      <c r="A3711" s="99" t="s">
        <v>8759</v>
      </c>
      <c r="B3711" s="168" t="s">
        <v>8718</v>
      </c>
      <c r="C3711" s="31" t="s">
        <v>1735</v>
      </c>
      <c r="D3711" s="168" t="s">
        <v>8719</v>
      </c>
      <c r="E3711" s="31" t="s">
        <v>8720</v>
      </c>
      <c r="F3711" s="31" t="s">
        <v>403</v>
      </c>
      <c r="G3711" s="168" t="s">
        <v>1962</v>
      </c>
      <c r="H3711" s="31" t="s">
        <v>1944</v>
      </c>
      <c r="I3711" s="168" t="s">
        <v>7598</v>
      </c>
      <c r="J3711" s="173">
        <v>1.0</v>
      </c>
      <c r="K3711" s="31" t="s">
        <v>438</v>
      </c>
      <c r="L3711" s="31" t="s">
        <v>134</v>
      </c>
      <c r="M3711" s="174">
        <v>45763.0</v>
      </c>
      <c r="N3711" s="31" t="s">
        <v>78</v>
      </c>
      <c r="O3711" s="173">
        <v>1.0</v>
      </c>
    </row>
    <row r="3712">
      <c r="A3712" s="99" t="s">
        <v>8760</v>
      </c>
      <c r="B3712" s="168" t="s">
        <v>8746</v>
      </c>
      <c r="C3712" s="31" t="s">
        <v>1735</v>
      </c>
      <c r="D3712" s="168" t="s">
        <v>8747</v>
      </c>
      <c r="E3712" s="31" t="s">
        <v>8748</v>
      </c>
      <c r="F3712" s="31" t="s">
        <v>401</v>
      </c>
      <c r="G3712" s="168" t="s">
        <v>8744</v>
      </c>
      <c r="H3712" s="31" t="s">
        <v>8048</v>
      </c>
      <c r="I3712" s="168" t="s">
        <v>7598</v>
      </c>
      <c r="J3712" s="173">
        <v>1.0</v>
      </c>
      <c r="K3712" s="31" t="s">
        <v>438</v>
      </c>
      <c r="L3712" s="31" t="s">
        <v>134</v>
      </c>
      <c r="M3712" s="174">
        <v>45763.0</v>
      </c>
      <c r="N3712" s="31" t="s">
        <v>78</v>
      </c>
      <c r="O3712" s="173">
        <v>1.0</v>
      </c>
    </row>
    <row r="3713">
      <c r="A3713" s="99" t="s">
        <v>8761</v>
      </c>
      <c r="B3713" s="168" t="s">
        <v>8762</v>
      </c>
      <c r="C3713" s="31" t="s">
        <v>1725</v>
      </c>
      <c r="D3713" s="168" t="s">
        <v>8763</v>
      </c>
      <c r="E3713" s="31" t="s">
        <v>6557</v>
      </c>
      <c r="F3713" s="31" t="s">
        <v>725</v>
      </c>
      <c r="G3713" s="163" t="s">
        <v>1728</v>
      </c>
      <c r="H3713" s="31" t="s">
        <v>1728</v>
      </c>
      <c r="I3713" s="168" t="s">
        <v>7598</v>
      </c>
      <c r="J3713" s="173">
        <v>1.0</v>
      </c>
      <c r="K3713" s="31" t="s">
        <v>438</v>
      </c>
      <c r="L3713" s="31" t="s">
        <v>134</v>
      </c>
      <c r="M3713" s="174">
        <v>45763.0</v>
      </c>
      <c r="N3713" s="31" t="s">
        <v>78</v>
      </c>
      <c r="O3713" s="173">
        <v>1.0</v>
      </c>
    </row>
    <row r="3714">
      <c r="A3714" s="99" t="s">
        <v>8764</v>
      </c>
      <c r="B3714" s="168" t="s">
        <v>8762</v>
      </c>
      <c r="C3714" s="31" t="s">
        <v>1732</v>
      </c>
      <c r="D3714" s="168" t="s">
        <v>8763</v>
      </c>
      <c r="E3714" s="31" t="s">
        <v>6557</v>
      </c>
      <c r="F3714" s="31" t="s">
        <v>725</v>
      </c>
      <c r="G3714" s="168" t="s">
        <v>8012</v>
      </c>
      <c r="H3714" s="31" t="s">
        <v>7841</v>
      </c>
      <c r="I3714" s="168" t="s">
        <v>7598</v>
      </c>
      <c r="J3714" s="173">
        <v>1.0</v>
      </c>
      <c r="K3714" s="31" t="s">
        <v>438</v>
      </c>
      <c r="L3714" s="31" t="s">
        <v>134</v>
      </c>
      <c r="M3714" s="174">
        <v>45763.0</v>
      </c>
      <c r="N3714" s="31" t="s">
        <v>78</v>
      </c>
      <c r="O3714" s="173">
        <v>1.0</v>
      </c>
    </row>
    <row r="3715">
      <c r="A3715" s="99" t="s">
        <v>8765</v>
      </c>
      <c r="B3715" s="168" t="s">
        <v>8726</v>
      </c>
      <c r="C3715" s="31" t="s">
        <v>1735</v>
      </c>
      <c r="D3715" s="168" t="s">
        <v>8727</v>
      </c>
      <c r="E3715" s="31" t="s">
        <v>8728</v>
      </c>
      <c r="F3715" s="31" t="s">
        <v>403</v>
      </c>
      <c r="G3715" s="168" t="s">
        <v>1962</v>
      </c>
      <c r="H3715" s="31" t="s">
        <v>1944</v>
      </c>
      <c r="I3715" s="168" t="s">
        <v>7598</v>
      </c>
      <c r="J3715" s="173">
        <v>1.0</v>
      </c>
      <c r="K3715" s="31" t="s">
        <v>438</v>
      </c>
      <c r="L3715" s="31" t="s">
        <v>134</v>
      </c>
      <c r="M3715" s="174">
        <v>45763.0</v>
      </c>
      <c r="N3715" s="31" t="s">
        <v>78</v>
      </c>
      <c r="O3715" s="173">
        <v>1.0</v>
      </c>
    </row>
    <row r="3716">
      <c r="A3716" s="99" t="s">
        <v>8766</v>
      </c>
      <c r="B3716" s="168" t="s">
        <v>8752</v>
      </c>
      <c r="C3716" s="31" t="s">
        <v>1735</v>
      </c>
      <c r="D3716" s="168" t="s">
        <v>8753</v>
      </c>
      <c r="E3716" s="31" t="s">
        <v>8754</v>
      </c>
      <c r="F3716" s="31" t="s">
        <v>517</v>
      </c>
      <c r="G3716" s="168" t="s">
        <v>8730</v>
      </c>
      <c r="H3716" s="31" t="s">
        <v>8731</v>
      </c>
      <c r="I3716" s="168" t="s">
        <v>7598</v>
      </c>
      <c r="J3716" s="173">
        <v>2.0</v>
      </c>
      <c r="K3716" s="31" t="s">
        <v>438</v>
      </c>
      <c r="L3716" s="31" t="s">
        <v>134</v>
      </c>
      <c r="M3716" s="174">
        <v>45763.0</v>
      </c>
      <c r="N3716" s="31" t="s">
        <v>78</v>
      </c>
      <c r="O3716" s="173">
        <v>2.0</v>
      </c>
    </row>
    <row r="3717">
      <c r="A3717" s="99" t="s">
        <v>8767</v>
      </c>
      <c r="B3717" s="168" t="s">
        <v>8762</v>
      </c>
      <c r="C3717" s="31" t="s">
        <v>1735</v>
      </c>
      <c r="D3717" s="168" t="s">
        <v>8763</v>
      </c>
      <c r="E3717" s="31" t="s">
        <v>6557</v>
      </c>
      <c r="F3717" s="31" t="s">
        <v>725</v>
      </c>
      <c r="G3717" s="168" t="s">
        <v>8012</v>
      </c>
      <c r="H3717" s="31" t="s">
        <v>7841</v>
      </c>
      <c r="I3717" s="168" t="s">
        <v>7598</v>
      </c>
      <c r="J3717" s="173">
        <v>1.0</v>
      </c>
      <c r="K3717" s="31" t="s">
        <v>438</v>
      </c>
      <c r="L3717" s="31" t="s">
        <v>134</v>
      </c>
      <c r="M3717" s="174">
        <v>45763.0</v>
      </c>
      <c r="N3717" s="31" t="s">
        <v>78</v>
      </c>
      <c r="O3717" s="173">
        <v>1.0</v>
      </c>
    </row>
    <row r="3718">
      <c r="A3718" s="99" t="s">
        <v>8768</v>
      </c>
      <c r="B3718" s="168" t="s">
        <v>8769</v>
      </c>
      <c r="C3718" s="31" t="s">
        <v>1725</v>
      </c>
      <c r="D3718" s="168" t="s">
        <v>8770</v>
      </c>
      <c r="E3718" s="31" t="s">
        <v>8771</v>
      </c>
      <c r="F3718" s="31" t="s">
        <v>401</v>
      </c>
      <c r="G3718" s="163" t="s">
        <v>1728</v>
      </c>
      <c r="H3718" s="31" t="s">
        <v>1728</v>
      </c>
      <c r="I3718" s="168" t="s">
        <v>7587</v>
      </c>
      <c r="J3718" s="173">
        <v>1.0</v>
      </c>
      <c r="K3718" s="31" t="s">
        <v>447</v>
      </c>
      <c r="L3718" s="31" t="s">
        <v>134</v>
      </c>
      <c r="M3718" s="174">
        <v>45763.0</v>
      </c>
      <c r="N3718" s="31" t="s">
        <v>78</v>
      </c>
      <c r="O3718" s="173">
        <v>1.0</v>
      </c>
    </row>
    <row r="3719">
      <c r="A3719" s="99" t="s">
        <v>8772</v>
      </c>
      <c r="B3719" s="168" t="s">
        <v>8773</v>
      </c>
      <c r="C3719" s="31" t="s">
        <v>1725</v>
      </c>
      <c r="D3719" s="168" t="s">
        <v>8774</v>
      </c>
      <c r="E3719" s="31" t="s">
        <v>8775</v>
      </c>
      <c r="F3719" s="31" t="s">
        <v>178</v>
      </c>
      <c r="G3719" s="163" t="s">
        <v>1728</v>
      </c>
      <c r="H3719" s="31" t="s">
        <v>1728</v>
      </c>
      <c r="I3719" s="168" t="s">
        <v>7587</v>
      </c>
      <c r="J3719" s="173">
        <v>1.0</v>
      </c>
      <c r="K3719" s="31" t="s">
        <v>447</v>
      </c>
      <c r="L3719" s="31" t="s">
        <v>134</v>
      </c>
      <c r="M3719" s="174">
        <v>45763.0</v>
      </c>
      <c r="N3719" s="31" t="s">
        <v>78</v>
      </c>
      <c r="O3719" s="173">
        <v>1.0</v>
      </c>
    </row>
    <row r="3720">
      <c r="A3720" s="99" t="s">
        <v>8776</v>
      </c>
      <c r="B3720" s="168" t="s">
        <v>8769</v>
      </c>
      <c r="C3720" s="31" t="s">
        <v>1732</v>
      </c>
      <c r="D3720" s="168" t="s">
        <v>8770</v>
      </c>
      <c r="E3720" s="31" t="s">
        <v>8771</v>
      </c>
      <c r="F3720" s="31" t="s">
        <v>401</v>
      </c>
      <c r="G3720" s="168" t="s">
        <v>8744</v>
      </c>
      <c r="H3720" s="31" t="s">
        <v>8048</v>
      </c>
      <c r="I3720" s="168" t="s">
        <v>7587</v>
      </c>
      <c r="J3720" s="173">
        <v>1.0</v>
      </c>
      <c r="K3720" s="31" t="s">
        <v>447</v>
      </c>
      <c r="L3720" s="31" t="s">
        <v>134</v>
      </c>
      <c r="M3720" s="174">
        <v>45763.0</v>
      </c>
      <c r="N3720" s="31" t="s">
        <v>78</v>
      </c>
      <c r="O3720" s="173">
        <v>1.0</v>
      </c>
    </row>
    <row r="3721">
      <c r="A3721" s="99" t="s">
        <v>8777</v>
      </c>
      <c r="B3721" s="168" t="s">
        <v>8773</v>
      </c>
      <c r="C3721" s="31" t="s">
        <v>1732</v>
      </c>
      <c r="D3721" s="168" t="s">
        <v>8774</v>
      </c>
      <c r="E3721" s="31" t="s">
        <v>8775</v>
      </c>
      <c r="F3721" s="31" t="s">
        <v>178</v>
      </c>
      <c r="G3721" s="168" t="s">
        <v>8778</v>
      </c>
      <c r="H3721" s="31" t="s">
        <v>8043</v>
      </c>
      <c r="I3721" s="168" t="s">
        <v>7587</v>
      </c>
      <c r="J3721" s="173">
        <v>1.0</v>
      </c>
      <c r="K3721" s="31" t="s">
        <v>447</v>
      </c>
      <c r="L3721" s="31" t="s">
        <v>134</v>
      </c>
      <c r="M3721" s="174">
        <v>45763.0</v>
      </c>
      <c r="N3721" s="31" t="s">
        <v>78</v>
      </c>
      <c r="O3721" s="173">
        <v>1.0</v>
      </c>
    </row>
    <row r="3722">
      <c r="A3722" s="99" t="s">
        <v>8779</v>
      </c>
      <c r="B3722" s="168" t="s">
        <v>8780</v>
      </c>
      <c r="C3722" s="31" t="s">
        <v>1725</v>
      </c>
      <c r="D3722" s="168" t="s">
        <v>8781</v>
      </c>
      <c r="E3722" s="31" t="s">
        <v>8782</v>
      </c>
      <c r="F3722" s="31" t="s">
        <v>178</v>
      </c>
      <c r="G3722" s="163" t="s">
        <v>1728</v>
      </c>
      <c r="H3722" s="31" t="s">
        <v>1728</v>
      </c>
      <c r="I3722" s="168" t="s">
        <v>7598</v>
      </c>
      <c r="J3722" s="173">
        <v>1.0</v>
      </c>
      <c r="K3722" s="31" t="s">
        <v>438</v>
      </c>
      <c r="L3722" s="31" t="s">
        <v>134</v>
      </c>
      <c r="M3722" s="174">
        <v>45763.0</v>
      </c>
      <c r="N3722" s="31" t="s">
        <v>78</v>
      </c>
      <c r="O3722" s="173">
        <v>1.0</v>
      </c>
    </row>
    <row r="3723">
      <c r="A3723" s="99" t="s">
        <v>8783</v>
      </c>
      <c r="B3723" s="168" t="s">
        <v>8769</v>
      </c>
      <c r="C3723" s="31" t="s">
        <v>1735</v>
      </c>
      <c r="D3723" s="168" t="s">
        <v>8770</v>
      </c>
      <c r="E3723" s="31" t="s">
        <v>8771</v>
      </c>
      <c r="F3723" s="31" t="s">
        <v>401</v>
      </c>
      <c r="G3723" s="168" t="s">
        <v>8744</v>
      </c>
      <c r="H3723" s="31" t="s">
        <v>8048</v>
      </c>
      <c r="I3723" s="168" t="s">
        <v>7587</v>
      </c>
      <c r="J3723" s="173">
        <v>1.0</v>
      </c>
      <c r="K3723" s="31" t="s">
        <v>447</v>
      </c>
      <c r="L3723" s="31" t="s">
        <v>134</v>
      </c>
      <c r="M3723" s="174">
        <v>45763.0</v>
      </c>
      <c r="N3723" s="31" t="s">
        <v>78</v>
      </c>
      <c r="O3723" s="173">
        <v>1.0</v>
      </c>
    </row>
    <row r="3724">
      <c r="A3724" s="99" t="s">
        <v>8784</v>
      </c>
      <c r="B3724" s="168" t="s">
        <v>8785</v>
      </c>
      <c r="C3724" s="31" t="s">
        <v>1725</v>
      </c>
      <c r="D3724" s="168" t="s">
        <v>8786</v>
      </c>
      <c r="E3724" s="31" t="s">
        <v>8787</v>
      </c>
      <c r="F3724" s="31" t="s">
        <v>132</v>
      </c>
      <c r="G3724" s="163" t="s">
        <v>1728</v>
      </c>
      <c r="H3724" s="31" t="s">
        <v>1728</v>
      </c>
      <c r="I3724" s="168" t="s">
        <v>7587</v>
      </c>
      <c r="J3724" s="173">
        <v>1.0</v>
      </c>
      <c r="K3724" s="31" t="s">
        <v>447</v>
      </c>
      <c r="L3724" s="31" t="s">
        <v>134</v>
      </c>
      <c r="M3724" s="174">
        <v>45763.0</v>
      </c>
      <c r="N3724" s="31" t="s">
        <v>78</v>
      </c>
      <c r="O3724" s="173">
        <v>1.0</v>
      </c>
    </row>
    <row r="3725">
      <c r="A3725" s="99" t="s">
        <v>8788</v>
      </c>
      <c r="B3725" s="168" t="s">
        <v>8785</v>
      </c>
      <c r="C3725" s="31" t="s">
        <v>1732</v>
      </c>
      <c r="D3725" s="168" t="s">
        <v>8786</v>
      </c>
      <c r="E3725" s="31" t="s">
        <v>8787</v>
      </c>
      <c r="F3725" s="31" t="s">
        <v>132</v>
      </c>
      <c r="G3725" s="168" t="s">
        <v>7876</v>
      </c>
      <c r="H3725" s="31" t="s">
        <v>7873</v>
      </c>
      <c r="I3725" s="168" t="s">
        <v>7587</v>
      </c>
      <c r="J3725" s="173">
        <v>1.0</v>
      </c>
      <c r="K3725" s="31" t="s">
        <v>447</v>
      </c>
      <c r="L3725" s="31" t="s">
        <v>134</v>
      </c>
      <c r="M3725" s="174">
        <v>45763.0</v>
      </c>
      <c r="N3725" s="31" t="s">
        <v>78</v>
      </c>
      <c r="O3725" s="173">
        <v>1.0</v>
      </c>
    </row>
    <row r="3726">
      <c r="A3726" s="99" t="s">
        <v>8789</v>
      </c>
      <c r="B3726" s="168" t="s">
        <v>8773</v>
      </c>
      <c r="C3726" s="31" t="s">
        <v>1735</v>
      </c>
      <c r="D3726" s="168" t="s">
        <v>8774</v>
      </c>
      <c r="E3726" s="31" t="s">
        <v>8775</v>
      </c>
      <c r="F3726" s="31" t="s">
        <v>178</v>
      </c>
      <c r="G3726" s="168" t="s">
        <v>8778</v>
      </c>
      <c r="H3726" s="31" t="s">
        <v>8043</v>
      </c>
      <c r="I3726" s="168" t="s">
        <v>7587</v>
      </c>
      <c r="J3726" s="173">
        <v>1.0</v>
      </c>
      <c r="K3726" s="31" t="s">
        <v>447</v>
      </c>
      <c r="L3726" s="31" t="s">
        <v>134</v>
      </c>
      <c r="M3726" s="174">
        <v>45763.0</v>
      </c>
      <c r="N3726" s="31" t="s">
        <v>78</v>
      </c>
      <c r="O3726" s="173">
        <v>1.0</v>
      </c>
    </row>
    <row r="3727">
      <c r="A3727" s="99" t="s">
        <v>8790</v>
      </c>
      <c r="B3727" s="168" t="s">
        <v>8780</v>
      </c>
      <c r="C3727" s="31" t="s">
        <v>1732</v>
      </c>
      <c r="D3727" s="168" t="s">
        <v>8781</v>
      </c>
      <c r="E3727" s="31" t="s">
        <v>8782</v>
      </c>
      <c r="F3727" s="31" t="s">
        <v>178</v>
      </c>
      <c r="G3727" s="168" t="s">
        <v>8778</v>
      </c>
      <c r="H3727" s="31" t="s">
        <v>8043</v>
      </c>
      <c r="I3727" s="168" t="s">
        <v>7598</v>
      </c>
      <c r="J3727" s="173">
        <v>1.0</v>
      </c>
      <c r="K3727" s="31" t="s">
        <v>438</v>
      </c>
      <c r="L3727" s="31" t="s">
        <v>134</v>
      </c>
      <c r="M3727" s="174">
        <v>45763.0</v>
      </c>
      <c r="N3727" s="31" t="s">
        <v>78</v>
      </c>
      <c r="O3727" s="173">
        <v>1.0</v>
      </c>
    </row>
    <row r="3728">
      <c r="A3728" s="99" t="s">
        <v>8791</v>
      </c>
      <c r="B3728" s="168" t="s">
        <v>8792</v>
      </c>
      <c r="C3728" s="31" t="s">
        <v>1725</v>
      </c>
      <c r="D3728" s="168" t="s">
        <v>8793</v>
      </c>
      <c r="E3728" s="31" t="s">
        <v>8794</v>
      </c>
      <c r="F3728" s="31" t="s">
        <v>403</v>
      </c>
      <c r="G3728" s="163" t="s">
        <v>1728</v>
      </c>
      <c r="H3728" s="31" t="s">
        <v>1728</v>
      </c>
      <c r="I3728" s="168" t="s">
        <v>7587</v>
      </c>
      <c r="J3728" s="173">
        <v>1.0</v>
      </c>
      <c r="K3728" s="31" t="s">
        <v>447</v>
      </c>
      <c r="L3728" s="31" t="s">
        <v>134</v>
      </c>
      <c r="M3728" s="174">
        <v>45763.0</v>
      </c>
      <c r="N3728" s="31" t="s">
        <v>78</v>
      </c>
      <c r="O3728" s="173">
        <v>1.0</v>
      </c>
    </row>
    <row r="3729">
      <c r="A3729" s="99" t="s">
        <v>8795</v>
      </c>
      <c r="B3729" s="168" t="s">
        <v>8796</v>
      </c>
      <c r="C3729" s="31" t="s">
        <v>1725</v>
      </c>
      <c r="D3729" s="168" t="s">
        <v>8797</v>
      </c>
      <c r="E3729" s="31" t="s">
        <v>8798</v>
      </c>
      <c r="F3729" s="31" t="s">
        <v>513</v>
      </c>
      <c r="G3729" s="163" t="s">
        <v>1728</v>
      </c>
      <c r="H3729" s="31" t="s">
        <v>1728</v>
      </c>
      <c r="I3729" s="168" t="s">
        <v>7587</v>
      </c>
      <c r="J3729" s="173">
        <v>1.0</v>
      </c>
      <c r="K3729" s="31" t="s">
        <v>447</v>
      </c>
      <c r="L3729" s="31" t="s">
        <v>134</v>
      </c>
      <c r="M3729" s="174">
        <v>45763.0</v>
      </c>
      <c r="N3729" s="31" t="s">
        <v>78</v>
      </c>
      <c r="O3729" s="173">
        <v>1.0</v>
      </c>
    </row>
    <row r="3730">
      <c r="A3730" s="99" t="s">
        <v>8799</v>
      </c>
      <c r="B3730" s="168" t="s">
        <v>8792</v>
      </c>
      <c r="C3730" s="31" t="s">
        <v>1732</v>
      </c>
      <c r="D3730" s="168" t="s">
        <v>8793</v>
      </c>
      <c r="E3730" s="31" t="s">
        <v>8794</v>
      </c>
      <c r="F3730" s="31" t="s">
        <v>403</v>
      </c>
      <c r="G3730" s="168" t="s">
        <v>1792</v>
      </c>
      <c r="H3730" s="31" t="s">
        <v>1779</v>
      </c>
      <c r="I3730" s="168" t="s">
        <v>7587</v>
      </c>
      <c r="J3730" s="173">
        <v>1.0</v>
      </c>
      <c r="K3730" s="31" t="s">
        <v>447</v>
      </c>
      <c r="L3730" s="31" t="s">
        <v>134</v>
      </c>
      <c r="M3730" s="174">
        <v>45763.0</v>
      </c>
      <c r="N3730" s="31" t="s">
        <v>78</v>
      </c>
      <c r="O3730" s="173">
        <v>1.0</v>
      </c>
    </row>
    <row r="3731">
      <c r="A3731" s="99" t="s">
        <v>8800</v>
      </c>
      <c r="B3731" s="168" t="s">
        <v>8796</v>
      </c>
      <c r="C3731" s="31" t="s">
        <v>1732</v>
      </c>
      <c r="D3731" s="168" t="s">
        <v>8797</v>
      </c>
      <c r="E3731" s="31" t="s">
        <v>8798</v>
      </c>
      <c r="F3731" s="31" t="s">
        <v>513</v>
      </c>
      <c r="G3731" s="168" t="s">
        <v>8744</v>
      </c>
      <c r="H3731" s="31" t="s">
        <v>8048</v>
      </c>
      <c r="I3731" s="168" t="s">
        <v>7587</v>
      </c>
      <c r="J3731" s="173">
        <v>1.0</v>
      </c>
      <c r="K3731" s="31" t="s">
        <v>447</v>
      </c>
      <c r="L3731" s="31" t="s">
        <v>134</v>
      </c>
      <c r="M3731" s="174">
        <v>45763.0</v>
      </c>
      <c r="N3731" s="31" t="s">
        <v>78</v>
      </c>
      <c r="O3731" s="173">
        <v>1.0</v>
      </c>
    </row>
    <row r="3732">
      <c r="A3732" s="99" t="s">
        <v>8801</v>
      </c>
      <c r="B3732" s="168" t="s">
        <v>8802</v>
      </c>
      <c r="C3732" s="31" t="s">
        <v>1725</v>
      </c>
      <c r="D3732" s="168" t="s">
        <v>8803</v>
      </c>
      <c r="E3732" s="31" t="s">
        <v>8804</v>
      </c>
      <c r="F3732" s="31" t="s">
        <v>722</v>
      </c>
      <c r="G3732" s="163" t="s">
        <v>1728</v>
      </c>
      <c r="H3732" s="31" t="s">
        <v>1728</v>
      </c>
      <c r="I3732" s="168" t="s">
        <v>7598</v>
      </c>
      <c r="J3732" s="173">
        <v>1.0</v>
      </c>
      <c r="K3732" s="31" t="s">
        <v>438</v>
      </c>
      <c r="L3732" s="31" t="s">
        <v>134</v>
      </c>
      <c r="M3732" s="174">
        <v>45763.0</v>
      </c>
      <c r="N3732" s="31" t="s">
        <v>78</v>
      </c>
      <c r="O3732" s="173">
        <v>1.0</v>
      </c>
    </row>
    <row r="3733">
      <c r="A3733" s="99" t="s">
        <v>8805</v>
      </c>
      <c r="B3733" s="168" t="s">
        <v>8802</v>
      </c>
      <c r="C3733" s="31" t="s">
        <v>1732</v>
      </c>
      <c r="D3733" s="168" t="s">
        <v>8803</v>
      </c>
      <c r="E3733" s="31" t="s">
        <v>8804</v>
      </c>
      <c r="F3733" s="31" t="s">
        <v>722</v>
      </c>
      <c r="G3733" s="168" t="s">
        <v>7953</v>
      </c>
      <c r="H3733" s="31" t="s">
        <v>7912</v>
      </c>
      <c r="I3733" s="168" t="s">
        <v>7598</v>
      </c>
      <c r="J3733" s="173">
        <v>1.0</v>
      </c>
      <c r="K3733" s="31" t="s">
        <v>438</v>
      </c>
      <c r="L3733" s="31" t="s">
        <v>134</v>
      </c>
      <c r="M3733" s="174">
        <v>45763.0</v>
      </c>
      <c r="N3733" s="31" t="s">
        <v>78</v>
      </c>
      <c r="O3733" s="173">
        <v>1.0</v>
      </c>
    </row>
    <row r="3734">
      <c r="A3734" s="99" t="s">
        <v>8806</v>
      </c>
      <c r="B3734" s="168" t="s">
        <v>8780</v>
      </c>
      <c r="C3734" s="31" t="s">
        <v>1735</v>
      </c>
      <c r="D3734" s="168" t="s">
        <v>8781</v>
      </c>
      <c r="E3734" s="31" t="s">
        <v>8782</v>
      </c>
      <c r="F3734" s="31" t="s">
        <v>178</v>
      </c>
      <c r="G3734" s="168" t="s">
        <v>8778</v>
      </c>
      <c r="H3734" s="31" t="s">
        <v>8043</v>
      </c>
      <c r="I3734" s="168" t="s">
        <v>7598</v>
      </c>
      <c r="J3734" s="173">
        <v>1.0</v>
      </c>
      <c r="K3734" s="31" t="s">
        <v>438</v>
      </c>
      <c r="L3734" s="31" t="s">
        <v>134</v>
      </c>
      <c r="M3734" s="174">
        <v>45763.0</v>
      </c>
      <c r="N3734" s="31" t="s">
        <v>78</v>
      </c>
      <c r="O3734" s="173">
        <v>1.0</v>
      </c>
    </row>
    <row r="3735">
      <c r="A3735" s="99" t="s">
        <v>8807</v>
      </c>
      <c r="B3735" s="168" t="s">
        <v>8796</v>
      </c>
      <c r="C3735" s="31" t="s">
        <v>1735</v>
      </c>
      <c r="D3735" s="168" t="s">
        <v>8797</v>
      </c>
      <c r="E3735" s="31" t="s">
        <v>8798</v>
      </c>
      <c r="F3735" s="31" t="s">
        <v>513</v>
      </c>
      <c r="G3735" s="168" t="s">
        <v>8744</v>
      </c>
      <c r="H3735" s="31" t="s">
        <v>8048</v>
      </c>
      <c r="I3735" s="168" t="s">
        <v>7587</v>
      </c>
      <c r="J3735" s="173">
        <v>1.0</v>
      </c>
      <c r="K3735" s="31" t="s">
        <v>447</v>
      </c>
      <c r="L3735" s="31" t="s">
        <v>134</v>
      </c>
      <c r="M3735" s="174">
        <v>45763.0</v>
      </c>
      <c r="N3735" s="31" t="s">
        <v>78</v>
      </c>
      <c r="O3735" s="173">
        <v>1.0</v>
      </c>
    </row>
    <row r="3736">
      <c r="A3736" s="99" t="s">
        <v>8808</v>
      </c>
      <c r="B3736" s="168" t="s">
        <v>8809</v>
      </c>
      <c r="C3736" s="31" t="s">
        <v>1725</v>
      </c>
      <c r="D3736" s="168" t="s">
        <v>8810</v>
      </c>
      <c r="E3736" s="31" t="s">
        <v>8811</v>
      </c>
      <c r="F3736" s="31" t="s">
        <v>178</v>
      </c>
      <c r="G3736" s="163" t="s">
        <v>1728</v>
      </c>
      <c r="H3736" s="31" t="s">
        <v>1728</v>
      </c>
      <c r="I3736" s="168" t="s">
        <v>7587</v>
      </c>
      <c r="J3736" s="173">
        <v>1.0</v>
      </c>
      <c r="K3736" s="31" t="s">
        <v>447</v>
      </c>
      <c r="L3736" s="31" t="s">
        <v>134</v>
      </c>
      <c r="M3736" s="174">
        <v>45763.0</v>
      </c>
      <c r="N3736" s="31" t="s">
        <v>78</v>
      </c>
      <c r="O3736" s="173">
        <v>1.0</v>
      </c>
    </row>
    <row r="3737">
      <c r="A3737" s="99" t="s">
        <v>8812</v>
      </c>
      <c r="B3737" s="168" t="s">
        <v>8813</v>
      </c>
      <c r="C3737" s="31" t="s">
        <v>1725</v>
      </c>
      <c r="D3737" s="168" t="s">
        <v>8814</v>
      </c>
      <c r="E3737" s="31" t="s">
        <v>8815</v>
      </c>
      <c r="F3737" s="31" t="s">
        <v>725</v>
      </c>
      <c r="G3737" s="163" t="s">
        <v>1728</v>
      </c>
      <c r="H3737" s="31" t="s">
        <v>1728</v>
      </c>
      <c r="I3737" s="168" t="s">
        <v>7587</v>
      </c>
      <c r="J3737" s="173">
        <v>1.0</v>
      </c>
      <c r="K3737" s="31" t="s">
        <v>447</v>
      </c>
      <c r="L3737" s="31" t="s">
        <v>134</v>
      </c>
      <c r="M3737" s="174">
        <v>45763.0</v>
      </c>
      <c r="N3737" s="31" t="s">
        <v>78</v>
      </c>
      <c r="O3737" s="173">
        <v>1.0</v>
      </c>
    </row>
    <row r="3738">
      <c r="A3738" s="99" t="s">
        <v>8816</v>
      </c>
      <c r="B3738" s="168" t="s">
        <v>8809</v>
      </c>
      <c r="C3738" s="31" t="s">
        <v>1732</v>
      </c>
      <c r="D3738" s="168" t="s">
        <v>8810</v>
      </c>
      <c r="E3738" s="31" t="s">
        <v>8811</v>
      </c>
      <c r="F3738" s="31" t="s">
        <v>178</v>
      </c>
      <c r="G3738" s="168" t="s">
        <v>6891</v>
      </c>
      <c r="H3738" s="31" t="s">
        <v>6719</v>
      </c>
      <c r="I3738" s="168" t="s">
        <v>7587</v>
      </c>
      <c r="J3738" s="173">
        <v>1.0</v>
      </c>
      <c r="K3738" s="31" t="s">
        <v>447</v>
      </c>
      <c r="L3738" s="31" t="s">
        <v>134</v>
      </c>
      <c r="M3738" s="174">
        <v>45763.0</v>
      </c>
      <c r="N3738" s="31" t="s">
        <v>78</v>
      </c>
      <c r="O3738" s="173">
        <v>1.0</v>
      </c>
    </row>
    <row r="3739">
      <c r="A3739" s="99" t="s">
        <v>8817</v>
      </c>
      <c r="B3739" s="168" t="s">
        <v>8813</v>
      </c>
      <c r="C3739" s="31" t="s">
        <v>1732</v>
      </c>
      <c r="D3739" s="168" t="s">
        <v>8814</v>
      </c>
      <c r="E3739" s="31" t="s">
        <v>8815</v>
      </c>
      <c r="F3739" s="31" t="s">
        <v>725</v>
      </c>
      <c r="G3739" s="168" t="s">
        <v>8012</v>
      </c>
      <c r="H3739" s="31" t="s">
        <v>7841</v>
      </c>
      <c r="I3739" s="168" t="s">
        <v>7587</v>
      </c>
      <c r="J3739" s="173">
        <v>1.0</v>
      </c>
      <c r="K3739" s="31" t="s">
        <v>447</v>
      </c>
      <c r="L3739" s="31" t="s">
        <v>134</v>
      </c>
      <c r="M3739" s="174">
        <v>45763.0</v>
      </c>
      <c r="N3739" s="31" t="s">
        <v>78</v>
      </c>
      <c r="O3739" s="173">
        <v>1.0</v>
      </c>
    </row>
    <row r="3740">
      <c r="A3740" s="99" t="s">
        <v>8818</v>
      </c>
      <c r="B3740" s="168" t="s">
        <v>8792</v>
      </c>
      <c r="C3740" s="31" t="s">
        <v>1735</v>
      </c>
      <c r="D3740" s="168" t="s">
        <v>8793</v>
      </c>
      <c r="E3740" s="31" t="s">
        <v>8794</v>
      </c>
      <c r="F3740" s="31" t="s">
        <v>403</v>
      </c>
      <c r="G3740" s="168" t="s">
        <v>1792</v>
      </c>
      <c r="H3740" s="31" t="s">
        <v>1779</v>
      </c>
      <c r="I3740" s="168" t="s">
        <v>7587</v>
      </c>
      <c r="J3740" s="173">
        <v>1.0</v>
      </c>
      <c r="K3740" s="31" t="s">
        <v>447</v>
      </c>
      <c r="L3740" s="31" t="s">
        <v>134</v>
      </c>
      <c r="M3740" s="174">
        <v>45763.0</v>
      </c>
      <c r="N3740" s="31" t="s">
        <v>78</v>
      </c>
      <c r="O3740" s="173">
        <v>1.0</v>
      </c>
    </row>
    <row r="3741">
      <c r="A3741" s="99" t="s">
        <v>8819</v>
      </c>
      <c r="B3741" s="168" t="s">
        <v>8785</v>
      </c>
      <c r="C3741" s="31" t="s">
        <v>1735</v>
      </c>
      <c r="D3741" s="168" t="s">
        <v>8786</v>
      </c>
      <c r="E3741" s="31" t="s">
        <v>8787</v>
      </c>
      <c r="F3741" s="31" t="s">
        <v>132</v>
      </c>
      <c r="G3741" s="168" t="s">
        <v>7876</v>
      </c>
      <c r="H3741" s="31" t="s">
        <v>7873</v>
      </c>
      <c r="I3741" s="168" t="s">
        <v>7587</v>
      </c>
      <c r="J3741" s="173">
        <v>1.0</v>
      </c>
      <c r="K3741" s="31" t="s">
        <v>447</v>
      </c>
      <c r="L3741" s="31" t="s">
        <v>134</v>
      </c>
      <c r="M3741" s="174">
        <v>45763.0</v>
      </c>
      <c r="N3741" s="31" t="s">
        <v>78</v>
      </c>
      <c r="O3741" s="173">
        <v>1.0</v>
      </c>
    </row>
    <row r="3742">
      <c r="A3742" s="99" t="s">
        <v>8820</v>
      </c>
      <c r="B3742" s="168" t="s">
        <v>8821</v>
      </c>
      <c r="C3742" s="31" t="s">
        <v>1725</v>
      </c>
      <c r="D3742" s="168" t="s">
        <v>8822</v>
      </c>
      <c r="E3742" s="31" t="s">
        <v>8823</v>
      </c>
      <c r="F3742" s="31" t="s">
        <v>722</v>
      </c>
      <c r="G3742" s="163" t="s">
        <v>1728</v>
      </c>
      <c r="H3742" s="31" t="s">
        <v>1728</v>
      </c>
      <c r="I3742" s="168" t="s">
        <v>7587</v>
      </c>
      <c r="J3742" s="173">
        <v>1.0</v>
      </c>
      <c r="K3742" s="31" t="s">
        <v>447</v>
      </c>
      <c r="L3742" s="31" t="s">
        <v>134</v>
      </c>
      <c r="M3742" s="174">
        <v>45763.0</v>
      </c>
      <c r="N3742" s="31" t="s">
        <v>78</v>
      </c>
      <c r="O3742" s="173">
        <v>1.0</v>
      </c>
    </row>
    <row r="3743">
      <c r="A3743" s="99" t="s">
        <v>8824</v>
      </c>
      <c r="B3743" s="168" t="s">
        <v>8825</v>
      </c>
      <c r="C3743" s="31" t="s">
        <v>1725</v>
      </c>
      <c r="D3743" s="168" t="s">
        <v>8826</v>
      </c>
      <c r="E3743" s="31" t="s">
        <v>8827</v>
      </c>
      <c r="F3743" s="31" t="s">
        <v>129</v>
      </c>
      <c r="G3743" s="163" t="s">
        <v>1728</v>
      </c>
      <c r="H3743" s="31" t="s">
        <v>1728</v>
      </c>
      <c r="I3743" s="168" t="s">
        <v>7598</v>
      </c>
      <c r="J3743" s="173">
        <v>1.0</v>
      </c>
      <c r="K3743" s="31" t="s">
        <v>438</v>
      </c>
      <c r="L3743" s="31" t="s">
        <v>134</v>
      </c>
      <c r="M3743" s="174">
        <v>45763.0</v>
      </c>
      <c r="N3743" s="31" t="s">
        <v>78</v>
      </c>
      <c r="O3743" s="173">
        <v>1.0</v>
      </c>
    </row>
    <row r="3744">
      <c r="A3744" s="99" t="s">
        <v>8828</v>
      </c>
      <c r="B3744" s="168" t="s">
        <v>8825</v>
      </c>
      <c r="C3744" s="31" t="s">
        <v>1732</v>
      </c>
      <c r="D3744" s="168" t="s">
        <v>8826</v>
      </c>
      <c r="E3744" s="31" t="s">
        <v>8827</v>
      </c>
      <c r="F3744" s="31" t="s">
        <v>129</v>
      </c>
      <c r="G3744" s="168" t="s">
        <v>8829</v>
      </c>
      <c r="H3744" s="31" t="s">
        <v>8830</v>
      </c>
      <c r="I3744" s="168" t="s">
        <v>7598</v>
      </c>
      <c r="J3744" s="173">
        <v>1.0</v>
      </c>
      <c r="K3744" s="31" t="s">
        <v>438</v>
      </c>
      <c r="L3744" s="31" t="s">
        <v>134</v>
      </c>
      <c r="M3744" s="174">
        <v>45763.0</v>
      </c>
      <c r="N3744" s="31" t="s">
        <v>78</v>
      </c>
      <c r="O3744" s="173">
        <v>1.0</v>
      </c>
    </row>
    <row r="3745">
      <c r="A3745" s="99" t="s">
        <v>8831</v>
      </c>
      <c r="B3745" s="168" t="s">
        <v>8832</v>
      </c>
      <c r="C3745" s="31" t="s">
        <v>1725</v>
      </c>
      <c r="D3745" s="168" t="s">
        <v>8833</v>
      </c>
      <c r="E3745" s="31" t="s">
        <v>8834</v>
      </c>
      <c r="F3745" s="31" t="s">
        <v>131</v>
      </c>
      <c r="G3745" s="163" t="s">
        <v>1728</v>
      </c>
      <c r="H3745" s="31" t="s">
        <v>1728</v>
      </c>
      <c r="I3745" s="168" t="s">
        <v>7598</v>
      </c>
      <c r="J3745" s="173">
        <v>1.0</v>
      </c>
      <c r="K3745" s="31" t="s">
        <v>438</v>
      </c>
      <c r="L3745" s="31" t="s">
        <v>134</v>
      </c>
      <c r="M3745" s="174">
        <v>45763.0</v>
      </c>
      <c r="N3745" s="31" t="s">
        <v>78</v>
      </c>
      <c r="O3745" s="173">
        <v>1.0</v>
      </c>
    </row>
    <row r="3746">
      <c r="A3746" s="99" t="s">
        <v>8835</v>
      </c>
      <c r="B3746" s="168" t="s">
        <v>8832</v>
      </c>
      <c r="C3746" s="31" t="s">
        <v>1732</v>
      </c>
      <c r="D3746" s="168" t="s">
        <v>8833</v>
      </c>
      <c r="E3746" s="31" t="s">
        <v>8834</v>
      </c>
      <c r="F3746" s="31" t="s">
        <v>131</v>
      </c>
      <c r="G3746" s="168" t="s">
        <v>7876</v>
      </c>
      <c r="H3746" s="31" t="s">
        <v>7873</v>
      </c>
      <c r="I3746" s="168" t="s">
        <v>7598</v>
      </c>
      <c r="J3746" s="173">
        <v>1.0</v>
      </c>
      <c r="K3746" s="31" t="s">
        <v>438</v>
      </c>
      <c r="L3746" s="31" t="s">
        <v>134</v>
      </c>
      <c r="M3746" s="174">
        <v>45763.0</v>
      </c>
      <c r="N3746" s="31" t="s">
        <v>78</v>
      </c>
      <c r="O3746" s="173">
        <v>1.0</v>
      </c>
    </row>
    <row r="3747">
      <c r="A3747" s="99" t="s">
        <v>8836</v>
      </c>
      <c r="B3747" s="168" t="s">
        <v>8821</v>
      </c>
      <c r="C3747" s="31" t="s">
        <v>1732</v>
      </c>
      <c r="D3747" s="168" t="s">
        <v>8822</v>
      </c>
      <c r="E3747" s="31" t="s">
        <v>8823</v>
      </c>
      <c r="F3747" s="31" t="s">
        <v>722</v>
      </c>
      <c r="G3747" s="168" t="s">
        <v>8012</v>
      </c>
      <c r="H3747" s="31" t="s">
        <v>7841</v>
      </c>
      <c r="I3747" s="168" t="s">
        <v>7587</v>
      </c>
      <c r="J3747" s="173">
        <v>1.0</v>
      </c>
      <c r="K3747" s="31" t="s">
        <v>447</v>
      </c>
      <c r="L3747" s="31" t="s">
        <v>134</v>
      </c>
      <c r="M3747" s="174">
        <v>45763.0</v>
      </c>
      <c r="N3747" s="31" t="s">
        <v>78</v>
      </c>
      <c r="O3747" s="173">
        <v>1.0</v>
      </c>
    </row>
    <row r="3748">
      <c r="A3748" s="99" t="s">
        <v>8837</v>
      </c>
      <c r="B3748" s="168" t="s">
        <v>8813</v>
      </c>
      <c r="C3748" s="31" t="s">
        <v>1735</v>
      </c>
      <c r="D3748" s="168" t="s">
        <v>8814</v>
      </c>
      <c r="E3748" s="31" t="s">
        <v>8815</v>
      </c>
      <c r="F3748" s="31" t="s">
        <v>725</v>
      </c>
      <c r="G3748" s="168" t="s">
        <v>8012</v>
      </c>
      <c r="H3748" s="31" t="s">
        <v>7841</v>
      </c>
      <c r="I3748" s="168" t="s">
        <v>7587</v>
      </c>
      <c r="J3748" s="173">
        <v>1.0</v>
      </c>
      <c r="K3748" s="31" t="s">
        <v>447</v>
      </c>
      <c r="L3748" s="31" t="s">
        <v>134</v>
      </c>
      <c r="M3748" s="174">
        <v>45763.0</v>
      </c>
      <c r="N3748" s="31" t="s">
        <v>78</v>
      </c>
      <c r="O3748" s="173">
        <v>1.0</v>
      </c>
    </row>
    <row r="3749">
      <c r="A3749" s="99" t="s">
        <v>8838</v>
      </c>
      <c r="B3749" s="168" t="s">
        <v>8839</v>
      </c>
      <c r="C3749" s="31" t="s">
        <v>1725</v>
      </c>
      <c r="D3749" s="168" t="s">
        <v>8840</v>
      </c>
      <c r="E3749" s="31" t="s">
        <v>8841</v>
      </c>
      <c r="F3749" s="31" t="s">
        <v>513</v>
      </c>
      <c r="G3749" s="163" t="s">
        <v>1728</v>
      </c>
      <c r="H3749" s="31" t="s">
        <v>1728</v>
      </c>
      <c r="I3749" s="168" t="s">
        <v>7587</v>
      </c>
      <c r="J3749" s="173">
        <v>1.0</v>
      </c>
      <c r="K3749" s="31" t="s">
        <v>447</v>
      </c>
      <c r="L3749" s="31" t="s">
        <v>134</v>
      </c>
      <c r="M3749" s="174">
        <v>45763.0</v>
      </c>
      <c r="N3749" s="31" t="s">
        <v>78</v>
      </c>
      <c r="O3749" s="173">
        <v>1.0</v>
      </c>
    </row>
    <row r="3750">
      <c r="A3750" s="99" t="s">
        <v>8842</v>
      </c>
      <c r="B3750" s="168" t="s">
        <v>8809</v>
      </c>
      <c r="C3750" s="31" t="s">
        <v>1735</v>
      </c>
      <c r="D3750" s="168" t="s">
        <v>8810</v>
      </c>
      <c r="E3750" s="31" t="s">
        <v>8811</v>
      </c>
      <c r="F3750" s="31" t="s">
        <v>178</v>
      </c>
      <c r="G3750" s="168" t="s">
        <v>6891</v>
      </c>
      <c r="H3750" s="31" t="s">
        <v>6719</v>
      </c>
      <c r="I3750" s="168" t="s">
        <v>7587</v>
      </c>
      <c r="J3750" s="173">
        <v>1.0</v>
      </c>
      <c r="K3750" s="31" t="s">
        <v>447</v>
      </c>
      <c r="L3750" s="31" t="s">
        <v>134</v>
      </c>
      <c r="M3750" s="174">
        <v>45763.0</v>
      </c>
      <c r="N3750" s="31" t="s">
        <v>78</v>
      </c>
      <c r="O3750" s="173">
        <v>1.0</v>
      </c>
    </row>
    <row r="3751">
      <c r="A3751" s="99" t="s">
        <v>8843</v>
      </c>
      <c r="B3751" s="168" t="s">
        <v>8839</v>
      </c>
      <c r="C3751" s="31" t="s">
        <v>1732</v>
      </c>
      <c r="D3751" s="168" t="s">
        <v>8840</v>
      </c>
      <c r="E3751" s="31" t="s">
        <v>8841</v>
      </c>
      <c r="F3751" s="31" t="s">
        <v>513</v>
      </c>
      <c r="G3751" s="168" t="s">
        <v>8744</v>
      </c>
      <c r="H3751" s="31" t="s">
        <v>8048</v>
      </c>
      <c r="I3751" s="168" t="s">
        <v>7587</v>
      </c>
      <c r="J3751" s="173">
        <v>1.0</v>
      </c>
      <c r="K3751" s="31" t="s">
        <v>447</v>
      </c>
      <c r="L3751" s="31" t="s">
        <v>134</v>
      </c>
      <c r="M3751" s="174">
        <v>45763.0</v>
      </c>
      <c r="N3751" s="31" t="s">
        <v>78</v>
      </c>
      <c r="O3751" s="173">
        <v>1.0</v>
      </c>
    </row>
    <row r="3752">
      <c r="A3752" s="99" t="s">
        <v>8844</v>
      </c>
      <c r="B3752" s="168" t="s">
        <v>8802</v>
      </c>
      <c r="C3752" s="31" t="s">
        <v>1735</v>
      </c>
      <c r="D3752" s="168" t="s">
        <v>8803</v>
      </c>
      <c r="E3752" s="31" t="s">
        <v>8804</v>
      </c>
      <c r="F3752" s="31" t="s">
        <v>722</v>
      </c>
      <c r="G3752" s="168" t="s">
        <v>7953</v>
      </c>
      <c r="H3752" s="31" t="s">
        <v>7912</v>
      </c>
      <c r="I3752" s="168" t="s">
        <v>7598</v>
      </c>
      <c r="J3752" s="173">
        <v>1.0</v>
      </c>
      <c r="K3752" s="31" t="s">
        <v>438</v>
      </c>
      <c r="L3752" s="31" t="s">
        <v>134</v>
      </c>
      <c r="M3752" s="174">
        <v>45763.0</v>
      </c>
      <c r="N3752" s="31" t="s">
        <v>78</v>
      </c>
      <c r="O3752" s="173">
        <v>1.0</v>
      </c>
    </row>
    <row r="3753">
      <c r="A3753" s="99" t="s">
        <v>8845</v>
      </c>
      <c r="B3753" s="168" t="s">
        <v>8846</v>
      </c>
      <c r="C3753" s="31" t="s">
        <v>1725</v>
      </c>
      <c r="D3753" s="168" t="s">
        <v>8847</v>
      </c>
      <c r="E3753" s="31" t="s">
        <v>8848</v>
      </c>
      <c r="F3753" s="31" t="s">
        <v>401</v>
      </c>
      <c r="G3753" s="163" t="s">
        <v>1728</v>
      </c>
      <c r="H3753" s="31" t="s">
        <v>1728</v>
      </c>
      <c r="I3753" s="168" t="s">
        <v>7598</v>
      </c>
      <c r="J3753" s="173">
        <v>1.0</v>
      </c>
      <c r="K3753" s="31" t="s">
        <v>438</v>
      </c>
      <c r="L3753" s="31" t="s">
        <v>134</v>
      </c>
      <c r="M3753" s="174">
        <v>45763.0</v>
      </c>
      <c r="N3753" s="31" t="s">
        <v>78</v>
      </c>
      <c r="O3753" s="173">
        <v>1.0</v>
      </c>
    </row>
    <row r="3754">
      <c r="A3754" s="99" t="s">
        <v>8849</v>
      </c>
      <c r="B3754" s="168" t="s">
        <v>8846</v>
      </c>
      <c r="C3754" s="31" t="s">
        <v>1732</v>
      </c>
      <c r="D3754" s="168" t="s">
        <v>8847</v>
      </c>
      <c r="E3754" s="31" t="s">
        <v>8848</v>
      </c>
      <c r="F3754" s="31" t="s">
        <v>401</v>
      </c>
      <c r="G3754" s="168" t="s">
        <v>1792</v>
      </c>
      <c r="H3754" s="31" t="s">
        <v>1779</v>
      </c>
      <c r="I3754" s="168" t="s">
        <v>7598</v>
      </c>
      <c r="J3754" s="173">
        <v>1.0</v>
      </c>
      <c r="K3754" s="31" t="s">
        <v>438</v>
      </c>
      <c r="L3754" s="31" t="s">
        <v>134</v>
      </c>
      <c r="M3754" s="174">
        <v>45763.0</v>
      </c>
      <c r="N3754" s="31" t="s">
        <v>78</v>
      </c>
      <c r="O3754" s="173">
        <v>1.0</v>
      </c>
    </row>
    <row r="3755">
      <c r="A3755" s="99" t="s">
        <v>8850</v>
      </c>
      <c r="B3755" s="168" t="s">
        <v>8839</v>
      </c>
      <c r="C3755" s="31" t="s">
        <v>1735</v>
      </c>
      <c r="D3755" s="168" t="s">
        <v>8840</v>
      </c>
      <c r="E3755" s="31" t="s">
        <v>8841</v>
      </c>
      <c r="F3755" s="31" t="s">
        <v>513</v>
      </c>
      <c r="G3755" s="168" t="s">
        <v>8744</v>
      </c>
      <c r="H3755" s="31" t="s">
        <v>8048</v>
      </c>
      <c r="I3755" s="168" t="s">
        <v>7587</v>
      </c>
      <c r="J3755" s="173">
        <v>1.0</v>
      </c>
      <c r="K3755" s="31" t="s">
        <v>447</v>
      </c>
      <c r="L3755" s="31" t="s">
        <v>134</v>
      </c>
      <c r="M3755" s="174">
        <v>45763.0</v>
      </c>
      <c r="N3755" s="31" t="s">
        <v>78</v>
      </c>
      <c r="O3755" s="173">
        <v>1.0</v>
      </c>
    </row>
    <row r="3756">
      <c r="A3756" s="99" t="s">
        <v>8851</v>
      </c>
      <c r="B3756" s="168" t="s">
        <v>8832</v>
      </c>
      <c r="C3756" s="31" t="s">
        <v>1735</v>
      </c>
      <c r="D3756" s="168" t="s">
        <v>8833</v>
      </c>
      <c r="E3756" s="31" t="s">
        <v>8834</v>
      </c>
      <c r="F3756" s="31" t="s">
        <v>131</v>
      </c>
      <c r="G3756" s="168" t="s">
        <v>7876</v>
      </c>
      <c r="H3756" s="31" t="s">
        <v>7873</v>
      </c>
      <c r="I3756" s="168" t="s">
        <v>7598</v>
      </c>
      <c r="J3756" s="173">
        <v>1.0</v>
      </c>
      <c r="K3756" s="31" t="s">
        <v>438</v>
      </c>
      <c r="L3756" s="31" t="s">
        <v>134</v>
      </c>
      <c r="M3756" s="174">
        <v>45763.0</v>
      </c>
      <c r="N3756" s="31" t="s">
        <v>78</v>
      </c>
      <c r="O3756" s="173">
        <v>1.0</v>
      </c>
    </row>
    <row r="3757">
      <c r="A3757" s="99" t="s">
        <v>8852</v>
      </c>
      <c r="B3757" s="168" t="s">
        <v>8821</v>
      </c>
      <c r="C3757" s="31" t="s">
        <v>1735</v>
      </c>
      <c r="D3757" s="168" t="s">
        <v>8822</v>
      </c>
      <c r="E3757" s="31" t="s">
        <v>8823</v>
      </c>
      <c r="F3757" s="31" t="s">
        <v>722</v>
      </c>
      <c r="G3757" s="168" t="s">
        <v>8012</v>
      </c>
      <c r="H3757" s="31" t="s">
        <v>7841</v>
      </c>
      <c r="I3757" s="168" t="s">
        <v>7587</v>
      </c>
      <c r="J3757" s="173">
        <v>1.0</v>
      </c>
      <c r="K3757" s="31" t="s">
        <v>447</v>
      </c>
      <c r="L3757" s="31" t="s">
        <v>134</v>
      </c>
      <c r="M3757" s="174">
        <v>45763.0</v>
      </c>
      <c r="N3757" s="31" t="s">
        <v>78</v>
      </c>
      <c r="O3757" s="173">
        <v>1.0</v>
      </c>
    </row>
    <row r="3758">
      <c r="A3758" s="99" t="s">
        <v>8853</v>
      </c>
      <c r="B3758" s="168" t="s">
        <v>8854</v>
      </c>
      <c r="C3758" s="31" t="s">
        <v>1725</v>
      </c>
      <c r="D3758" s="168" t="s">
        <v>8855</v>
      </c>
      <c r="E3758" s="31" t="s">
        <v>8856</v>
      </c>
      <c r="F3758" s="31" t="s">
        <v>830</v>
      </c>
      <c r="G3758" s="163" t="s">
        <v>1728</v>
      </c>
      <c r="H3758" s="31" t="s">
        <v>1728</v>
      </c>
      <c r="I3758" s="168" t="s">
        <v>7587</v>
      </c>
      <c r="J3758" s="173">
        <v>1.0</v>
      </c>
      <c r="K3758" s="31" t="s">
        <v>447</v>
      </c>
      <c r="L3758" s="31" t="s">
        <v>134</v>
      </c>
      <c r="M3758" s="174">
        <v>45763.0</v>
      </c>
      <c r="N3758" s="31" t="s">
        <v>78</v>
      </c>
      <c r="O3758" s="173">
        <v>1.0</v>
      </c>
    </row>
    <row r="3759">
      <c r="A3759" s="99" t="s">
        <v>8857</v>
      </c>
      <c r="B3759" s="168" t="s">
        <v>8825</v>
      </c>
      <c r="C3759" s="31" t="s">
        <v>1735</v>
      </c>
      <c r="D3759" s="168" t="s">
        <v>8826</v>
      </c>
      <c r="E3759" s="31" t="s">
        <v>8827</v>
      </c>
      <c r="F3759" s="31" t="s">
        <v>129</v>
      </c>
      <c r="G3759" s="168" t="s">
        <v>8829</v>
      </c>
      <c r="H3759" s="31" t="s">
        <v>8830</v>
      </c>
      <c r="I3759" s="168" t="s">
        <v>7598</v>
      </c>
      <c r="J3759" s="173">
        <v>1.0</v>
      </c>
      <c r="K3759" s="31" t="s">
        <v>438</v>
      </c>
      <c r="L3759" s="31" t="s">
        <v>134</v>
      </c>
      <c r="M3759" s="174">
        <v>45763.0</v>
      </c>
      <c r="N3759" s="31" t="s">
        <v>78</v>
      </c>
      <c r="O3759" s="173">
        <v>1.0</v>
      </c>
    </row>
    <row r="3760">
      <c r="A3760" s="99" t="s">
        <v>8858</v>
      </c>
      <c r="B3760" s="168" t="s">
        <v>8859</v>
      </c>
      <c r="C3760" s="31" t="s">
        <v>1725</v>
      </c>
      <c r="D3760" s="168" t="s">
        <v>8860</v>
      </c>
      <c r="E3760" s="31" t="s">
        <v>6643</v>
      </c>
      <c r="F3760" s="31" t="s">
        <v>178</v>
      </c>
      <c r="G3760" s="163" t="s">
        <v>1728</v>
      </c>
      <c r="H3760" s="31" t="s">
        <v>1728</v>
      </c>
      <c r="I3760" s="168" t="s">
        <v>7587</v>
      </c>
      <c r="J3760" s="173">
        <v>1.0</v>
      </c>
      <c r="K3760" s="31" t="s">
        <v>447</v>
      </c>
      <c r="L3760" s="31" t="s">
        <v>134</v>
      </c>
      <c r="M3760" s="174">
        <v>45763.0</v>
      </c>
      <c r="N3760" s="31" t="s">
        <v>78</v>
      </c>
      <c r="O3760" s="173">
        <v>1.0</v>
      </c>
    </row>
    <row r="3761">
      <c r="A3761" s="99" t="s">
        <v>8861</v>
      </c>
      <c r="B3761" s="168" t="s">
        <v>8859</v>
      </c>
      <c r="C3761" s="31" t="s">
        <v>1732</v>
      </c>
      <c r="D3761" s="168" t="s">
        <v>8860</v>
      </c>
      <c r="E3761" s="31" t="s">
        <v>6643</v>
      </c>
      <c r="F3761" s="31" t="s">
        <v>178</v>
      </c>
      <c r="G3761" s="168" t="s">
        <v>6891</v>
      </c>
      <c r="H3761" s="31" t="s">
        <v>6719</v>
      </c>
      <c r="I3761" s="168" t="s">
        <v>7587</v>
      </c>
      <c r="J3761" s="173">
        <v>1.0</v>
      </c>
      <c r="K3761" s="31" t="s">
        <v>447</v>
      </c>
      <c r="L3761" s="31" t="s">
        <v>134</v>
      </c>
      <c r="M3761" s="174">
        <v>45763.0</v>
      </c>
      <c r="N3761" s="31" t="s">
        <v>78</v>
      </c>
      <c r="O3761" s="173">
        <v>1.0</v>
      </c>
    </row>
    <row r="3762">
      <c r="A3762" s="99" t="s">
        <v>8862</v>
      </c>
      <c r="B3762" s="168" t="s">
        <v>8863</v>
      </c>
      <c r="C3762" s="31" t="s">
        <v>1725</v>
      </c>
      <c r="D3762" s="168" t="s">
        <v>8864</v>
      </c>
      <c r="E3762" s="31" t="s">
        <v>8865</v>
      </c>
      <c r="F3762" s="31" t="s">
        <v>132</v>
      </c>
      <c r="G3762" s="163" t="s">
        <v>1728</v>
      </c>
      <c r="H3762" s="31" t="s">
        <v>1728</v>
      </c>
      <c r="I3762" s="168" t="s">
        <v>7587</v>
      </c>
      <c r="J3762" s="173">
        <v>1.0</v>
      </c>
      <c r="K3762" s="31" t="s">
        <v>447</v>
      </c>
      <c r="L3762" s="31" t="s">
        <v>134</v>
      </c>
      <c r="M3762" s="174">
        <v>45763.0</v>
      </c>
      <c r="N3762" s="31" t="s">
        <v>78</v>
      </c>
      <c r="O3762" s="173">
        <v>1.0</v>
      </c>
    </row>
    <row r="3763">
      <c r="A3763" s="99" t="s">
        <v>8866</v>
      </c>
      <c r="B3763" s="168" t="s">
        <v>8863</v>
      </c>
      <c r="C3763" s="31" t="s">
        <v>1732</v>
      </c>
      <c r="D3763" s="168" t="s">
        <v>8864</v>
      </c>
      <c r="E3763" s="31" t="s">
        <v>8865</v>
      </c>
      <c r="F3763" s="31" t="s">
        <v>132</v>
      </c>
      <c r="G3763" s="168" t="s">
        <v>7876</v>
      </c>
      <c r="H3763" s="31" t="s">
        <v>7873</v>
      </c>
      <c r="I3763" s="168" t="s">
        <v>7587</v>
      </c>
      <c r="J3763" s="173">
        <v>1.0</v>
      </c>
      <c r="K3763" s="31" t="s">
        <v>447</v>
      </c>
      <c r="L3763" s="31" t="s">
        <v>134</v>
      </c>
      <c r="M3763" s="174">
        <v>45763.0</v>
      </c>
      <c r="N3763" s="31" t="s">
        <v>78</v>
      </c>
      <c r="O3763" s="173">
        <v>1.0</v>
      </c>
    </row>
    <row r="3764">
      <c r="A3764" s="99" t="s">
        <v>8867</v>
      </c>
      <c r="B3764" s="168" t="s">
        <v>8854</v>
      </c>
      <c r="C3764" s="31" t="s">
        <v>1732</v>
      </c>
      <c r="D3764" s="168" t="s">
        <v>8855</v>
      </c>
      <c r="E3764" s="31" t="s">
        <v>8856</v>
      </c>
      <c r="F3764" s="31" t="s">
        <v>830</v>
      </c>
      <c r="G3764" s="168" t="s">
        <v>8778</v>
      </c>
      <c r="H3764" s="31" t="s">
        <v>8043</v>
      </c>
      <c r="I3764" s="168" t="s">
        <v>7587</v>
      </c>
      <c r="J3764" s="173">
        <v>1.0</v>
      </c>
      <c r="K3764" s="31" t="s">
        <v>447</v>
      </c>
      <c r="L3764" s="31" t="s">
        <v>134</v>
      </c>
      <c r="M3764" s="174">
        <v>45763.0</v>
      </c>
      <c r="N3764" s="31" t="s">
        <v>78</v>
      </c>
      <c r="O3764" s="173">
        <v>1.0</v>
      </c>
    </row>
    <row r="3765">
      <c r="A3765" s="99" t="s">
        <v>8868</v>
      </c>
      <c r="B3765" s="168" t="s">
        <v>8859</v>
      </c>
      <c r="C3765" s="31" t="s">
        <v>1735</v>
      </c>
      <c r="D3765" s="168" t="s">
        <v>8860</v>
      </c>
      <c r="E3765" s="31" t="s">
        <v>6643</v>
      </c>
      <c r="F3765" s="31" t="s">
        <v>178</v>
      </c>
      <c r="G3765" s="168" t="s">
        <v>6891</v>
      </c>
      <c r="H3765" s="31" t="s">
        <v>6719</v>
      </c>
      <c r="I3765" s="168" t="s">
        <v>7587</v>
      </c>
      <c r="J3765" s="173">
        <v>1.0</v>
      </c>
      <c r="K3765" s="31" t="s">
        <v>447</v>
      </c>
      <c r="L3765" s="31" t="s">
        <v>134</v>
      </c>
      <c r="M3765" s="174">
        <v>45763.0</v>
      </c>
      <c r="N3765" s="31" t="s">
        <v>78</v>
      </c>
      <c r="O3765" s="173">
        <v>1.0</v>
      </c>
    </row>
    <row r="3766">
      <c r="A3766" s="99" t="s">
        <v>8869</v>
      </c>
      <c r="B3766" s="168" t="s">
        <v>8870</v>
      </c>
      <c r="C3766" s="31" t="s">
        <v>1725</v>
      </c>
      <c r="D3766" s="168" t="s">
        <v>8871</v>
      </c>
      <c r="E3766" s="31" t="s">
        <v>8872</v>
      </c>
      <c r="F3766" s="31" t="s">
        <v>725</v>
      </c>
      <c r="G3766" s="163" t="s">
        <v>1728</v>
      </c>
      <c r="H3766" s="31" t="s">
        <v>1728</v>
      </c>
      <c r="I3766" s="168" t="s">
        <v>7598</v>
      </c>
      <c r="J3766" s="173">
        <v>1.0</v>
      </c>
      <c r="K3766" s="31" t="s">
        <v>438</v>
      </c>
      <c r="L3766" s="31" t="s">
        <v>134</v>
      </c>
      <c r="M3766" s="174">
        <v>45763.0</v>
      </c>
      <c r="N3766" s="31" t="s">
        <v>78</v>
      </c>
      <c r="O3766" s="173">
        <v>1.0</v>
      </c>
    </row>
    <row r="3767">
      <c r="A3767" s="99" t="s">
        <v>8873</v>
      </c>
      <c r="B3767" s="168" t="s">
        <v>8846</v>
      </c>
      <c r="C3767" s="31" t="s">
        <v>1735</v>
      </c>
      <c r="D3767" s="168" t="s">
        <v>8847</v>
      </c>
      <c r="E3767" s="31" t="s">
        <v>8848</v>
      </c>
      <c r="F3767" s="31" t="s">
        <v>401</v>
      </c>
      <c r="G3767" s="168" t="s">
        <v>1792</v>
      </c>
      <c r="H3767" s="31" t="s">
        <v>1779</v>
      </c>
      <c r="I3767" s="168" t="s">
        <v>7598</v>
      </c>
      <c r="J3767" s="173">
        <v>1.0</v>
      </c>
      <c r="K3767" s="31" t="s">
        <v>438</v>
      </c>
      <c r="L3767" s="31" t="s">
        <v>134</v>
      </c>
      <c r="M3767" s="174">
        <v>45763.0</v>
      </c>
      <c r="N3767" s="31" t="s">
        <v>78</v>
      </c>
      <c r="O3767" s="173">
        <v>1.0</v>
      </c>
    </row>
    <row r="3768">
      <c r="A3768" s="99" t="s">
        <v>8874</v>
      </c>
      <c r="B3768" s="168" t="s">
        <v>8870</v>
      </c>
      <c r="C3768" s="31" t="s">
        <v>1732</v>
      </c>
      <c r="D3768" s="168" t="s">
        <v>8871</v>
      </c>
      <c r="E3768" s="31" t="s">
        <v>8872</v>
      </c>
      <c r="F3768" s="31" t="s">
        <v>725</v>
      </c>
      <c r="G3768" s="168" t="s">
        <v>8012</v>
      </c>
      <c r="H3768" s="31" t="s">
        <v>7841</v>
      </c>
      <c r="I3768" s="168" t="s">
        <v>7598</v>
      </c>
      <c r="J3768" s="173">
        <v>1.0</v>
      </c>
      <c r="K3768" s="31" t="s">
        <v>438</v>
      </c>
      <c r="L3768" s="31" t="s">
        <v>134</v>
      </c>
      <c r="M3768" s="174">
        <v>45763.0</v>
      </c>
      <c r="N3768" s="31" t="s">
        <v>78</v>
      </c>
      <c r="O3768" s="173">
        <v>1.0</v>
      </c>
    </row>
    <row r="3769">
      <c r="A3769" s="99" t="s">
        <v>8875</v>
      </c>
      <c r="B3769" s="168" t="s">
        <v>8876</v>
      </c>
      <c r="C3769" s="31" t="s">
        <v>1725</v>
      </c>
      <c r="D3769" s="168" t="s">
        <v>8877</v>
      </c>
      <c r="E3769" s="31" t="s">
        <v>8878</v>
      </c>
      <c r="F3769" s="31" t="s">
        <v>722</v>
      </c>
      <c r="G3769" s="163" t="s">
        <v>1728</v>
      </c>
      <c r="H3769" s="31" t="s">
        <v>1728</v>
      </c>
      <c r="I3769" s="168" t="s">
        <v>7587</v>
      </c>
      <c r="J3769" s="173">
        <v>1.0</v>
      </c>
      <c r="K3769" s="31" t="s">
        <v>447</v>
      </c>
      <c r="L3769" s="31" t="s">
        <v>134</v>
      </c>
      <c r="M3769" s="174">
        <v>45763.0</v>
      </c>
      <c r="N3769" s="31" t="s">
        <v>78</v>
      </c>
      <c r="O3769" s="173">
        <v>1.0</v>
      </c>
    </row>
    <row r="3770">
      <c r="A3770" s="99" t="s">
        <v>8879</v>
      </c>
      <c r="B3770" s="168" t="s">
        <v>8876</v>
      </c>
      <c r="C3770" s="31" t="s">
        <v>1732</v>
      </c>
      <c r="D3770" s="168" t="s">
        <v>8877</v>
      </c>
      <c r="E3770" s="31" t="s">
        <v>8878</v>
      </c>
      <c r="F3770" s="31" t="s">
        <v>722</v>
      </c>
      <c r="G3770" s="168" t="s">
        <v>7953</v>
      </c>
      <c r="H3770" s="31" t="s">
        <v>7912</v>
      </c>
      <c r="I3770" s="168" t="s">
        <v>7587</v>
      </c>
      <c r="J3770" s="173">
        <v>1.0</v>
      </c>
      <c r="K3770" s="31" t="s">
        <v>447</v>
      </c>
      <c r="L3770" s="31" t="s">
        <v>134</v>
      </c>
      <c r="M3770" s="174">
        <v>45763.0</v>
      </c>
      <c r="N3770" s="31" t="s">
        <v>78</v>
      </c>
      <c r="O3770" s="173">
        <v>1.0</v>
      </c>
    </row>
    <row r="3771">
      <c r="A3771" s="99" t="s">
        <v>8880</v>
      </c>
      <c r="B3771" s="168" t="s">
        <v>8881</v>
      </c>
      <c r="C3771" s="31" t="s">
        <v>1725</v>
      </c>
      <c r="D3771" s="168" t="s">
        <v>8882</v>
      </c>
      <c r="E3771" s="31" t="s">
        <v>8883</v>
      </c>
      <c r="F3771" s="31" t="s">
        <v>725</v>
      </c>
      <c r="G3771" s="163" t="s">
        <v>1728</v>
      </c>
      <c r="H3771" s="31" t="s">
        <v>1728</v>
      </c>
      <c r="I3771" s="168" t="s">
        <v>7587</v>
      </c>
      <c r="J3771" s="173">
        <v>1.0</v>
      </c>
      <c r="K3771" s="31" t="s">
        <v>447</v>
      </c>
      <c r="L3771" s="31" t="s">
        <v>134</v>
      </c>
      <c r="M3771" s="174">
        <v>45763.0</v>
      </c>
      <c r="N3771" s="31" t="s">
        <v>78</v>
      </c>
      <c r="O3771" s="173">
        <v>1.0</v>
      </c>
    </row>
    <row r="3772">
      <c r="A3772" s="99" t="s">
        <v>8884</v>
      </c>
      <c r="B3772" s="168" t="s">
        <v>8870</v>
      </c>
      <c r="C3772" s="31" t="s">
        <v>1735</v>
      </c>
      <c r="D3772" s="168" t="s">
        <v>8871</v>
      </c>
      <c r="E3772" s="31" t="s">
        <v>8872</v>
      </c>
      <c r="F3772" s="31" t="s">
        <v>725</v>
      </c>
      <c r="G3772" s="168" t="s">
        <v>8012</v>
      </c>
      <c r="H3772" s="31" t="s">
        <v>7841</v>
      </c>
      <c r="I3772" s="168" t="s">
        <v>7598</v>
      </c>
      <c r="J3772" s="173">
        <v>1.0</v>
      </c>
      <c r="K3772" s="31" t="s">
        <v>438</v>
      </c>
      <c r="L3772" s="31" t="s">
        <v>134</v>
      </c>
      <c r="M3772" s="174">
        <v>45763.0</v>
      </c>
      <c r="N3772" s="31" t="s">
        <v>78</v>
      </c>
      <c r="O3772" s="173">
        <v>1.0</v>
      </c>
    </row>
    <row r="3773">
      <c r="A3773" s="99" t="s">
        <v>8885</v>
      </c>
      <c r="B3773" s="168" t="s">
        <v>8881</v>
      </c>
      <c r="C3773" s="31" t="s">
        <v>1732</v>
      </c>
      <c r="D3773" s="168" t="s">
        <v>8882</v>
      </c>
      <c r="E3773" s="31" t="s">
        <v>8883</v>
      </c>
      <c r="F3773" s="31" t="s">
        <v>725</v>
      </c>
      <c r="G3773" s="168" t="s">
        <v>8012</v>
      </c>
      <c r="H3773" s="31" t="s">
        <v>7841</v>
      </c>
      <c r="I3773" s="168" t="s">
        <v>7587</v>
      </c>
      <c r="J3773" s="173">
        <v>1.0</v>
      </c>
      <c r="K3773" s="31" t="s">
        <v>447</v>
      </c>
      <c r="L3773" s="31" t="s">
        <v>134</v>
      </c>
      <c r="M3773" s="174">
        <v>45763.0</v>
      </c>
      <c r="N3773" s="31" t="s">
        <v>78</v>
      </c>
      <c r="O3773" s="173">
        <v>1.0</v>
      </c>
    </row>
    <row r="3774">
      <c r="A3774" s="99" t="s">
        <v>8886</v>
      </c>
      <c r="B3774" s="168" t="s">
        <v>8876</v>
      </c>
      <c r="C3774" s="31" t="s">
        <v>1735</v>
      </c>
      <c r="D3774" s="168" t="s">
        <v>8877</v>
      </c>
      <c r="E3774" s="31" t="s">
        <v>8878</v>
      </c>
      <c r="F3774" s="31" t="s">
        <v>722</v>
      </c>
      <c r="G3774" s="168" t="s">
        <v>7953</v>
      </c>
      <c r="H3774" s="31" t="s">
        <v>7912</v>
      </c>
      <c r="I3774" s="168" t="s">
        <v>7587</v>
      </c>
      <c r="J3774" s="173">
        <v>1.0</v>
      </c>
      <c r="K3774" s="31" t="s">
        <v>447</v>
      </c>
      <c r="L3774" s="31" t="s">
        <v>134</v>
      </c>
      <c r="M3774" s="174">
        <v>45763.0</v>
      </c>
      <c r="N3774" s="31" t="s">
        <v>78</v>
      </c>
      <c r="O3774" s="173">
        <v>1.0</v>
      </c>
    </row>
    <row r="3775">
      <c r="A3775" s="99" t="s">
        <v>8887</v>
      </c>
      <c r="B3775" s="168" t="s">
        <v>8854</v>
      </c>
      <c r="C3775" s="31" t="s">
        <v>1735</v>
      </c>
      <c r="D3775" s="168" t="s">
        <v>8855</v>
      </c>
      <c r="E3775" s="31" t="s">
        <v>8856</v>
      </c>
      <c r="F3775" s="31" t="s">
        <v>830</v>
      </c>
      <c r="G3775" s="168" t="s">
        <v>8778</v>
      </c>
      <c r="H3775" s="31" t="s">
        <v>8043</v>
      </c>
      <c r="I3775" s="168" t="s">
        <v>7587</v>
      </c>
      <c r="J3775" s="173">
        <v>1.0</v>
      </c>
      <c r="K3775" s="31" t="s">
        <v>447</v>
      </c>
      <c r="L3775" s="31" t="s">
        <v>134</v>
      </c>
      <c r="M3775" s="174">
        <v>45763.0</v>
      </c>
      <c r="N3775" s="31" t="s">
        <v>78</v>
      </c>
      <c r="O3775" s="173">
        <v>1.0</v>
      </c>
    </row>
    <row r="3776">
      <c r="A3776" s="99" t="s">
        <v>8888</v>
      </c>
      <c r="B3776" s="168" t="s">
        <v>8889</v>
      </c>
      <c r="C3776" s="31" t="s">
        <v>1725</v>
      </c>
      <c r="D3776" s="168" t="s">
        <v>8890</v>
      </c>
      <c r="E3776" s="31" t="s">
        <v>8891</v>
      </c>
      <c r="F3776" s="31" t="s">
        <v>513</v>
      </c>
      <c r="G3776" s="163" t="s">
        <v>1728</v>
      </c>
      <c r="H3776" s="31" t="s">
        <v>1728</v>
      </c>
      <c r="I3776" s="168" t="s">
        <v>7587</v>
      </c>
      <c r="J3776" s="173">
        <v>1.0</v>
      </c>
      <c r="K3776" s="31" t="s">
        <v>447</v>
      </c>
      <c r="L3776" s="31" t="s">
        <v>134</v>
      </c>
      <c r="M3776" s="174">
        <v>45763.0</v>
      </c>
      <c r="N3776" s="31" t="s">
        <v>78</v>
      </c>
      <c r="O3776" s="173">
        <v>1.0</v>
      </c>
    </row>
    <row r="3777">
      <c r="A3777" s="99" t="s">
        <v>8892</v>
      </c>
      <c r="B3777" s="168" t="s">
        <v>8889</v>
      </c>
      <c r="C3777" s="31" t="s">
        <v>1732</v>
      </c>
      <c r="D3777" s="168" t="s">
        <v>8890</v>
      </c>
      <c r="E3777" s="31" t="s">
        <v>8891</v>
      </c>
      <c r="F3777" s="31" t="s">
        <v>513</v>
      </c>
      <c r="G3777" s="168" t="s">
        <v>8744</v>
      </c>
      <c r="H3777" s="31" t="s">
        <v>8048</v>
      </c>
      <c r="I3777" s="168" t="s">
        <v>7587</v>
      </c>
      <c r="J3777" s="173">
        <v>1.0</v>
      </c>
      <c r="K3777" s="31" t="s">
        <v>447</v>
      </c>
      <c r="L3777" s="31" t="s">
        <v>134</v>
      </c>
      <c r="M3777" s="174">
        <v>45763.0</v>
      </c>
      <c r="N3777" s="31" t="s">
        <v>78</v>
      </c>
      <c r="O3777" s="173">
        <v>1.0</v>
      </c>
    </row>
    <row r="3778">
      <c r="A3778" s="99" t="s">
        <v>8893</v>
      </c>
      <c r="B3778" s="168" t="s">
        <v>8881</v>
      </c>
      <c r="C3778" s="31" t="s">
        <v>1735</v>
      </c>
      <c r="D3778" s="168" t="s">
        <v>8882</v>
      </c>
      <c r="E3778" s="31" t="s">
        <v>8883</v>
      </c>
      <c r="F3778" s="31" t="s">
        <v>725</v>
      </c>
      <c r="G3778" s="168" t="s">
        <v>8012</v>
      </c>
      <c r="H3778" s="31" t="s">
        <v>7841</v>
      </c>
      <c r="I3778" s="168" t="s">
        <v>7587</v>
      </c>
      <c r="J3778" s="173">
        <v>1.0</v>
      </c>
      <c r="K3778" s="31" t="s">
        <v>447</v>
      </c>
      <c r="L3778" s="31" t="s">
        <v>134</v>
      </c>
      <c r="M3778" s="174">
        <v>45763.0</v>
      </c>
      <c r="N3778" s="31" t="s">
        <v>78</v>
      </c>
      <c r="O3778" s="173">
        <v>1.0</v>
      </c>
    </row>
    <row r="3779">
      <c r="A3779" s="99" t="s">
        <v>8894</v>
      </c>
      <c r="B3779" s="168" t="s">
        <v>8863</v>
      </c>
      <c r="C3779" s="31" t="s">
        <v>1735</v>
      </c>
      <c r="D3779" s="168" t="s">
        <v>8864</v>
      </c>
      <c r="E3779" s="31" t="s">
        <v>8865</v>
      </c>
      <c r="F3779" s="31" t="s">
        <v>132</v>
      </c>
      <c r="G3779" s="168" t="s">
        <v>7876</v>
      </c>
      <c r="H3779" s="31" t="s">
        <v>7873</v>
      </c>
      <c r="I3779" s="168" t="s">
        <v>7587</v>
      </c>
      <c r="J3779" s="173">
        <v>1.0</v>
      </c>
      <c r="K3779" s="31" t="s">
        <v>447</v>
      </c>
      <c r="L3779" s="31" t="s">
        <v>134</v>
      </c>
      <c r="M3779" s="174">
        <v>45763.0</v>
      </c>
      <c r="N3779" s="31" t="s">
        <v>78</v>
      </c>
      <c r="O3779" s="173">
        <v>1.0</v>
      </c>
    </row>
    <row r="3780">
      <c r="A3780" s="99" t="s">
        <v>8895</v>
      </c>
      <c r="B3780" s="168" t="s">
        <v>8896</v>
      </c>
      <c r="C3780" s="31" t="s">
        <v>1725</v>
      </c>
      <c r="D3780" s="168" t="s">
        <v>8897</v>
      </c>
      <c r="E3780" s="31" t="s">
        <v>8898</v>
      </c>
      <c r="F3780" s="31" t="s">
        <v>131</v>
      </c>
      <c r="G3780" s="163" t="s">
        <v>1728</v>
      </c>
      <c r="H3780" s="31" t="s">
        <v>1728</v>
      </c>
      <c r="I3780" s="168" t="s">
        <v>7587</v>
      </c>
      <c r="J3780" s="173">
        <v>1.0</v>
      </c>
      <c r="K3780" s="31" t="s">
        <v>447</v>
      </c>
      <c r="L3780" s="31" t="s">
        <v>134</v>
      </c>
      <c r="M3780" s="174">
        <v>45763.0</v>
      </c>
      <c r="N3780" s="31" t="s">
        <v>78</v>
      </c>
      <c r="O3780" s="173">
        <v>1.0</v>
      </c>
    </row>
    <row r="3781">
      <c r="A3781" s="99" t="s">
        <v>8899</v>
      </c>
      <c r="B3781" s="168" t="s">
        <v>8900</v>
      </c>
      <c r="C3781" s="31" t="s">
        <v>1725</v>
      </c>
      <c r="D3781" s="168" t="s">
        <v>8901</v>
      </c>
      <c r="E3781" s="31" t="s">
        <v>8902</v>
      </c>
      <c r="F3781" s="31" t="s">
        <v>513</v>
      </c>
      <c r="G3781" s="163" t="s">
        <v>1728</v>
      </c>
      <c r="H3781" s="31" t="s">
        <v>1728</v>
      </c>
      <c r="I3781" s="168" t="s">
        <v>7587</v>
      </c>
      <c r="J3781" s="173">
        <v>1.0</v>
      </c>
      <c r="K3781" s="31" t="s">
        <v>447</v>
      </c>
      <c r="L3781" s="31" t="s">
        <v>134</v>
      </c>
      <c r="M3781" s="174">
        <v>45763.0</v>
      </c>
      <c r="N3781" s="31" t="s">
        <v>78</v>
      </c>
      <c r="O3781" s="173">
        <v>1.0</v>
      </c>
    </row>
    <row r="3782">
      <c r="A3782" s="99" t="s">
        <v>8903</v>
      </c>
      <c r="B3782" s="168" t="s">
        <v>8896</v>
      </c>
      <c r="C3782" s="31" t="s">
        <v>1732</v>
      </c>
      <c r="D3782" s="168" t="s">
        <v>8897</v>
      </c>
      <c r="E3782" s="31" t="s">
        <v>8898</v>
      </c>
      <c r="F3782" s="31" t="s">
        <v>131</v>
      </c>
      <c r="G3782" s="168" t="s">
        <v>7876</v>
      </c>
      <c r="H3782" s="31" t="s">
        <v>7873</v>
      </c>
      <c r="I3782" s="168" t="s">
        <v>7587</v>
      </c>
      <c r="J3782" s="173">
        <v>1.0</v>
      </c>
      <c r="K3782" s="31" t="s">
        <v>447</v>
      </c>
      <c r="L3782" s="31" t="s">
        <v>134</v>
      </c>
      <c r="M3782" s="174">
        <v>45763.0</v>
      </c>
      <c r="N3782" s="31" t="s">
        <v>78</v>
      </c>
      <c r="O3782" s="173">
        <v>1.0</v>
      </c>
    </row>
    <row r="3783">
      <c r="A3783" s="99" t="s">
        <v>8904</v>
      </c>
      <c r="B3783" s="168" t="s">
        <v>8905</v>
      </c>
      <c r="C3783" s="31" t="s">
        <v>1725</v>
      </c>
      <c r="D3783" s="168" t="s">
        <v>8906</v>
      </c>
      <c r="E3783" s="31" t="s">
        <v>8907</v>
      </c>
      <c r="F3783" s="31" t="s">
        <v>178</v>
      </c>
      <c r="G3783" s="163" t="s">
        <v>1728</v>
      </c>
      <c r="H3783" s="31" t="s">
        <v>1728</v>
      </c>
      <c r="I3783" s="168" t="s">
        <v>7587</v>
      </c>
      <c r="J3783" s="173">
        <v>1.0</v>
      </c>
      <c r="K3783" s="31" t="s">
        <v>447</v>
      </c>
      <c r="L3783" s="31" t="s">
        <v>134</v>
      </c>
      <c r="M3783" s="174">
        <v>45763.0</v>
      </c>
      <c r="N3783" s="31" t="s">
        <v>78</v>
      </c>
      <c r="O3783" s="173">
        <v>1.0</v>
      </c>
    </row>
    <row r="3784">
      <c r="A3784" s="99" t="s">
        <v>8908</v>
      </c>
      <c r="B3784" s="168" t="s">
        <v>8905</v>
      </c>
      <c r="C3784" s="31" t="s">
        <v>1732</v>
      </c>
      <c r="D3784" s="168" t="s">
        <v>8906</v>
      </c>
      <c r="E3784" s="31" t="s">
        <v>8907</v>
      </c>
      <c r="F3784" s="31" t="s">
        <v>178</v>
      </c>
      <c r="G3784" s="168" t="s">
        <v>6891</v>
      </c>
      <c r="H3784" s="31" t="s">
        <v>6719</v>
      </c>
      <c r="I3784" s="168" t="s">
        <v>7587</v>
      </c>
      <c r="J3784" s="173">
        <v>1.0</v>
      </c>
      <c r="K3784" s="31" t="s">
        <v>447</v>
      </c>
      <c r="L3784" s="31" t="s">
        <v>134</v>
      </c>
      <c r="M3784" s="174">
        <v>45763.0</v>
      </c>
      <c r="N3784" s="31" t="s">
        <v>78</v>
      </c>
      <c r="O3784" s="173">
        <v>1.0</v>
      </c>
    </row>
    <row r="3785">
      <c r="A3785" s="99" t="s">
        <v>8909</v>
      </c>
      <c r="B3785" s="168" t="s">
        <v>8910</v>
      </c>
      <c r="C3785" s="31" t="s">
        <v>1725</v>
      </c>
      <c r="D3785" s="168" t="s">
        <v>8911</v>
      </c>
      <c r="E3785" s="31" t="s">
        <v>8912</v>
      </c>
      <c r="F3785" s="31" t="s">
        <v>131</v>
      </c>
      <c r="G3785" s="163" t="s">
        <v>1728</v>
      </c>
      <c r="H3785" s="31" t="s">
        <v>1728</v>
      </c>
      <c r="I3785" s="168" t="s">
        <v>7587</v>
      </c>
      <c r="J3785" s="173">
        <v>1.0</v>
      </c>
      <c r="K3785" s="31" t="s">
        <v>447</v>
      </c>
      <c r="L3785" s="31" t="s">
        <v>134</v>
      </c>
      <c r="M3785" s="174">
        <v>45763.0</v>
      </c>
      <c r="N3785" s="31" t="s">
        <v>78</v>
      </c>
      <c r="O3785" s="173">
        <v>1.0</v>
      </c>
    </row>
    <row r="3786">
      <c r="A3786" s="99" t="s">
        <v>8913</v>
      </c>
      <c r="B3786" s="168" t="s">
        <v>8914</v>
      </c>
      <c r="C3786" s="31" t="s">
        <v>1725</v>
      </c>
      <c r="D3786" s="168" t="s">
        <v>8915</v>
      </c>
      <c r="E3786" s="31" t="s">
        <v>8916</v>
      </c>
      <c r="F3786" s="31" t="s">
        <v>830</v>
      </c>
      <c r="G3786" s="163" t="s">
        <v>1728</v>
      </c>
      <c r="H3786" s="31" t="s">
        <v>1728</v>
      </c>
      <c r="I3786" s="168" t="s">
        <v>7587</v>
      </c>
      <c r="J3786" s="173">
        <v>1.0</v>
      </c>
      <c r="K3786" s="31" t="s">
        <v>447</v>
      </c>
      <c r="L3786" s="31" t="s">
        <v>134</v>
      </c>
      <c r="M3786" s="174">
        <v>45763.0</v>
      </c>
      <c r="N3786" s="31" t="s">
        <v>78</v>
      </c>
      <c r="O3786" s="173">
        <v>1.0</v>
      </c>
    </row>
    <row r="3787">
      <c r="A3787" s="99" t="s">
        <v>8917</v>
      </c>
      <c r="B3787" s="168" t="s">
        <v>8914</v>
      </c>
      <c r="C3787" s="31" t="s">
        <v>1732</v>
      </c>
      <c r="D3787" s="168" t="s">
        <v>8915</v>
      </c>
      <c r="E3787" s="31" t="s">
        <v>8916</v>
      </c>
      <c r="F3787" s="31" t="s">
        <v>830</v>
      </c>
      <c r="G3787" s="168" t="s">
        <v>8778</v>
      </c>
      <c r="H3787" s="31" t="s">
        <v>8043</v>
      </c>
      <c r="I3787" s="168" t="s">
        <v>7587</v>
      </c>
      <c r="J3787" s="173">
        <v>1.0</v>
      </c>
      <c r="K3787" s="31" t="s">
        <v>447</v>
      </c>
      <c r="L3787" s="31" t="s">
        <v>134</v>
      </c>
      <c r="M3787" s="174">
        <v>45763.0</v>
      </c>
      <c r="N3787" s="31" t="s">
        <v>78</v>
      </c>
      <c r="O3787" s="173">
        <v>1.0</v>
      </c>
    </row>
    <row r="3788">
      <c r="A3788" s="99" t="s">
        <v>8918</v>
      </c>
      <c r="B3788" s="168" t="s">
        <v>8889</v>
      </c>
      <c r="C3788" s="31" t="s">
        <v>1735</v>
      </c>
      <c r="D3788" s="168" t="s">
        <v>8890</v>
      </c>
      <c r="E3788" s="31" t="s">
        <v>8891</v>
      </c>
      <c r="F3788" s="31" t="s">
        <v>513</v>
      </c>
      <c r="G3788" s="168" t="s">
        <v>8744</v>
      </c>
      <c r="H3788" s="31" t="s">
        <v>8048</v>
      </c>
      <c r="I3788" s="168" t="s">
        <v>7587</v>
      </c>
      <c r="J3788" s="173">
        <v>1.0</v>
      </c>
      <c r="K3788" s="31" t="s">
        <v>447</v>
      </c>
      <c r="L3788" s="31" t="s">
        <v>134</v>
      </c>
      <c r="M3788" s="174">
        <v>45763.0</v>
      </c>
      <c r="N3788" s="31" t="s">
        <v>78</v>
      </c>
      <c r="O3788" s="173">
        <v>1.0</v>
      </c>
    </row>
    <row r="3789">
      <c r="A3789" s="99" t="s">
        <v>8919</v>
      </c>
      <c r="B3789" s="168" t="s">
        <v>8920</v>
      </c>
      <c r="C3789" s="31" t="s">
        <v>1725</v>
      </c>
      <c r="D3789" s="168" t="s">
        <v>8921</v>
      </c>
      <c r="E3789" s="31" t="s">
        <v>8922</v>
      </c>
      <c r="F3789" s="31" t="s">
        <v>830</v>
      </c>
      <c r="G3789" s="163" t="s">
        <v>1728</v>
      </c>
      <c r="H3789" s="31" t="s">
        <v>1728</v>
      </c>
      <c r="I3789" s="168" t="s">
        <v>7587</v>
      </c>
      <c r="J3789" s="173">
        <v>1.0</v>
      </c>
      <c r="K3789" s="31" t="s">
        <v>447</v>
      </c>
      <c r="L3789" s="31" t="s">
        <v>134</v>
      </c>
      <c r="M3789" s="174">
        <v>45763.0</v>
      </c>
      <c r="N3789" s="31" t="s">
        <v>78</v>
      </c>
      <c r="O3789" s="173">
        <v>1.0</v>
      </c>
    </row>
    <row r="3790">
      <c r="A3790" s="99" t="s">
        <v>8923</v>
      </c>
      <c r="B3790" s="168" t="s">
        <v>8900</v>
      </c>
      <c r="C3790" s="31" t="s">
        <v>1732</v>
      </c>
      <c r="D3790" s="168" t="s">
        <v>8901</v>
      </c>
      <c r="E3790" s="31" t="s">
        <v>8902</v>
      </c>
      <c r="F3790" s="31" t="s">
        <v>513</v>
      </c>
      <c r="G3790" s="168" t="s">
        <v>1962</v>
      </c>
      <c r="H3790" s="31" t="s">
        <v>1944</v>
      </c>
      <c r="I3790" s="168" t="s">
        <v>7587</v>
      </c>
      <c r="J3790" s="173">
        <v>1.0</v>
      </c>
      <c r="K3790" s="31" t="s">
        <v>447</v>
      </c>
      <c r="L3790" s="31" t="s">
        <v>134</v>
      </c>
      <c r="M3790" s="174">
        <v>45763.0</v>
      </c>
      <c r="N3790" s="31" t="s">
        <v>78</v>
      </c>
      <c r="O3790" s="173">
        <v>1.0</v>
      </c>
    </row>
    <row r="3791">
      <c r="A3791" s="99" t="s">
        <v>8924</v>
      </c>
      <c r="B3791" s="168" t="s">
        <v>8925</v>
      </c>
      <c r="C3791" s="31" t="s">
        <v>1725</v>
      </c>
      <c r="D3791" s="168" t="s">
        <v>8926</v>
      </c>
      <c r="E3791" s="31" t="s">
        <v>8188</v>
      </c>
      <c r="F3791" s="31" t="s">
        <v>830</v>
      </c>
      <c r="G3791" s="163" t="s">
        <v>1728</v>
      </c>
      <c r="H3791" s="31" t="s">
        <v>1728</v>
      </c>
      <c r="I3791" s="168" t="s">
        <v>7587</v>
      </c>
      <c r="J3791" s="173">
        <v>1.0</v>
      </c>
      <c r="K3791" s="31" t="s">
        <v>447</v>
      </c>
      <c r="L3791" s="31" t="s">
        <v>134</v>
      </c>
      <c r="M3791" s="174">
        <v>45763.0</v>
      </c>
      <c r="N3791" s="31" t="s">
        <v>78</v>
      </c>
      <c r="O3791" s="173">
        <v>1.0</v>
      </c>
    </row>
    <row r="3792">
      <c r="A3792" s="99" t="s">
        <v>8927</v>
      </c>
      <c r="B3792" s="168" t="s">
        <v>8928</v>
      </c>
      <c r="C3792" s="31" t="s">
        <v>1725</v>
      </c>
      <c r="D3792" s="168" t="s">
        <v>8929</v>
      </c>
      <c r="E3792" s="31" t="s">
        <v>8930</v>
      </c>
      <c r="F3792" s="31" t="s">
        <v>132</v>
      </c>
      <c r="G3792" s="163" t="s">
        <v>1728</v>
      </c>
      <c r="H3792" s="31" t="s">
        <v>1728</v>
      </c>
      <c r="I3792" s="168" t="s">
        <v>7587</v>
      </c>
      <c r="J3792" s="173">
        <v>1.0</v>
      </c>
      <c r="K3792" s="31" t="s">
        <v>447</v>
      </c>
      <c r="L3792" s="31" t="s">
        <v>134</v>
      </c>
      <c r="M3792" s="174">
        <v>45763.0</v>
      </c>
      <c r="N3792" s="31" t="s">
        <v>78</v>
      </c>
      <c r="O3792" s="173">
        <v>1.0</v>
      </c>
    </row>
    <row r="3793">
      <c r="A3793" s="99" t="s">
        <v>8931</v>
      </c>
      <c r="B3793" s="168" t="s">
        <v>8928</v>
      </c>
      <c r="C3793" s="31" t="s">
        <v>1732</v>
      </c>
      <c r="D3793" s="168" t="s">
        <v>8929</v>
      </c>
      <c r="E3793" s="31" t="s">
        <v>8930</v>
      </c>
      <c r="F3793" s="31" t="s">
        <v>132</v>
      </c>
      <c r="G3793" s="168" t="s">
        <v>8829</v>
      </c>
      <c r="H3793" s="31" t="s">
        <v>8830</v>
      </c>
      <c r="I3793" s="168" t="s">
        <v>7587</v>
      </c>
      <c r="J3793" s="173">
        <v>1.0</v>
      </c>
      <c r="K3793" s="31" t="s">
        <v>447</v>
      </c>
      <c r="L3793" s="31" t="s">
        <v>134</v>
      </c>
      <c r="M3793" s="174">
        <v>45763.0</v>
      </c>
      <c r="N3793" s="31" t="s">
        <v>78</v>
      </c>
      <c r="O3793" s="173">
        <v>1.0</v>
      </c>
    </row>
    <row r="3794">
      <c r="A3794" s="99" t="s">
        <v>8932</v>
      </c>
      <c r="B3794" s="168" t="s">
        <v>8933</v>
      </c>
      <c r="C3794" s="31" t="s">
        <v>1725</v>
      </c>
      <c r="D3794" s="168" t="s">
        <v>8934</v>
      </c>
      <c r="E3794" s="31" t="s">
        <v>8935</v>
      </c>
      <c r="F3794" s="31" t="s">
        <v>725</v>
      </c>
      <c r="G3794" s="163" t="s">
        <v>1728</v>
      </c>
      <c r="H3794" s="31" t="s">
        <v>1728</v>
      </c>
      <c r="I3794" s="168" t="s">
        <v>7598</v>
      </c>
      <c r="J3794" s="173">
        <v>1.0</v>
      </c>
      <c r="K3794" s="31" t="s">
        <v>438</v>
      </c>
      <c r="L3794" s="31" t="s">
        <v>134</v>
      </c>
      <c r="M3794" s="174">
        <v>45763.0</v>
      </c>
      <c r="N3794" s="31" t="s">
        <v>78</v>
      </c>
      <c r="O3794" s="173">
        <v>1.0</v>
      </c>
    </row>
    <row r="3795">
      <c r="A3795" s="99" t="s">
        <v>8936</v>
      </c>
      <c r="B3795" s="168" t="s">
        <v>8933</v>
      </c>
      <c r="C3795" s="31" t="s">
        <v>1732</v>
      </c>
      <c r="D3795" s="168" t="s">
        <v>8934</v>
      </c>
      <c r="E3795" s="31" t="s">
        <v>8935</v>
      </c>
      <c r="F3795" s="31" t="s">
        <v>725</v>
      </c>
      <c r="G3795" s="168" t="s">
        <v>8012</v>
      </c>
      <c r="H3795" s="31" t="s">
        <v>7841</v>
      </c>
      <c r="I3795" s="168" t="s">
        <v>7598</v>
      </c>
      <c r="J3795" s="173">
        <v>1.0</v>
      </c>
      <c r="K3795" s="31" t="s">
        <v>438</v>
      </c>
      <c r="L3795" s="31" t="s">
        <v>134</v>
      </c>
      <c r="M3795" s="174">
        <v>45763.0</v>
      </c>
      <c r="N3795" s="31" t="s">
        <v>78</v>
      </c>
      <c r="O3795" s="173">
        <v>1.0</v>
      </c>
    </row>
    <row r="3796">
      <c r="A3796" s="99" t="s">
        <v>8937</v>
      </c>
      <c r="B3796" s="168" t="s">
        <v>8938</v>
      </c>
      <c r="C3796" s="31" t="s">
        <v>1725</v>
      </c>
      <c r="D3796" s="168" t="s">
        <v>8939</v>
      </c>
      <c r="E3796" s="31" t="s">
        <v>8940</v>
      </c>
      <c r="F3796" s="31" t="s">
        <v>513</v>
      </c>
      <c r="G3796" s="163" t="s">
        <v>1728</v>
      </c>
      <c r="H3796" s="31" t="s">
        <v>1728</v>
      </c>
      <c r="I3796" s="168" t="s">
        <v>7598</v>
      </c>
      <c r="J3796" s="173">
        <v>1.0</v>
      </c>
      <c r="K3796" s="31" t="s">
        <v>438</v>
      </c>
      <c r="L3796" s="31" t="s">
        <v>134</v>
      </c>
      <c r="M3796" s="174">
        <v>45763.0</v>
      </c>
      <c r="N3796" s="31" t="s">
        <v>78</v>
      </c>
      <c r="O3796" s="173">
        <v>1.0</v>
      </c>
    </row>
    <row r="3797">
      <c r="A3797" s="99" t="s">
        <v>8941</v>
      </c>
      <c r="B3797" s="168" t="s">
        <v>8942</v>
      </c>
      <c r="C3797" s="31" t="s">
        <v>1725</v>
      </c>
      <c r="D3797" s="168" t="s">
        <v>8943</v>
      </c>
      <c r="E3797" s="31" t="s">
        <v>8944</v>
      </c>
      <c r="F3797" s="31" t="s">
        <v>132</v>
      </c>
      <c r="G3797" s="163" t="s">
        <v>1728</v>
      </c>
      <c r="H3797" s="31" t="s">
        <v>1728</v>
      </c>
      <c r="I3797" s="168" t="s">
        <v>7587</v>
      </c>
      <c r="J3797" s="173">
        <v>1.0</v>
      </c>
      <c r="K3797" s="31" t="s">
        <v>447</v>
      </c>
      <c r="L3797" s="31" t="s">
        <v>134</v>
      </c>
      <c r="M3797" s="174">
        <v>45763.0</v>
      </c>
      <c r="N3797" s="31" t="s">
        <v>78</v>
      </c>
      <c r="O3797" s="173">
        <v>1.0</v>
      </c>
    </row>
    <row r="3798">
      <c r="A3798" s="99" t="s">
        <v>8945</v>
      </c>
      <c r="B3798" s="168" t="s">
        <v>8946</v>
      </c>
      <c r="C3798" s="31" t="s">
        <v>1725</v>
      </c>
      <c r="D3798" s="168" t="s">
        <v>8947</v>
      </c>
      <c r="E3798" s="31" t="s">
        <v>8948</v>
      </c>
      <c r="F3798" s="31" t="s">
        <v>132</v>
      </c>
      <c r="G3798" s="163" t="s">
        <v>1728</v>
      </c>
      <c r="H3798" s="31" t="s">
        <v>1728</v>
      </c>
      <c r="I3798" s="168" t="s">
        <v>7587</v>
      </c>
      <c r="J3798" s="173">
        <v>1.0</v>
      </c>
      <c r="K3798" s="31" t="s">
        <v>447</v>
      </c>
      <c r="L3798" s="31" t="s">
        <v>134</v>
      </c>
      <c r="M3798" s="174">
        <v>45763.0</v>
      </c>
      <c r="N3798" s="31" t="s">
        <v>78</v>
      </c>
      <c r="O3798" s="173">
        <v>1.0</v>
      </c>
    </row>
    <row r="3799">
      <c r="A3799" s="99" t="s">
        <v>8949</v>
      </c>
      <c r="B3799" s="168" t="s">
        <v>8950</v>
      </c>
      <c r="C3799" s="31" t="s">
        <v>1725</v>
      </c>
      <c r="D3799" s="168" t="s">
        <v>8951</v>
      </c>
      <c r="E3799" s="31" t="s">
        <v>8952</v>
      </c>
      <c r="F3799" s="31" t="s">
        <v>132</v>
      </c>
      <c r="G3799" s="163" t="s">
        <v>1728</v>
      </c>
      <c r="H3799" s="31" t="s">
        <v>1728</v>
      </c>
      <c r="I3799" s="168" t="s">
        <v>7587</v>
      </c>
      <c r="J3799" s="173">
        <v>1.0</v>
      </c>
      <c r="K3799" s="31" t="s">
        <v>447</v>
      </c>
      <c r="L3799" s="31" t="s">
        <v>134</v>
      </c>
      <c r="M3799" s="174">
        <v>45763.0</v>
      </c>
      <c r="N3799" s="31" t="s">
        <v>78</v>
      </c>
      <c r="O3799" s="173">
        <v>1.0</v>
      </c>
    </row>
    <row r="3800">
      <c r="A3800" s="99" t="s">
        <v>8953</v>
      </c>
      <c r="B3800" s="168" t="s">
        <v>8938</v>
      </c>
      <c r="C3800" s="31" t="s">
        <v>1732</v>
      </c>
      <c r="D3800" s="168" t="s">
        <v>8939</v>
      </c>
      <c r="E3800" s="31" t="s">
        <v>8940</v>
      </c>
      <c r="F3800" s="31" t="s">
        <v>513</v>
      </c>
      <c r="G3800" s="168" t="s">
        <v>8744</v>
      </c>
      <c r="H3800" s="31" t="s">
        <v>8048</v>
      </c>
      <c r="I3800" s="168" t="s">
        <v>7598</v>
      </c>
      <c r="J3800" s="173">
        <v>1.0</v>
      </c>
      <c r="K3800" s="31" t="s">
        <v>438</v>
      </c>
      <c r="L3800" s="31" t="s">
        <v>134</v>
      </c>
      <c r="M3800" s="174">
        <v>45763.0</v>
      </c>
      <c r="N3800" s="31" t="s">
        <v>78</v>
      </c>
      <c r="O3800" s="173">
        <v>1.0</v>
      </c>
    </row>
    <row r="3801">
      <c r="A3801" s="99" t="s">
        <v>8954</v>
      </c>
      <c r="B3801" s="168" t="s">
        <v>8925</v>
      </c>
      <c r="C3801" s="31" t="s">
        <v>1732</v>
      </c>
      <c r="D3801" s="168" t="s">
        <v>8926</v>
      </c>
      <c r="E3801" s="31" t="s">
        <v>8188</v>
      </c>
      <c r="F3801" s="31" t="s">
        <v>830</v>
      </c>
      <c r="G3801" s="168" t="s">
        <v>8778</v>
      </c>
      <c r="H3801" s="31" t="s">
        <v>8043</v>
      </c>
      <c r="I3801" s="168" t="s">
        <v>7587</v>
      </c>
      <c r="J3801" s="173">
        <v>1.0</v>
      </c>
      <c r="K3801" s="31" t="s">
        <v>447</v>
      </c>
      <c r="L3801" s="31" t="s">
        <v>134</v>
      </c>
      <c r="M3801" s="174">
        <v>45763.0</v>
      </c>
      <c r="N3801" s="31" t="s">
        <v>78</v>
      </c>
      <c r="O3801" s="173">
        <v>1.0</v>
      </c>
    </row>
    <row r="3802">
      <c r="A3802" s="99" t="s">
        <v>8955</v>
      </c>
      <c r="B3802" s="168" t="s">
        <v>8914</v>
      </c>
      <c r="C3802" s="31" t="s">
        <v>1735</v>
      </c>
      <c r="D3802" s="168" t="s">
        <v>8915</v>
      </c>
      <c r="E3802" s="31" t="s">
        <v>8916</v>
      </c>
      <c r="F3802" s="31" t="s">
        <v>830</v>
      </c>
      <c r="G3802" s="168" t="s">
        <v>8778</v>
      </c>
      <c r="H3802" s="31" t="s">
        <v>8043</v>
      </c>
      <c r="I3802" s="168" t="s">
        <v>7587</v>
      </c>
      <c r="J3802" s="173">
        <v>1.0</v>
      </c>
      <c r="K3802" s="31" t="s">
        <v>447</v>
      </c>
      <c r="L3802" s="31" t="s">
        <v>134</v>
      </c>
      <c r="M3802" s="174">
        <v>45763.0</v>
      </c>
      <c r="N3802" s="31" t="s">
        <v>78</v>
      </c>
      <c r="O3802" s="173">
        <v>1.0</v>
      </c>
    </row>
    <row r="3803">
      <c r="A3803" s="99" t="s">
        <v>8956</v>
      </c>
      <c r="B3803" s="168" t="s">
        <v>8905</v>
      </c>
      <c r="C3803" s="31" t="s">
        <v>1735</v>
      </c>
      <c r="D3803" s="168" t="s">
        <v>8906</v>
      </c>
      <c r="E3803" s="31" t="s">
        <v>8907</v>
      </c>
      <c r="F3803" s="31" t="s">
        <v>178</v>
      </c>
      <c r="G3803" s="168" t="s">
        <v>6891</v>
      </c>
      <c r="H3803" s="31" t="s">
        <v>6719</v>
      </c>
      <c r="I3803" s="168" t="s">
        <v>7587</v>
      </c>
      <c r="J3803" s="173">
        <v>1.0</v>
      </c>
      <c r="K3803" s="31" t="s">
        <v>447</v>
      </c>
      <c r="L3803" s="31" t="s">
        <v>134</v>
      </c>
      <c r="M3803" s="174">
        <v>45763.0</v>
      </c>
      <c r="N3803" s="31" t="s">
        <v>78</v>
      </c>
      <c r="O3803" s="173">
        <v>1.0</v>
      </c>
    </row>
    <row r="3804">
      <c r="A3804" s="99" t="s">
        <v>8957</v>
      </c>
      <c r="B3804" s="168" t="s">
        <v>8933</v>
      </c>
      <c r="C3804" s="31" t="s">
        <v>1735</v>
      </c>
      <c r="D3804" s="168" t="s">
        <v>8934</v>
      </c>
      <c r="E3804" s="31" t="s">
        <v>8935</v>
      </c>
      <c r="F3804" s="31" t="s">
        <v>725</v>
      </c>
      <c r="G3804" s="168" t="s">
        <v>8012</v>
      </c>
      <c r="H3804" s="31" t="s">
        <v>7841</v>
      </c>
      <c r="I3804" s="168" t="s">
        <v>7598</v>
      </c>
      <c r="J3804" s="173">
        <v>1.0</v>
      </c>
      <c r="K3804" s="31" t="s">
        <v>438</v>
      </c>
      <c r="L3804" s="31" t="s">
        <v>134</v>
      </c>
      <c r="M3804" s="174">
        <v>45763.0</v>
      </c>
      <c r="N3804" s="31" t="s">
        <v>78</v>
      </c>
      <c r="O3804" s="173">
        <v>1.0</v>
      </c>
    </row>
    <row r="3805">
      <c r="A3805" s="99" t="s">
        <v>8958</v>
      </c>
      <c r="B3805" s="168" t="s">
        <v>8959</v>
      </c>
      <c r="C3805" s="31" t="s">
        <v>1725</v>
      </c>
      <c r="D3805" s="168" t="s">
        <v>8960</v>
      </c>
      <c r="E3805" s="31" t="s">
        <v>8961</v>
      </c>
      <c r="F3805" s="31" t="s">
        <v>517</v>
      </c>
      <c r="G3805" s="163" t="s">
        <v>1728</v>
      </c>
      <c r="H3805" s="31" t="s">
        <v>1728</v>
      </c>
      <c r="I3805" s="168" t="s">
        <v>7598</v>
      </c>
      <c r="J3805" s="173">
        <v>1.0</v>
      </c>
      <c r="K3805" s="31" t="s">
        <v>438</v>
      </c>
      <c r="L3805" s="31" t="s">
        <v>134</v>
      </c>
      <c r="M3805" s="174">
        <v>45763.0</v>
      </c>
      <c r="N3805" s="31" t="s">
        <v>78</v>
      </c>
      <c r="O3805" s="173">
        <v>1.0</v>
      </c>
    </row>
    <row r="3806">
      <c r="A3806" s="99" t="s">
        <v>8962</v>
      </c>
      <c r="B3806" s="168" t="s">
        <v>8963</v>
      </c>
      <c r="C3806" s="31" t="s">
        <v>1725</v>
      </c>
      <c r="D3806" s="168" t="s">
        <v>8964</v>
      </c>
      <c r="E3806" s="31" t="s">
        <v>8965</v>
      </c>
      <c r="F3806" s="31" t="s">
        <v>830</v>
      </c>
      <c r="G3806" s="163" t="s">
        <v>1728</v>
      </c>
      <c r="H3806" s="31" t="s">
        <v>1728</v>
      </c>
      <c r="I3806" s="168" t="s">
        <v>7598</v>
      </c>
      <c r="J3806" s="173">
        <v>1.0</v>
      </c>
      <c r="K3806" s="31" t="s">
        <v>438</v>
      </c>
      <c r="L3806" s="31" t="s">
        <v>134</v>
      </c>
      <c r="M3806" s="174">
        <v>45763.0</v>
      </c>
      <c r="N3806" s="31" t="s">
        <v>78</v>
      </c>
      <c r="O3806" s="173">
        <v>1.0</v>
      </c>
    </row>
    <row r="3807">
      <c r="A3807" s="99" t="s">
        <v>8966</v>
      </c>
      <c r="B3807" s="168" t="s">
        <v>8963</v>
      </c>
      <c r="C3807" s="31" t="s">
        <v>1732</v>
      </c>
      <c r="D3807" s="168" t="s">
        <v>8964</v>
      </c>
      <c r="E3807" s="31" t="s">
        <v>8965</v>
      </c>
      <c r="F3807" s="31" t="s">
        <v>830</v>
      </c>
      <c r="G3807" s="168" t="s">
        <v>8778</v>
      </c>
      <c r="H3807" s="31" t="s">
        <v>8043</v>
      </c>
      <c r="I3807" s="168" t="s">
        <v>7598</v>
      </c>
      <c r="J3807" s="173">
        <v>1.0</v>
      </c>
      <c r="K3807" s="31" t="s">
        <v>438</v>
      </c>
      <c r="L3807" s="31" t="s">
        <v>134</v>
      </c>
      <c r="M3807" s="174">
        <v>45763.0</v>
      </c>
      <c r="N3807" s="31" t="s">
        <v>78</v>
      </c>
      <c r="O3807" s="173">
        <v>1.0</v>
      </c>
    </row>
    <row r="3808">
      <c r="A3808" s="99" t="s">
        <v>8967</v>
      </c>
      <c r="B3808" s="168" t="s">
        <v>8938</v>
      </c>
      <c r="C3808" s="31" t="s">
        <v>1735</v>
      </c>
      <c r="D3808" s="168" t="s">
        <v>8939</v>
      </c>
      <c r="E3808" s="31" t="s">
        <v>8940</v>
      </c>
      <c r="F3808" s="31" t="s">
        <v>513</v>
      </c>
      <c r="G3808" s="168" t="s">
        <v>8744</v>
      </c>
      <c r="H3808" s="31" t="s">
        <v>8048</v>
      </c>
      <c r="I3808" s="168" t="s">
        <v>7598</v>
      </c>
      <c r="J3808" s="173">
        <v>1.0</v>
      </c>
      <c r="K3808" s="31" t="s">
        <v>438</v>
      </c>
      <c r="L3808" s="31" t="s">
        <v>134</v>
      </c>
      <c r="M3808" s="174">
        <v>45763.0</v>
      </c>
      <c r="N3808" s="31" t="s">
        <v>78</v>
      </c>
      <c r="O3808" s="173">
        <v>1.0</v>
      </c>
    </row>
    <row r="3809">
      <c r="A3809" s="99" t="s">
        <v>8968</v>
      </c>
      <c r="B3809" s="168" t="s">
        <v>8969</v>
      </c>
      <c r="C3809" s="31" t="s">
        <v>1725</v>
      </c>
      <c r="D3809" s="168" t="s">
        <v>8970</v>
      </c>
      <c r="E3809" s="31" t="s">
        <v>8971</v>
      </c>
      <c r="F3809" s="31" t="s">
        <v>722</v>
      </c>
      <c r="G3809" s="163" t="s">
        <v>1728</v>
      </c>
      <c r="H3809" s="31" t="s">
        <v>1728</v>
      </c>
      <c r="I3809" s="168" t="s">
        <v>7587</v>
      </c>
      <c r="J3809" s="173">
        <v>1.0</v>
      </c>
      <c r="K3809" s="31" t="s">
        <v>447</v>
      </c>
      <c r="L3809" s="31" t="s">
        <v>134</v>
      </c>
      <c r="M3809" s="174">
        <v>45763.0</v>
      </c>
      <c r="N3809" s="31" t="s">
        <v>78</v>
      </c>
      <c r="O3809" s="173">
        <v>1.0</v>
      </c>
    </row>
    <row r="3810">
      <c r="A3810" s="99" t="s">
        <v>8972</v>
      </c>
      <c r="B3810" s="168" t="s">
        <v>8969</v>
      </c>
      <c r="C3810" s="31" t="s">
        <v>1732</v>
      </c>
      <c r="D3810" s="168" t="s">
        <v>8970</v>
      </c>
      <c r="E3810" s="31" t="s">
        <v>8971</v>
      </c>
      <c r="F3810" s="31" t="s">
        <v>722</v>
      </c>
      <c r="G3810" s="168" t="s">
        <v>7953</v>
      </c>
      <c r="H3810" s="31" t="s">
        <v>7912</v>
      </c>
      <c r="I3810" s="168" t="s">
        <v>7587</v>
      </c>
      <c r="J3810" s="173">
        <v>1.0</v>
      </c>
      <c r="K3810" s="31" t="s">
        <v>447</v>
      </c>
      <c r="L3810" s="31" t="s">
        <v>134</v>
      </c>
      <c r="M3810" s="174">
        <v>45763.0</v>
      </c>
      <c r="N3810" s="31" t="s">
        <v>78</v>
      </c>
      <c r="O3810" s="173">
        <v>1.0</v>
      </c>
    </row>
    <row r="3811">
      <c r="A3811" s="99" t="s">
        <v>8973</v>
      </c>
      <c r="B3811" s="168" t="s">
        <v>8925</v>
      </c>
      <c r="C3811" s="31" t="s">
        <v>1735</v>
      </c>
      <c r="D3811" s="168" t="s">
        <v>8926</v>
      </c>
      <c r="E3811" s="31" t="s">
        <v>8188</v>
      </c>
      <c r="F3811" s="31" t="s">
        <v>830</v>
      </c>
      <c r="G3811" s="168" t="s">
        <v>8778</v>
      </c>
      <c r="H3811" s="31" t="s">
        <v>8043</v>
      </c>
      <c r="I3811" s="168" t="s">
        <v>7587</v>
      </c>
      <c r="J3811" s="173">
        <v>1.0</v>
      </c>
      <c r="K3811" s="31" t="s">
        <v>447</v>
      </c>
      <c r="L3811" s="31" t="s">
        <v>134</v>
      </c>
      <c r="M3811" s="174">
        <v>45763.0</v>
      </c>
      <c r="N3811" s="31" t="s">
        <v>78</v>
      </c>
      <c r="O3811" s="173">
        <v>1.0</v>
      </c>
    </row>
    <row r="3812">
      <c r="A3812" s="99" t="s">
        <v>8974</v>
      </c>
      <c r="B3812" s="168" t="s">
        <v>8975</v>
      </c>
      <c r="C3812" s="31" t="s">
        <v>1725</v>
      </c>
      <c r="D3812" s="168" t="s">
        <v>8976</v>
      </c>
      <c r="E3812" s="31" t="s">
        <v>8977</v>
      </c>
      <c r="F3812" s="31" t="s">
        <v>517</v>
      </c>
      <c r="G3812" s="163" t="s">
        <v>1728</v>
      </c>
      <c r="H3812" s="31" t="s">
        <v>1728</v>
      </c>
      <c r="I3812" s="168" t="s">
        <v>7598</v>
      </c>
      <c r="J3812" s="173">
        <v>1.0</v>
      </c>
      <c r="K3812" s="31" t="s">
        <v>438</v>
      </c>
      <c r="L3812" s="31" t="s">
        <v>134</v>
      </c>
      <c r="M3812" s="174">
        <v>45763.0</v>
      </c>
      <c r="N3812" s="31" t="s">
        <v>78</v>
      </c>
      <c r="O3812" s="173">
        <v>1.0</v>
      </c>
    </row>
    <row r="3813">
      <c r="A3813" s="99" t="s">
        <v>8978</v>
      </c>
      <c r="B3813" s="168" t="s">
        <v>8979</v>
      </c>
      <c r="C3813" s="31" t="s">
        <v>1725</v>
      </c>
      <c r="D3813" s="168" t="s">
        <v>8980</v>
      </c>
      <c r="E3813" s="31" t="s">
        <v>7700</v>
      </c>
      <c r="F3813" s="31" t="s">
        <v>178</v>
      </c>
      <c r="G3813" s="163" t="s">
        <v>1728</v>
      </c>
      <c r="H3813" s="31" t="s">
        <v>1728</v>
      </c>
      <c r="I3813" s="168" t="s">
        <v>7587</v>
      </c>
      <c r="J3813" s="173">
        <v>1.0</v>
      </c>
      <c r="K3813" s="31" t="s">
        <v>447</v>
      </c>
      <c r="L3813" s="31" t="s">
        <v>134</v>
      </c>
      <c r="M3813" s="174">
        <v>45763.0</v>
      </c>
      <c r="N3813" s="31" t="s">
        <v>78</v>
      </c>
      <c r="O3813" s="173">
        <v>1.0</v>
      </c>
    </row>
    <row r="3814">
      <c r="A3814" s="99" t="s">
        <v>8981</v>
      </c>
      <c r="B3814" s="168" t="s">
        <v>8979</v>
      </c>
      <c r="C3814" s="31" t="s">
        <v>1732</v>
      </c>
      <c r="D3814" s="168" t="s">
        <v>8980</v>
      </c>
      <c r="E3814" s="31" t="s">
        <v>7700</v>
      </c>
      <c r="F3814" s="31" t="s">
        <v>178</v>
      </c>
      <c r="G3814" s="168" t="s">
        <v>6891</v>
      </c>
      <c r="H3814" s="31" t="s">
        <v>6719</v>
      </c>
      <c r="I3814" s="168" t="s">
        <v>7587</v>
      </c>
      <c r="J3814" s="173">
        <v>1.0</v>
      </c>
      <c r="K3814" s="31" t="s">
        <v>447</v>
      </c>
      <c r="L3814" s="31" t="s">
        <v>134</v>
      </c>
      <c r="M3814" s="174">
        <v>45763.0</v>
      </c>
      <c r="N3814" s="31" t="s">
        <v>78</v>
      </c>
      <c r="O3814" s="173">
        <v>1.0</v>
      </c>
    </row>
    <row r="3815">
      <c r="A3815" s="99" t="s">
        <v>8982</v>
      </c>
      <c r="B3815" s="168" t="s">
        <v>8983</v>
      </c>
      <c r="C3815" s="31" t="s">
        <v>1725</v>
      </c>
      <c r="D3815" s="168" t="s">
        <v>8984</v>
      </c>
      <c r="E3815" s="31" t="s">
        <v>2754</v>
      </c>
      <c r="F3815" s="31" t="s">
        <v>132</v>
      </c>
      <c r="G3815" s="163" t="s">
        <v>1728</v>
      </c>
      <c r="H3815" s="31" t="s">
        <v>1728</v>
      </c>
      <c r="I3815" s="168" t="s">
        <v>7598</v>
      </c>
      <c r="J3815" s="173">
        <v>1.0</v>
      </c>
      <c r="K3815" s="31" t="s">
        <v>438</v>
      </c>
      <c r="L3815" s="31" t="s">
        <v>134</v>
      </c>
      <c r="M3815" s="174">
        <v>45763.0</v>
      </c>
      <c r="N3815" s="31" t="s">
        <v>78</v>
      </c>
      <c r="O3815" s="173">
        <v>1.0</v>
      </c>
    </row>
    <row r="3816">
      <c r="A3816" s="99" t="s">
        <v>8985</v>
      </c>
      <c r="B3816" s="168" t="s">
        <v>8983</v>
      </c>
      <c r="C3816" s="31" t="s">
        <v>1732</v>
      </c>
      <c r="D3816" s="168" t="s">
        <v>8984</v>
      </c>
      <c r="E3816" s="31" t="s">
        <v>2754</v>
      </c>
      <c r="F3816" s="31" t="s">
        <v>132</v>
      </c>
      <c r="G3816" s="168" t="s">
        <v>7876</v>
      </c>
      <c r="H3816" s="31" t="s">
        <v>7873</v>
      </c>
      <c r="I3816" s="168" t="s">
        <v>7598</v>
      </c>
      <c r="J3816" s="173">
        <v>1.0</v>
      </c>
      <c r="K3816" s="31" t="s">
        <v>438</v>
      </c>
      <c r="L3816" s="31" t="s">
        <v>134</v>
      </c>
      <c r="M3816" s="174">
        <v>45763.0</v>
      </c>
      <c r="N3816" s="31" t="s">
        <v>78</v>
      </c>
      <c r="O3816" s="173">
        <v>1.0</v>
      </c>
    </row>
    <row r="3817">
      <c r="A3817" s="99" t="s">
        <v>8986</v>
      </c>
      <c r="B3817" s="168" t="s">
        <v>8900</v>
      </c>
      <c r="C3817" s="31" t="s">
        <v>1735</v>
      </c>
      <c r="D3817" s="168" t="s">
        <v>8901</v>
      </c>
      <c r="E3817" s="31" t="s">
        <v>8902</v>
      </c>
      <c r="F3817" s="31" t="s">
        <v>513</v>
      </c>
      <c r="G3817" s="168" t="s">
        <v>1962</v>
      </c>
      <c r="H3817" s="31" t="s">
        <v>1944</v>
      </c>
      <c r="I3817" s="168" t="s">
        <v>7587</v>
      </c>
      <c r="J3817" s="173">
        <v>1.0</v>
      </c>
      <c r="K3817" s="31" t="s">
        <v>447</v>
      </c>
      <c r="L3817" s="31" t="s">
        <v>134</v>
      </c>
      <c r="M3817" s="174">
        <v>45763.0</v>
      </c>
      <c r="N3817" s="31" t="s">
        <v>78</v>
      </c>
      <c r="O3817" s="173">
        <v>1.0</v>
      </c>
    </row>
    <row r="3818">
      <c r="A3818" s="99" t="s">
        <v>8987</v>
      </c>
      <c r="B3818" s="168" t="s">
        <v>8988</v>
      </c>
      <c r="C3818" s="31" t="s">
        <v>1725</v>
      </c>
      <c r="D3818" s="168" t="s">
        <v>8989</v>
      </c>
      <c r="E3818" s="31" t="s">
        <v>8990</v>
      </c>
      <c r="F3818" s="31" t="s">
        <v>830</v>
      </c>
      <c r="G3818" s="163" t="s">
        <v>1728</v>
      </c>
      <c r="H3818" s="31" t="s">
        <v>1728</v>
      </c>
      <c r="I3818" s="168" t="s">
        <v>7598</v>
      </c>
      <c r="J3818" s="173">
        <v>1.0</v>
      </c>
      <c r="K3818" s="31" t="s">
        <v>438</v>
      </c>
      <c r="L3818" s="31" t="s">
        <v>134</v>
      </c>
      <c r="M3818" s="174">
        <v>45763.0</v>
      </c>
      <c r="N3818" s="31" t="s">
        <v>78</v>
      </c>
      <c r="O3818" s="173">
        <v>1.0</v>
      </c>
    </row>
    <row r="3819">
      <c r="A3819" s="99" t="s">
        <v>8991</v>
      </c>
      <c r="B3819" s="168" t="s">
        <v>8963</v>
      </c>
      <c r="C3819" s="31" t="s">
        <v>1735</v>
      </c>
      <c r="D3819" s="168" t="s">
        <v>8964</v>
      </c>
      <c r="E3819" s="31" t="s">
        <v>8965</v>
      </c>
      <c r="F3819" s="31" t="s">
        <v>830</v>
      </c>
      <c r="G3819" s="168" t="s">
        <v>8778</v>
      </c>
      <c r="H3819" s="31" t="s">
        <v>8043</v>
      </c>
      <c r="I3819" s="168" t="s">
        <v>7598</v>
      </c>
      <c r="J3819" s="173">
        <v>1.0</v>
      </c>
      <c r="K3819" s="31" t="s">
        <v>438</v>
      </c>
      <c r="L3819" s="31" t="s">
        <v>134</v>
      </c>
      <c r="M3819" s="174">
        <v>45763.0</v>
      </c>
      <c r="N3819" s="31" t="s">
        <v>78</v>
      </c>
      <c r="O3819" s="173">
        <v>1.0</v>
      </c>
    </row>
    <row r="3820">
      <c r="A3820" s="99" t="s">
        <v>8992</v>
      </c>
      <c r="B3820" s="168" t="s">
        <v>8928</v>
      </c>
      <c r="C3820" s="31" t="s">
        <v>1735</v>
      </c>
      <c r="D3820" s="168" t="s">
        <v>8929</v>
      </c>
      <c r="E3820" s="31" t="s">
        <v>8930</v>
      </c>
      <c r="F3820" s="31" t="s">
        <v>132</v>
      </c>
      <c r="G3820" s="168" t="s">
        <v>8829</v>
      </c>
      <c r="H3820" s="31" t="s">
        <v>8830</v>
      </c>
      <c r="I3820" s="168" t="s">
        <v>7587</v>
      </c>
      <c r="J3820" s="173">
        <v>1.0</v>
      </c>
      <c r="K3820" s="31" t="s">
        <v>447</v>
      </c>
      <c r="L3820" s="31" t="s">
        <v>134</v>
      </c>
      <c r="M3820" s="174">
        <v>45763.0</v>
      </c>
      <c r="N3820" s="31" t="s">
        <v>78</v>
      </c>
      <c r="O3820" s="173">
        <v>1.0</v>
      </c>
    </row>
    <row r="3821">
      <c r="A3821" s="99" t="s">
        <v>8993</v>
      </c>
      <c r="B3821" s="168" t="s">
        <v>8988</v>
      </c>
      <c r="C3821" s="31" t="s">
        <v>1732</v>
      </c>
      <c r="D3821" s="168" t="s">
        <v>8989</v>
      </c>
      <c r="E3821" s="31" t="s">
        <v>8990</v>
      </c>
      <c r="F3821" s="31" t="s">
        <v>830</v>
      </c>
      <c r="G3821" s="168" t="s">
        <v>8778</v>
      </c>
      <c r="H3821" s="31" t="s">
        <v>8043</v>
      </c>
      <c r="I3821" s="168" t="s">
        <v>7598</v>
      </c>
      <c r="J3821" s="173">
        <v>1.0</v>
      </c>
      <c r="K3821" s="31" t="s">
        <v>438</v>
      </c>
      <c r="L3821" s="31" t="s">
        <v>134</v>
      </c>
      <c r="M3821" s="174">
        <v>45763.0</v>
      </c>
      <c r="N3821" s="31" t="s">
        <v>78</v>
      </c>
      <c r="O3821" s="173">
        <v>1.0</v>
      </c>
    </row>
    <row r="3822">
      <c r="A3822" s="99" t="s">
        <v>8994</v>
      </c>
      <c r="B3822" s="168" t="s">
        <v>8942</v>
      </c>
      <c r="C3822" s="31" t="s">
        <v>1732</v>
      </c>
      <c r="D3822" s="168" t="s">
        <v>8943</v>
      </c>
      <c r="E3822" s="31" t="s">
        <v>8944</v>
      </c>
      <c r="F3822" s="31" t="s">
        <v>132</v>
      </c>
      <c r="G3822" s="168" t="s">
        <v>8829</v>
      </c>
      <c r="H3822" s="31" t="s">
        <v>8830</v>
      </c>
      <c r="I3822" s="168" t="s">
        <v>7587</v>
      </c>
      <c r="J3822" s="173">
        <v>1.0</v>
      </c>
      <c r="K3822" s="31" t="s">
        <v>447</v>
      </c>
      <c r="L3822" s="31" t="s">
        <v>134</v>
      </c>
      <c r="M3822" s="174">
        <v>45763.0</v>
      </c>
      <c r="N3822" s="31" t="s">
        <v>78</v>
      </c>
      <c r="O3822" s="173">
        <v>1.0</v>
      </c>
    </row>
    <row r="3823">
      <c r="A3823" s="99" t="s">
        <v>8995</v>
      </c>
      <c r="B3823" s="168" t="s">
        <v>8959</v>
      </c>
      <c r="C3823" s="31" t="s">
        <v>1732</v>
      </c>
      <c r="D3823" s="168" t="s">
        <v>8960</v>
      </c>
      <c r="E3823" s="31" t="s">
        <v>8961</v>
      </c>
      <c r="F3823" s="31" t="s">
        <v>517</v>
      </c>
      <c r="G3823" s="168" t="s">
        <v>8730</v>
      </c>
      <c r="H3823" s="31" t="s">
        <v>8731</v>
      </c>
      <c r="I3823" s="168" t="s">
        <v>7598</v>
      </c>
      <c r="J3823" s="173">
        <v>1.0</v>
      </c>
      <c r="K3823" s="31" t="s">
        <v>438</v>
      </c>
      <c r="L3823" s="31" t="s">
        <v>134</v>
      </c>
      <c r="M3823" s="174">
        <v>45763.0</v>
      </c>
      <c r="N3823" s="31" t="s">
        <v>78</v>
      </c>
      <c r="O3823" s="173">
        <v>1.0</v>
      </c>
    </row>
    <row r="3824">
      <c r="A3824" s="99" t="s">
        <v>8996</v>
      </c>
      <c r="B3824" s="168" t="s">
        <v>8946</v>
      </c>
      <c r="C3824" s="31" t="s">
        <v>1732</v>
      </c>
      <c r="D3824" s="168" t="s">
        <v>8947</v>
      </c>
      <c r="E3824" s="31" t="s">
        <v>8948</v>
      </c>
      <c r="F3824" s="31" t="s">
        <v>132</v>
      </c>
      <c r="G3824" s="168" t="s">
        <v>8829</v>
      </c>
      <c r="H3824" s="31" t="s">
        <v>8830</v>
      </c>
      <c r="I3824" s="168" t="s">
        <v>7587</v>
      </c>
      <c r="J3824" s="173">
        <v>1.0</v>
      </c>
      <c r="K3824" s="31" t="s">
        <v>447</v>
      </c>
      <c r="L3824" s="31" t="s">
        <v>134</v>
      </c>
      <c r="M3824" s="174">
        <v>45763.0</v>
      </c>
      <c r="N3824" s="31" t="s">
        <v>78</v>
      </c>
      <c r="O3824" s="173">
        <v>1.0</v>
      </c>
    </row>
    <row r="3825">
      <c r="A3825" s="99" t="s">
        <v>8997</v>
      </c>
      <c r="B3825" s="168" t="s">
        <v>8910</v>
      </c>
      <c r="C3825" s="31" t="s">
        <v>1732</v>
      </c>
      <c r="D3825" s="168" t="s">
        <v>8911</v>
      </c>
      <c r="E3825" s="31" t="s">
        <v>8912</v>
      </c>
      <c r="F3825" s="31" t="s">
        <v>131</v>
      </c>
      <c r="G3825" s="168" t="s">
        <v>8730</v>
      </c>
      <c r="H3825" s="31" t="s">
        <v>8731</v>
      </c>
      <c r="I3825" s="168" t="s">
        <v>7587</v>
      </c>
      <c r="J3825" s="173">
        <v>1.0</v>
      </c>
      <c r="K3825" s="31" t="s">
        <v>447</v>
      </c>
      <c r="L3825" s="31" t="s">
        <v>134</v>
      </c>
      <c r="M3825" s="174">
        <v>45763.0</v>
      </c>
      <c r="N3825" s="31" t="s">
        <v>78</v>
      </c>
      <c r="O3825" s="173">
        <v>1.0</v>
      </c>
    </row>
    <row r="3826">
      <c r="A3826" s="99" t="s">
        <v>8998</v>
      </c>
      <c r="B3826" s="168" t="s">
        <v>8896</v>
      </c>
      <c r="C3826" s="31" t="s">
        <v>1735</v>
      </c>
      <c r="D3826" s="168" t="s">
        <v>8897</v>
      </c>
      <c r="E3826" s="31" t="s">
        <v>8898</v>
      </c>
      <c r="F3826" s="31" t="s">
        <v>131</v>
      </c>
      <c r="G3826" s="168" t="s">
        <v>7876</v>
      </c>
      <c r="H3826" s="31" t="s">
        <v>7873</v>
      </c>
      <c r="I3826" s="168" t="s">
        <v>7587</v>
      </c>
      <c r="J3826" s="173">
        <v>1.0</v>
      </c>
      <c r="K3826" s="31" t="s">
        <v>447</v>
      </c>
      <c r="L3826" s="31" t="s">
        <v>134</v>
      </c>
      <c r="M3826" s="174">
        <v>45763.0</v>
      </c>
      <c r="N3826" s="31" t="s">
        <v>78</v>
      </c>
      <c r="O3826" s="173">
        <v>1.0</v>
      </c>
    </row>
    <row r="3827">
      <c r="A3827" s="99" t="s">
        <v>8999</v>
      </c>
      <c r="B3827" s="168" t="s">
        <v>8975</v>
      </c>
      <c r="C3827" s="31" t="s">
        <v>1732</v>
      </c>
      <c r="D3827" s="168" t="s">
        <v>8976</v>
      </c>
      <c r="E3827" s="31" t="s">
        <v>8977</v>
      </c>
      <c r="F3827" s="31" t="s">
        <v>517</v>
      </c>
      <c r="G3827" s="168" t="s">
        <v>8730</v>
      </c>
      <c r="H3827" s="31" t="s">
        <v>8731</v>
      </c>
      <c r="I3827" s="168" t="s">
        <v>7598</v>
      </c>
      <c r="J3827" s="173">
        <v>1.0</v>
      </c>
      <c r="K3827" s="31" t="s">
        <v>438</v>
      </c>
      <c r="L3827" s="31" t="s">
        <v>134</v>
      </c>
      <c r="M3827" s="174">
        <v>45763.0</v>
      </c>
      <c r="N3827" s="31" t="s">
        <v>78</v>
      </c>
      <c r="O3827" s="173">
        <v>1.0</v>
      </c>
    </row>
    <row r="3828">
      <c r="A3828" s="99" t="s">
        <v>9000</v>
      </c>
      <c r="B3828" s="168" t="s">
        <v>8950</v>
      </c>
      <c r="C3828" s="31" t="s">
        <v>1732</v>
      </c>
      <c r="D3828" s="168" t="s">
        <v>8951</v>
      </c>
      <c r="E3828" s="31" t="s">
        <v>8952</v>
      </c>
      <c r="F3828" s="31" t="s">
        <v>132</v>
      </c>
      <c r="G3828" s="168" t="s">
        <v>8829</v>
      </c>
      <c r="H3828" s="31" t="s">
        <v>8830</v>
      </c>
      <c r="I3828" s="168" t="s">
        <v>7587</v>
      </c>
      <c r="J3828" s="173">
        <v>1.0</v>
      </c>
      <c r="K3828" s="31" t="s">
        <v>447</v>
      </c>
      <c r="L3828" s="31" t="s">
        <v>134</v>
      </c>
      <c r="M3828" s="174">
        <v>45763.0</v>
      </c>
      <c r="N3828" s="31" t="s">
        <v>78</v>
      </c>
      <c r="O3828" s="173">
        <v>1.0</v>
      </c>
    </row>
    <row r="3829">
      <c r="A3829" s="99" t="s">
        <v>9001</v>
      </c>
      <c r="B3829" s="168" t="s">
        <v>8969</v>
      </c>
      <c r="C3829" s="31" t="s">
        <v>1735</v>
      </c>
      <c r="D3829" s="168" t="s">
        <v>8970</v>
      </c>
      <c r="E3829" s="31" t="s">
        <v>8971</v>
      </c>
      <c r="F3829" s="31" t="s">
        <v>722</v>
      </c>
      <c r="G3829" s="168" t="s">
        <v>7953</v>
      </c>
      <c r="H3829" s="31" t="s">
        <v>7912</v>
      </c>
      <c r="I3829" s="168" t="s">
        <v>7587</v>
      </c>
      <c r="J3829" s="173">
        <v>1.0</v>
      </c>
      <c r="K3829" s="31" t="s">
        <v>447</v>
      </c>
      <c r="L3829" s="31" t="s">
        <v>134</v>
      </c>
      <c r="M3829" s="174">
        <v>45763.0</v>
      </c>
      <c r="N3829" s="31" t="s">
        <v>78</v>
      </c>
      <c r="O3829" s="173">
        <v>1.0</v>
      </c>
    </row>
    <row r="3830">
      <c r="A3830" s="99" t="s">
        <v>9002</v>
      </c>
      <c r="B3830" s="168" t="s">
        <v>8979</v>
      </c>
      <c r="C3830" s="31" t="s">
        <v>1735</v>
      </c>
      <c r="D3830" s="168" t="s">
        <v>8980</v>
      </c>
      <c r="E3830" s="31" t="s">
        <v>7700</v>
      </c>
      <c r="F3830" s="31" t="s">
        <v>178</v>
      </c>
      <c r="G3830" s="168" t="s">
        <v>6891</v>
      </c>
      <c r="H3830" s="31" t="s">
        <v>6719</v>
      </c>
      <c r="I3830" s="168" t="s">
        <v>7587</v>
      </c>
      <c r="J3830" s="173">
        <v>1.0</v>
      </c>
      <c r="K3830" s="31" t="s">
        <v>447</v>
      </c>
      <c r="L3830" s="31" t="s">
        <v>134</v>
      </c>
      <c r="M3830" s="174">
        <v>45763.0</v>
      </c>
      <c r="N3830" s="31" t="s">
        <v>78</v>
      </c>
      <c r="O3830" s="173">
        <v>1.0</v>
      </c>
    </row>
    <row r="3831">
      <c r="A3831" s="99" t="s">
        <v>9003</v>
      </c>
      <c r="B3831" s="168" t="s">
        <v>8988</v>
      </c>
      <c r="C3831" s="31" t="s">
        <v>1735</v>
      </c>
      <c r="D3831" s="168" t="s">
        <v>8989</v>
      </c>
      <c r="E3831" s="31" t="s">
        <v>8990</v>
      </c>
      <c r="F3831" s="31" t="s">
        <v>830</v>
      </c>
      <c r="G3831" s="168" t="s">
        <v>8778</v>
      </c>
      <c r="H3831" s="31" t="s">
        <v>8043</v>
      </c>
      <c r="I3831" s="168" t="s">
        <v>7598</v>
      </c>
      <c r="J3831" s="173">
        <v>1.0</v>
      </c>
      <c r="K3831" s="31" t="s">
        <v>438</v>
      </c>
      <c r="L3831" s="31" t="s">
        <v>134</v>
      </c>
      <c r="M3831" s="174">
        <v>45763.0</v>
      </c>
      <c r="N3831" s="31" t="s">
        <v>78</v>
      </c>
      <c r="O3831" s="173">
        <v>1.0</v>
      </c>
    </row>
    <row r="3832">
      <c r="A3832" s="99" t="s">
        <v>9004</v>
      </c>
      <c r="B3832" s="168" t="s">
        <v>9005</v>
      </c>
      <c r="C3832" s="31" t="s">
        <v>1725</v>
      </c>
      <c r="D3832" s="168" t="s">
        <v>9006</v>
      </c>
      <c r="E3832" s="31" t="s">
        <v>8952</v>
      </c>
      <c r="F3832" s="31" t="s">
        <v>132</v>
      </c>
      <c r="G3832" s="163" t="s">
        <v>1728</v>
      </c>
      <c r="H3832" s="31" t="s">
        <v>1728</v>
      </c>
      <c r="I3832" s="168" t="s">
        <v>7598</v>
      </c>
      <c r="J3832" s="173">
        <v>1.0</v>
      </c>
      <c r="K3832" s="31" t="s">
        <v>438</v>
      </c>
      <c r="L3832" s="31" t="s">
        <v>134</v>
      </c>
      <c r="M3832" s="174">
        <v>45763.0</v>
      </c>
      <c r="N3832" s="31" t="s">
        <v>78</v>
      </c>
      <c r="O3832" s="173">
        <v>1.0</v>
      </c>
    </row>
    <row r="3833">
      <c r="A3833" s="99" t="s">
        <v>9007</v>
      </c>
      <c r="B3833" s="168" t="s">
        <v>9005</v>
      </c>
      <c r="C3833" s="31" t="s">
        <v>1732</v>
      </c>
      <c r="D3833" s="168" t="s">
        <v>9006</v>
      </c>
      <c r="E3833" s="31" t="s">
        <v>8952</v>
      </c>
      <c r="F3833" s="31" t="s">
        <v>132</v>
      </c>
      <c r="G3833" s="168" t="s">
        <v>8829</v>
      </c>
      <c r="H3833" s="31" t="s">
        <v>8830</v>
      </c>
      <c r="I3833" s="168" t="s">
        <v>7598</v>
      </c>
      <c r="J3833" s="173">
        <v>1.0</v>
      </c>
      <c r="K3833" s="31" t="s">
        <v>438</v>
      </c>
      <c r="L3833" s="31" t="s">
        <v>134</v>
      </c>
      <c r="M3833" s="174">
        <v>45763.0</v>
      </c>
      <c r="N3833" s="31" t="s">
        <v>78</v>
      </c>
      <c r="O3833" s="173">
        <v>1.0</v>
      </c>
    </row>
    <row r="3834">
      <c r="A3834" s="99" t="s">
        <v>9008</v>
      </c>
      <c r="B3834" s="168" t="s">
        <v>9009</v>
      </c>
      <c r="C3834" s="31" t="s">
        <v>1725</v>
      </c>
      <c r="D3834" s="168" t="s">
        <v>9010</v>
      </c>
      <c r="E3834" s="31" t="s">
        <v>9011</v>
      </c>
      <c r="F3834" s="31" t="s">
        <v>517</v>
      </c>
      <c r="G3834" s="163" t="s">
        <v>1728</v>
      </c>
      <c r="H3834" s="31" t="s">
        <v>1728</v>
      </c>
      <c r="I3834" s="168" t="s">
        <v>7598</v>
      </c>
      <c r="J3834" s="173">
        <v>1.0</v>
      </c>
      <c r="K3834" s="31" t="s">
        <v>438</v>
      </c>
      <c r="L3834" s="31" t="s">
        <v>134</v>
      </c>
      <c r="M3834" s="174">
        <v>45763.0</v>
      </c>
      <c r="N3834" s="31" t="s">
        <v>78</v>
      </c>
      <c r="O3834" s="173">
        <v>1.0</v>
      </c>
    </row>
    <row r="3835">
      <c r="A3835" s="99" t="s">
        <v>9012</v>
      </c>
      <c r="B3835" s="168" t="s">
        <v>9009</v>
      </c>
      <c r="C3835" s="31" t="s">
        <v>1732</v>
      </c>
      <c r="D3835" s="168" t="s">
        <v>9010</v>
      </c>
      <c r="E3835" s="31" t="s">
        <v>9011</v>
      </c>
      <c r="F3835" s="31" t="s">
        <v>517</v>
      </c>
      <c r="G3835" s="168" t="s">
        <v>8730</v>
      </c>
      <c r="H3835" s="31" t="s">
        <v>8731</v>
      </c>
      <c r="I3835" s="168" t="s">
        <v>7598</v>
      </c>
      <c r="J3835" s="173">
        <v>1.0</v>
      </c>
      <c r="K3835" s="31" t="s">
        <v>438</v>
      </c>
      <c r="L3835" s="31" t="s">
        <v>134</v>
      </c>
      <c r="M3835" s="174">
        <v>45763.0</v>
      </c>
      <c r="N3835" s="31" t="s">
        <v>78</v>
      </c>
      <c r="O3835" s="173">
        <v>1.0</v>
      </c>
    </row>
    <row r="3836">
      <c r="A3836" s="99" t="s">
        <v>9013</v>
      </c>
      <c r="B3836" s="168" t="s">
        <v>9014</v>
      </c>
      <c r="C3836" s="31" t="s">
        <v>1725</v>
      </c>
      <c r="D3836" s="168" t="s">
        <v>9015</v>
      </c>
      <c r="E3836" s="31" t="s">
        <v>9016</v>
      </c>
      <c r="F3836" s="31" t="s">
        <v>401</v>
      </c>
      <c r="G3836" s="163" t="s">
        <v>1728</v>
      </c>
      <c r="H3836" s="31" t="s">
        <v>1728</v>
      </c>
      <c r="I3836" s="168" t="s">
        <v>7598</v>
      </c>
      <c r="J3836" s="173">
        <v>1.0</v>
      </c>
      <c r="K3836" s="31" t="s">
        <v>438</v>
      </c>
      <c r="L3836" s="31" t="s">
        <v>134</v>
      </c>
      <c r="M3836" s="174">
        <v>45763.0</v>
      </c>
      <c r="N3836" s="31" t="s">
        <v>78</v>
      </c>
      <c r="O3836" s="173">
        <v>1.0</v>
      </c>
    </row>
    <row r="3837">
      <c r="A3837" s="99" t="s">
        <v>9017</v>
      </c>
      <c r="B3837" s="168" t="s">
        <v>8975</v>
      </c>
      <c r="C3837" s="31" t="s">
        <v>1735</v>
      </c>
      <c r="D3837" s="168" t="s">
        <v>8976</v>
      </c>
      <c r="E3837" s="31" t="s">
        <v>8977</v>
      </c>
      <c r="F3837" s="31" t="s">
        <v>517</v>
      </c>
      <c r="G3837" s="168" t="s">
        <v>8730</v>
      </c>
      <c r="H3837" s="31" t="s">
        <v>8731</v>
      </c>
      <c r="I3837" s="168" t="s">
        <v>7598</v>
      </c>
      <c r="J3837" s="173">
        <v>1.0</v>
      </c>
      <c r="K3837" s="31" t="s">
        <v>438</v>
      </c>
      <c r="L3837" s="31" t="s">
        <v>134</v>
      </c>
      <c r="M3837" s="174">
        <v>45763.0</v>
      </c>
      <c r="N3837" s="31" t="s">
        <v>78</v>
      </c>
      <c r="O3837" s="173">
        <v>1.0</v>
      </c>
    </row>
    <row r="3838">
      <c r="A3838" s="99" t="s">
        <v>9018</v>
      </c>
      <c r="B3838" s="168" t="s">
        <v>8950</v>
      </c>
      <c r="C3838" s="31" t="s">
        <v>1735</v>
      </c>
      <c r="D3838" s="168" t="s">
        <v>8951</v>
      </c>
      <c r="E3838" s="31" t="s">
        <v>8952</v>
      </c>
      <c r="F3838" s="31" t="s">
        <v>132</v>
      </c>
      <c r="G3838" s="168" t="s">
        <v>8829</v>
      </c>
      <c r="H3838" s="31" t="s">
        <v>8830</v>
      </c>
      <c r="I3838" s="168" t="s">
        <v>7587</v>
      </c>
      <c r="J3838" s="173">
        <v>1.0</v>
      </c>
      <c r="K3838" s="31" t="s">
        <v>447</v>
      </c>
      <c r="L3838" s="31" t="s">
        <v>134</v>
      </c>
      <c r="M3838" s="174">
        <v>45763.0</v>
      </c>
      <c r="N3838" s="31" t="s">
        <v>78</v>
      </c>
      <c r="O3838" s="173">
        <v>1.0</v>
      </c>
    </row>
    <row r="3839">
      <c r="A3839" s="99" t="s">
        <v>9019</v>
      </c>
      <c r="B3839" s="168" t="s">
        <v>9020</v>
      </c>
      <c r="C3839" s="31" t="s">
        <v>1725</v>
      </c>
      <c r="D3839" s="168" t="s">
        <v>9021</v>
      </c>
      <c r="E3839" s="31" t="s">
        <v>9022</v>
      </c>
      <c r="F3839" s="31" t="s">
        <v>517</v>
      </c>
      <c r="G3839" s="163" t="s">
        <v>1728</v>
      </c>
      <c r="H3839" s="31" t="s">
        <v>1728</v>
      </c>
      <c r="I3839" s="168" t="s">
        <v>7587</v>
      </c>
      <c r="J3839" s="173">
        <v>1.0</v>
      </c>
      <c r="K3839" s="31" t="s">
        <v>447</v>
      </c>
      <c r="L3839" s="31" t="s">
        <v>134</v>
      </c>
      <c r="M3839" s="174">
        <v>45763.0</v>
      </c>
      <c r="N3839" s="31" t="s">
        <v>78</v>
      </c>
      <c r="O3839" s="173">
        <v>1.0</v>
      </c>
    </row>
    <row r="3840">
      <c r="A3840" s="99" t="s">
        <v>9023</v>
      </c>
      <c r="B3840" s="168" t="s">
        <v>9020</v>
      </c>
      <c r="C3840" s="31" t="s">
        <v>1732</v>
      </c>
      <c r="D3840" s="168" t="s">
        <v>9021</v>
      </c>
      <c r="E3840" s="31" t="s">
        <v>9022</v>
      </c>
      <c r="F3840" s="31" t="s">
        <v>517</v>
      </c>
      <c r="G3840" s="168" t="s">
        <v>8730</v>
      </c>
      <c r="H3840" s="31" t="s">
        <v>8731</v>
      </c>
      <c r="I3840" s="168" t="s">
        <v>7587</v>
      </c>
      <c r="J3840" s="173">
        <v>1.0</v>
      </c>
      <c r="K3840" s="31" t="s">
        <v>447</v>
      </c>
      <c r="L3840" s="31" t="s">
        <v>134</v>
      </c>
      <c r="M3840" s="174">
        <v>45763.0</v>
      </c>
      <c r="N3840" s="31" t="s">
        <v>78</v>
      </c>
      <c r="O3840" s="173">
        <v>1.0</v>
      </c>
    </row>
    <row r="3841">
      <c r="A3841" s="99" t="s">
        <v>9024</v>
      </c>
      <c r="B3841" s="168" t="s">
        <v>8983</v>
      </c>
      <c r="C3841" s="31" t="s">
        <v>1735</v>
      </c>
      <c r="D3841" s="168" t="s">
        <v>8984</v>
      </c>
      <c r="E3841" s="31" t="s">
        <v>2754</v>
      </c>
      <c r="F3841" s="31" t="s">
        <v>132</v>
      </c>
      <c r="G3841" s="168" t="s">
        <v>7876</v>
      </c>
      <c r="H3841" s="31" t="s">
        <v>7873</v>
      </c>
      <c r="I3841" s="168" t="s">
        <v>7598</v>
      </c>
      <c r="J3841" s="173">
        <v>1.0</v>
      </c>
      <c r="K3841" s="31" t="s">
        <v>438</v>
      </c>
      <c r="L3841" s="31" t="s">
        <v>134</v>
      </c>
      <c r="M3841" s="174">
        <v>45763.0</v>
      </c>
      <c r="N3841" s="31" t="s">
        <v>78</v>
      </c>
      <c r="O3841" s="173">
        <v>1.0</v>
      </c>
    </row>
    <row r="3842">
      <c r="A3842" s="99" t="s">
        <v>9025</v>
      </c>
      <c r="B3842" s="168" t="s">
        <v>8920</v>
      </c>
      <c r="C3842" s="31" t="s">
        <v>1732</v>
      </c>
      <c r="D3842" s="168" t="s">
        <v>8921</v>
      </c>
      <c r="E3842" s="31" t="s">
        <v>8922</v>
      </c>
      <c r="F3842" s="31" t="s">
        <v>830</v>
      </c>
      <c r="G3842" s="168" t="s">
        <v>8730</v>
      </c>
      <c r="H3842" s="31" t="s">
        <v>8731</v>
      </c>
      <c r="I3842" s="168" t="s">
        <v>7587</v>
      </c>
      <c r="J3842" s="173">
        <v>1.0</v>
      </c>
      <c r="K3842" s="31" t="s">
        <v>447</v>
      </c>
      <c r="L3842" s="31" t="s">
        <v>134</v>
      </c>
      <c r="M3842" s="174">
        <v>45763.0</v>
      </c>
      <c r="N3842" s="31" t="s">
        <v>78</v>
      </c>
      <c r="O3842" s="173">
        <v>1.0</v>
      </c>
    </row>
    <row r="3843">
      <c r="A3843" s="99" t="s">
        <v>9026</v>
      </c>
      <c r="B3843" s="168" t="s">
        <v>9027</v>
      </c>
      <c r="C3843" s="31" t="s">
        <v>1725</v>
      </c>
      <c r="D3843" s="168" t="s">
        <v>9028</v>
      </c>
      <c r="E3843" s="31" t="s">
        <v>9029</v>
      </c>
      <c r="F3843" s="31" t="s">
        <v>722</v>
      </c>
      <c r="G3843" s="163" t="s">
        <v>1728</v>
      </c>
      <c r="H3843" s="31" t="s">
        <v>1728</v>
      </c>
      <c r="I3843" s="168" t="s">
        <v>7598</v>
      </c>
      <c r="J3843" s="173">
        <v>1.0</v>
      </c>
      <c r="K3843" s="31" t="s">
        <v>438</v>
      </c>
      <c r="L3843" s="31" t="s">
        <v>134</v>
      </c>
      <c r="M3843" s="174">
        <v>45763.0</v>
      </c>
      <c r="N3843" s="31" t="s">
        <v>78</v>
      </c>
      <c r="O3843" s="173">
        <v>1.0</v>
      </c>
    </row>
    <row r="3844">
      <c r="A3844" s="99" t="s">
        <v>9030</v>
      </c>
      <c r="B3844" s="168" t="s">
        <v>9031</v>
      </c>
      <c r="C3844" s="31" t="s">
        <v>1725</v>
      </c>
      <c r="D3844" s="168" t="s">
        <v>9032</v>
      </c>
      <c r="E3844" s="31" t="s">
        <v>9033</v>
      </c>
      <c r="F3844" s="31" t="s">
        <v>178</v>
      </c>
      <c r="G3844" s="163" t="s">
        <v>1728</v>
      </c>
      <c r="H3844" s="31" t="s">
        <v>1728</v>
      </c>
      <c r="I3844" s="168" t="s">
        <v>7598</v>
      </c>
      <c r="J3844" s="173">
        <v>1.0</v>
      </c>
      <c r="K3844" s="31" t="s">
        <v>438</v>
      </c>
      <c r="L3844" s="31" t="s">
        <v>134</v>
      </c>
      <c r="M3844" s="174">
        <v>45763.0</v>
      </c>
      <c r="N3844" s="31" t="s">
        <v>78</v>
      </c>
      <c r="O3844" s="173">
        <v>1.0</v>
      </c>
    </row>
    <row r="3845">
      <c r="A3845" s="99" t="s">
        <v>9034</v>
      </c>
      <c r="B3845" s="168" t="s">
        <v>9031</v>
      </c>
      <c r="C3845" s="31" t="s">
        <v>1732</v>
      </c>
      <c r="D3845" s="168" t="s">
        <v>9032</v>
      </c>
      <c r="E3845" s="31" t="s">
        <v>9033</v>
      </c>
      <c r="F3845" s="31" t="s">
        <v>178</v>
      </c>
      <c r="G3845" s="168" t="s">
        <v>6891</v>
      </c>
      <c r="H3845" s="31" t="s">
        <v>6719</v>
      </c>
      <c r="I3845" s="168" t="s">
        <v>7598</v>
      </c>
      <c r="J3845" s="173">
        <v>1.0</v>
      </c>
      <c r="K3845" s="31" t="s">
        <v>438</v>
      </c>
      <c r="L3845" s="31" t="s">
        <v>134</v>
      </c>
      <c r="M3845" s="174">
        <v>45763.0</v>
      </c>
      <c r="N3845" s="31" t="s">
        <v>78</v>
      </c>
      <c r="O3845" s="173">
        <v>1.0</v>
      </c>
    </row>
    <row r="3846">
      <c r="A3846" s="99" t="s">
        <v>9035</v>
      </c>
      <c r="B3846" s="168" t="s">
        <v>8942</v>
      </c>
      <c r="C3846" s="31" t="s">
        <v>1735</v>
      </c>
      <c r="D3846" s="168" t="s">
        <v>8943</v>
      </c>
      <c r="E3846" s="31" t="s">
        <v>8944</v>
      </c>
      <c r="F3846" s="31" t="s">
        <v>132</v>
      </c>
      <c r="G3846" s="168" t="s">
        <v>8829</v>
      </c>
      <c r="H3846" s="31" t="s">
        <v>8830</v>
      </c>
      <c r="I3846" s="168" t="s">
        <v>7587</v>
      </c>
      <c r="J3846" s="173">
        <v>1.0</v>
      </c>
      <c r="K3846" s="31" t="s">
        <v>447</v>
      </c>
      <c r="L3846" s="31" t="s">
        <v>134</v>
      </c>
      <c r="M3846" s="174">
        <v>45763.0</v>
      </c>
      <c r="N3846" s="31" t="s">
        <v>78</v>
      </c>
      <c r="O3846" s="173">
        <v>1.0</v>
      </c>
    </row>
    <row r="3847">
      <c r="A3847" s="99" t="s">
        <v>9036</v>
      </c>
      <c r="B3847" s="168" t="s">
        <v>8920</v>
      </c>
      <c r="C3847" s="31" t="s">
        <v>1735</v>
      </c>
      <c r="D3847" s="168" t="s">
        <v>8921</v>
      </c>
      <c r="E3847" s="31" t="s">
        <v>8922</v>
      </c>
      <c r="F3847" s="31" t="s">
        <v>830</v>
      </c>
      <c r="G3847" s="168" t="s">
        <v>8730</v>
      </c>
      <c r="H3847" s="31" t="s">
        <v>8731</v>
      </c>
      <c r="I3847" s="168" t="s">
        <v>7587</v>
      </c>
      <c r="J3847" s="173">
        <v>1.0</v>
      </c>
      <c r="K3847" s="31" t="s">
        <v>447</v>
      </c>
      <c r="L3847" s="31" t="s">
        <v>134</v>
      </c>
      <c r="M3847" s="174">
        <v>45763.0</v>
      </c>
      <c r="N3847" s="31" t="s">
        <v>78</v>
      </c>
      <c r="O3847" s="173">
        <v>1.0</v>
      </c>
    </row>
    <row r="3848">
      <c r="A3848" s="99" t="s">
        <v>9037</v>
      </c>
      <c r="B3848" s="168" t="s">
        <v>9031</v>
      </c>
      <c r="C3848" s="31" t="s">
        <v>1735</v>
      </c>
      <c r="D3848" s="168" t="s">
        <v>9032</v>
      </c>
      <c r="E3848" s="31" t="s">
        <v>9033</v>
      </c>
      <c r="F3848" s="31" t="s">
        <v>178</v>
      </c>
      <c r="G3848" s="168" t="s">
        <v>6891</v>
      </c>
      <c r="H3848" s="31" t="s">
        <v>6719</v>
      </c>
      <c r="I3848" s="168" t="s">
        <v>7598</v>
      </c>
      <c r="J3848" s="173">
        <v>1.0</v>
      </c>
      <c r="K3848" s="31" t="s">
        <v>438</v>
      </c>
      <c r="L3848" s="31" t="s">
        <v>134</v>
      </c>
      <c r="M3848" s="174">
        <v>45763.0</v>
      </c>
      <c r="N3848" s="31" t="s">
        <v>78</v>
      </c>
      <c r="O3848" s="173">
        <v>1.0</v>
      </c>
    </row>
    <row r="3849">
      <c r="A3849" s="99" t="s">
        <v>9038</v>
      </c>
      <c r="B3849" s="168" t="s">
        <v>9039</v>
      </c>
      <c r="C3849" s="31" t="s">
        <v>1725</v>
      </c>
      <c r="D3849" s="168" t="s">
        <v>9040</v>
      </c>
      <c r="E3849" s="31" t="s">
        <v>9041</v>
      </c>
      <c r="F3849" s="31" t="s">
        <v>129</v>
      </c>
      <c r="G3849" s="163" t="s">
        <v>1728</v>
      </c>
      <c r="H3849" s="31" t="s">
        <v>1728</v>
      </c>
      <c r="I3849" s="168" t="s">
        <v>7587</v>
      </c>
      <c r="J3849" s="173">
        <v>1.0</v>
      </c>
      <c r="K3849" s="31" t="s">
        <v>447</v>
      </c>
      <c r="L3849" s="31" t="s">
        <v>134</v>
      </c>
      <c r="M3849" s="174">
        <v>45763.0</v>
      </c>
      <c r="N3849" s="31" t="s">
        <v>78</v>
      </c>
      <c r="O3849" s="173">
        <v>1.0</v>
      </c>
    </row>
    <row r="3850">
      <c r="A3850" s="99" t="s">
        <v>9042</v>
      </c>
      <c r="B3850" s="168" t="s">
        <v>9005</v>
      </c>
      <c r="C3850" s="31" t="s">
        <v>1735</v>
      </c>
      <c r="D3850" s="168" t="s">
        <v>9006</v>
      </c>
      <c r="E3850" s="31" t="s">
        <v>8952</v>
      </c>
      <c r="F3850" s="31" t="s">
        <v>132</v>
      </c>
      <c r="G3850" s="168" t="s">
        <v>8829</v>
      </c>
      <c r="H3850" s="31" t="s">
        <v>8830</v>
      </c>
      <c r="I3850" s="168" t="s">
        <v>7598</v>
      </c>
      <c r="J3850" s="173">
        <v>1.0</v>
      </c>
      <c r="K3850" s="31" t="s">
        <v>438</v>
      </c>
      <c r="L3850" s="31" t="s">
        <v>134</v>
      </c>
      <c r="M3850" s="174">
        <v>45763.0</v>
      </c>
      <c r="N3850" s="31" t="s">
        <v>78</v>
      </c>
      <c r="O3850" s="173">
        <v>1.0</v>
      </c>
    </row>
    <row r="3851">
      <c r="A3851" s="99" t="s">
        <v>9043</v>
      </c>
      <c r="B3851" s="168" t="s">
        <v>9044</v>
      </c>
      <c r="C3851" s="31" t="s">
        <v>1725</v>
      </c>
      <c r="D3851" s="168" t="s">
        <v>9045</v>
      </c>
      <c r="E3851" s="31" t="s">
        <v>9046</v>
      </c>
      <c r="F3851" s="31" t="s">
        <v>830</v>
      </c>
      <c r="G3851" s="163" t="s">
        <v>1728</v>
      </c>
      <c r="H3851" s="31" t="s">
        <v>1728</v>
      </c>
      <c r="I3851" s="168" t="s">
        <v>7587</v>
      </c>
      <c r="J3851" s="173">
        <v>1.0</v>
      </c>
      <c r="K3851" s="31" t="s">
        <v>447</v>
      </c>
      <c r="L3851" s="31" t="s">
        <v>134</v>
      </c>
      <c r="M3851" s="174">
        <v>45763.0</v>
      </c>
      <c r="N3851" s="31" t="s">
        <v>78</v>
      </c>
      <c r="O3851" s="173">
        <v>1.0</v>
      </c>
    </row>
    <row r="3852">
      <c r="A3852" s="99" t="s">
        <v>9047</v>
      </c>
      <c r="B3852" s="168" t="s">
        <v>9048</v>
      </c>
      <c r="C3852" s="31" t="s">
        <v>1725</v>
      </c>
      <c r="D3852" s="168" t="s">
        <v>9049</v>
      </c>
      <c r="E3852" s="31" t="s">
        <v>9050</v>
      </c>
      <c r="F3852" s="31" t="s">
        <v>129</v>
      </c>
      <c r="G3852" s="163" t="s">
        <v>1728</v>
      </c>
      <c r="H3852" s="31" t="s">
        <v>1728</v>
      </c>
      <c r="I3852" s="168" t="s">
        <v>7598</v>
      </c>
      <c r="J3852" s="173">
        <v>1.0</v>
      </c>
      <c r="K3852" s="31" t="s">
        <v>438</v>
      </c>
      <c r="L3852" s="31" t="s">
        <v>134</v>
      </c>
      <c r="M3852" s="174">
        <v>45763.0</v>
      </c>
      <c r="N3852" s="31" t="s">
        <v>78</v>
      </c>
      <c r="O3852" s="173">
        <v>1.0</v>
      </c>
    </row>
    <row r="3853">
      <c r="A3853" s="99" t="s">
        <v>9051</v>
      </c>
      <c r="B3853" s="168" t="s">
        <v>9048</v>
      </c>
      <c r="C3853" s="31" t="s">
        <v>1732</v>
      </c>
      <c r="D3853" s="168" t="s">
        <v>9049</v>
      </c>
      <c r="E3853" s="31" t="s">
        <v>9050</v>
      </c>
      <c r="F3853" s="31" t="s">
        <v>129</v>
      </c>
      <c r="G3853" s="168" t="s">
        <v>6891</v>
      </c>
      <c r="H3853" s="31" t="s">
        <v>6719</v>
      </c>
      <c r="I3853" s="168" t="s">
        <v>7598</v>
      </c>
      <c r="J3853" s="173">
        <v>1.0</v>
      </c>
      <c r="K3853" s="31" t="s">
        <v>438</v>
      </c>
      <c r="L3853" s="31" t="s">
        <v>134</v>
      </c>
      <c r="M3853" s="174">
        <v>45763.0</v>
      </c>
      <c r="N3853" s="31" t="s">
        <v>78</v>
      </c>
      <c r="O3853" s="173">
        <v>1.0</v>
      </c>
    </row>
    <row r="3854">
      <c r="A3854" s="99" t="s">
        <v>9052</v>
      </c>
      <c r="B3854" s="168" t="s">
        <v>9053</v>
      </c>
      <c r="C3854" s="31" t="s">
        <v>1725</v>
      </c>
      <c r="D3854" s="168" t="s">
        <v>9054</v>
      </c>
      <c r="E3854" s="31" t="s">
        <v>9055</v>
      </c>
      <c r="F3854" s="31" t="s">
        <v>725</v>
      </c>
      <c r="G3854" s="163" t="s">
        <v>1728</v>
      </c>
      <c r="H3854" s="31" t="s">
        <v>1728</v>
      </c>
      <c r="I3854" s="168" t="s">
        <v>7587</v>
      </c>
      <c r="J3854" s="173">
        <v>1.0</v>
      </c>
      <c r="K3854" s="31" t="s">
        <v>447</v>
      </c>
      <c r="L3854" s="31" t="s">
        <v>134</v>
      </c>
      <c r="M3854" s="174">
        <v>45763.0</v>
      </c>
      <c r="N3854" s="31" t="s">
        <v>78</v>
      </c>
      <c r="O3854" s="173">
        <v>1.0</v>
      </c>
    </row>
    <row r="3855">
      <c r="A3855" s="99" t="s">
        <v>9056</v>
      </c>
      <c r="B3855" s="168" t="s">
        <v>9057</v>
      </c>
      <c r="C3855" s="31" t="s">
        <v>1725</v>
      </c>
      <c r="D3855" s="168" t="s">
        <v>9058</v>
      </c>
      <c r="E3855" s="31" t="s">
        <v>9059</v>
      </c>
      <c r="F3855" s="31" t="s">
        <v>178</v>
      </c>
      <c r="G3855" s="163" t="s">
        <v>1728</v>
      </c>
      <c r="H3855" s="31" t="s">
        <v>1728</v>
      </c>
      <c r="I3855" s="168" t="s">
        <v>7587</v>
      </c>
      <c r="J3855" s="173">
        <v>1.0</v>
      </c>
      <c r="K3855" s="31" t="s">
        <v>447</v>
      </c>
      <c r="L3855" s="31" t="s">
        <v>134</v>
      </c>
      <c r="M3855" s="174">
        <v>45763.0</v>
      </c>
      <c r="N3855" s="31" t="s">
        <v>78</v>
      </c>
      <c r="O3855" s="173">
        <v>1.0</v>
      </c>
    </row>
    <row r="3856">
      <c r="A3856" s="99" t="s">
        <v>9060</v>
      </c>
      <c r="B3856" s="168" t="s">
        <v>8946</v>
      </c>
      <c r="C3856" s="31" t="s">
        <v>1735</v>
      </c>
      <c r="D3856" s="168" t="s">
        <v>8947</v>
      </c>
      <c r="E3856" s="31" t="s">
        <v>8948</v>
      </c>
      <c r="F3856" s="31" t="s">
        <v>132</v>
      </c>
      <c r="G3856" s="168" t="s">
        <v>8829</v>
      </c>
      <c r="H3856" s="31" t="s">
        <v>8830</v>
      </c>
      <c r="I3856" s="168" t="s">
        <v>7587</v>
      </c>
      <c r="J3856" s="173">
        <v>1.0</v>
      </c>
      <c r="K3856" s="31" t="s">
        <v>447</v>
      </c>
      <c r="L3856" s="31" t="s">
        <v>134</v>
      </c>
      <c r="M3856" s="174">
        <v>45763.0</v>
      </c>
      <c r="N3856" s="31" t="s">
        <v>78</v>
      </c>
      <c r="O3856" s="173">
        <v>1.0</v>
      </c>
    </row>
    <row r="3857">
      <c r="A3857" s="99" t="s">
        <v>9061</v>
      </c>
      <c r="B3857" s="168" t="s">
        <v>8959</v>
      </c>
      <c r="C3857" s="31" t="s">
        <v>1735</v>
      </c>
      <c r="D3857" s="168" t="s">
        <v>8960</v>
      </c>
      <c r="E3857" s="31" t="s">
        <v>8961</v>
      </c>
      <c r="F3857" s="31" t="s">
        <v>517</v>
      </c>
      <c r="G3857" s="168" t="s">
        <v>8730</v>
      </c>
      <c r="H3857" s="31" t="s">
        <v>8731</v>
      </c>
      <c r="I3857" s="168" t="s">
        <v>7598</v>
      </c>
      <c r="J3857" s="173">
        <v>1.0</v>
      </c>
      <c r="K3857" s="31" t="s">
        <v>438</v>
      </c>
      <c r="L3857" s="31" t="s">
        <v>134</v>
      </c>
      <c r="M3857" s="174">
        <v>45763.0</v>
      </c>
      <c r="N3857" s="31" t="s">
        <v>78</v>
      </c>
      <c r="O3857" s="173">
        <v>1.0</v>
      </c>
    </row>
    <row r="3858">
      <c r="A3858" s="99" t="s">
        <v>9062</v>
      </c>
      <c r="B3858" s="168" t="s">
        <v>9048</v>
      </c>
      <c r="C3858" s="31" t="s">
        <v>1735</v>
      </c>
      <c r="D3858" s="168" t="s">
        <v>9049</v>
      </c>
      <c r="E3858" s="31" t="s">
        <v>9050</v>
      </c>
      <c r="F3858" s="31" t="s">
        <v>129</v>
      </c>
      <c r="G3858" s="168" t="s">
        <v>6891</v>
      </c>
      <c r="H3858" s="31" t="s">
        <v>6719</v>
      </c>
      <c r="I3858" s="168" t="s">
        <v>7598</v>
      </c>
      <c r="J3858" s="173">
        <v>1.0</v>
      </c>
      <c r="K3858" s="31" t="s">
        <v>438</v>
      </c>
      <c r="L3858" s="31" t="s">
        <v>134</v>
      </c>
      <c r="M3858" s="174">
        <v>45763.0</v>
      </c>
      <c r="N3858" s="31" t="s">
        <v>78</v>
      </c>
      <c r="O3858" s="173">
        <v>1.0</v>
      </c>
    </row>
    <row r="3859">
      <c r="A3859" s="99" t="s">
        <v>9063</v>
      </c>
      <c r="B3859" s="168" t="s">
        <v>9014</v>
      </c>
      <c r="C3859" s="31" t="s">
        <v>1732</v>
      </c>
      <c r="D3859" s="168" t="s">
        <v>9015</v>
      </c>
      <c r="E3859" s="31" t="s">
        <v>9016</v>
      </c>
      <c r="F3859" s="31" t="s">
        <v>401</v>
      </c>
      <c r="G3859" s="168" t="s">
        <v>8778</v>
      </c>
      <c r="H3859" s="31" t="s">
        <v>8043</v>
      </c>
      <c r="I3859" s="168" t="s">
        <v>7598</v>
      </c>
      <c r="J3859" s="173">
        <v>1.0</v>
      </c>
      <c r="K3859" s="31" t="s">
        <v>438</v>
      </c>
      <c r="L3859" s="31" t="s">
        <v>134</v>
      </c>
      <c r="M3859" s="174">
        <v>45763.0</v>
      </c>
      <c r="N3859" s="31" t="s">
        <v>78</v>
      </c>
      <c r="O3859" s="173">
        <v>1.0</v>
      </c>
    </row>
    <row r="3860">
      <c r="A3860" s="99" t="s">
        <v>9064</v>
      </c>
      <c r="B3860" s="168" t="s">
        <v>9027</v>
      </c>
      <c r="C3860" s="31" t="s">
        <v>1732</v>
      </c>
      <c r="D3860" s="168" t="s">
        <v>9028</v>
      </c>
      <c r="E3860" s="31" t="s">
        <v>9029</v>
      </c>
      <c r="F3860" s="31" t="s">
        <v>722</v>
      </c>
      <c r="G3860" s="168" t="s">
        <v>8778</v>
      </c>
      <c r="H3860" s="31" t="s">
        <v>8043</v>
      </c>
      <c r="I3860" s="168" t="s">
        <v>7598</v>
      </c>
      <c r="J3860" s="173">
        <v>1.0</v>
      </c>
      <c r="K3860" s="31" t="s">
        <v>438</v>
      </c>
      <c r="L3860" s="31" t="s">
        <v>134</v>
      </c>
      <c r="M3860" s="174">
        <v>45763.0</v>
      </c>
      <c r="N3860" s="31" t="s">
        <v>78</v>
      </c>
      <c r="O3860" s="173">
        <v>1.0</v>
      </c>
    </row>
    <row r="3861">
      <c r="A3861" s="99" t="s">
        <v>9065</v>
      </c>
      <c r="B3861" s="168" t="s">
        <v>9066</v>
      </c>
      <c r="C3861" s="31" t="s">
        <v>1725</v>
      </c>
      <c r="D3861" s="168" t="s">
        <v>9067</v>
      </c>
      <c r="E3861" s="31" t="s">
        <v>9068</v>
      </c>
      <c r="F3861" s="31" t="s">
        <v>132</v>
      </c>
      <c r="G3861" s="163" t="s">
        <v>1728</v>
      </c>
      <c r="H3861" s="31" t="s">
        <v>1728</v>
      </c>
      <c r="I3861" s="168" t="s">
        <v>7587</v>
      </c>
      <c r="J3861" s="173">
        <v>1.0</v>
      </c>
      <c r="K3861" s="31" t="s">
        <v>447</v>
      </c>
      <c r="L3861" s="31" t="s">
        <v>134</v>
      </c>
      <c r="M3861" s="174">
        <v>45763.0</v>
      </c>
      <c r="N3861" s="31" t="s">
        <v>78</v>
      </c>
      <c r="O3861" s="173">
        <v>1.0</v>
      </c>
    </row>
    <row r="3862">
      <c r="A3862" s="99" t="s">
        <v>9069</v>
      </c>
      <c r="B3862" s="168" t="s">
        <v>9009</v>
      </c>
      <c r="C3862" s="31" t="s">
        <v>1735</v>
      </c>
      <c r="D3862" s="168" t="s">
        <v>9010</v>
      </c>
      <c r="E3862" s="31" t="s">
        <v>9011</v>
      </c>
      <c r="F3862" s="31" t="s">
        <v>517</v>
      </c>
      <c r="G3862" s="168" t="s">
        <v>8730</v>
      </c>
      <c r="H3862" s="31" t="s">
        <v>8731</v>
      </c>
      <c r="I3862" s="168" t="s">
        <v>7598</v>
      </c>
      <c r="J3862" s="173">
        <v>1.0</v>
      </c>
      <c r="K3862" s="31" t="s">
        <v>438</v>
      </c>
      <c r="L3862" s="31" t="s">
        <v>134</v>
      </c>
      <c r="M3862" s="174">
        <v>45763.0</v>
      </c>
      <c r="N3862" s="31" t="s">
        <v>78</v>
      </c>
      <c r="O3862" s="173">
        <v>1.0</v>
      </c>
    </row>
    <row r="3863">
      <c r="A3863" s="99" t="s">
        <v>9070</v>
      </c>
      <c r="B3863" s="168" t="s">
        <v>9071</v>
      </c>
      <c r="C3863" s="31" t="s">
        <v>1725</v>
      </c>
      <c r="D3863" s="168" t="s">
        <v>9072</v>
      </c>
      <c r="E3863" s="31" t="s">
        <v>9073</v>
      </c>
      <c r="F3863" s="31" t="s">
        <v>830</v>
      </c>
      <c r="G3863" s="163" t="s">
        <v>1728</v>
      </c>
      <c r="H3863" s="31" t="s">
        <v>1728</v>
      </c>
      <c r="I3863" s="168" t="s">
        <v>7598</v>
      </c>
      <c r="J3863" s="173">
        <v>1.0</v>
      </c>
      <c r="K3863" s="31" t="s">
        <v>438</v>
      </c>
      <c r="L3863" s="31" t="s">
        <v>134</v>
      </c>
      <c r="M3863" s="174">
        <v>45763.0</v>
      </c>
      <c r="N3863" s="31" t="s">
        <v>78</v>
      </c>
      <c r="O3863" s="173">
        <v>1.0</v>
      </c>
    </row>
    <row r="3864">
      <c r="A3864" s="99" t="s">
        <v>9074</v>
      </c>
      <c r="B3864" s="168" t="s">
        <v>9075</v>
      </c>
      <c r="C3864" s="31" t="s">
        <v>1725</v>
      </c>
      <c r="D3864" s="168" t="s">
        <v>9076</v>
      </c>
      <c r="E3864" s="31" t="s">
        <v>9077</v>
      </c>
      <c r="F3864" s="31" t="s">
        <v>132</v>
      </c>
      <c r="G3864" s="163" t="s">
        <v>1728</v>
      </c>
      <c r="H3864" s="31" t="s">
        <v>1728</v>
      </c>
      <c r="I3864" s="168" t="s">
        <v>7587</v>
      </c>
      <c r="J3864" s="173">
        <v>1.0</v>
      </c>
      <c r="K3864" s="31" t="s">
        <v>447</v>
      </c>
      <c r="L3864" s="31" t="s">
        <v>134</v>
      </c>
      <c r="M3864" s="174">
        <v>45763.0</v>
      </c>
      <c r="N3864" s="31" t="s">
        <v>78</v>
      </c>
      <c r="O3864" s="173">
        <v>1.0</v>
      </c>
    </row>
    <row r="3865">
      <c r="A3865" s="99" t="s">
        <v>9078</v>
      </c>
      <c r="B3865" s="168" t="s">
        <v>9020</v>
      </c>
      <c r="C3865" s="31" t="s">
        <v>1735</v>
      </c>
      <c r="D3865" s="168" t="s">
        <v>9021</v>
      </c>
      <c r="E3865" s="31" t="s">
        <v>9022</v>
      </c>
      <c r="F3865" s="31" t="s">
        <v>517</v>
      </c>
      <c r="G3865" s="168" t="s">
        <v>8730</v>
      </c>
      <c r="H3865" s="31" t="s">
        <v>8731</v>
      </c>
      <c r="I3865" s="168" t="s">
        <v>7587</v>
      </c>
      <c r="J3865" s="173">
        <v>1.0</v>
      </c>
      <c r="K3865" s="31" t="s">
        <v>447</v>
      </c>
      <c r="L3865" s="31" t="s">
        <v>134</v>
      </c>
      <c r="M3865" s="174">
        <v>45763.0</v>
      </c>
      <c r="N3865" s="31" t="s">
        <v>78</v>
      </c>
      <c r="O3865" s="173">
        <v>1.0</v>
      </c>
    </row>
    <row r="3866">
      <c r="A3866" s="99" t="s">
        <v>9079</v>
      </c>
      <c r="B3866" s="168" t="s">
        <v>9080</v>
      </c>
      <c r="C3866" s="31" t="s">
        <v>1725</v>
      </c>
      <c r="D3866" s="168" t="s">
        <v>9081</v>
      </c>
      <c r="E3866" s="31" t="s">
        <v>5303</v>
      </c>
      <c r="F3866" s="31" t="s">
        <v>830</v>
      </c>
      <c r="G3866" s="163" t="s">
        <v>1728</v>
      </c>
      <c r="H3866" s="31" t="s">
        <v>1728</v>
      </c>
      <c r="I3866" s="168" t="s">
        <v>7587</v>
      </c>
      <c r="J3866" s="173">
        <v>1.0</v>
      </c>
      <c r="K3866" s="31" t="s">
        <v>447</v>
      </c>
      <c r="L3866" s="31" t="s">
        <v>134</v>
      </c>
      <c r="M3866" s="174">
        <v>45763.0</v>
      </c>
      <c r="N3866" s="31" t="s">
        <v>78</v>
      </c>
      <c r="O3866" s="173">
        <v>1.0</v>
      </c>
    </row>
    <row r="3867">
      <c r="A3867" s="99" t="s">
        <v>9082</v>
      </c>
      <c r="B3867" s="168" t="s">
        <v>9014</v>
      </c>
      <c r="C3867" s="31" t="s">
        <v>1735</v>
      </c>
      <c r="D3867" s="168" t="s">
        <v>9015</v>
      </c>
      <c r="E3867" s="31" t="s">
        <v>9016</v>
      </c>
      <c r="F3867" s="31" t="s">
        <v>401</v>
      </c>
      <c r="G3867" s="168" t="s">
        <v>8778</v>
      </c>
      <c r="H3867" s="31" t="s">
        <v>8043</v>
      </c>
      <c r="I3867" s="168" t="s">
        <v>7598</v>
      </c>
      <c r="J3867" s="173">
        <v>1.0</v>
      </c>
      <c r="K3867" s="31" t="s">
        <v>438</v>
      </c>
      <c r="L3867" s="31" t="s">
        <v>134</v>
      </c>
      <c r="M3867" s="174">
        <v>45763.0</v>
      </c>
      <c r="N3867" s="31" t="s">
        <v>78</v>
      </c>
      <c r="O3867" s="173">
        <v>1.0</v>
      </c>
    </row>
    <row r="3868">
      <c r="A3868" s="99" t="s">
        <v>9083</v>
      </c>
      <c r="B3868" s="168" t="s">
        <v>9084</v>
      </c>
      <c r="C3868" s="31" t="s">
        <v>1725</v>
      </c>
      <c r="D3868" s="168" t="s">
        <v>9085</v>
      </c>
      <c r="E3868" s="31" t="s">
        <v>9086</v>
      </c>
      <c r="F3868" s="31" t="s">
        <v>513</v>
      </c>
      <c r="G3868" s="163" t="s">
        <v>1728</v>
      </c>
      <c r="H3868" s="31" t="s">
        <v>1728</v>
      </c>
      <c r="I3868" s="168" t="s">
        <v>7598</v>
      </c>
      <c r="J3868" s="173">
        <v>1.0</v>
      </c>
      <c r="K3868" s="31" t="s">
        <v>438</v>
      </c>
      <c r="L3868" s="31" t="s">
        <v>134</v>
      </c>
      <c r="M3868" s="174">
        <v>45763.0</v>
      </c>
      <c r="N3868" s="31" t="s">
        <v>78</v>
      </c>
      <c r="O3868" s="173">
        <v>1.0</v>
      </c>
    </row>
    <row r="3869">
      <c r="A3869" s="99" t="s">
        <v>9087</v>
      </c>
      <c r="B3869" s="168" t="s">
        <v>9088</v>
      </c>
      <c r="C3869" s="31" t="s">
        <v>1725</v>
      </c>
      <c r="D3869" s="168" t="s">
        <v>9089</v>
      </c>
      <c r="E3869" s="31" t="s">
        <v>5158</v>
      </c>
      <c r="F3869" s="31" t="s">
        <v>178</v>
      </c>
      <c r="G3869" s="163" t="s">
        <v>1728</v>
      </c>
      <c r="H3869" s="31" t="s">
        <v>1728</v>
      </c>
      <c r="I3869" s="168" t="s">
        <v>7587</v>
      </c>
      <c r="J3869" s="173">
        <v>1.0</v>
      </c>
      <c r="K3869" s="31" t="s">
        <v>447</v>
      </c>
      <c r="L3869" s="31" t="s">
        <v>134</v>
      </c>
      <c r="M3869" s="174">
        <v>45763.0</v>
      </c>
      <c r="N3869" s="31" t="s">
        <v>78</v>
      </c>
      <c r="O3869" s="173">
        <v>1.0</v>
      </c>
    </row>
    <row r="3870">
      <c r="A3870" s="99" t="s">
        <v>9090</v>
      </c>
      <c r="B3870" s="168" t="s">
        <v>9091</v>
      </c>
      <c r="C3870" s="31" t="s">
        <v>1725</v>
      </c>
      <c r="D3870" s="168" t="s">
        <v>9092</v>
      </c>
      <c r="E3870" s="31" t="s">
        <v>9093</v>
      </c>
      <c r="F3870" s="31" t="s">
        <v>401</v>
      </c>
      <c r="G3870" s="163" t="s">
        <v>1728</v>
      </c>
      <c r="H3870" s="31" t="s">
        <v>1728</v>
      </c>
      <c r="I3870" s="168" t="s">
        <v>7598</v>
      </c>
      <c r="J3870" s="173">
        <v>2.0</v>
      </c>
      <c r="K3870" s="31" t="s">
        <v>438</v>
      </c>
      <c r="L3870" s="31" t="s">
        <v>134</v>
      </c>
      <c r="M3870" s="174">
        <v>45763.0</v>
      </c>
      <c r="N3870" s="31" t="s">
        <v>78</v>
      </c>
      <c r="O3870" s="173">
        <v>2.0</v>
      </c>
    </row>
    <row r="3871">
      <c r="A3871" s="99" t="s">
        <v>9094</v>
      </c>
      <c r="B3871" s="168" t="s">
        <v>9095</v>
      </c>
      <c r="C3871" s="31" t="s">
        <v>1725</v>
      </c>
      <c r="D3871" s="168" t="s">
        <v>9096</v>
      </c>
      <c r="E3871" s="31" t="s">
        <v>4772</v>
      </c>
      <c r="F3871" s="31" t="s">
        <v>830</v>
      </c>
      <c r="G3871" s="163" t="s">
        <v>1728</v>
      </c>
      <c r="H3871" s="31" t="s">
        <v>1728</v>
      </c>
      <c r="I3871" s="168" t="s">
        <v>7598</v>
      </c>
      <c r="J3871" s="173">
        <v>1.0</v>
      </c>
      <c r="K3871" s="31" t="s">
        <v>438</v>
      </c>
      <c r="L3871" s="31" t="s">
        <v>134</v>
      </c>
      <c r="M3871" s="174">
        <v>45763.0</v>
      </c>
      <c r="N3871" s="31" t="s">
        <v>78</v>
      </c>
      <c r="O3871" s="173">
        <v>1.0</v>
      </c>
    </row>
    <row r="3872">
      <c r="A3872" s="99" t="s">
        <v>9097</v>
      </c>
      <c r="B3872" s="168" t="s">
        <v>9098</v>
      </c>
      <c r="C3872" s="31" t="s">
        <v>1725</v>
      </c>
      <c r="D3872" s="168" t="s">
        <v>9099</v>
      </c>
      <c r="E3872" s="31" t="s">
        <v>9100</v>
      </c>
      <c r="F3872" s="31" t="s">
        <v>129</v>
      </c>
      <c r="G3872" s="163" t="s">
        <v>1728</v>
      </c>
      <c r="H3872" s="31" t="s">
        <v>1728</v>
      </c>
      <c r="I3872" s="168" t="s">
        <v>7587</v>
      </c>
      <c r="J3872" s="173">
        <v>1.0</v>
      </c>
      <c r="K3872" s="31" t="s">
        <v>447</v>
      </c>
      <c r="L3872" s="31" t="s">
        <v>134</v>
      </c>
      <c r="M3872" s="174">
        <v>45763.0</v>
      </c>
      <c r="N3872" s="31" t="s">
        <v>78</v>
      </c>
      <c r="O3872" s="173">
        <v>1.0</v>
      </c>
    </row>
    <row r="3873">
      <c r="A3873" s="99" t="s">
        <v>9101</v>
      </c>
      <c r="B3873" s="168" t="s">
        <v>9102</v>
      </c>
      <c r="C3873" s="31" t="s">
        <v>1725</v>
      </c>
      <c r="D3873" s="168" t="s">
        <v>9103</v>
      </c>
      <c r="E3873" s="31" t="s">
        <v>9104</v>
      </c>
      <c r="F3873" s="31" t="s">
        <v>830</v>
      </c>
      <c r="G3873" s="163" t="s">
        <v>1728</v>
      </c>
      <c r="H3873" s="31" t="s">
        <v>1728</v>
      </c>
      <c r="I3873" s="168" t="s">
        <v>7598</v>
      </c>
      <c r="J3873" s="173">
        <v>1.0</v>
      </c>
      <c r="K3873" s="31" t="s">
        <v>438</v>
      </c>
      <c r="L3873" s="31" t="s">
        <v>134</v>
      </c>
      <c r="M3873" s="174">
        <v>45763.0</v>
      </c>
      <c r="N3873" s="31" t="s">
        <v>78</v>
      </c>
      <c r="O3873" s="173">
        <v>1.0</v>
      </c>
    </row>
    <row r="3874">
      <c r="A3874" s="99" t="s">
        <v>9105</v>
      </c>
      <c r="B3874" s="168" t="s">
        <v>9106</v>
      </c>
      <c r="C3874" s="31" t="s">
        <v>1725</v>
      </c>
      <c r="D3874" s="168" t="s">
        <v>9107</v>
      </c>
      <c r="E3874" s="31" t="s">
        <v>9108</v>
      </c>
      <c r="F3874" s="31" t="s">
        <v>129</v>
      </c>
      <c r="G3874" s="163" t="s">
        <v>1728</v>
      </c>
      <c r="H3874" s="31" t="s">
        <v>1728</v>
      </c>
      <c r="I3874" s="168" t="s">
        <v>7587</v>
      </c>
      <c r="J3874" s="173">
        <v>1.0</v>
      </c>
      <c r="K3874" s="31" t="s">
        <v>447</v>
      </c>
      <c r="L3874" s="31" t="s">
        <v>134</v>
      </c>
      <c r="M3874" s="174">
        <v>45763.0</v>
      </c>
      <c r="N3874" s="31" t="s">
        <v>78</v>
      </c>
      <c r="O3874" s="173">
        <v>1.0</v>
      </c>
    </row>
    <row r="3875">
      <c r="A3875" s="99" t="s">
        <v>9109</v>
      </c>
      <c r="B3875" s="168" t="s">
        <v>9110</v>
      </c>
      <c r="C3875" s="31" t="s">
        <v>1725</v>
      </c>
      <c r="D3875" s="168" t="s">
        <v>9111</v>
      </c>
      <c r="E3875" s="31" t="s">
        <v>9112</v>
      </c>
      <c r="F3875" s="31" t="s">
        <v>129</v>
      </c>
      <c r="G3875" s="163" t="s">
        <v>1728</v>
      </c>
      <c r="H3875" s="31" t="s">
        <v>1728</v>
      </c>
      <c r="I3875" s="168" t="s">
        <v>7598</v>
      </c>
      <c r="J3875" s="173">
        <v>1.0</v>
      </c>
      <c r="K3875" s="31" t="s">
        <v>438</v>
      </c>
      <c r="L3875" s="31" t="s">
        <v>134</v>
      </c>
      <c r="M3875" s="174">
        <v>45763.0</v>
      </c>
      <c r="N3875" s="31" t="s">
        <v>78</v>
      </c>
      <c r="O3875" s="173">
        <v>1.0</v>
      </c>
    </row>
    <row r="3876">
      <c r="A3876" s="99" t="s">
        <v>9113</v>
      </c>
      <c r="B3876" s="168" t="s">
        <v>9114</v>
      </c>
      <c r="C3876" s="31" t="s">
        <v>1725</v>
      </c>
      <c r="D3876" s="168" t="s">
        <v>9115</v>
      </c>
      <c r="E3876" s="31" t="s">
        <v>9116</v>
      </c>
      <c r="F3876" s="31" t="s">
        <v>132</v>
      </c>
      <c r="G3876" s="163" t="s">
        <v>1728</v>
      </c>
      <c r="H3876" s="31" t="s">
        <v>1728</v>
      </c>
      <c r="I3876" s="168" t="s">
        <v>7587</v>
      </c>
      <c r="J3876" s="173">
        <v>1.0</v>
      </c>
      <c r="K3876" s="31" t="s">
        <v>447</v>
      </c>
      <c r="L3876" s="31" t="s">
        <v>134</v>
      </c>
      <c r="M3876" s="174">
        <v>45763.0</v>
      </c>
      <c r="N3876" s="31" t="s">
        <v>78</v>
      </c>
      <c r="O3876" s="173">
        <v>1.0</v>
      </c>
    </row>
    <row r="3877">
      <c r="A3877" s="99" t="s">
        <v>9117</v>
      </c>
      <c r="B3877" s="168" t="s">
        <v>9110</v>
      </c>
      <c r="C3877" s="31" t="s">
        <v>1732</v>
      </c>
      <c r="D3877" s="168" t="s">
        <v>9111</v>
      </c>
      <c r="E3877" s="31" t="s">
        <v>9112</v>
      </c>
      <c r="F3877" s="31" t="s">
        <v>129</v>
      </c>
      <c r="G3877" s="168" t="s">
        <v>6891</v>
      </c>
      <c r="H3877" s="31" t="s">
        <v>6719</v>
      </c>
      <c r="I3877" s="168" t="s">
        <v>7598</v>
      </c>
      <c r="J3877" s="173">
        <v>1.0</v>
      </c>
      <c r="K3877" s="31" t="s">
        <v>438</v>
      </c>
      <c r="L3877" s="31" t="s">
        <v>134</v>
      </c>
      <c r="M3877" s="174">
        <v>45763.0</v>
      </c>
      <c r="N3877" s="31" t="s">
        <v>78</v>
      </c>
      <c r="O3877" s="173">
        <v>1.0</v>
      </c>
    </row>
    <row r="3878">
      <c r="A3878" s="99" t="s">
        <v>9118</v>
      </c>
      <c r="B3878" s="168" t="s">
        <v>9119</v>
      </c>
      <c r="C3878" s="31" t="s">
        <v>1725</v>
      </c>
      <c r="D3878" s="168" t="s">
        <v>9120</v>
      </c>
      <c r="E3878" s="31" t="s">
        <v>9121</v>
      </c>
      <c r="F3878" s="31" t="s">
        <v>132</v>
      </c>
      <c r="G3878" s="163" t="s">
        <v>1728</v>
      </c>
      <c r="H3878" s="31" t="s">
        <v>1728</v>
      </c>
      <c r="I3878" s="168" t="s">
        <v>7598</v>
      </c>
      <c r="J3878" s="173">
        <v>1.0</v>
      </c>
      <c r="K3878" s="31" t="s">
        <v>438</v>
      </c>
      <c r="L3878" s="31" t="s">
        <v>134</v>
      </c>
      <c r="M3878" s="174">
        <v>45763.0</v>
      </c>
      <c r="N3878" s="31" t="s">
        <v>78</v>
      </c>
      <c r="O3878" s="173">
        <v>1.0</v>
      </c>
    </row>
    <row r="3879">
      <c r="A3879" s="99" t="s">
        <v>9122</v>
      </c>
      <c r="B3879" s="168" t="s">
        <v>8910</v>
      </c>
      <c r="C3879" s="31" t="s">
        <v>1735</v>
      </c>
      <c r="D3879" s="168" t="s">
        <v>8911</v>
      </c>
      <c r="E3879" s="31" t="s">
        <v>8912</v>
      </c>
      <c r="F3879" s="31" t="s">
        <v>131</v>
      </c>
      <c r="G3879" s="168" t="s">
        <v>8730</v>
      </c>
      <c r="H3879" s="31" t="s">
        <v>8731</v>
      </c>
      <c r="I3879" s="168" t="s">
        <v>7587</v>
      </c>
      <c r="J3879" s="173">
        <v>1.0</v>
      </c>
      <c r="K3879" s="31" t="s">
        <v>447</v>
      </c>
      <c r="L3879" s="31" t="s">
        <v>134</v>
      </c>
      <c r="M3879" s="174">
        <v>45763.0</v>
      </c>
      <c r="N3879" s="31" t="s">
        <v>78</v>
      </c>
      <c r="O3879" s="173">
        <v>1.0</v>
      </c>
    </row>
    <row r="3880">
      <c r="A3880" s="99" t="s">
        <v>9123</v>
      </c>
      <c r="B3880" s="168" t="s">
        <v>9124</v>
      </c>
      <c r="C3880" s="31" t="s">
        <v>1725</v>
      </c>
      <c r="D3880" s="168" t="s">
        <v>9125</v>
      </c>
      <c r="E3880" s="31" t="s">
        <v>9126</v>
      </c>
      <c r="F3880" s="31" t="s">
        <v>178</v>
      </c>
      <c r="G3880" s="163" t="s">
        <v>1728</v>
      </c>
      <c r="H3880" s="31" t="s">
        <v>1728</v>
      </c>
      <c r="I3880" s="168" t="s">
        <v>7587</v>
      </c>
      <c r="J3880" s="173">
        <v>1.0</v>
      </c>
      <c r="K3880" s="31" t="s">
        <v>447</v>
      </c>
      <c r="L3880" s="31" t="s">
        <v>134</v>
      </c>
      <c r="M3880" s="174">
        <v>45763.0</v>
      </c>
      <c r="N3880" s="31" t="s">
        <v>78</v>
      </c>
      <c r="O3880" s="173">
        <v>1.0</v>
      </c>
    </row>
    <row r="3881">
      <c r="A3881" s="99" t="s">
        <v>9127</v>
      </c>
      <c r="B3881" s="168" t="s">
        <v>9110</v>
      </c>
      <c r="C3881" s="31" t="s">
        <v>1735</v>
      </c>
      <c r="D3881" s="168" t="s">
        <v>9111</v>
      </c>
      <c r="E3881" s="31" t="s">
        <v>9112</v>
      </c>
      <c r="F3881" s="31" t="s">
        <v>129</v>
      </c>
      <c r="G3881" s="168" t="s">
        <v>6891</v>
      </c>
      <c r="H3881" s="31" t="s">
        <v>6719</v>
      </c>
      <c r="I3881" s="168" t="s">
        <v>7598</v>
      </c>
      <c r="J3881" s="173">
        <v>1.0</v>
      </c>
      <c r="K3881" s="31" t="s">
        <v>438</v>
      </c>
      <c r="L3881" s="31" t="s">
        <v>134</v>
      </c>
      <c r="M3881" s="174">
        <v>45763.0</v>
      </c>
      <c r="N3881" s="31" t="s">
        <v>78</v>
      </c>
      <c r="O3881" s="173">
        <v>1.0</v>
      </c>
    </row>
    <row r="3882">
      <c r="A3882" s="99" t="s">
        <v>9128</v>
      </c>
      <c r="B3882" s="168" t="s">
        <v>9084</v>
      </c>
      <c r="C3882" s="31" t="s">
        <v>1732</v>
      </c>
      <c r="D3882" s="168" t="s">
        <v>9085</v>
      </c>
      <c r="E3882" s="31" t="s">
        <v>9086</v>
      </c>
      <c r="F3882" s="31" t="s">
        <v>513</v>
      </c>
      <c r="G3882" s="168" t="s">
        <v>8744</v>
      </c>
      <c r="H3882" s="31" t="s">
        <v>8048</v>
      </c>
      <c r="I3882" s="168" t="s">
        <v>7598</v>
      </c>
      <c r="J3882" s="173">
        <v>1.0</v>
      </c>
      <c r="K3882" s="31" t="s">
        <v>438</v>
      </c>
      <c r="L3882" s="31" t="s">
        <v>134</v>
      </c>
      <c r="M3882" s="174">
        <v>45763.0</v>
      </c>
      <c r="N3882" s="31" t="s">
        <v>78</v>
      </c>
      <c r="O3882" s="173">
        <v>1.0</v>
      </c>
    </row>
    <row r="3883">
      <c r="A3883" s="99" t="s">
        <v>9129</v>
      </c>
      <c r="B3883" s="168" t="s">
        <v>9091</v>
      </c>
      <c r="C3883" s="31" t="s">
        <v>1732</v>
      </c>
      <c r="D3883" s="168" t="s">
        <v>9092</v>
      </c>
      <c r="E3883" s="31" t="s">
        <v>9093</v>
      </c>
      <c r="F3883" s="31" t="s">
        <v>401</v>
      </c>
      <c r="G3883" s="168" t="s">
        <v>8744</v>
      </c>
      <c r="H3883" s="31" t="s">
        <v>8048</v>
      </c>
      <c r="I3883" s="168" t="s">
        <v>7598</v>
      </c>
      <c r="J3883" s="173">
        <v>2.0</v>
      </c>
      <c r="K3883" s="31" t="s">
        <v>438</v>
      </c>
      <c r="L3883" s="31" t="s">
        <v>134</v>
      </c>
      <c r="M3883" s="174">
        <v>45763.0</v>
      </c>
      <c r="N3883" s="31" t="s">
        <v>78</v>
      </c>
      <c r="O3883" s="173">
        <v>2.0</v>
      </c>
    </row>
    <row r="3884">
      <c r="A3884" s="99" t="s">
        <v>9130</v>
      </c>
      <c r="B3884" s="168" t="s">
        <v>9114</v>
      </c>
      <c r="C3884" s="31" t="s">
        <v>1732</v>
      </c>
      <c r="D3884" s="168" t="s">
        <v>9115</v>
      </c>
      <c r="E3884" s="31" t="s">
        <v>9116</v>
      </c>
      <c r="F3884" s="31" t="s">
        <v>132</v>
      </c>
      <c r="G3884" s="168" t="s">
        <v>7876</v>
      </c>
      <c r="H3884" s="31" t="s">
        <v>7873</v>
      </c>
      <c r="I3884" s="168" t="s">
        <v>7587</v>
      </c>
      <c r="J3884" s="173">
        <v>1.0</v>
      </c>
      <c r="K3884" s="31" t="s">
        <v>447</v>
      </c>
      <c r="L3884" s="31" t="s">
        <v>134</v>
      </c>
      <c r="M3884" s="174">
        <v>45763.0</v>
      </c>
      <c r="N3884" s="31" t="s">
        <v>78</v>
      </c>
      <c r="O3884" s="173">
        <v>1.0</v>
      </c>
    </row>
    <row r="3885">
      <c r="A3885" s="99" t="s">
        <v>9131</v>
      </c>
      <c r="B3885" s="168" t="s">
        <v>9119</v>
      </c>
      <c r="C3885" s="31" t="s">
        <v>1732</v>
      </c>
      <c r="D3885" s="168" t="s">
        <v>9120</v>
      </c>
      <c r="E3885" s="31" t="s">
        <v>9121</v>
      </c>
      <c r="F3885" s="31" t="s">
        <v>132</v>
      </c>
      <c r="G3885" s="168" t="s">
        <v>7876</v>
      </c>
      <c r="H3885" s="31" t="s">
        <v>7873</v>
      </c>
      <c r="I3885" s="168" t="s">
        <v>7598</v>
      </c>
      <c r="J3885" s="173">
        <v>1.0</v>
      </c>
      <c r="K3885" s="31" t="s">
        <v>438</v>
      </c>
      <c r="L3885" s="31" t="s">
        <v>134</v>
      </c>
      <c r="M3885" s="174">
        <v>45763.0</v>
      </c>
      <c r="N3885" s="31" t="s">
        <v>78</v>
      </c>
      <c r="O3885" s="173">
        <v>1.0</v>
      </c>
    </row>
    <row r="3886">
      <c r="A3886" s="99" t="s">
        <v>9132</v>
      </c>
      <c r="B3886" s="168" t="s">
        <v>9066</v>
      </c>
      <c r="C3886" s="31" t="s">
        <v>1732</v>
      </c>
      <c r="D3886" s="168" t="s">
        <v>9067</v>
      </c>
      <c r="E3886" s="31" t="s">
        <v>9068</v>
      </c>
      <c r="F3886" s="31" t="s">
        <v>132</v>
      </c>
      <c r="G3886" s="168" t="s">
        <v>7876</v>
      </c>
      <c r="H3886" s="31" t="s">
        <v>7873</v>
      </c>
      <c r="I3886" s="168" t="s">
        <v>7587</v>
      </c>
      <c r="J3886" s="173">
        <v>1.0</v>
      </c>
      <c r="K3886" s="31" t="s">
        <v>447</v>
      </c>
      <c r="L3886" s="31" t="s">
        <v>134</v>
      </c>
      <c r="M3886" s="174">
        <v>45763.0</v>
      </c>
      <c r="N3886" s="31" t="s">
        <v>78</v>
      </c>
      <c r="O3886" s="173">
        <v>1.0</v>
      </c>
    </row>
    <row r="3887">
      <c r="A3887" s="99" t="s">
        <v>9133</v>
      </c>
      <c r="B3887" s="168" t="s">
        <v>9075</v>
      </c>
      <c r="C3887" s="31" t="s">
        <v>1732</v>
      </c>
      <c r="D3887" s="168" t="s">
        <v>9076</v>
      </c>
      <c r="E3887" s="31" t="s">
        <v>9077</v>
      </c>
      <c r="F3887" s="31" t="s">
        <v>132</v>
      </c>
      <c r="G3887" s="168" t="s">
        <v>7876</v>
      </c>
      <c r="H3887" s="31" t="s">
        <v>7873</v>
      </c>
      <c r="I3887" s="168" t="s">
        <v>7587</v>
      </c>
      <c r="J3887" s="173">
        <v>1.0</v>
      </c>
      <c r="K3887" s="31" t="s">
        <v>447</v>
      </c>
      <c r="L3887" s="31" t="s">
        <v>134</v>
      </c>
      <c r="M3887" s="174">
        <v>45763.0</v>
      </c>
      <c r="N3887" s="31" t="s">
        <v>78</v>
      </c>
      <c r="O3887" s="173">
        <v>1.0</v>
      </c>
    </row>
    <row r="3888">
      <c r="A3888" s="99" t="s">
        <v>9134</v>
      </c>
      <c r="B3888" s="168" t="s">
        <v>9135</v>
      </c>
      <c r="C3888" s="31" t="s">
        <v>1725</v>
      </c>
      <c r="D3888" s="168" t="s">
        <v>9136</v>
      </c>
      <c r="E3888" s="31" t="s">
        <v>5753</v>
      </c>
      <c r="F3888" s="31" t="s">
        <v>725</v>
      </c>
      <c r="G3888" s="163" t="s">
        <v>1728</v>
      </c>
      <c r="H3888" s="31" t="s">
        <v>1728</v>
      </c>
      <c r="I3888" s="168" t="s">
        <v>7598</v>
      </c>
      <c r="J3888" s="173">
        <v>1.0</v>
      </c>
      <c r="K3888" s="31" t="s">
        <v>438</v>
      </c>
      <c r="L3888" s="31" t="s">
        <v>134</v>
      </c>
      <c r="M3888" s="174">
        <v>45763.0</v>
      </c>
      <c r="N3888" s="31" t="s">
        <v>78</v>
      </c>
      <c r="O3888" s="173">
        <v>1.0</v>
      </c>
    </row>
    <row r="3889">
      <c r="A3889" s="99" t="s">
        <v>9137</v>
      </c>
      <c r="B3889" s="168" t="s">
        <v>9039</v>
      </c>
      <c r="C3889" s="31" t="s">
        <v>1732</v>
      </c>
      <c r="D3889" s="168" t="s">
        <v>9040</v>
      </c>
      <c r="E3889" s="31" t="s">
        <v>9041</v>
      </c>
      <c r="F3889" s="31" t="s">
        <v>129</v>
      </c>
      <c r="G3889" s="168" t="s">
        <v>8744</v>
      </c>
      <c r="H3889" s="31" t="s">
        <v>8048</v>
      </c>
      <c r="I3889" s="168" t="s">
        <v>7587</v>
      </c>
      <c r="J3889" s="173">
        <v>1.0</v>
      </c>
      <c r="K3889" s="31" t="s">
        <v>447</v>
      </c>
      <c r="L3889" s="31" t="s">
        <v>134</v>
      </c>
      <c r="M3889" s="174">
        <v>45763.0</v>
      </c>
      <c r="N3889" s="31" t="s">
        <v>78</v>
      </c>
      <c r="O3889" s="173">
        <v>1.0</v>
      </c>
    </row>
    <row r="3890">
      <c r="A3890" s="99" t="s">
        <v>9138</v>
      </c>
      <c r="B3890" s="168" t="s">
        <v>9044</v>
      </c>
      <c r="C3890" s="31" t="s">
        <v>1732</v>
      </c>
      <c r="D3890" s="168" t="s">
        <v>9045</v>
      </c>
      <c r="E3890" s="31" t="s">
        <v>9046</v>
      </c>
      <c r="F3890" s="31" t="s">
        <v>830</v>
      </c>
      <c r="G3890" s="168" t="s">
        <v>8744</v>
      </c>
      <c r="H3890" s="31" t="s">
        <v>8048</v>
      </c>
      <c r="I3890" s="168" t="s">
        <v>7587</v>
      </c>
      <c r="J3890" s="173">
        <v>1.0</v>
      </c>
      <c r="K3890" s="31" t="s">
        <v>447</v>
      </c>
      <c r="L3890" s="31" t="s">
        <v>134</v>
      </c>
      <c r="M3890" s="174">
        <v>45763.0</v>
      </c>
      <c r="N3890" s="31" t="s">
        <v>78</v>
      </c>
      <c r="O3890" s="173">
        <v>1.0</v>
      </c>
    </row>
    <row r="3891">
      <c r="A3891" s="99" t="s">
        <v>9139</v>
      </c>
      <c r="B3891" s="168" t="s">
        <v>9053</v>
      </c>
      <c r="C3891" s="31" t="s">
        <v>1732</v>
      </c>
      <c r="D3891" s="168" t="s">
        <v>9054</v>
      </c>
      <c r="E3891" s="31" t="s">
        <v>9055</v>
      </c>
      <c r="F3891" s="31" t="s">
        <v>725</v>
      </c>
      <c r="G3891" s="168" t="s">
        <v>8744</v>
      </c>
      <c r="H3891" s="31" t="s">
        <v>8048</v>
      </c>
      <c r="I3891" s="168" t="s">
        <v>7587</v>
      </c>
      <c r="J3891" s="173">
        <v>1.0</v>
      </c>
      <c r="K3891" s="31" t="s">
        <v>447</v>
      </c>
      <c r="L3891" s="31" t="s">
        <v>134</v>
      </c>
      <c r="M3891" s="174">
        <v>45763.0</v>
      </c>
      <c r="N3891" s="31" t="s">
        <v>78</v>
      </c>
      <c r="O3891" s="173">
        <v>1.0</v>
      </c>
    </row>
    <row r="3892">
      <c r="A3892" s="99" t="s">
        <v>9140</v>
      </c>
      <c r="B3892" s="168" t="s">
        <v>9098</v>
      </c>
      <c r="C3892" s="31" t="s">
        <v>1732</v>
      </c>
      <c r="D3892" s="168" t="s">
        <v>9099</v>
      </c>
      <c r="E3892" s="31" t="s">
        <v>9100</v>
      </c>
      <c r="F3892" s="31" t="s">
        <v>129</v>
      </c>
      <c r="G3892" s="168" t="s">
        <v>8829</v>
      </c>
      <c r="H3892" s="31" t="s">
        <v>8830</v>
      </c>
      <c r="I3892" s="168" t="s">
        <v>7587</v>
      </c>
      <c r="J3892" s="173">
        <v>1.0</v>
      </c>
      <c r="K3892" s="31" t="s">
        <v>447</v>
      </c>
      <c r="L3892" s="31" t="s">
        <v>134</v>
      </c>
      <c r="M3892" s="174">
        <v>45763.0</v>
      </c>
      <c r="N3892" s="31" t="s">
        <v>78</v>
      </c>
      <c r="O3892" s="173">
        <v>1.0</v>
      </c>
    </row>
    <row r="3893">
      <c r="A3893" s="99" t="s">
        <v>9141</v>
      </c>
      <c r="B3893" s="168" t="s">
        <v>9075</v>
      </c>
      <c r="C3893" s="31" t="s">
        <v>1735</v>
      </c>
      <c r="D3893" s="168" t="s">
        <v>9076</v>
      </c>
      <c r="E3893" s="31" t="s">
        <v>9077</v>
      </c>
      <c r="F3893" s="31" t="s">
        <v>132</v>
      </c>
      <c r="G3893" s="168" t="s">
        <v>7876</v>
      </c>
      <c r="H3893" s="31" t="s">
        <v>7873</v>
      </c>
      <c r="I3893" s="168" t="s">
        <v>7587</v>
      </c>
      <c r="J3893" s="173">
        <v>1.0</v>
      </c>
      <c r="K3893" s="31" t="s">
        <v>447</v>
      </c>
      <c r="L3893" s="31" t="s">
        <v>134</v>
      </c>
      <c r="M3893" s="174">
        <v>45763.0</v>
      </c>
      <c r="N3893" s="31" t="s">
        <v>78</v>
      </c>
      <c r="O3893" s="173">
        <v>1.0</v>
      </c>
    </row>
    <row r="3894">
      <c r="A3894" s="99" t="s">
        <v>9142</v>
      </c>
      <c r="B3894" s="168" t="s">
        <v>9106</v>
      </c>
      <c r="C3894" s="31" t="s">
        <v>1732</v>
      </c>
      <c r="D3894" s="168" t="s">
        <v>9107</v>
      </c>
      <c r="E3894" s="31" t="s">
        <v>9108</v>
      </c>
      <c r="F3894" s="31" t="s">
        <v>129</v>
      </c>
      <c r="G3894" s="168" t="s">
        <v>8829</v>
      </c>
      <c r="H3894" s="31" t="s">
        <v>8830</v>
      </c>
      <c r="I3894" s="168" t="s">
        <v>7587</v>
      </c>
      <c r="J3894" s="173">
        <v>1.0</v>
      </c>
      <c r="K3894" s="31" t="s">
        <v>447</v>
      </c>
      <c r="L3894" s="31" t="s">
        <v>134</v>
      </c>
      <c r="M3894" s="174">
        <v>45763.0</v>
      </c>
      <c r="N3894" s="31" t="s">
        <v>78</v>
      </c>
      <c r="O3894" s="173">
        <v>1.0</v>
      </c>
    </row>
    <row r="3895">
      <c r="A3895" s="99" t="s">
        <v>9143</v>
      </c>
      <c r="B3895" s="168" t="s">
        <v>9027</v>
      </c>
      <c r="C3895" s="31" t="s">
        <v>1735</v>
      </c>
      <c r="D3895" s="168" t="s">
        <v>9028</v>
      </c>
      <c r="E3895" s="31" t="s">
        <v>9029</v>
      </c>
      <c r="F3895" s="31" t="s">
        <v>722</v>
      </c>
      <c r="G3895" s="168" t="s">
        <v>8778</v>
      </c>
      <c r="H3895" s="31" t="s">
        <v>8043</v>
      </c>
      <c r="I3895" s="168" t="s">
        <v>7598</v>
      </c>
      <c r="J3895" s="173">
        <v>1.0</v>
      </c>
      <c r="K3895" s="31" t="s">
        <v>438</v>
      </c>
      <c r="L3895" s="31" t="s">
        <v>134</v>
      </c>
      <c r="M3895" s="174">
        <v>45763.0</v>
      </c>
      <c r="N3895" s="31" t="s">
        <v>78</v>
      </c>
      <c r="O3895" s="173">
        <v>1.0</v>
      </c>
    </row>
    <row r="3896">
      <c r="A3896" s="99" t="s">
        <v>9144</v>
      </c>
      <c r="B3896" s="168" t="s">
        <v>9145</v>
      </c>
      <c r="C3896" s="31" t="s">
        <v>1725</v>
      </c>
      <c r="D3896" s="168" t="s">
        <v>9146</v>
      </c>
      <c r="E3896" s="31" t="s">
        <v>9147</v>
      </c>
      <c r="F3896" s="31" t="s">
        <v>178</v>
      </c>
      <c r="G3896" s="163" t="s">
        <v>1728</v>
      </c>
      <c r="H3896" s="31" t="s">
        <v>1728</v>
      </c>
      <c r="I3896" s="168" t="s">
        <v>7598</v>
      </c>
      <c r="J3896" s="173">
        <v>1.0</v>
      </c>
      <c r="K3896" s="31" t="s">
        <v>438</v>
      </c>
      <c r="L3896" s="31" t="s">
        <v>134</v>
      </c>
      <c r="M3896" s="174">
        <v>45763.0</v>
      </c>
      <c r="N3896" s="31" t="s">
        <v>78</v>
      </c>
      <c r="O3896" s="173">
        <v>1.0</v>
      </c>
    </row>
    <row r="3897">
      <c r="A3897" s="99" t="s">
        <v>9148</v>
      </c>
      <c r="B3897" s="168" t="s">
        <v>9149</v>
      </c>
      <c r="C3897" s="31" t="s">
        <v>1725</v>
      </c>
      <c r="D3897" s="168" t="s">
        <v>9150</v>
      </c>
      <c r="E3897" s="31" t="s">
        <v>9151</v>
      </c>
      <c r="F3897" s="31" t="s">
        <v>830</v>
      </c>
      <c r="G3897" s="163" t="s">
        <v>1728</v>
      </c>
      <c r="H3897" s="31" t="s">
        <v>1728</v>
      </c>
      <c r="I3897" s="168" t="s">
        <v>7598</v>
      </c>
      <c r="J3897" s="173">
        <v>1.0</v>
      </c>
      <c r="K3897" s="31" t="s">
        <v>438</v>
      </c>
      <c r="L3897" s="31" t="s">
        <v>134</v>
      </c>
      <c r="M3897" s="174">
        <v>45763.0</v>
      </c>
      <c r="N3897" s="31" t="s">
        <v>78</v>
      </c>
      <c r="O3897" s="173">
        <v>1.0</v>
      </c>
    </row>
    <row r="3898">
      <c r="A3898" s="99" t="s">
        <v>9152</v>
      </c>
      <c r="B3898" s="168" t="s">
        <v>9020</v>
      </c>
      <c r="C3898" s="31" t="s">
        <v>1735</v>
      </c>
      <c r="D3898" s="168" t="s">
        <v>9021</v>
      </c>
      <c r="E3898" s="31" t="s">
        <v>9022</v>
      </c>
      <c r="F3898" s="31" t="s">
        <v>517</v>
      </c>
      <c r="G3898" s="168" t="s">
        <v>8730</v>
      </c>
      <c r="H3898" s="31" t="s">
        <v>8731</v>
      </c>
      <c r="I3898" s="168" t="s">
        <v>7587</v>
      </c>
      <c r="J3898" s="173">
        <v>1.0</v>
      </c>
      <c r="K3898" s="31" t="s">
        <v>447</v>
      </c>
      <c r="L3898" s="31" t="s">
        <v>134</v>
      </c>
      <c r="M3898" s="174">
        <v>45763.0</v>
      </c>
      <c r="N3898" s="31" t="s">
        <v>78</v>
      </c>
      <c r="O3898" s="173">
        <v>1.0</v>
      </c>
    </row>
    <row r="3899">
      <c r="A3899" s="99" t="s">
        <v>9153</v>
      </c>
      <c r="B3899" s="168" t="s">
        <v>9057</v>
      </c>
      <c r="C3899" s="31" t="s">
        <v>1732</v>
      </c>
      <c r="D3899" s="168" t="s">
        <v>9058</v>
      </c>
      <c r="E3899" s="31" t="s">
        <v>9059</v>
      </c>
      <c r="F3899" s="31" t="s">
        <v>178</v>
      </c>
      <c r="G3899" s="168" t="s">
        <v>1792</v>
      </c>
      <c r="H3899" s="31" t="s">
        <v>1779</v>
      </c>
      <c r="I3899" s="168" t="s">
        <v>7587</v>
      </c>
      <c r="J3899" s="173">
        <v>1.0</v>
      </c>
      <c r="K3899" s="31" t="s">
        <v>447</v>
      </c>
      <c r="L3899" s="31" t="s">
        <v>134</v>
      </c>
      <c r="M3899" s="174">
        <v>45763.0</v>
      </c>
      <c r="N3899" s="31" t="s">
        <v>78</v>
      </c>
      <c r="O3899" s="173">
        <v>1.0</v>
      </c>
    </row>
    <row r="3900">
      <c r="A3900" s="99" t="s">
        <v>9154</v>
      </c>
      <c r="B3900" s="168" t="s">
        <v>9071</v>
      </c>
      <c r="C3900" s="31" t="s">
        <v>1732</v>
      </c>
      <c r="D3900" s="168" t="s">
        <v>9072</v>
      </c>
      <c r="E3900" s="31" t="s">
        <v>9073</v>
      </c>
      <c r="F3900" s="31" t="s">
        <v>830</v>
      </c>
      <c r="G3900" s="168" t="s">
        <v>1792</v>
      </c>
      <c r="H3900" s="31" t="s">
        <v>1779</v>
      </c>
      <c r="I3900" s="168" t="s">
        <v>7598</v>
      </c>
      <c r="J3900" s="173">
        <v>1.0</v>
      </c>
      <c r="K3900" s="31" t="s">
        <v>438</v>
      </c>
      <c r="L3900" s="31" t="s">
        <v>134</v>
      </c>
      <c r="M3900" s="174">
        <v>45763.0</v>
      </c>
      <c r="N3900" s="31" t="s">
        <v>78</v>
      </c>
      <c r="O3900" s="173">
        <v>1.0</v>
      </c>
    </row>
    <row r="3901">
      <c r="A3901" s="99" t="s">
        <v>9155</v>
      </c>
      <c r="B3901" s="168" t="s">
        <v>9119</v>
      </c>
      <c r="C3901" s="31" t="s">
        <v>1735</v>
      </c>
      <c r="D3901" s="168" t="s">
        <v>9120</v>
      </c>
      <c r="E3901" s="31" t="s">
        <v>9121</v>
      </c>
      <c r="F3901" s="31" t="s">
        <v>132</v>
      </c>
      <c r="G3901" s="168" t="s">
        <v>7876</v>
      </c>
      <c r="H3901" s="31" t="s">
        <v>7873</v>
      </c>
      <c r="I3901" s="168" t="s">
        <v>7598</v>
      </c>
      <c r="J3901" s="173">
        <v>1.0</v>
      </c>
      <c r="K3901" s="31" t="s">
        <v>438</v>
      </c>
      <c r="L3901" s="31" t="s">
        <v>134</v>
      </c>
      <c r="M3901" s="174">
        <v>45763.0</v>
      </c>
      <c r="N3901" s="31" t="s">
        <v>78</v>
      </c>
      <c r="O3901" s="173">
        <v>1.0</v>
      </c>
    </row>
    <row r="3902">
      <c r="A3902" s="99" t="s">
        <v>9156</v>
      </c>
      <c r="B3902" s="168" t="s">
        <v>9080</v>
      </c>
      <c r="C3902" s="31" t="s">
        <v>1732</v>
      </c>
      <c r="D3902" s="168" t="s">
        <v>9081</v>
      </c>
      <c r="E3902" s="31" t="s">
        <v>5303</v>
      </c>
      <c r="F3902" s="31" t="s">
        <v>830</v>
      </c>
      <c r="G3902" s="168" t="s">
        <v>1792</v>
      </c>
      <c r="H3902" s="31" t="s">
        <v>1779</v>
      </c>
      <c r="I3902" s="168" t="s">
        <v>7587</v>
      </c>
      <c r="J3902" s="173">
        <v>1.0</v>
      </c>
      <c r="K3902" s="31" t="s">
        <v>447</v>
      </c>
      <c r="L3902" s="31" t="s">
        <v>134</v>
      </c>
      <c r="M3902" s="174">
        <v>45763.0</v>
      </c>
      <c r="N3902" s="31" t="s">
        <v>78</v>
      </c>
      <c r="O3902" s="173">
        <v>1.0</v>
      </c>
    </row>
    <row r="3903">
      <c r="A3903" s="99" t="s">
        <v>9157</v>
      </c>
      <c r="B3903" s="168" t="s">
        <v>9088</v>
      </c>
      <c r="C3903" s="31" t="s">
        <v>1732</v>
      </c>
      <c r="D3903" s="168" t="s">
        <v>9089</v>
      </c>
      <c r="E3903" s="31" t="s">
        <v>5158</v>
      </c>
      <c r="F3903" s="31" t="s">
        <v>178</v>
      </c>
      <c r="G3903" s="168" t="s">
        <v>1792</v>
      </c>
      <c r="H3903" s="31" t="s">
        <v>1779</v>
      </c>
      <c r="I3903" s="168" t="s">
        <v>7587</v>
      </c>
      <c r="J3903" s="173">
        <v>1.0</v>
      </c>
      <c r="K3903" s="31" t="s">
        <v>447</v>
      </c>
      <c r="L3903" s="31" t="s">
        <v>134</v>
      </c>
      <c r="M3903" s="174">
        <v>45763.0</v>
      </c>
      <c r="N3903" s="31" t="s">
        <v>78</v>
      </c>
      <c r="O3903" s="173">
        <v>1.0</v>
      </c>
    </row>
    <row r="3904">
      <c r="A3904" s="99" t="s">
        <v>9158</v>
      </c>
      <c r="B3904" s="168" t="s">
        <v>9095</v>
      </c>
      <c r="C3904" s="31" t="s">
        <v>1732</v>
      </c>
      <c r="D3904" s="168" t="s">
        <v>9096</v>
      </c>
      <c r="E3904" s="31" t="s">
        <v>4772</v>
      </c>
      <c r="F3904" s="31" t="s">
        <v>830</v>
      </c>
      <c r="G3904" s="168" t="s">
        <v>1792</v>
      </c>
      <c r="H3904" s="31" t="s">
        <v>1779</v>
      </c>
      <c r="I3904" s="168" t="s">
        <v>7598</v>
      </c>
      <c r="J3904" s="173">
        <v>1.0</v>
      </c>
      <c r="K3904" s="31" t="s">
        <v>438</v>
      </c>
      <c r="L3904" s="31" t="s">
        <v>134</v>
      </c>
      <c r="M3904" s="174">
        <v>45763.0</v>
      </c>
      <c r="N3904" s="31" t="s">
        <v>78</v>
      </c>
      <c r="O3904" s="173">
        <v>1.0</v>
      </c>
    </row>
    <row r="3905">
      <c r="A3905" s="99" t="s">
        <v>9159</v>
      </c>
      <c r="B3905" s="168" t="s">
        <v>9160</v>
      </c>
      <c r="C3905" s="31" t="s">
        <v>1725</v>
      </c>
      <c r="D3905" s="168" t="s">
        <v>9161</v>
      </c>
      <c r="E3905" s="31" t="s">
        <v>9162</v>
      </c>
      <c r="F3905" s="31" t="s">
        <v>403</v>
      </c>
      <c r="G3905" s="163" t="s">
        <v>1728</v>
      </c>
      <c r="H3905" s="31" t="s">
        <v>1728</v>
      </c>
      <c r="I3905" s="168" t="s">
        <v>7598</v>
      </c>
      <c r="J3905" s="173">
        <v>1.0</v>
      </c>
      <c r="K3905" s="31" t="s">
        <v>438</v>
      </c>
      <c r="L3905" s="31" t="s">
        <v>134</v>
      </c>
      <c r="M3905" s="174">
        <v>45763.0</v>
      </c>
      <c r="N3905" s="31" t="s">
        <v>78</v>
      </c>
      <c r="O3905" s="173">
        <v>1.0</v>
      </c>
    </row>
    <row r="3906">
      <c r="A3906" s="99" t="s">
        <v>9163</v>
      </c>
      <c r="B3906" s="168" t="s">
        <v>9160</v>
      </c>
      <c r="C3906" s="31" t="s">
        <v>1732</v>
      </c>
      <c r="D3906" s="168" t="s">
        <v>9161</v>
      </c>
      <c r="E3906" s="31" t="s">
        <v>9162</v>
      </c>
      <c r="F3906" s="31" t="s">
        <v>403</v>
      </c>
      <c r="G3906" s="168" t="s">
        <v>1962</v>
      </c>
      <c r="H3906" s="31" t="s">
        <v>1944</v>
      </c>
      <c r="I3906" s="168" t="s">
        <v>7598</v>
      </c>
      <c r="J3906" s="173">
        <v>1.0</v>
      </c>
      <c r="K3906" s="31" t="s">
        <v>438</v>
      </c>
      <c r="L3906" s="31" t="s">
        <v>134</v>
      </c>
      <c r="M3906" s="174">
        <v>45763.0</v>
      </c>
      <c r="N3906" s="31" t="s">
        <v>78</v>
      </c>
      <c r="O3906" s="173">
        <v>1.0</v>
      </c>
    </row>
    <row r="3907">
      <c r="A3907" s="99" t="s">
        <v>9164</v>
      </c>
      <c r="B3907" s="168" t="s">
        <v>9102</v>
      </c>
      <c r="C3907" s="31" t="s">
        <v>1732</v>
      </c>
      <c r="D3907" s="168" t="s">
        <v>9103</v>
      </c>
      <c r="E3907" s="31" t="s">
        <v>9104</v>
      </c>
      <c r="F3907" s="31" t="s">
        <v>830</v>
      </c>
      <c r="G3907" s="168" t="s">
        <v>1792</v>
      </c>
      <c r="H3907" s="31" t="s">
        <v>1779</v>
      </c>
      <c r="I3907" s="168" t="s">
        <v>7598</v>
      </c>
      <c r="J3907" s="173">
        <v>1.0</v>
      </c>
      <c r="K3907" s="31" t="s">
        <v>438</v>
      </c>
      <c r="L3907" s="31" t="s">
        <v>134</v>
      </c>
      <c r="M3907" s="174">
        <v>45763.0</v>
      </c>
      <c r="N3907" s="31" t="s">
        <v>78</v>
      </c>
      <c r="O3907" s="173">
        <v>1.0</v>
      </c>
    </row>
    <row r="3908">
      <c r="A3908" s="99" t="s">
        <v>9165</v>
      </c>
      <c r="B3908" s="168" t="s">
        <v>9166</v>
      </c>
      <c r="C3908" s="31" t="s">
        <v>1725</v>
      </c>
      <c r="D3908" s="168" t="s">
        <v>9167</v>
      </c>
      <c r="E3908" s="31" t="s">
        <v>9168</v>
      </c>
      <c r="F3908" s="31" t="s">
        <v>517</v>
      </c>
      <c r="G3908" s="163" t="s">
        <v>1728</v>
      </c>
      <c r="H3908" s="31" t="s">
        <v>1728</v>
      </c>
      <c r="I3908" s="168" t="s">
        <v>7598</v>
      </c>
      <c r="J3908" s="173">
        <v>1.0</v>
      </c>
      <c r="K3908" s="31" t="s">
        <v>438</v>
      </c>
      <c r="L3908" s="31" t="s">
        <v>134</v>
      </c>
      <c r="M3908" s="174">
        <v>45763.0</v>
      </c>
      <c r="N3908" s="31" t="s">
        <v>78</v>
      </c>
      <c r="O3908" s="173">
        <v>1.0</v>
      </c>
    </row>
    <row r="3909">
      <c r="A3909" s="99" t="s">
        <v>9169</v>
      </c>
      <c r="B3909" s="168" t="s">
        <v>9039</v>
      </c>
      <c r="C3909" s="31" t="s">
        <v>1735</v>
      </c>
      <c r="D3909" s="168" t="s">
        <v>9040</v>
      </c>
      <c r="E3909" s="31" t="s">
        <v>9041</v>
      </c>
      <c r="F3909" s="31" t="s">
        <v>129</v>
      </c>
      <c r="G3909" s="168" t="s">
        <v>8744</v>
      </c>
      <c r="H3909" s="31" t="s">
        <v>8048</v>
      </c>
      <c r="I3909" s="168" t="s">
        <v>7587</v>
      </c>
      <c r="J3909" s="173">
        <v>1.0</v>
      </c>
      <c r="K3909" s="31" t="s">
        <v>447</v>
      </c>
      <c r="L3909" s="31" t="s">
        <v>134</v>
      </c>
      <c r="M3909" s="174">
        <v>45763.0</v>
      </c>
      <c r="N3909" s="31" t="s">
        <v>78</v>
      </c>
      <c r="O3909" s="173">
        <v>1.0</v>
      </c>
    </row>
    <row r="3910">
      <c r="A3910" s="99" t="s">
        <v>9170</v>
      </c>
      <c r="B3910" s="168" t="s">
        <v>9171</v>
      </c>
      <c r="C3910" s="31" t="s">
        <v>1725</v>
      </c>
      <c r="D3910" s="168" t="s">
        <v>9172</v>
      </c>
      <c r="E3910" s="31" t="s">
        <v>9173</v>
      </c>
      <c r="F3910" s="31" t="s">
        <v>132</v>
      </c>
      <c r="G3910" s="163" t="s">
        <v>1728</v>
      </c>
      <c r="H3910" s="31" t="s">
        <v>1728</v>
      </c>
      <c r="I3910" s="168" t="s">
        <v>7598</v>
      </c>
      <c r="J3910" s="173">
        <v>1.0</v>
      </c>
      <c r="K3910" s="31" t="s">
        <v>438</v>
      </c>
      <c r="L3910" s="31" t="s">
        <v>134</v>
      </c>
      <c r="M3910" s="174">
        <v>45763.0</v>
      </c>
      <c r="N3910" s="31" t="s">
        <v>78</v>
      </c>
      <c r="O3910" s="173">
        <v>1.0</v>
      </c>
    </row>
    <row r="3911">
      <c r="A3911" s="99" t="s">
        <v>9174</v>
      </c>
      <c r="B3911" s="168" t="s">
        <v>9175</v>
      </c>
      <c r="C3911" s="31" t="s">
        <v>1725</v>
      </c>
      <c r="D3911" s="168" t="s">
        <v>9176</v>
      </c>
      <c r="E3911" s="31" t="s">
        <v>9177</v>
      </c>
      <c r="F3911" s="31" t="s">
        <v>403</v>
      </c>
      <c r="G3911" s="163" t="s">
        <v>1728</v>
      </c>
      <c r="H3911" s="31" t="s">
        <v>1728</v>
      </c>
      <c r="I3911" s="168" t="s">
        <v>7587</v>
      </c>
      <c r="J3911" s="173">
        <v>1.0</v>
      </c>
      <c r="K3911" s="31" t="s">
        <v>447</v>
      </c>
      <c r="L3911" s="31" t="s">
        <v>134</v>
      </c>
      <c r="M3911" s="174">
        <v>45763.0</v>
      </c>
      <c r="N3911" s="31" t="s">
        <v>78</v>
      </c>
      <c r="O3911" s="173">
        <v>1.0</v>
      </c>
    </row>
    <row r="3912">
      <c r="A3912" s="99" t="s">
        <v>9178</v>
      </c>
      <c r="B3912" s="168" t="s">
        <v>9171</v>
      </c>
      <c r="C3912" s="31" t="s">
        <v>1732</v>
      </c>
      <c r="D3912" s="168" t="s">
        <v>9172</v>
      </c>
      <c r="E3912" s="31" t="s">
        <v>9173</v>
      </c>
      <c r="F3912" s="31" t="s">
        <v>132</v>
      </c>
      <c r="G3912" s="168" t="s">
        <v>7876</v>
      </c>
      <c r="H3912" s="31" t="s">
        <v>7873</v>
      </c>
      <c r="I3912" s="168" t="s">
        <v>7598</v>
      </c>
      <c r="J3912" s="173">
        <v>1.0</v>
      </c>
      <c r="K3912" s="31" t="s">
        <v>438</v>
      </c>
      <c r="L3912" s="31" t="s">
        <v>134</v>
      </c>
      <c r="M3912" s="174">
        <v>45763.0</v>
      </c>
      <c r="N3912" s="31" t="s">
        <v>78</v>
      </c>
      <c r="O3912" s="173">
        <v>1.0</v>
      </c>
    </row>
    <row r="3913">
      <c r="A3913" s="99" t="s">
        <v>9179</v>
      </c>
      <c r="B3913" s="168" t="s">
        <v>9175</v>
      </c>
      <c r="C3913" s="31" t="s">
        <v>1732</v>
      </c>
      <c r="D3913" s="168" t="s">
        <v>9176</v>
      </c>
      <c r="E3913" s="31" t="s">
        <v>9177</v>
      </c>
      <c r="F3913" s="31" t="s">
        <v>403</v>
      </c>
      <c r="G3913" s="168" t="s">
        <v>1962</v>
      </c>
      <c r="H3913" s="31" t="s">
        <v>1944</v>
      </c>
      <c r="I3913" s="168" t="s">
        <v>7587</v>
      </c>
      <c r="J3913" s="173">
        <v>1.0</v>
      </c>
      <c r="K3913" s="31" t="s">
        <v>447</v>
      </c>
      <c r="L3913" s="31" t="s">
        <v>134</v>
      </c>
      <c r="M3913" s="174">
        <v>45763.0</v>
      </c>
      <c r="N3913" s="31" t="s">
        <v>78</v>
      </c>
      <c r="O3913" s="173">
        <v>1.0</v>
      </c>
    </row>
    <row r="3914">
      <c r="A3914" s="99" t="s">
        <v>9180</v>
      </c>
      <c r="B3914" s="168" t="s">
        <v>9057</v>
      </c>
      <c r="C3914" s="31" t="s">
        <v>1735</v>
      </c>
      <c r="D3914" s="168" t="s">
        <v>9058</v>
      </c>
      <c r="E3914" s="31" t="s">
        <v>9059</v>
      </c>
      <c r="F3914" s="31" t="s">
        <v>178</v>
      </c>
      <c r="G3914" s="168" t="s">
        <v>1792</v>
      </c>
      <c r="H3914" s="31" t="s">
        <v>1779</v>
      </c>
      <c r="I3914" s="168" t="s">
        <v>7587</v>
      </c>
      <c r="J3914" s="173">
        <v>1.0</v>
      </c>
      <c r="K3914" s="31" t="s">
        <v>447</v>
      </c>
      <c r="L3914" s="31" t="s">
        <v>134</v>
      </c>
      <c r="M3914" s="174">
        <v>45763.0</v>
      </c>
      <c r="N3914" s="31" t="s">
        <v>78</v>
      </c>
      <c r="O3914" s="173">
        <v>1.0</v>
      </c>
    </row>
    <row r="3915">
      <c r="A3915" s="99" t="s">
        <v>9181</v>
      </c>
      <c r="B3915" s="168" t="s">
        <v>9182</v>
      </c>
      <c r="C3915" s="31" t="s">
        <v>1725</v>
      </c>
      <c r="D3915" s="168" t="s">
        <v>9183</v>
      </c>
      <c r="E3915" s="31" t="s">
        <v>9184</v>
      </c>
      <c r="F3915" s="31" t="s">
        <v>132</v>
      </c>
      <c r="G3915" s="163" t="s">
        <v>1728</v>
      </c>
      <c r="H3915" s="31" t="s">
        <v>1728</v>
      </c>
      <c r="I3915" s="168" t="s">
        <v>7587</v>
      </c>
      <c r="J3915" s="173">
        <v>1.0</v>
      </c>
      <c r="K3915" s="31" t="s">
        <v>447</v>
      </c>
      <c r="L3915" s="31" t="s">
        <v>134</v>
      </c>
      <c r="M3915" s="174">
        <v>45763.0</v>
      </c>
      <c r="N3915" s="31" t="s">
        <v>78</v>
      </c>
      <c r="O3915" s="173">
        <v>1.0</v>
      </c>
    </row>
    <row r="3916">
      <c r="A3916" s="99" t="s">
        <v>9185</v>
      </c>
      <c r="B3916" s="168" t="s">
        <v>9186</v>
      </c>
      <c r="C3916" s="31" t="s">
        <v>1725</v>
      </c>
      <c r="D3916" s="168" t="s">
        <v>9187</v>
      </c>
      <c r="E3916" s="31" t="s">
        <v>9188</v>
      </c>
      <c r="F3916" s="31" t="s">
        <v>401</v>
      </c>
      <c r="G3916" s="163" t="s">
        <v>1728</v>
      </c>
      <c r="H3916" s="31" t="s">
        <v>1728</v>
      </c>
      <c r="I3916" s="168" t="s">
        <v>7587</v>
      </c>
      <c r="J3916" s="173">
        <v>1.0</v>
      </c>
      <c r="K3916" s="31" t="s">
        <v>447</v>
      </c>
      <c r="L3916" s="31" t="s">
        <v>134</v>
      </c>
      <c r="M3916" s="174">
        <v>45763.0</v>
      </c>
      <c r="N3916" s="31" t="s">
        <v>78</v>
      </c>
      <c r="O3916" s="173">
        <v>1.0</v>
      </c>
    </row>
    <row r="3917">
      <c r="A3917" s="99" t="s">
        <v>9189</v>
      </c>
      <c r="B3917" s="168" t="s">
        <v>9182</v>
      </c>
      <c r="C3917" s="31" t="s">
        <v>1732</v>
      </c>
      <c r="D3917" s="168" t="s">
        <v>9183</v>
      </c>
      <c r="E3917" s="31" t="s">
        <v>9184</v>
      </c>
      <c r="F3917" s="31" t="s">
        <v>132</v>
      </c>
      <c r="G3917" s="168" t="s">
        <v>8829</v>
      </c>
      <c r="H3917" s="31" t="s">
        <v>8830</v>
      </c>
      <c r="I3917" s="168" t="s">
        <v>7587</v>
      </c>
      <c r="J3917" s="173">
        <v>1.0</v>
      </c>
      <c r="K3917" s="31" t="s">
        <v>447</v>
      </c>
      <c r="L3917" s="31" t="s">
        <v>134</v>
      </c>
      <c r="M3917" s="174">
        <v>45763.0</v>
      </c>
      <c r="N3917" s="31" t="s">
        <v>78</v>
      </c>
      <c r="O3917" s="173">
        <v>1.0</v>
      </c>
    </row>
    <row r="3918">
      <c r="A3918" s="99" t="s">
        <v>9190</v>
      </c>
      <c r="B3918" s="168" t="s">
        <v>9191</v>
      </c>
      <c r="C3918" s="31" t="s">
        <v>1725</v>
      </c>
      <c r="D3918" s="168" t="s">
        <v>9192</v>
      </c>
      <c r="E3918" s="31" t="s">
        <v>6410</v>
      </c>
      <c r="F3918" s="31" t="s">
        <v>178</v>
      </c>
      <c r="G3918" s="163" t="s">
        <v>1728</v>
      </c>
      <c r="H3918" s="31" t="s">
        <v>1728</v>
      </c>
      <c r="I3918" s="168" t="s">
        <v>7587</v>
      </c>
      <c r="J3918" s="173">
        <v>1.0</v>
      </c>
      <c r="K3918" s="31" t="s">
        <v>447</v>
      </c>
      <c r="L3918" s="31" t="s">
        <v>134</v>
      </c>
      <c r="M3918" s="174">
        <v>45763.0</v>
      </c>
      <c r="N3918" s="31" t="s">
        <v>78</v>
      </c>
      <c r="O3918" s="173">
        <v>1.0</v>
      </c>
    </row>
    <row r="3919">
      <c r="A3919" s="99" t="s">
        <v>9193</v>
      </c>
      <c r="B3919" s="168" t="s">
        <v>9066</v>
      </c>
      <c r="C3919" s="31" t="s">
        <v>1735</v>
      </c>
      <c r="D3919" s="168" t="s">
        <v>9067</v>
      </c>
      <c r="E3919" s="31" t="s">
        <v>9068</v>
      </c>
      <c r="F3919" s="31" t="s">
        <v>132</v>
      </c>
      <c r="G3919" s="168" t="s">
        <v>7876</v>
      </c>
      <c r="H3919" s="31" t="s">
        <v>7873</v>
      </c>
      <c r="I3919" s="168" t="s">
        <v>7587</v>
      </c>
      <c r="J3919" s="173">
        <v>1.0</v>
      </c>
      <c r="K3919" s="31" t="s">
        <v>447</v>
      </c>
      <c r="L3919" s="31" t="s">
        <v>134</v>
      </c>
      <c r="M3919" s="174">
        <v>45763.0</v>
      </c>
      <c r="N3919" s="31" t="s">
        <v>78</v>
      </c>
      <c r="O3919" s="173">
        <v>1.0</v>
      </c>
    </row>
    <row r="3920">
      <c r="A3920" s="99" t="s">
        <v>9194</v>
      </c>
      <c r="B3920" s="168" t="s">
        <v>9195</v>
      </c>
      <c r="C3920" s="31" t="s">
        <v>1725</v>
      </c>
      <c r="D3920" s="168" t="s">
        <v>9196</v>
      </c>
      <c r="E3920" s="31" t="s">
        <v>9197</v>
      </c>
      <c r="F3920" s="31" t="s">
        <v>132</v>
      </c>
      <c r="G3920" s="163" t="s">
        <v>1728</v>
      </c>
      <c r="H3920" s="31" t="s">
        <v>1728</v>
      </c>
      <c r="I3920" s="168" t="s">
        <v>7587</v>
      </c>
      <c r="J3920" s="173">
        <v>1.0</v>
      </c>
      <c r="K3920" s="31" t="s">
        <v>447</v>
      </c>
      <c r="L3920" s="31" t="s">
        <v>134</v>
      </c>
      <c r="M3920" s="174">
        <v>45763.0</v>
      </c>
      <c r="N3920" s="31" t="s">
        <v>78</v>
      </c>
      <c r="O3920" s="173">
        <v>1.0</v>
      </c>
    </row>
    <row r="3921">
      <c r="A3921" s="99" t="s">
        <v>9198</v>
      </c>
      <c r="B3921" s="168" t="s">
        <v>9191</v>
      </c>
      <c r="C3921" s="31" t="s">
        <v>1732</v>
      </c>
      <c r="D3921" s="168" t="s">
        <v>9192</v>
      </c>
      <c r="E3921" s="31" t="s">
        <v>6410</v>
      </c>
      <c r="F3921" s="31" t="s">
        <v>178</v>
      </c>
      <c r="G3921" s="168" t="s">
        <v>6891</v>
      </c>
      <c r="H3921" s="31" t="s">
        <v>6719</v>
      </c>
      <c r="I3921" s="168" t="s">
        <v>7587</v>
      </c>
      <c r="J3921" s="173">
        <v>1.0</v>
      </c>
      <c r="K3921" s="31" t="s">
        <v>447</v>
      </c>
      <c r="L3921" s="31" t="s">
        <v>134</v>
      </c>
      <c r="M3921" s="174">
        <v>45763.0</v>
      </c>
      <c r="N3921" s="31" t="s">
        <v>78</v>
      </c>
      <c r="O3921" s="173">
        <v>1.0</v>
      </c>
    </row>
    <row r="3922">
      <c r="A3922" s="99" t="s">
        <v>9199</v>
      </c>
      <c r="B3922" s="168" t="s">
        <v>9124</v>
      </c>
      <c r="C3922" s="31" t="s">
        <v>1732</v>
      </c>
      <c r="D3922" s="168" t="s">
        <v>9125</v>
      </c>
      <c r="E3922" s="31" t="s">
        <v>9126</v>
      </c>
      <c r="F3922" s="31" t="s">
        <v>178</v>
      </c>
      <c r="G3922" s="168" t="s">
        <v>6891</v>
      </c>
      <c r="H3922" s="31" t="s">
        <v>6719</v>
      </c>
      <c r="I3922" s="168" t="s">
        <v>7587</v>
      </c>
      <c r="J3922" s="173">
        <v>1.0</v>
      </c>
      <c r="K3922" s="31" t="s">
        <v>447</v>
      </c>
      <c r="L3922" s="31" t="s">
        <v>134</v>
      </c>
      <c r="M3922" s="174">
        <v>45763.0</v>
      </c>
      <c r="N3922" s="31" t="s">
        <v>78</v>
      </c>
      <c r="O3922" s="173">
        <v>1.0</v>
      </c>
    </row>
    <row r="3923">
      <c r="A3923" s="99" t="s">
        <v>9200</v>
      </c>
      <c r="B3923" s="168" t="s">
        <v>9098</v>
      </c>
      <c r="C3923" s="31" t="s">
        <v>1735</v>
      </c>
      <c r="D3923" s="168" t="s">
        <v>9099</v>
      </c>
      <c r="E3923" s="31" t="s">
        <v>9100</v>
      </c>
      <c r="F3923" s="31" t="s">
        <v>129</v>
      </c>
      <c r="G3923" s="168" t="s">
        <v>8829</v>
      </c>
      <c r="H3923" s="31" t="s">
        <v>8830</v>
      </c>
      <c r="I3923" s="168" t="s">
        <v>7587</v>
      </c>
      <c r="J3923" s="173">
        <v>1.0</v>
      </c>
      <c r="K3923" s="31" t="s">
        <v>447</v>
      </c>
      <c r="L3923" s="31" t="s">
        <v>134</v>
      </c>
      <c r="M3923" s="174">
        <v>45763.0</v>
      </c>
      <c r="N3923" s="31" t="s">
        <v>78</v>
      </c>
      <c r="O3923" s="173">
        <v>1.0</v>
      </c>
    </row>
    <row r="3924">
      <c r="A3924" s="99" t="s">
        <v>9201</v>
      </c>
      <c r="B3924" s="168" t="s">
        <v>9145</v>
      </c>
      <c r="C3924" s="31" t="s">
        <v>1732</v>
      </c>
      <c r="D3924" s="168" t="s">
        <v>9146</v>
      </c>
      <c r="E3924" s="31" t="s">
        <v>9147</v>
      </c>
      <c r="F3924" s="31" t="s">
        <v>178</v>
      </c>
      <c r="G3924" s="168" t="s">
        <v>6891</v>
      </c>
      <c r="H3924" s="31" t="s">
        <v>6719</v>
      </c>
      <c r="I3924" s="168" t="s">
        <v>7598</v>
      </c>
      <c r="J3924" s="173">
        <v>1.0</v>
      </c>
      <c r="K3924" s="31" t="s">
        <v>438</v>
      </c>
      <c r="L3924" s="31" t="s">
        <v>134</v>
      </c>
      <c r="M3924" s="174">
        <v>45763.0</v>
      </c>
      <c r="N3924" s="31" t="s">
        <v>78</v>
      </c>
      <c r="O3924" s="173">
        <v>1.0</v>
      </c>
    </row>
    <row r="3925">
      <c r="A3925" s="99" t="s">
        <v>9202</v>
      </c>
      <c r="B3925" s="168" t="s">
        <v>9203</v>
      </c>
      <c r="C3925" s="31" t="s">
        <v>1725</v>
      </c>
      <c r="D3925" s="168" t="s">
        <v>9204</v>
      </c>
      <c r="E3925" s="31" t="s">
        <v>9205</v>
      </c>
      <c r="F3925" s="31" t="s">
        <v>131</v>
      </c>
      <c r="G3925" s="163" t="s">
        <v>1728</v>
      </c>
      <c r="H3925" s="31" t="s">
        <v>1728</v>
      </c>
      <c r="I3925" s="168" t="s">
        <v>7598</v>
      </c>
      <c r="J3925" s="173">
        <v>1.0</v>
      </c>
      <c r="K3925" s="31" t="s">
        <v>438</v>
      </c>
      <c r="L3925" s="31" t="s">
        <v>134</v>
      </c>
      <c r="M3925" s="174">
        <v>45763.0</v>
      </c>
      <c r="N3925" s="31" t="s">
        <v>78</v>
      </c>
      <c r="O3925" s="173">
        <v>1.0</v>
      </c>
    </row>
    <row r="3926">
      <c r="A3926" s="99" t="s">
        <v>9206</v>
      </c>
      <c r="B3926" s="168" t="s">
        <v>9203</v>
      </c>
      <c r="C3926" s="31" t="s">
        <v>1732</v>
      </c>
      <c r="D3926" s="168" t="s">
        <v>9204</v>
      </c>
      <c r="E3926" s="31" t="s">
        <v>9205</v>
      </c>
      <c r="F3926" s="31" t="s">
        <v>131</v>
      </c>
      <c r="G3926" s="168" t="s">
        <v>7876</v>
      </c>
      <c r="H3926" s="31" t="s">
        <v>7873</v>
      </c>
      <c r="I3926" s="168" t="s">
        <v>7598</v>
      </c>
      <c r="J3926" s="173">
        <v>1.0</v>
      </c>
      <c r="K3926" s="31" t="s">
        <v>438</v>
      </c>
      <c r="L3926" s="31" t="s">
        <v>134</v>
      </c>
      <c r="M3926" s="174">
        <v>45763.0</v>
      </c>
      <c r="N3926" s="31" t="s">
        <v>78</v>
      </c>
      <c r="O3926" s="173">
        <v>1.0</v>
      </c>
    </row>
    <row r="3927">
      <c r="A3927" s="99" t="s">
        <v>9207</v>
      </c>
      <c r="B3927" s="168" t="s">
        <v>9171</v>
      </c>
      <c r="C3927" s="31" t="s">
        <v>1735</v>
      </c>
      <c r="D3927" s="168" t="s">
        <v>9172</v>
      </c>
      <c r="E3927" s="31" t="s">
        <v>9173</v>
      </c>
      <c r="F3927" s="31" t="s">
        <v>132</v>
      </c>
      <c r="G3927" s="168" t="s">
        <v>7876</v>
      </c>
      <c r="H3927" s="31" t="s">
        <v>7873</v>
      </c>
      <c r="I3927" s="168" t="s">
        <v>7598</v>
      </c>
      <c r="J3927" s="173">
        <v>1.0</v>
      </c>
      <c r="K3927" s="31" t="s">
        <v>438</v>
      </c>
      <c r="L3927" s="31" t="s">
        <v>134</v>
      </c>
      <c r="M3927" s="174">
        <v>45763.0</v>
      </c>
      <c r="N3927" s="31" t="s">
        <v>78</v>
      </c>
      <c r="O3927" s="173">
        <v>1.0</v>
      </c>
    </row>
    <row r="3928">
      <c r="A3928" s="99" t="s">
        <v>9208</v>
      </c>
      <c r="B3928" s="168" t="s">
        <v>9209</v>
      </c>
      <c r="C3928" s="31" t="s">
        <v>1725</v>
      </c>
      <c r="D3928" s="168" t="s">
        <v>9210</v>
      </c>
      <c r="E3928" s="31" t="s">
        <v>9211</v>
      </c>
      <c r="F3928" s="31" t="s">
        <v>132</v>
      </c>
      <c r="G3928" s="163" t="s">
        <v>1728</v>
      </c>
      <c r="H3928" s="31" t="s">
        <v>1728</v>
      </c>
      <c r="I3928" s="168" t="s">
        <v>7598</v>
      </c>
      <c r="J3928" s="173">
        <v>1.0</v>
      </c>
      <c r="K3928" s="31" t="s">
        <v>438</v>
      </c>
      <c r="L3928" s="31" t="s">
        <v>134</v>
      </c>
      <c r="M3928" s="174">
        <v>45763.0</v>
      </c>
      <c r="N3928" s="31" t="s">
        <v>78</v>
      </c>
      <c r="O3928" s="173">
        <v>1.0</v>
      </c>
    </row>
    <row r="3929">
      <c r="A3929" s="99" t="s">
        <v>9212</v>
      </c>
      <c r="B3929" s="168" t="s">
        <v>9213</v>
      </c>
      <c r="C3929" s="31" t="s">
        <v>1725</v>
      </c>
      <c r="D3929" s="168" t="s">
        <v>9214</v>
      </c>
      <c r="E3929" s="31" t="s">
        <v>9215</v>
      </c>
      <c r="F3929" s="31" t="s">
        <v>132</v>
      </c>
      <c r="G3929" s="163" t="s">
        <v>1728</v>
      </c>
      <c r="H3929" s="31" t="s">
        <v>1728</v>
      </c>
      <c r="I3929" s="168" t="s">
        <v>7587</v>
      </c>
      <c r="J3929" s="173">
        <v>1.0</v>
      </c>
      <c r="K3929" s="31" t="s">
        <v>447</v>
      </c>
      <c r="L3929" s="31" t="s">
        <v>134</v>
      </c>
      <c r="M3929" s="174">
        <v>45763.0</v>
      </c>
      <c r="N3929" s="31" t="s">
        <v>78</v>
      </c>
      <c r="O3929" s="173">
        <v>1.0</v>
      </c>
    </row>
    <row r="3930">
      <c r="A3930" s="99" t="s">
        <v>9216</v>
      </c>
      <c r="B3930" s="168" t="s">
        <v>9053</v>
      </c>
      <c r="C3930" s="31" t="s">
        <v>1735</v>
      </c>
      <c r="D3930" s="168" t="s">
        <v>9054</v>
      </c>
      <c r="E3930" s="31" t="s">
        <v>9055</v>
      </c>
      <c r="F3930" s="31" t="s">
        <v>725</v>
      </c>
      <c r="G3930" s="168" t="s">
        <v>8744</v>
      </c>
      <c r="H3930" s="31" t="s">
        <v>8048</v>
      </c>
      <c r="I3930" s="168" t="s">
        <v>7587</v>
      </c>
      <c r="J3930" s="173">
        <v>1.0</v>
      </c>
      <c r="K3930" s="31" t="s">
        <v>447</v>
      </c>
      <c r="L3930" s="31" t="s">
        <v>134</v>
      </c>
      <c r="M3930" s="174">
        <v>45763.0</v>
      </c>
      <c r="N3930" s="31" t="s">
        <v>78</v>
      </c>
      <c r="O3930" s="173">
        <v>1.0</v>
      </c>
    </row>
    <row r="3931">
      <c r="A3931" s="99" t="s">
        <v>9217</v>
      </c>
      <c r="B3931" s="168" t="s">
        <v>9209</v>
      </c>
      <c r="C3931" s="31" t="s">
        <v>1732</v>
      </c>
      <c r="D3931" s="168" t="s">
        <v>9210</v>
      </c>
      <c r="E3931" s="31" t="s">
        <v>9211</v>
      </c>
      <c r="F3931" s="31" t="s">
        <v>132</v>
      </c>
      <c r="G3931" s="168" t="s">
        <v>8829</v>
      </c>
      <c r="H3931" s="31" t="s">
        <v>8830</v>
      </c>
      <c r="I3931" s="168" t="s">
        <v>7598</v>
      </c>
      <c r="J3931" s="173">
        <v>1.0</v>
      </c>
      <c r="K3931" s="31" t="s">
        <v>438</v>
      </c>
      <c r="L3931" s="31" t="s">
        <v>134</v>
      </c>
      <c r="M3931" s="174">
        <v>45763.0</v>
      </c>
      <c r="N3931" s="31" t="s">
        <v>78</v>
      </c>
      <c r="O3931" s="173">
        <v>1.0</v>
      </c>
    </row>
    <row r="3932">
      <c r="A3932" s="99" t="s">
        <v>9218</v>
      </c>
      <c r="B3932" s="168" t="s">
        <v>9088</v>
      </c>
      <c r="C3932" s="31" t="s">
        <v>1735</v>
      </c>
      <c r="D3932" s="168" t="s">
        <v>9089</v>
      </c>
      <c r="E3932" s="31" t="s">
        <v>5158</v>
      </c>
      <c r="F3932" s="31" t="s">
        <v>178</v>
      </c>
      <c r="G3932" s="168" t="s">
        <v>1792</v>
      </c>
      <c r="H3932" s="31" t="s">
        <v>1779</v>
      </c>
      <c r="I3932" s="168" t="s">
        <v>7587</v>
      </c>
      <c r="J3932" s="173">
        <v>1.0</v>
      </c>
      <c r="K3932" s="31" t="s">
        <v>447</v>
      </c>
      <c r="L3932" s="31" t="s">
        <v>134</v>
      </c>
      <c r="M3932" s="174">
        <v>45763.0</v>
      </c>
      <c r="N3932" s="31" t="s">
        <v>78</v>
      </c>
      <c r="O3932" s="173">
        <v>1.0</v>
      </c>
    </row>
    <row r="3933">
      <c r="A3933" s="99" t="s">
        <v>9219</v>
      </c>
      <c r="B3933" s="168" t="s">
        <v>9135</v>
      </c>
      <c r="C3933" s="31" t="s">
        <v>1732</v>
      </c>
      <c r="D3933" s="168" t="s">
        <v>9136</v>
      </c>
      <c r="E3933" s="31" t="s">
        <v>5753</v>
      </c>
      <c r="F3933" s="31" t="s">
        <v>725</v>
      </c>
      <c r="G3933" s="168" t="s">
        <v>8012</v>
      </c>
      <c r="H3933" s="31" t="s">
        <v>7841</v>
      </c>
      <c r="I3933" s="168" t="s">
        <v>7598</v>
      </c>
      <c r="J3933" s="173">
        <v>1.0</v>
      </c>
      <c r="K3933" s="31" t="s">
        <v>438</v>
      </c>
      <c r="L3933" s="31" t="s">
        <v>134</v>
      </c>
      <c r="M3933" s="174">
        <v>45763.0</v>
      </c>
      <c r="N3933" s="31" t="s">
        <v>78</v>
      </c>
      <c r="O3933" s="173">
        <v>1.0</v>
      </c>
    </row>
    <row r="3934">
      <c r="A3934" s="99" t="s">
        <v>9220</v>
      </c>
      <c r="B3934" s="168" t="s">
        <v>9160</v>
      </c>
      <c r="C3934" s="31" t="s">
        <v>1735</v>
      </c>
      <c r="D3934" s="168" t="s">
        <v>9161</v>
      </c>
      <c r="E3934" s="31" t="s">
        <v>9162</v>
      </c>
      <c r="F3934" s="31" t="s">
        <v>403</v>
      </c>
      <c r="G3934" s="168" t="s">
        <v>1962</v>
      </c>
      <c r="H3934" s="31" t="s">
        <v>1944</v>
      </c>
      <c r="I3934" s="168" t="s">
        <v>7598</v>
      </c>
      <c r="J3934" s="173">
        <v>1.0</v>
      </c>
      <c r="K3934" s="31" t="s">
        <v>438</v>
      </c>
      <c r="L3934" s="31" t="s">
        <v>134</v>
      </c>
      <c r="M3934" s="174">
        <v>45763.0</v>
      </c>
      <c r="N3934" s="31" t="s">
        <v>78</v>
      </c>
      <c r="O3934" s="173">
        <v>1.0</v>
      </c>
    </row>
    <row r="3935">
      <c r="A3935" s="99" t="s">
        <v>9221</v>
      </c>
      <c r="B3935" s="168" t="s">
        <v>9114</v>
      </c>
      <c r="C3935" s="31" t="s">
        <v>1735</v>
      </c>
      <c r="D3935" s="168" t="s">
        <v>9115</v>
      </c>
      <c r="E3935" s="31" t="s">
        <v>9116</v>
      </c>
      <c r="F3935" s="31" t="s">
        <v>132</v>
      </c>
      <c r="G3935" s="168" t="s">
        <v>7876</v>
      </c>
      <c r="H3935" s="31" t="s">
        <v>7873</v>
      </c>
      <c r="I3935" s="168" t="s">
        <v>7587</v>
      </c>
      <c r="J3935" s="173">
        <v>1.0</v>
      </c>
      <c r="K3935" s="31" t="s">
        <v>447</v>
      </c>
      <c r="L3935" s="31" t="s">
        <v>134</v>
      </c>
      <c r="M3935" s="174">
        <v>45763.0</v>
      </c>
      <c r="N3935" s="31" t="s">
        <v>78</v>
      </c>
      <c r="O3935" s="173">
        <v>1.0</v>
      </c>
    </row>
    <row r="3936">
      <c r="A3936" s="99" t="s">
        <v>9222</v>
      </c>
      <c r="B3936" s="168" t="s">
        <v>9223</v>
      </c>
      <c r="C3936" s="31" t="s">
        <v>1725</v>
      </c>
      <c r="D3936" s="168" t="s">
        <v>9224</v>
      </c>
      <c r="E3936" s="31" t="s">
        <v>9225</v>
      </c>
      <c r="F3936" s="31" t="s">
        <v>830</v>
      </c>
      <c r="G3936" s="163" t="s">
        <v>1728</v>
      </c>
      <c r="H3936" s="31" t="s">
        <v>1728</v>
      </c>
      <c r="I3936" s="168" t="s">
        <v>7598</v>
      </c>
      <c r="J3936" s="173">
        <v>1.0</v>
      </c>
      <c r="K3936" s="31" t="s">
        <v>438</v>
      </c>
      <c r="L3936" s="31" t="s">
        <v>134</v>
      </c>
      <c r="M3936" s="174">
        <v>45763.0</v>
      </c>
      <c r="N3936" s="31" t="s">
        <v>78</v>
      </c>
      <c r="O3936" s="173">
        <v>1.0</v>
      </c>
    </row>
    <row r="3937">
      <c r="A3937" s="99" t="s">
        <v>9226</v>
      </c>
      <c r="B3937" s="168" t="s">
        <v>9145</v>
      </c>
      <c r="C3937" s="31" t="s">
        <v>1735</v>
      </c>
      <c r="D3937" s="168" t="s">
        <v>9146</v>
      </c>
      <c r="E3937" s="31" t="s">
        <v>9147</v>
      </c>
      <c r="F3937" s="31" t="s">
        <v>178</v>
      </c>
      <c r="G3937" s="168" t="s">
        <v>6891</v>
      </c>
      <c r="H3937" s="31" t="s">
        <v>6719</v>
      </c>
      <c r="I3937" s="168" t="s">
        <v>7598</v>
      </c>
      <c r="J3937" s="173">
        <v>1.0</v>
      </c>
      <c r="K3937" s="31" t="s">
        <v>438</v>
      </c>
      <c r="L3937" s="31" t="s">
        <v>134</v>
      </c>
      <c r="M3937" s="174">
        <v>45763.0</v>
      </c>
      <c r="N3937" s="31" t="s">
        <v>78</v>
      </c>
      <c r="O3937" s="173">
        <v>1.0</v>
      </c>
    </row>
    <row r="3938">
      <c r="A3938" s="99" t="s">
        <v>9227</v>
      </c>
      <c r="B3938" s="168" t="s">
        <v>9149</v>
      </c>
      <c r="C3938" s="31" t="s">
        <v>1732</v>
      </c>
      <c r="D3938" s="168" t="s">
        <v>9150</v>
      </c>
      <c r="E3938" s="31" t="s">
        <v>9151</v>
      </c>
      <c r="F3938" s="31" t="s">
        <v>830</v>
      </c>
      <c r="G3938" s="168" t="s">
        <v>8778</v>
      </c>
      <c r="H3938" s="31" t="s">
        <v>8043</v>
      </c>
      <c r="I3938" s="168" t="s">
        <v>7598</v>
      </c>
      <c r="J3938" s="173">
        <v>1.0</v>
      </c>
      <c r="K3938" s="31" t="s">
        <v>438</v>
      </c>
      <c r="L3938" s="31" t="s">
        <v>134</v>
      </c>
      <c r="M3938" s="174">
        <v>45763.0</v>
      </c>
      <c r="N3938" s="31" t="s">
        <v>78</v>
      </c>
      <c r="O3938" s="173">
        <v>1.0</v>
      </c>
    </row>
    <row r="3939">
      <c r="A3939" s="99" t="s">
        <v>9228</v>
      </c>
      <c r="B3939" s="168" t="s">
        <v>9175</v>
      </c>
      <c r="C3939" s="31" t="s">
        <v>1735</v>
      </c>
      <c r="D3939" s="168" t="s">
        <v>9176</v>
      </c>
      <c r="E3939" s="31" t="s">
        <v>9177</v>
      </c>
      <c r="F3939" s="31" t="s">
        <v>403</v>
      </c>
      <c r="G3939" s="168" t="s">
        <v>1962</v>
      </c>
      <c r="H3939" s="31" t="s">
        <v>1944</v>
      </c>
      <c r="I3939" s="168" t="s">
        <v>7587</v>
      </c>
      <c r="J3939" s="173">
        <v>1.0</v>
      </c>
      <c r="K3939" s="31" t="s">
        <v>447</v>
      </c>
      <c r="L3939" s="31" t="s">
        <v>134</v>
      </c>
      <c r="M3939" s="174">
        <v>45763.0</v>
      </c>
      <c r="N3939" s="31" t="s">
        <v>78</v>
      </c>
      <c r="O3939" s="173">
        <v>1.0</v>
      </c>
    </row>
    <row r="3940">
      <c r="A3940" s="99" t="s">
        <v>9229</v>
      </c>
      <c r="B3940" s="168" t="s">
        <v>9230</v>
      </c>
      <c r="C3940" s="31" t="s">
        <v>1725</v>
      </c>
      <c r="D3940" s="168" t="s">
        <v>9231</v>
      </c>
      <c r="E3940" s="31" t="s">
        <v>9232</v>
      </c>
      <c r="F3940" s="31" t="s">
        <v>132</v>
      </c>
      <c r="G3940" s="163" t="s">
        <v>1728</v>
      </c>
      <c r="H3940" s="31" t="s">
        <v>1728</v>
      </c>
      <c r="I3940" s="168" t="s">
        <v>7598</v>
      </c>
      <c r="J3940" s="173">
        <v>1.0</v>
      </c>
      <c r="K3940" s="31" t="s">
        <v>438</v>
      </c>
      <c r="L3940" s="31" t="s">
        <v>134</v>
      </c>
      <c r="M3940" s="174">
        <v>45763.0</v>
      </c>
      <c r="N3940" s="31" t="s">
        <v>78</v>
      </c>
      <c r="O3940" s="173">
        <v>1.0</v>
      </c>
    </row>
    <row r="3941">
      <c r="A3941" s="99" t="s">
        <v>9233</v>
      </c>
      <c r="B3941" s="168" t="s">
        <v>9106</v>
      </c>
      <c r="C3941" s="31" t="s">
        <v>1735</v>
      </c>
      <c r="D3941" s="168" t="s">
        <v>9107</v>
      </c>
      <c r="E3941" s="31" t="s">
        <v>9108</v>
      </c>
      <c r="F3941" s="31" t="s">
        <v>129</v>
      </c>
      <c r="G3941" s="168" t="s">
        <v>8829</v>
      </c>
      <c r="H3941" s="31" t="s">
        <v>8830</v>
      </c>
      <c r="I3941" s="168" t="s">
        <v>7587</v>
      </c>
      <c r="J3941" s="173">
        <v>1.0</v>
      </c>
      <c r="K3941" s="31" t="s">
        <v>447</v>
      </c>
      <c r="L3941" s="31" t="s">
        <v>134</v>
      </c>
      <c r="M3941" s="174">
        <v>45763.0</v>
      </c>
      <c r="N3941" s="31" t="s">
        <v>78</v>
      </c>
      <c r="O3941" s="173">
        <v>1.0</v>
      </c>
    </row>
    <row r="3942">
      <c r="A3942" s="99" t="s">
        <v>9234</v>
      </c>
      <c r="B3942" s="168" t="s">
        <v>9230</v>
      </c>
      <c r="C3942" s="31" t="s">
        <v>1732</v>
      </c>
      <c r="D3942" s="168" t="s">
        <v>9231</v>
      </c>
      <c r="E3942" s="31" t="s">
        <v>9232</v>
      </c>
      <c r="F3942" s="31" t="s">
        <v>132</v>
      </c>
      <c r="G3942" s="168" t="s">
        <v>8829</v>
      </c>
      <c r="H3942" s="31" t="s">
        <v>8830</v>
      </c>
      <c r="I3942" s="168" t="s">
        <v>7598</v>
      </c>
      <c r="J3942" s="173">
        <v>1.0</v>
      </c>
      <c r="K3942" s="31" t="s">
        <v>438</v>
      </c>
      <c r="L3942" s="31" t="s">
        <v>134</v>
      </c>
      <c r="M3942" s="174">
        <v>45763.0</v>
      </c>
      <c r="N3942" s="31" t="s">
        <v>78</v>
      </c>
      <c r="O3942" s="173">
        <v>1.0</v>
      </c>
    </row>
    <row r="3943">
      <c r="A3943" s="99" t="s">
        <v>9235</v>
      </c>
      <c r="B3943" s="168" t="s">
        <v>9223</v>
      </c>
      <c r="C3943" s="31" t="s">
        <v>1732</v>
      </c>
      <c r="D3943" s="168" t="s">
        <v>9224</v>
      </c>
      <c r="E3943" s="31" t="s">
        <v>9225</v>
      </c>
      <c r="F3943" s="31" t="s">
        <v>830</v>
      </c>
      <c r="G3943" s="168" t="s">
        <v>8778</v>
      </c>
      <c r="H3943" s="31" t="s">
        <v>8043</v>
      </c>
      <c r="I3943" s="168" t="s">
        <v>7598</v>
      </c>
      <c r="J3943" s="173">
        <v>1.0</v>
      </c>
      <c r="K3943" s="31" t="s">
        <v>438</v>
      </c>
      <c r="L3943" s="31" t="s">
        <v>134</v>
      </c>
      <c r="M3943" s="174">
        <v>45763.0</v>
      </c>
      <c r="N3943" s="31" t="s">
        <v>78</v>
      </c>
      <c r="O3943" s="173">
        <v>1.0</v>
      </c>
    </row>
    <row r="3944">
      <c r="A3944" s="99" t="s">
        <v>9236</v>
      </c>
      <c r="B3944" s="168" t="s">
        <v>9166</v>
      </c>
      <c r="C3944" s="31" t="s">
        <v>1732</v>
      </c>
      <c r="D3944" s="168" t="s">
        <v>9167</v>
      </c>
      <c r="E3944" s="31" t="s">
        <v>9168</v>
      </c>
      <c r="F3944" s="31" t="s">
        <v>517</v>
      </c>
      <c r="G3944" s="168" t="s">
        <v>8730</v>
      </c>
      <c r="H3944" s="31" t="s">
        <v>8731</v>
      </c>
      <c r="I3944" s="168" t="s">
        <v>7598</v>
      </c>
      <c r="J3944" s="173">
        <v>1.0</v>
      </c>
      <c r="K3944" s="31" t="s">
        <v>438</v>
      </c>
      <c r="L3944" s="31" t="s">
        <v>134</v>
      </c>
      <c r="M3944" s="174">
        <v>45763.0</v>
      </c>
      <c r="N3944" s="31" t="s">
        <v>78</v>
      </c>
      <c r="O3944" s="173">
        <v>1.0</v>
      </c>
    </row>
    <row r="3945">
      <c r="A3945" s="99" t="s">
        <v>9237</v>
      </c>
      <c r="B3945" s="168" t="s">
        <v>9071</v>
      </c>
      <c r="C3945" s="31" t="s">
        <v>1735</v>
      </c>
      <c r="D3945" s="168" t="s">
        <v>9072</v>
      </c>
      <c r="E3945" s="31" t="s">
        <v>9073</v>
      </c>
      <c r="F3945" s="31" t="s">
        <v>830</v>
      </c>
      <c r="G3945" s="168" t="s">
        <v>1792</v>
      </c>
      <c r="H3945" s="31" t="s">
        <v>1779</v>
      </c>
      <c r="I3945" s="168" t="s">
        <v>7598</v>
      </c>
      <c r="J3945" s="173">
        <v>1.0</v>
      </c>
      <c r="K3945" s="31" t="s">
        <v>438</v>
      </c>
      <c r="L3945" s="31" t="s">
        <v>134</v>
      </c>
      <c r="M3945" s="174">
        <v>45763.0</v>
      </c>
      <c r="N3945" s="31" t="s">
        <v>78</v>
      </c>
      <c r="O3945" s="173">
        <v>1.0</v>
      </c>
    </row>
    <row r="3946">
      <c r="A3946" s="99" t="s">
        <v>9238</v>
      </c>
      <c r="B3946" s="168" t="s">
        <v>9135</v>
      </c>
      <c r="C3946" s="31" t="s">
        <v>1735</v>
      </c>
      <c r="D3946" s="168" t="s">
        <v>9136</v>
      </c>
      <c r="E3946" s="31" t="s">
        <v>5753</v>
      </c>
      <c r="F3946" s="31" t="s">
        <v>725</v>
      </c>
      <c r="G3946" s="168" t="s">
        <v>8012</v>
      </c>
      <c r="H3946" s="31" t="s">
        <v>7841</v>
      </c>
      <c r="I3946" s="168" t="s">
        <v>7598</v>
      </c>
      <c r="J3946" s="173">
        <v>1.0</v>
      </c>
      <c r="K3946" s="31" t="s">
        <v>438</v>
      </c>
      <c r="L3946" s="31" t="s">
        <v>134</v>
      </c>
      <c r="M3946" s="174">
        <v>45763.0</v>
      </c>
      <c r="N3946" s="31" t="s">
        <v>78</v>
      </c>
      <c r="O3946" s="173">
        <v>1.0</v>
      </c>
    </row>
    <row r="3947">
      <c r="A3947" s="99" t="s">
        <v>9239</v>
      </c>
      <c r="B3947" s="168" t="s">
        <v>9124</v>
      </c>
      <c r="C3947" s="31" t="s">
        <v>1735</v>
      </c>
      <c r="D3947" s="168" t="s">
        <v>9125</v>
      </c>
      <c r="E3947" s="31" t="s">
        <v>9126</v>
      </c>
      <c r="F3947" s="31" t="s">
        <v>178</v>
      </c>
      <c r="G3947" s="168" t="s">
        <v>6891</v>
      </c>
      <c r="H3947" s="31" t="s">
        <v>6719</v>
      </c>
      <c r="I3947" s="168" t="s">
        <v>7587</v>
      </c>
      <c r="J3947" s="173">
        <v>1.0</v>
      </c>
      <c r="K3947" s="31" t="s">
        <v>447</v>
      </c>
      <c r="L3947" s="31" t="s">
        <v>134</v>
      </c>
      <c r="M3947" s="174">
        <v>45763.0</v>
      </c>
      <c r="N3947" s="31" t="s">
        <v>78</v>
      </c>
      <c r="O3947" s="173">
        <v>1.0</v>
      </c>
    </row>
    <row r="3948">
      <c r="A3948" s="99" t="s">
        <v>9240</v>
      </c>
      <c r="B3948" s="168" t="s">
        <v>9241</v>
      </c>
      <c r="C3948" s="31" t="s">
        <v>1725</v>
      </c>
      <c r="D3948" s="168" t="s">
        <v>9242</v>
      </c>
      <c r="E3948" s="31" t="s">
        <v>9243</v>
      </c>
      <c r="F3948" s="31" t="s">
        <v>722</v>
      </c>
      <c r="G3948" s="163" t="s">
        <v>1728</v>
      </c>
      <c r="H3948" s="31" t="s">
        <v>1728</v>
      </c>
      <c r="I3948" s="168" t="s">
        <v>7598</v>
      </c>
      <c r="J3948" s="173">
        <v>1.0</v>
      </c>
      <c r="K3948" s="31" t="s">
        <v>438</v>
      </c>
      <c r="L3948" s="31" t="s">
        <v>134</v>
      </c>
      <c r="M3948" s="174">
        <v>45763.0</v>
      </c>
      <c r="N3948" s="31" t="s">
        <v>78</v>
      </c>
      <c r="O3948" s="173">
        <v>1.0</v>
      </c>
    </row>
    <row r="3949">
      <c r="A3949" s="99" t="s">
        <v>9244</v>
      </c>
      <c r="B3949" s="168" t="s">
        <v>9241</v>
      </c>
      <c r="C3949" s="31" t="s">
        <v>1732</v>
      </c>
      <c r="D3949" s="168" t="s">
        <v>9242</v>
      </c>
      <c r="E3949" s="31" t="s">
        <v>9243</v>
      </c>
      <c r="F3949" s="31" t="s">
        <v>722</v>
      </c>
      <c r="G3949" s="168" t="s">
        <v>7953</v>
      </c>
      <c r="H3949" s="31" t="s">
        <v>7912</v>
      </c>
      <c r="I3949" s="168" t="s">
        <v>7598</v>
      </c>
      <c r="J3949" s="173">
        <v>1.0</v>
      </c>
      <c r="K3949" s="31" t="s">
        <v>438</v>
      </c>
      <c r="L3949" s="31" t="s">
        <v>134</v>
      </c>
      <c r="M3949" s="174">
        <v>45763.0</v>
      </c>
      <c r="N3949" s="31" t="s">
        <v>78</v>
      </c>
      <c r="O3949" s="173">
        <v>1.0</v>
      </c>
    </row>
    <row r="3950">
      <c r="A3950" s="99" t="s">
        <v>9245</v>
      </c>
      <c r="B3950" s="168" t="s">
        <v>9044</v>
      </c>
      <c r="C3950" s="31" t="s">
        <v>1735</v>
      </c>
      <c r="D3950" s="168" t="s">
        <v>9045</v>
      </c>
      <c r="E3950" s="31" t="s">
        <v>9046</v>
      </c>
      <c r="F3950" s="31" t="s">
        <v>830</v>
      </c>
      <c r="G3950" s="168" t="s">
        <v>8744</v>
      </c>
      <c r="H3950" s="31" t="s">
        <v>8048</v>
      </c>
      <c r="I3950" s="168" t="s">
        <v>7587</v>
      </c>
      <c r="J3950" s="173">
        <v>1.0</v>
      </c>
      <c r="K3950" s="31" t="s">
        <v>447</v>
      </c>
      <c r="L3950" s="31" t="s">
        <v>134</v>
      </c>
      <c r="M3950" s="174">
        <v>45763.0</v>
      </c>
      <c r="N3950" s="31" t="s">
        <v>78</v>
      </c>
      <c r="O3950" s="173">
        <v>1.0</v>
      </c>
    </row>
    <row r="3951">
      <c r="A3951" s="99" t="s">
        <v>9246</v>
      </c>
      <c r="B3951" s="168" t="s">
        <v>9102</v>
      </c>
      <c r="C3951" s="31" t="s">
        <v>1735</v>
      </c>
      <c r="D3951" s="168" t="s">
        <v>9103</v>
      </c>
      <c r="E3951" s="31" t="s">
        <v>9104</v>
      </c>
      <c r="F3951" s="31" t="s">
        <v>830</v>
      </c>
      <c r="G3951" s="168" t="s">
        <v>1792</v>
      </c>
      <c r="H3951" s="31" t="s">
        <v>1779</v>
      </c>
      <c r="I3951" s="168" t="s">
        <v>7598</v>
      </c>
      <c r="J3951" s="173">
        <v>1.0</v>
      </c>
      <c r="K3951" s="31" t="s">
        <v>438</v>
      </c>
      <c r="L3951" s="31" t="s">
        <v>134</v>
      </c>
      <c r="M3951" s="174">
        <v>45763.0</v>
      </c>
      <c r="N3951" s="31" t="s">
        <v>78</v>
      </c>
      <c r="O3951" s="173">
        <v>1.0</v>
      </c>
    </row>
    <row r="3952">
      <c r="A3952" s="99" t="s">
        <v>9247</v>
      </c>
      <c r="B3952" s="168" t="s">
        <v>9203</v>
      </c>
      <c r="C3952" s="31" t="s">
        <v>1735</v>
      </c>
      <c r="D3952" s="168" t="s">
        <v>9204</v>
      </c>
      <c r="E3952" s="31" t="s">
        <v>9205</v>
      </c>
      <c r="F3952" s="31" t="s">
        <v>131</v>
      </c>
      <c r="G3952" s="168" t="s">
        <v>7876</v>
      </c>
      <c r="H3952" s="31" t="s">
        <v>7873</v>
      </c>
      <c r="I3952" s="168" t="s">
        <v>7598</v>
      </c>
      <c r="J3952" s="173">
        <v>1.0</v>
      </c>
      <c r="K3952" s="31" t="s">
        <v>438</v>
      </c>
      <c r="L3952" s="31" t="s">
        <v>134</v>
      </c>
      <c r="M3952" s="174">
        <v>45763.0</v>
      </c>
      <c r="N3952" s="31" t="s">
        <v>78</v>
      </c>
      <c r="O3952" s="173">
        <v>1.0</v>
      </c>
    </row>
    <row r="3953">
      <c r="A3953" s="99" t="s">
        <v>9248</v>
      </c>
      <c r="B3953" s="168" t="s">
        <v>9249</v>
      </c>
      <c r="C3953" s="31" t="s">
        <v>1725</v>
      </c>
      <c r="D3953" s="168" t="s">
        <v>9250</v>
      </c>
      <c r="E3953" s="31" t="s">
        <v>9251</v>
      </c>
      <c r="F3953" s="31" t="s">
        <v>132</v>
      </c>
      <c r="G3953" s="163" t="s">
        <v>1728</v>
      </c>
      <c r="H3953" s="31" t="s">
        <v>1728</v>
      </c>
      <c r="I3953" s="168" t="s">
        <v>7587</v>
      </c>
      <c r="J3953" s="173">
        <v>1.0</v>
      </c>
      <c r="K3953" s="31" t="s">
        <v>447</v>
      </c>
      <c r="L3953" s="31" t="s">
        <v>134</v>
      </c>
      <c r="M3953" s="174">
        <v>45763.0</v>
      </c>
      <c r="N3953" s="31" t="s">
        <v>78</v>
      </c>
      <c r="O3953" s="173">
        <v>1.0</v>
      </c>
    </row>
    <row r="3954">
      <c r="A3954" s="99" t="s">
        <v>9252</v>
      </c>
      <c r="B3954" s="168" t="s">
        <v>9191</v>
      </c>
      <c r="C3954" s="31" t="s">
        <v>1735</v>
      </c>
      <c r="D3954" s="168" t="s">
        <v>9192</v>
      </c>
      <c r="E3954" s="31" t="s">
        <v>6410</v>
      </c>
      <c r="F3954" s="31" t="s">
        <v>178</v>
      </c>
      <c r="G3954" s="168" t="s">
        <v>6891</v>
      </c>
      <c r="H3954" s="31" t="s">
        <v>6719</v>
      </c>
      <c r="I3954" s="168" t="s">
        <v>7587</v>
      </c>
      <c r="J3954" s="173">
        <v>1.0</v>
      </c>
      <c r="K3954" s="31" t="s">
        <v>447</v>
      </c>
      <c r="L3954" s="31" t="s">
        <v>134</v>
      </c>
      <c r="M3954" s="174">
        <v>45763.0</v>
      </c>
      <c r="N3954" s="31" t="s">
        <v>78</v>
      </c>
      <c r="O3954" s="173">
        <v>1.0</v>
      </c>
    </row>
    <row r="3955">
      <c r="A3955" s="99" t="s">
        <v>9253</v>
      </c>
      <c r="B3955" s="168" t="s">
        <v>9223</v>
      </c>
      <c r="C3955" s="31" t="s">
        <v>1735</v>
      </c>
      <c r="D3955" s="168" t="s">
        <v>9224</v>
      </c>
      <c r="E3955" s="31" t="s">
        <v>9225</v>
      </c>
      <c r="F3955" s="31" t="s">
        <v>830</v>
      </c>
      <c r="G3955" s="168" t="s">
        <v>8778</v>
      </c>
      <c r="H3955" s="31" t="s">
        <v>8043</v>
      </c>
      <c r="I3955" s="168" t="s">
        <v>7598</v>
      </c>
      <c r="J3955" s="173">
        <v>1.0</v>
      </c>
      <c r="K3955" s="31" t="s">
        <v>438</v>
      </c>
      <c r="L3955" s="31" t="s">
        <v>134</v>
      </c>
      <c r="M3955" s="174">
        <v>45763.0</v>
      </c>
      <c r="N3955" s="31" t="s">
        <v>78</v>
      </c>
      <c r="O3955" s="173">
        <v>1.0</v>
      </c>
    </row>
    <row r="3956">
      <c r="A3956" s="99" t="s">
        <v>9254</v>
      </c>
      <c r="B3956" s="168" t="s">
        <v>9209</v>
      </c>
      <c r="C3956" s="31" t="s">
        <v>1735</v>
      </c>
      <c r="D3956" s="168" t="s">
        <v>9210</v>
      </c>
      <c r="E3956" s="31" t="s">
        <v>9211</v>
      </c>
      <c r="F3956" s="31" t="s">
        <v>132</v>
      </c>
      <c r="G3956" s="168" t="s">
        <v>8829</v>
      </c>
      <c r="H3956" s="31" t="s">
        <v>8830</v>
      </c>
      <c r="I3956" s="168" t="s">
        <v>7598</v>
      </c>
      <c r="J3956" s="173">
        <v>1.0</v>
      </c>
      <c r="K3956" s="31" t="s">
        <v>438</v>
      </c>
      <c r="L3956" s="31" t="s">
        <v>134</v>
      </c>
      <c r="M3956" s="174">
        <v>45763.0</v>
      </c>
      <c r="N3956" s="31" t="s">
        <v>78</v>
      </c>
      <c r="O3956" s="173">
        <v>1.0</v>
      </c>
    </row>
    <row r="3957">
      <c r="A3957" s="99" t="s">
        <v>9255</v>
      </c>
      <c r="B3957" s="168" t="s">
        <v>9095</v>
      </c>
      <c r="C3957" s="31" t="s">
        <v>1735</v>
      </c>
      <c r="D3957" s="168" t="s">
        <v>9096</v>
      </c>
      <c r="E3957" s="31" t="s">
        <v>4772</v>
      </c>
      <c r="F3957" s="31" t="s">
        <v>830</v>
      </c>
      <c r="G3957" s="168" t="s">
        <v>1792</v>
      </c>
      <c r="H3957" s="31" t="s">
        <v>1779</v>
      </c>
      <c r="I3957" s="168" t="s">
        <v>7598</v>
      </c>
      <c r="J3957" s="173">
        <v>1.0</v>
      </c>
      <c r="K3957" s="31" t="s">
        <v>438</v>
      </c>
      <c r="L3957" s="31" t="s">
        <v>134</v>
      </c>
      <c r="M3957" s="174">
        <v>45763.0</v>
      </c>
      <c r="N3957" s="31" t="s">
        <v>78</v>
      </c>
      <c r="O3957" s="173">
        <v>1.0</v>
      </c>
    </row>
    <row r="3958">
      <c r="A3958" s="99" t="s">
        <v>9256</v>
      </c>
      <c r="B3958" s="168" t="s">
        <v>9091</v>
      </c>
      <c r="C3958" s="31" t="s">
        <v>1735</v>
      </c>
      <c r="D3958" s="168" t="s">
        <v>9092</v>
      </c>
      <c r="E3958" s="31" t="s">
        <v>9093</v>
      </c>
      <c r="F3958" s="31" t="s">
        <v>401</v>
      </c>
      <c r="G3958" s="168" t="s">
        <v>8744</v>
      </c>
      <c r="H3958" s="31" t="s">
        <v>8048</v>
      </c>
      <c r="I3958" s="168" t="s">
        <v>7598</v>
      </c>
      <c r="J3958" s="173">
        <v>2.0</v>
      </c>
      <c r="K3958" s="31" t="s">
        <v>438</v>
      </c>
      <c r="L3958" s="31" t="s">
        <v>134</v>
      </c>
      <c r="M3958" s="174">
        <v>45763.0</v>
      </c>
      <c r="N3958" s="31" t="s">
        <v>78</v>
      </c>
      <c r="O3958" s="173">
        <v>2.0</v>
      </c>
    </row>
    <row r="3959">
      <c r="A3959" s="99" t="s">
        <v>9257</v>
      </c>
      <c r="B3959" s="168" t="s">
        <v>9149</v>
      </c>
      <c r="C3959" s="31" t="s">
        <v>1735</v>
      </c>
      <c r="D3959" s="168" t="s">
        <v>9150</v>
      </c>
      <c r="E3959" s="31" t="s">
        <v>9151</v>
      </c>
      <c r="F3959" s="31" t="s">
        <v>830</v>
      </c>
      <c r="G3959" s="168" t="s">
        <v>8778</v>
      </c>
      <c r="H3959" s="31" t="s">
        <v>8043</v>
      </c>
      <c r="I3959" s="168" t="s">
        <v>7598</v>
      </c>
      <c r="J3959" s="173">
        <v>1.0</v>
      </c>
      <c r="K3959" s="31" t="s">
        <v>438</v>
      </c>
      <c r="L3959" s="31" t="s">
        <v>134</v>
      </c>
      <c r="M3959" s="174">
        <v>45763.0</v>
      </c>
      <c r="N3959" s="31" t="s">
        <v>78</v>
      </c>
      <c r="O3959" s="173">
        <v>1.0</v>
      </c>
    </row>
    <row r="3960">
      <c r="A3960" s="99" t="s">
        <v>9258</v>
      </c>
      <c r="B3960" s="168" t="s">
        <v>9080</v>
      </c>
      <c r="C3960" s="31" t="s">
        <v>1735</v>
      </c>
      <c r="D3960" s="168" t="s">
        <v>9081</v>
      </c>
      <c r="E3960" s="31" t="s">
        <v>5303</v>
      </c>
      <c r="F3960" s="31" t="s">
        <v>830</v>
      </c>
      <c r="G3960" s="168" t="s">
        <v>1792</v>
      </c>
      <c r="H3960" s="31" t="s">
        <v>1779</v>
      </c>
      <c r="I3960" s="168" t="s">
        <v>7587</v>
      </c>
      <c r="J3960" s="173">
        <v>1.0</v>
      </c>
      <c r="K3960" s="31" t="s">
        <v>447</v>
      </c>
      <c r="L3960" s="31" t="s">
        <v>134</v>
      </c>
      <c r="M3960" s="174">
        <v>45763.0</v>
      </c>
      <c r="N3960" s="31" t="s">
        <v>78</v>
      </c>
      <c r="O3960" s="173">
        <v>1.0</v>
      </c>
    </row>
    <row r="3961">
      <c r="A3961" s="99" t="s">
        <v>9259</v>
      </c>
      <c r="B3961" s="168" t="s">
        <v>9241</v>
      </c>
      <c r="C3961" s="31" t="s">
        <v>1735</v>
      </c>
      <c r="D3961" s="168" t="s">
        <v>9242</v>
      </c>
      <c r="E3961" s="31" t="s">
        <v>9243</v>
      </c>
      <c r="F3961" s="31" t="s">
        <v>722</v>
      </c>
      <c r="G3961" s="168" t="s">
        <v>7953</v>
      </c>
      <c r="H3961" s="31" t="s">
        <v>7912</v>
      </c>
      <c r="I3961" s="168" t="s">
        <v>7598</v>
      </c>
      <c r="J3961" s="173">
        <v>1.0</v>
      </c>
      <c r="K3961" s="31" t="s">
        <v>438</v>
      </c>
      <c r="L3961" s="31" t="s">
        <v>134</v>
      </c>
      <c r="M3961" s="174">
        <v>45763.0</v>
      </c>
      <c r="N3961" s="31" t="s">
        <v>78</v>
      </c>
      <c r="O3961" s="173">
        <v>1.0</v>
      </c>
    </row>
    <row r="3962">
      <c r="A3962" s="99" t="s">
        <v>9260</v>
      </c>
      <c r="B3962" s="168" t="s">
        <v>9166</v>
      </c>
      <c r="C3962" s="31" t="s">
        <v>1735</v>
      </c>
      <c r="D3962" s="168" t="s">
        <v>9167</v>
      </c>
      <c r="E3962" s="31" t="s">
        <v>9168</v>
      </c>
      <c r="F3962" s="31" t="s">
        <v>517</v>
      </c>
      <c r="G3962" s="168" t="s">
        <v>8730</v>
      </c>
      <c r="H3962" s="31" t="s">
        <v>8731</v>
      </c>
      <c r="I3962" s="168" t="s">
        <v>7598</v>
      </c>
      <c r="J3962" s="173">
        <v>1.0</v>
      </c>
      <c r="K3962" s="31" t="s">
        <v>438</v>
      </c>
      <c r="L3962" s="31" t="s">
        <v>134</v>
      </c>
      <c r="M3962" s="174">
        <v>45763.0</v>
      </c>
      <c r="N3962" s="31" t="s">
        <v>78</v>
      </c>
      <c r="O3962" s="173">
        <v>1.0</v>
      </c>
    </row>
    <row r="3963">
      <c r="A3963" s="99" t="s">
        <v>9261</v>
      </c>
      <c r="B3963" s="168" t="s">
        <v>9182</v>
      </c>
      <c r="C3963" s="31" t="s">
        <v>1735</v>
      </c>
      <c r="D3963" s="168" t="s">
        <v>9183</v>
      </c>
      <c r="E3963" s="31" t="s">
        <v>9184</v>
      </c>
      <c r="F3963" s="31" t="s">
        <v>132</v>
      </c>
      <c r="G3963" s="168" t="s">
        <v>8829</v>
      </c>
      <c r="H3963" s="31" t="s">
        <v>8830</v>
      </c>
      <c r="I3963" s="168" t="s">
        <v>7587</v>
      </c>
      <c r="J3963" s="173">
        <v>1.0</v>
      </c>
      <c r="K3963" s="31" t="s">
        <v>447</v>
      </c>
      <c r="L3963" s="31" t="s">
        <v>134</v>
      </c>
      <c r="M3963" s="174">
        <v>45763.0</v>
      </c>
      <c r="N3963" s="31" t="s">
        <v>78</v>
      </c>
      <c r="O3963" s="173">
        <v>1.0</v>
      </c>
    </row>
    <row r="3964">
      <c r="A3964" s="99" t="s">
        <v>9262</v>
      </c>
      <c r="B3964" s="168" t="s">
        <v>9084</v>
      </c>
      <c r="C3964" s="31" t="s">
        <v>1735</v>
      </c>
      <c r="D3964" s="168" t="s">
        <v>9085</v>
      </c>
      <c r="E3964" s="31" t="s">
        <v>9086</v>
      </c>
      <c r="F3964" s="31" t="s">
        <v>513</v>
      </c>
      <c r="G3964" s="168" t="s">
        <v>8744</v>
      </c>
      <c r="H3964" s="31" t="s">
        <v>8048</v>
      </c>
      <c r="I3964" s="168" t="s">
        <v>7598</v>
      </c>
      <c r="J3964" s="173">
        <v>1.0</v>
      </c>
      <c r="K3964" s="31" t="s">
        <v>438</v>
      </c>
      <c r="L3964" s="31" t="s">
        <v>134</v>
      </c>
      <c r="M3964" s="174">
        <v>45763.0</v>
      </c>
      <c r="N3964" s="31" t="s">
        <v>78</v>
      </c>
      <c r="O3964" s="173">
        <v>1.0</v>
      </c>
    </row>
    <row r="3965">
      <c r="A3965" s="99" t="s">
        <v>9263</v>
      </c>
      <c r="B3965" s="168" t="s">
        <v>9195</v>
      </c>
      <c r="C3965" s="31" t="s">
        <v>1732</v>
      </c>
      <c r="D3965" s="168" t="s">
        <v>9196</v>
      </c>
      <c r="E3965" s="31" t="s">
        <v>9197</v>
      </c>
      <c r="F3965" s="31" t="s">
        <v>132</v>
      </c>
      <c r="G3965" s="168" t="s">
        <v>8730</v>
      </c>
      <c r="H3965" s="31" t="s">
        <v>8731</v>
      </c>
      <c r="I3965" s="168" t="s">
        <v>7587</v>
      </c>
      <c r="J3965" s="173">
        <v>1.0</v>
      </c>
      <c r="K3965" s="31" t="s">
        <v>447</v>
      </c>
      <c r="L3965" s="31" t="s">
        <v>134</v>
      </c>
      <c r="M3965" s="174">
        <v>45763.0</v>
      </c>
      <c r="N3965" s="31" t="s">
        <v>78</v>
      </c>
      <c r="O3965" s="173">
        <v>1.0</v>
      </c>
    </row>
    <row r="3966">
      <c r="A3966" s="99" t="s">
        <v>9264</v>
      </c>
      <c r="B3966" s="168" t="s">
        <v>9230</v>
      </c>
      <c r="C3966" s="31" t="s">
        <v>1735</v>
      </c>
      <c r="D3966" s="168" t="s">
        <v>9231</v>
      </c>
      <c r="E3966" s="31" t="s">
        <v>9232</v>
      </c>
      <c r="F3966" s="31" t="s">
        <v>132</v>
      </c>
      <c r="G3966" s="168" t="s">
        <v>8829</v>
      </c>
      <c r="H3966" s="31" t="s">
        <v>8830</v>
      </c>
      <c r="I3966" s="168" t="s">
        <v>7598</v>
      </c>
      <c r="J3966" s="173">
        <v>1.0</v>
      </c>
      <c r="K3966" s="31" t="s">
        <v>438</v>
      </c>
      <c r="L3966" s="31" t="s">
        <v>134</v>
      </c>
      <c r="M3966" s="174">
        <v>45763.0</v>
      </c>
      <c r="N3966" s="31" t="s">
        <v>78</v>
      </c>
      <c r="O3966" s="173">
        <v>1.0</v>
      </c>
    </row>
    <row r="3967">
      <c r="A3967" s="99" t="s">
        <v>9265</v>
      </c>
      <c r="B3967" s="168" t="s">
        <v>9213</v>
      </c>
      <c r="C3967" s="31" t="s">
        <v>1732</v>
      </c>
      <c r="D3967" s="168" t="s">
        <v>9214</v>
      </c>
      <c r="E3967" s="31" t="s">
        <v>9215</v>
      </c>
      <c r="F3967" s="31" t="s">
        <v>132</v>
      </c>
      <c r="G3967" s="168" t="s">
        <v>8730</v>
      </c>
      <c r="H3967" s="31" t="s">
        <v>8731</v>
      </c>
      <c r="I3967" s="168" t="s">
        <v>7587</v>
      </c>
      <c r="J3967" s="173">
        <v>1.0</v>
      </c>
      <c r="K3967" s="31" t="s">
        <v>447</v>
      </c>
      <c r="L3967" s="31" t="s">
        <v>134</v>
      </c>
      <c r="M3967" s="174">
        <v>45763.0</v>
      </c>
      <c r="N3967" s="31" t="s">
        <v>78</v>
      </c>
      <c r="O3967" s="173">
        <v>1.0</v>
      </c>
    </row>
    <row r="3968">
      <c r="A3968" s="99" t="s">
        <v>9266</v>
      </c>
      <c r="B3968" s="168" t="s">
        <v>9249</v>
      </c>
      <c r="C3968" s="31" t="s">
        <v>1732</v>
      </c>
      <c r="D3968" s="168" t="s">
        <v>9250</v>
      </c>
      <c r="E3968" s="31" t="s">
        <v>9251</v>
      </c>
      <c r="F3968" s="31" t="s">
        <v>132</v>
      </c>
      <c r="G3968" s="168" t="s">
        <v>8730</v>
      </c>
      <c r="H3968" s="31" t="s">
        <v>8731</v>
      </c>
      <c r="I3968" s="168" t="s">
        <v>7587</v>
      </c>
      <c r="J3968" s="173">
        <v>1.0</v>
      </c>
      <c r="K3968" s="31" t="s">
        <v>447</v>
      </c>
      <c r="L3968" s="31" t="s">
        <v>134</v>
      </c>
      <c r="M3968" s="174">
        <v>45763.0</v>
      </c>
      <c r="N3968" s="31" t="s">
        <v>78</v>
      </c>
      <c r="O3968" s="173">
        <v>1.0</v>
      </c>
    </row>
    <row r="3969">
      <c r="A3969" s="99" t="s">
        <v>9267</v>
      </c>
      <c r="B3969" s="168" t="s">
        <v>9186</v>
      </c>
      <c r="C3969" s="31" t="s">
        <v>1732</v>
      </c>
      <c r="D3969" s="168" t="s">
        <v>9187</v>
      </c>
      <c r="E3969" s="31" t="s">
        <v>9188</v>
      </c>
      <c r="F3969" s="31" t="s">
        <v>401</v>
      </c>
      <c r="G3969" s="168" t="s">
        <v>1962</v>
      </c>
      <c r="H3969" s="31" t="s">
        <v>1944</v>
      </c>
      <c r="I3969" s="168" t="s">
        <v>7587</v>
      </c>
      <c r="J3969" s="173">
        <v>1.0</v>
      </c>
      <c r="K3969" s="31" t="s">
        <v>447</v>
      </c>
      <c r="L3969" s="31" t="s">
        <v>134</v>
      </c>
      <c r="M3969" s="174">
        <v>45763.0</v>
      </c>
      <c r="N3969" s="31" t="s">
        <v>78</v>
      </c>
      <c r="O3969" s="173">
        <v>1.0</v>
      </c>
    </row>
    <row r="3970">
      <c r="A3970" s="99" t="s">
        <v>9268</v>
      </c>
      <c r="B3970" s="168" t="s">
        <v>9213</v>
      </c>
      <c r="C3970" s="31" t="s">
        <v>1735</v>
      </c>
      <c r="D3970" s="168" t="s">
        <v>9214</v>
      </c>
      <c r="E3970" s="31" t="s">
        <v>9215</v>
      </c>
      <c r="F3970" s="31" t="s">
        <v>132</v>
      </c>
      <c r="G3970" s="168" t="s">
        <v>8730</v>
      </c>
      <c r="H3970" s="31" t="s">
        <v>8731</v>
      </c>
      <c r="I3970" s="168" t="s">
        <v>7587</v>
      </c>
      <c r="J3970" s="173">
        <v>1.0</v>
      </c>
      <c r="K3970" s="31" t="s">
        <v>447</v>
      </c>
      <c r="L3970" s="31" t="s">
        <v>134</v>
      </c>
      <c r="M3970" s="174">
        <v>45763.0</v>
      </c>
      <c r="N3970" s="31" t="s">
        <v>78</v>
      </c>
      <c r="O3970" s="173">
        <v>1.0</v>
      </c>
    </row>
    <row r="3971">
      <c r="A3971" s="99" t="s">
        <v>9269</v>
      </c>
      <c r="B3971" s="168" t="s">
        <v>9186</v>
      </c>
      <c r="C3971" s="31" t="s">
        <v>1735</v>
      </c>
      <c r="D3971" s="168" t="s">
        <v>9187</v>
      </c>
      <c r="E3971" s="31" t="s">
        <v>9188</v>
      </c>
      <c r="F3971" s="31" t="s">
        <v>401</v>
      </c>
      <c r="G3971" s="168" t="s">
        <v>1962</v>
      </c>
      <c r="H3971" s="31" t="s">
        <v>1944</v>
      </c>
      <c r="I3971" s="168" t="s">
        <v>7587</v>
      </c>
      <c r="J3971" s="173">
        <v>1.0</v>
      </c>
      <c r="K3971" s="31" t="s">
        <v>447</v>
      </c>
      <c r="L3971" s="31" t="s">
        <v>134</v>
      </c>
      <c r="M3971" s="174">
        <v>45763.0</v>
      </c>
      <c r="N3971" s="31" t="s">
        <v>78</v>
      </c>
      <c r="O3971" s="173">
        <v>1.0</v>
      </c>
    </row>
    <row r="3972">
      <c r="A3972" s="99" t="s">
        <v>9270</v>
      </c>
      <c r="B3972" s="168" t="s">
        <v>9271</v>
      </c>
      <c r="C3972" s="31" t="s">
        <v>1725</v>
      </c>
      <c r="D3972" s="168" t="s">
        <v>9272</v>
      </c>
      <c r="E3972" s="31" t="s">
        <v>9273</v>
      </c>
      <c r="F3972" s="31" t="s">
        <v>513</v>
      </c>
      <c r="G3972" s="163" t="s">
        <v>1728</v>
      </c>
      <c r="H3972" s="31" t="s">
        <v>1728</v>
      </c>
      <c r="I3972" s="168" t="s">
        <v>7598</v>
      </c>
      <c r="J3972" s="173">
        <v>1.0</v>
      </c>
      <c r="K3972" s="31" t="s">
        <v>438</v>
      </c>
      <c r="L3972" s="31" t="s">
        <v>134</v>
      </c>
      <c r="M3972" s="174">
        <v>45763.0</v>
      </c>
      <c r="N3972" s="31" t="s">
        <v>78</v>
      </c>
      <c r="O3972" s="173">
        <v>1.0</v>
      </c>
    </row>
    <row r="3973">
      <c r="A3973" s="99" t="s">
        <v>9274</v>
      </c>
      <c r="B3973" s="168" t="s">
        <v>9271</v>
      </c>
      <c r="C3973" s="31" t="s">
        <v>1732</v>
      </c>
      <c r="D3973" s="168" t="s">
        <v>9272</v>
      </c>
      <c r="E3973" s="31" t="s">
        <v>9273</v>
      </c>
      <c r="F3973" s="31" t="s">
        <v>513</v>
      </c>
      <c r="G3973" s="168" t="s">
        <v>1962</v>
      </c>
      <c r="H3973" s="31" t="s">
        <v>1944</v>
      </c>
      <c r="I3973" s="168" t="s">
        <v>7598</v>
      </c>
      <c r="J3973" s="173">
        <v>1.0</v>
      </c>
      <c r="K3973" s="31" t="s">
        <v>438</v>
      </c>
      <c r="L3973" s="31" t="s">
        <v>134</v>
      </c>
      <c r="M3973" s="174">
        <v>45763.0</v>
      </c>
      <c r="N3973" s="31" t="s">
        <v>78</v>
      </c>
      <c r="O3973" s="173">
        <v>1.0</v>
      </c>
    </row>
    <row r="3974">
      <c r="A3974" s="99" t="s">
        <v>9275</v>
      </c>
      <c r="B3974" s="168" t="s">
        <v>9276</v>
      </c>
      <c r="C3974" s="31" t="s">
        <v>1725</v>
      </c>
      <c r="D3974" s="168" t="s">
        <v>9277</v>
      </c>
      <c r="E3974" s="31" t="s">
        <v>9278</v>
      </c>
      <c r="F3974" s="31" t="s">
        <v>401</v>
      </c>
      <c r="G3974" s="163" t="s">
        <v>1728</v>
      </c>
      <c r="H3974" s="31" t="s">
        <v>1728</v>
      </c>
      <c r="I3974" s="168" t="s">
        <v>7587</v>
      </c>
      <c r="J3974" s="173">
        <v>1.0</v>
      </c>
      <c r="K3974" s="31" t="s">
        <v>447</v>
      </c>
      <c r="L3974" s="31" t="s">
        <v>134</v>
      </c>
      <c r="M3974" s="174">
        <v>45763.0</v>
      </c>
      <c r="N3974" s="31" t="s">
        <v>78</v>
      </c>
      <c r="O3974" s="173">
        <v>1.0</v>
      </c>
    </row>
    <row r="3975">
      <c r="A3975" s="99" t="s">
        <v>9279</v>
      </c>
      <c r="B3975" s="168" t="s">
        <v>9276</v>
      </c>
      <c r="C3975" s="31" t="s">
        <v>1732</v>
      </c>
      <c r="D3975" s="168" t="s">
        <v>9277</v>
      </c>
      <c r="E3975" s="31" t="s">
        <v>9278</v>
      </c>
      <c r="F3975" s="31" t="s">
        <v>401</v>
      </c>
      <c r="G3975" s="168" t="s">
        <v>8778</v>
      </c>
      <c r="H3975" s="31" t="s">
        <v>8043</v>
      </c>
      <c r="I3975" s="168" t="s">
        <v>7587</v>
      </c>
      <c r="J3975" s="173">
        <v>1.0</v>
      </c>
      <c r="K3975" s="31" t="s">
        <v>447</v>
      </c>
      <c r="L3975" s="31" t="s">
        <v>134</v>
      </c>
      <c r="M3975" s="174">
        <v>45763.0</v>
      </c>
      <c r="N3975" s="31" t="s">
        <v>78</v>
      </c>
      <c r="O3975" s="173">
        <v>1.0</v>
      </c>
    </row>
    <row r="3976">
      <c r="A3976" s="99" t="s">
        <v>9280</v>
      </c>
      <c r="B3976" s="168" t="s">
        <v>9281</v>
      </c>
      <c r="C3976" s="31" t="s">
        <v>1725</v>
      </c>
      <c r="D3976" s="168" t="s">
        <v>9282</v>
      </c>
      <c r="E3976" s="31" t="s">
        <v>9283</v>
      </c>
      <c r="F3976" s="31" t="s">
        <v>725</v>
      </c>
      <c r="G3976" s="163" t="s">
        <v>1728</v>
      </c>
      <c r="H3976" s="31" t="s">
        <v>1728</v>
      </c>
      <c r="I3976" s="168" t="s">
        <v>7587</v>
      </c>
      <c r="J3976" s="173">
        <v>1.0</v>
      </c>
      <c r="K3976" s="31" t="s">
        <v>447</v>
      </c>
      <c r="L3976" s="31" t="s">
        <v>134</v>
      </c>
      <c r="M3976" s="174">
        <v>45763.0</v>
      </c>
      <c r="N3976" s="31" t="s">
        <v>78</v>
      </c>
      <c r="O3976" s="173">
        <v>1.0</v>
      </c>
    </row>
    <row r="3977">
      <c r="A3977" s="99" t="s">
        <v>9284</v>
      </c>
      <c r="B3977" s="168" t="s">
        <v>9281</v>
      </c>
      <c r="C3977" s="31" t="s">
        <v>1732</v>
      </c>
      <c r="D3977" s="168" t="s">
        <v>9282</v>
      </c>
      <c r="E3977" s="31" t="s">
        <v>9283</v>
      </c>
      <c r="F3977" s="31" t="s">
        <v>725</v>
      </c>
      <c r="G3977" s="168" t="s">
        <v>8778</v>
      </c>
      <c r="H3977" s="31" t="s">
        <v>8043</v>
      </c>
      <c r="I3977" s="168" t="s">
        <v>7587</v>
      </c>
      <c r="J3977" s="173">
        <v>1.0</v>
      </c>
      <c r="K3977" s="31" t="s">
        <v>447</v>
      </c>
      <c r="L3977" s="31" t="s">
        <v>134</v>
      </c>
      <c r="M3977" s="174">
        <v>45763.0</v>
      </c>
      <c r="N3977" s="31" t="s">
        <v>78</v>
      </c>
      <c r="O3977" s="173">
        <v>1.0</v>
      </c>
    </row>
    <row r="3978">
      <c r="A3978" s="99" t="s">
        <v>9285</v>
      </c>
      <c r="B3978" s="168" t="s">
        <v>9286</v>
      </c>
      <c r="C3978" s="31" t="s">
        <v>1725</v>
      </c>
      <c r="D3978" s="168" t="s">
        <v>9287</v>
      </c>
      <c r="E3978" s="31" t="s">
        <v>9288</v>
      </c>
      <c r="F3978" s="31" t="s">
        <v>401</v>
      </c>
      <c r="G3978" s="163" t="s">
        <v>1728</v>
      </c>
      <c r="H3978" s="31" t="s">
        <v>1728</v>
      </c>
      <c r="I3978" s="168" t="s">
        <v>7587</v>
      </c>
      <c r="J3978" s="173">
        <v>1.0</v>
      </c>
      <c r="K3978" s="31" t="s">
        <v>447</v>
      </c>
      <c r="L3978" s="31" t="s">
        <v>134</v>
      </c>
      <c r="M3978" s="174">
        <v>45763.0</v>
      </c>
      <c r="N3978" s="31" t="s">
        <v>78</v>
      </c>
      <c r="O3978" s="173">
        <v>1.0</v>
      </c>
    </row>
    <row r="3979">
      <c r="A3979" s="99" t="s">
        <v>9289</v>
      </c>
      <c r="B3979" s="168" t="s">
        <v>9286</v>
      </c>
      <c r="C3979" s="31" t="s">
        <v>1732</v>
      </c>
      <c r="D3979" s="168" t="s">
        <v>9287</v>
      </c>
      <c r="E3979" s="31" t="s">
        <v>9288</v>
      </c>
      <c r="F3979" s="31" t="s">
        <v>401</v>
      </c>
      <c r="G3979" s="168" t="s">
        <v>8778</v>
      </c>
      <c r="H3979" s="31" t="s">
        <v>8043</v>
      </c>
      <c r="I3979" s="168" t="s">
        <v>7587</v>
      </c>
      <c r="J3979" s="173">
        <v>1.0</v>
      </c>
      <c r="K3979" s="31" t="s">
        <v>447</v>
      </c>
      <c r="L3979" s="31" t="s">
        <v>134</v>
      </c>
      <c r="M3979" s="174">
        <v>45763.0</v>
      </c>
      <c r="N3979" s="31" t="s">
        <v>78</v>
      </c>
      <c r="O3979" s="173">
        <v>1.0</v>
      </c>
    </row>
    <row r="3980">
      <c r="A3980" s="99" t="s">
        <v>9290</v>
      </c>
      <c r="B3980" s="168" t="s">
        <v>9249</v>
      </c>
      <c r="C3980" s="31" t="s">
        <v>1735</v>
      </c>
      <c r="D3980" s="168" t="s">
        <v>9250</v>
      </c>
      <c r="E3980" s="31" t="s">
        <v>9251</v>
      </c>
      <c r="F3980" s="31" t="s">
        <v>132</v>
      </c>
      <c r="G3980" s="168" t="s">
        <v>8730</v>
      </c>
      <c r="H3980" s="31" t="s">
        <v>8731</v>
      </c>
      <c r="I3980" s="168" t="s">
        <v>7587</v>
      </c>
      <c r="J3980" s="173">
        <v>1.0</v>
      </c>
      <c r="K3980" s="31" t="s">
        <v>447</v>
      </c>
      <c r="L3980" s="31" t="s">
        <v>134</v>
      </c>
      <c r="M3980" s="174">
        <v>45763.0</v>
      </c>
      <c r="N3980" s="31" t="s">
        <v>78</v>
      </c>
      <c r="O3980" s="173">
        <v>1.0</v>
      </c>
    </row>
    <row r="3981">
      <c r="A3981" s="99" t="s">
        <v>9291</v>
      </c>
      <c r="B3981" s="168" t="s">
        <v>9292</v>
      </c>
      <c r="C3981" s="31" t="s">
        <v>1725</v>
      </c>
      <c r="D3981" s="168" t="s">
        <v>9293</v>
      </c>
      <c r="E3981" s="31" t="s">
        <v>9294</v>
      </c>
      <c r="F3981" s="31" t="s">
        <v>132</v>
      </c>
      <c r="G3981" s="163" t="s">
        <v>1728</v>
      </c>
      <c r="H3981" s="31" t="s">
        <v>1728</v>
      </c>
      <c r="I3981" s="168" t="s">
        <v>7587</v>
      </c>
      <c r="J3981" s="173">
        <v>1.0</v>
      </c>
      <c r="K3981" s="31" t="s">
        <v>447</v>
      </c>
      <c r="L3981" s="31" t="s">
        <v>134</v>
      </c>
      <c r="M3981" s="174">
        <v>45763.0</v>
      </c>
      <c r="N3981" s="31" t="s">
        <v>78</v>
      </c>
      <c r="O3981" s="173">
        <v>1.0</v>
      </c>
    </row>
    <row r="3982">
      <c r="A3982" s="99" t="s">
        <v>9295</v>
      </c>
      <c r="B3982" s="168" t="s">
        <v>9292</v>
      </c>
      <c r="C3982" s="31" t="s">
        <v>1732</v>
      </c>
      <c r="D3982" s="168" t="s">
        <v>9293</v>
      </c>
      <c r="E3982" s="31" t="s">
        <v>9294</v>
      </c>
      <c r="F3982" s="31" t="s">
        <v>132</v>
      </c>
      <c r="G3982" s="168" t="s">
        <v>7953</v>
      </c>
      <c r="H3982" s="31" t="s">
        <v>7912</v>
      </c>
      <c r="I3982" s="168" t="s">
        <v>7587</v>
      </c>
      <c r="J3982" s="173">
        <v>1.0</v>
      </c>
      <c r="K3982" s="31" t="s">
        <v>447</v>
      </c>
      <c r="L3982" s="31" t="s">
        <v>134</v>
      </c>
      <c r="M3982" s="174">
        <v>45763.0</v>
      </c>
      <c r="N3982" s="31" t="s">
        <v>78</v>
      </c>
      <c r="O3982" s="173">
        <v>1.0</v>
      </c>
    </row>
    <row r="3983">
      <c r="A3983" s="99" t="s">
        <v>9296</v>
      </c>
      <c r="B3983" s="168" t="s">
        <v>9297</v>
      </c>
      <c r="C3983" s="31" t="s">
        <v>1725</v>
      </c>
      <c r="D3983" s="168" t="s">
        <v>9298</v>
      </c>
      <c r="E3983" s="31" t="s">
        <v>9299</v>
      </c>
      <c r="F3983" s="31" t="s">
        <v>722</v>
      </c>
      <c r="G3983" s="163" t="s">
        <v>1728</v>
      </c>
      <c r="H3983" s="31" t="s">
        <v>1728</v>
      </c>
      <c r="I3983" s="168" t="s">
        <v>7598</v>
      </c>
      <c r="J3983" s="173">
        <v>1.0</v>
      </c>
      <c r="K3983" s="31" t="s">
        <v>438</v>
      </c>
      <c r="L3983" s="31" t="s">
        <v>134</v>
      </c>
      <c r="M3983" s="174">
        <v>45763.0</v>
      </c>
      <c r="N3983" s="31" t="s">
        <v>78</v>
      </c>
      <c r="O3983" s="173">
        <v>1.0</v>
      </c>
    </row>
    <row r="3984">
      <c r="A3984" s="99" t="s">
        <v>9300</v>
      </c>
      <c r="B3984" s="168" t="s">
        <v>9297</v>
      </c>
      <c r="C3984" s="31" t="s">
        <v>1732</v>
      </c>
      <c r="D3984" s="168" t="s">
        <v>9298</v>
      </c>
      <c r="E3984" s="31" t="s">
        <v>9299</v>
      </c>
      <c r="F3984" s="31" t="s">
        <v>722</v>
      </c>
      <c r="G3984" s="168" t="s">
        <v>8012</v>
      </c>
      <c r="H3984" s="31" t="s">
        <v>7841</v>
      </c>
      <c r="I3984" s="168" t="s">
        <v>7598</v>
      </c>
      <c r="J3984" s="173">
        <v>1.0</v>
      </c>
      <c r="K3984" s="31" t="s">
        <v>438</v>
      </c>
      <c r="L3984" s="31" t="s">
        <v>134</v>
      </c>
      <c r="M3984" s="174">
        <v>45763.0</v>
      </c>
      <c r="N3984" s="31" t="s">
        <v>78</v>
      </c>
      <c r="O3984" s="173">
        <v>1.0</v>
      </c>
    </row>
    <row r="3985">
      <c r="A3985" s="99" t="s">
        <v>9301</v>
      </c>
      <c r="B3985" s="168" t="s">
        <v>9302</v>
      </c>
      <c r="C3985" s="31" t="s">
        <v>1725</v>
      </c>
      <c r="D3985" s="168" t="s">
        <v>9303</v>
      </c>
      <c r="E3985" s="31" t="s">
        <v>3016</v>
      </c>
      <c r="F3985" s="31" t="s">
        <v>131</v>
      </c>
      <c r="G3985" s="163" t="s">
        <v>1728</v>
      </c>
      <c r="H3985" s="31" t="s">
        <v>1728</v>
      </c>
      <c r="I3985" s="168" t="s">
        <v>7598</v>
      </c>
      <c r="J3985" s="173">
        <v>1.0</v>
      </c>
      <c r="K3985" s="31" t="s">
        <v>438</v>
      </c>
      <c r="L3985" s="31" t="s">
        <v>134</v>
      </c>
      <c r="M3985" s="174">
        <v>45763.0</v>
      </c>
      <c r="N3985" s="31" t="s">
        <v>78</v>
      </c>
      <c r="O3985" s="173">
        <v>1.0</v>
      </c>
    </row>
    <row r="3986">
      <c r="A3986" s="99" t="s">
        <v>9304</v>
      </c>
      <c r="B3986" s="168" t="s">
        <v>9302</v>
      </c>
      <c r="C3986" s="31" t="s">
        <v>1732</v>
      </c>
      <c r="D3986" s="168" t="s">
        <v>9303</v>
      </c>
      <c r="E3986" s="31" t="s">
        <v>3016</v>
      </c>
      <c r="F3986" s="31" t="s">
        <v>131</v>
      </c>
      <c r="G3986" s="168" t="s">
        <v>8730</v>
      </c>
      <c r="H3986" s="31" t="s">
        <v>8731</v>
      </c>
      <c r="I3986" s="168" t="s">
        <v>7598</v>
      </c>
      <c r="J3986" s="173">
        <v>1.0</v>
      </c>
      <c r="K3986" s="31" t="s">
        <v>438</v>
      </c>
      <c r="L3986" s="31" t="s">
        <v>134</v>
      </c>
      <c r="M3986" s="174">
        <v>45763.0</v>
      </c>
      <c r="N3986" s="31" t="s">
        <v>78</v>
      </c>
      <c r="O3986" s="173">
        <v>1.0</v>
      </c>
    </row>
    <row r="3987">
      <c r="A3987" s="99" t="s">
        <v>9305</v>
      </c>
      <c r="B3987" s="168" t="s">
        <v>9306</v>
      </c>
      <c r="C3987" s="31" t="s">
        <v>1725</v>
      </c>
      <c r="D3987" s="168" t="s">
        <v>9307</v>
      </c>
      <c r="E3987" s="31" t="s">
        <v>9308</v>
      </c>
      <c r="F3987" s="31" t="s">
        <v>722</v>
      </c>
      <c r="G3987" s="163" t="s">
        <v>1728</v>
      </c>
      <c r="H3987" s="31" t="s">
        <v>1728</v>
      </c>
      <c r="I3987" s="168" t="s">
        <v>7587</v>
      </c>
      <c r="J3987" s="173">
        <v>1.0</v>
      </c>
      <c r="K3987" s="31" t="s">
        <v>447</v>
      </c>
      <c r="L3987" s="31" t="s">
        <v>134</v>
      </c>
      <c r="M3987" s="174">
        <v>45763.0</v>
      </c>
      <c r="N3987" s="31" t="s">
        <v>78</v>
      </c>
      <c r="O3987" s="173">
        <v>1.0</v>
      </c>
    </row>
    <row r="3988">
      <c r="A3988" s="99" t="s">
        <v>9309</v>
      </c>
      <c r="B3988" s="168" t="s">
        <v>9306</v>
      </c>
      <c r="C3988" s="31" t="s">
        <v>1732</v>
      </c>
      <c r="D3988" s="168" t="s">
        <v>9307</v>
      </c>
      <c r="E3988" s="31" t="s">
        <v>9308</v>
      </c>
      <c r="F3988" s="31" t="s">
        <v>722</v>
      </c>
      <c r="G3988" s="168" t="s">
        <v>7953</v>
      </c>
      <c r="H3988" s="31" t="s">
        <v>7912</v>
      </c>
      <c r="I3988" s="168" t="s">
        <v>7587</v>
      </c>
      <c r="J3988" s="173">
        <v>1.0</v>
      </c>
      <c r="K3988" s="31" t="s">
        <v>447</v>
      </c>
      <c r="L3988" s="31" t="s">
        <v>134</v>
      </c>
      <c r="M3988" s="174">
        <v>45763.0</v>
      </c>
      <c r="N3988" s="31" t="s">
        <v>78</v>
      </c>
      <c r="O3988" s="173">
        <v>1.0</v>
      </c>
    </row>
    <row r="3989">
      <c r="A3989" s="99" t="s">
        <v>9310</v>
      </c>
      <c r="B3989" s="168" t="s">
        <v>9195</v>
      </c>
      <c r="C3989" s="31" t="s">
        <v>1735</v>
      </c>
      <c r="D3989" s="168" t="s">
        <v>9196</v>
      </c>
      <c r="E3989" s="31" t="s">
        <v>9197</v>
      </c>
      <c r="F3989" s="31" t="s">
        <v>132</v>
      </c>
      <c r="G3989" s="168" t="s">
        <v>8730</v>
      </c>
      <c r="H3989" s="31" t="s">
        <v>8731</v>
      </c>
      <c r="I3989" s="168" t="s">
        <v>7587</v>
      </c>
      <c r="J3989" s="173">
        <v>1.0</v>
      </c>
      <c r="K3989" s="31" t="s">
        <v>447</v>
      </c>
      <c r="L3989" s="31" t="s">
        <v>134</v>
      </c>
      <c r="M3989" s="174">
        <v>45763.0</v>
      </c>
      <c r="N3989" s="31" t="s">
        <v>78</v>
      </c>
      <c r="O3989" s="173">
        <v>1.0</v>
      </c>
    </row>
    <row r="3990">
      <c r="A3990" s="99" t="s">
        <v>9311</v>
      </c>
      <c r="B3990" s="168" t="s">
        <v>9271</v>
      </c>
      <c r="C3990" s="31" t="s">
        <v>1735</v>
      </c>
      <c r="D3990" s="168" t="s">
        <v>9272</v>
      </c>
      <c r="E3990" s="31" t="s">
        <v>9273</v>
      </c>
      <c r="F3990" s="31" t="s">
        <v>513</v>
      </c>
      <c r="G3990" s="168" t="s">
        <v>1962</v>
      </c>
      <c r="H3990" s="31" t="s">
        <v>1944</v>
      </c>
      <c r="I3990" s="168" t="s">
        <v>7598</v>
      </c>
      <c r="J3990" s="173">
        <v>1.0</v>
      </c>
      <c r="K3990" s="31" t="s">
        <v>438</v>
      </c>
      <c r="L3990" s="31" t="s">
        <v>134</v>
      </c>
      <c r="M3990" s="174">
        <v>45763.0</v>
      </c>
      <c r="N3990" s="31" t="s">
        <v>78</v>
      </c>
      <c r="O3990" s="173">
        <v>1.0</v>
      </c>
    </row>
    <row r="3991">
      <c r="A3991" s="99" t="s">
        <v>9312</v>
      </c>
      <c r="B3991" s="168" t="s">
        <v>9313</v>
      </c>
      <c r="C3991" s="31" t="s">
        <v>1725</v>
      </c>
      <c r="D3991" s="168" t="s">
        <v>9314</v>
      </c>
      <c r="E3991" s="31" t="s">
        <v>9315</v>
      </c>
      <c r="F3991" s="31" t="s">
        <v>830</v>
      </c>
      <c r="G3991" s="163" t="s">
        <v>1728</v>
      </c>
      <c r="H3991" s="31" t="s">
        <v>1728</v>
      </c>
      <c r="I3991" s="168" t="s">
        <v>7587</v>
      </c>
      <c r="J3991" s="173">
        <v>1.0</v>
      </c>
      <c r="K3991" s="31" t="s">
        <v>447</v>
      </c>
      <c r="L3991" s="31" t="s">
        <v>134</v>
      </c>
      <c r="M3991" s="174">
        <v>45763.0</v>
      </c>
      <c r="N3991" s="31" t="s">
        <v>78</v>
      </c>
      <c r="O3991" s="173">
        <v>1.0</v>
      </c>
    </row>
    <row r="3992">
      <c r="A3992" s="99" t="s">
        <v>9316</v>
      </c>
      <c r="B3992" s="168" t="s">
        <v>9276</v>
      </c>
      <c r="C3992" s="31" t="s">
        <v>1735</v>
      </c>
      <c r="D3992" s="168" t="s">
        <v>9277</v>
      </c>
      <c r="E3992" s="31" t="s">
        <v>9278</v>
      </c>
      <c r="F3992" s="31" t="s">
        <v>401</v>
      </c>
      <c r="G3992" s="168" t="s">
        <v>8778</v>
      </c>
      <c r="H3992" s="31" t="s">
        <v>8043</v>
      </c>
      <c r="I3992" s="168" t="s">
        <v>7587</v>
      </c>
      <c r="J3992" s="173">
        <v>1.0</v>
      </c>
      <c r="K3992" s="31" t="s">
        <v>447</v>
      </c>
      <c r="L3992" s="31" t="s">
        <v>134</v>
      </c>
      <c r="M3992" s="174">
        <v>45763.0</v>
      </c>
      <c r="N3992" s="31" t="s">
        <v>78</v>
      </c>
      <c r="O3992" s="173">
        <v>1.0</v>
      </c>
    </row>
    <row r="3993">
      <c r="A3993" s="99" t="s">
        <v>9317</v>
      </c>
      <c r="B3993" s="168" t="s">
        <v>9313</v>
      </c>
      <c r="C3993" s="31" t="s">
        <v>1732</v>
      </c>
      <c r="D3993" s="168" t="s">
        <v>9314</v>
      </c>
      <c r="E3993" s="31" t="s">
        <v>9315</v>
      </c>
      <c r="F3993" s="31" t="s">
        <v>830</v>
      </c>
      <c r="G3993" s="168" t="s">
        <v>6891</v>
      </c>
      <c r="H3993" s="31" t="s">
        <v>6719</v>
      </c>
      <c r="I3993" s="168" t="s">
        <v>7587</v>
      </c>
      <c r="J3993" s="173">
        <v>1.0</v>
      </c>
      <c r="K3993" s="31" t="s">
        <v>447</v>
      </c>
      <c r="L3993" s="31" t="s">
        <v>134</v>
      </c>
      <c r="M3993" s="174">
        <v>45763.0</v>
      </c>
      <c r="N3993" s="31" t="s">
        <v>78</v>
      </c>
      <c r="O3993" s="173">
        <v>1.0</v>
      </c>
    </row>
    <row r="3994">
      <c r="A3994" s="99" t="s">
        <v>9318</v>
      </c>
      <c r="B3994" s="168" t="s">
        <v>9297</v>
      </c>
      <c r="C3994" s="31" t="s">
        <v>1735</v>
      </c>
      <c r="D3994" s="168" t="s">
        <v>9298</v>
      </c>
      <c r="E3994" s="31" t="s">
        <v>9299</v>
      </c>
      <c r="F3994" s="31" t="s">
        <v>722</v>
      </c>
      <c r="G3994" s="168" t="s">
        <v>8012</v>
      </c>
      <c r="H3994" s="31" t="s">
        <v>7841</v>
      </c>
      <c r="I3994" s="168" t="s">
        <v>7598</v>
      </c>
      <c r="J3994" s="173">
        <v>1.0</v>
      </c>
      <c r="K3994" s="31" t="s">
        <v>438</v>
      </c>
      <c r="L3994" s="31" t="s">
        <v>134</v>
      </c>
      <c r="M3994" s="174">
        <v>45763.0</v>
      </c>
      <c r="N3994" s="31" t="s">
        <v>78</v>
      </c>
      <c r="O3994" s="173">
        <v>1.0</v>
      </c>
    </row>
    <row r="3995">
      <c r="A3995" s="99" t="s">
        <v>9319</v>
      </c>
      <c r="B3995" s="168" t="s">
        <v>9320</v>
      </c>
      <c r="C3995" s="31" t="s">
        <v>1725</v>
      </c>
      <c r="D3995" s="168" t="s">
        <v>9321</v>
      </c>
      <c r="E3995" s="31" t="s">
        <v>9322</v>
      </c>
      <c r="F3995" s="31" t="s">
        <v>401</v>
      </c>
      <c r="G3995" s="163" t="s">
        <v>1728</v>
      </c>
      <c r="H3995" s="31" t="s">
        <v>1728</v>
      </c>
      <c r="I3995" s="168" t="s">
        <v>7587</v>
      </c>
      <c r="J3995" s="173">
        <v>1.0</v>
      </c>
      <c r="K3995" s="31" t="s">
        <v>447</v>
      </c>
      <c r="L3995" s="31" t="s">
        <v>134</v>
      </c>
      <c r="M3995" s="174">
        <v>45763.0</v>
      </c>
      <c r="N3995" s="31" t="s">
        <v>78</v>
      </c>
      <c r="O3995" s="173">
        <v>1.0</v>
      </c>
    </row>
    <row r="3996">
      <c r="A3996" s="99" t="s">
        <v>9323</v>
      </c>
      <c r="B3996" s="168" t="s">
        <v>9286</v>
      </c>
      <c r="C3996" s="31" t="s">
        <v>1735</v>
      </c>
      <c r="D3996" s="168" t="s">
        <v>9287</v>
      </c>
      <c r="E3996" s="31" t="s">
        <v>9288</v>
      </c>
      <c r="F3996" s="31" t="s">
        <v>401</v>
      </c>
      <c r="G3996" s="168" t="s">
        <v>8778</v>
      </c>
      <c r="H3996" s="31" t="s">
        <v>8043</v>
      </c>
      <c r="I3996" s="168" t="s">
        <v>7587</v>
      </c>
      <c r="J3996" s="173">
        <v>1.0</v>
      </c>
      <c r="K3996" s="31" t="s">
        <v>447</v>
      </c>
      <c r="L3996" s="31" t="s">
        <v>134</v>
      </c>
      <c r="M3996" s="174">
        <v>45763.0</v>
      </c>
      <c r="N3996" s="31" t="s">
        <v>78</v>
      </c>
      <c r="O3996" s="173">
        <v>1.0</v>
      </c>
    </row>
    <row r="3997">
      <c r="A3997" s="99" t="s">
        <v>9324</v>
      </c>
      <c r="B3997" s="168" t="s">
        <v>9306</v>
      </c>
      <c r="C3997" s="31" t="s">
        <v>1735</v>
      </c>
      <c r="D3997" s="168" t="s">
        <v>9307</v>
      </c>
      <c r="E3997" s="31" t="s">
        <v>9308</v>
      </c>
      <c r="F3997" s="31" t="s">
        <v>722</v>
      </c>
      <c r="G3997" s="168" t="s">
        <v>7953</v>
      </c>
      <c r="H3997" s="31" t="s">
        <v>7912</v>
      </c>
      <c r="I3997" s="168" t="s">
        <v>7587</v>
      </c>
      <c r="J3997" s="173">
        <v>1.0</v>
      </c>
      <c r="K3997" s="31" t="s">
        <v>447</v>
      </c>
      <c r="L3997" s="31" t="s">
        <v>134</v>
      </c>
      <c r="M3997" s="174">
        <v>45763.0</v>
      </c>
      <c r="N3997" s="31" t="s">
        <v>78</v>
      </c>
      <c r="O3997" s="173">
        <v>1.0</v>
      </c>
    </row>
    <row r="3998">
      <c r="A3998" s="99" t="s">
        <v>9325</v>
      </c>
      <c r="B3998" s="168" t="s">
        <v>9313</v>
      </c>
      <c r="C3998" s="31" t="s">
        <v>1735</v>
      </c>
      <c r="D3998" s="168" t="s">
        <v>9314</v>
      </c>
      <c r="E3998" s="31" t="s">
        <v>9315</v>
      </c>
      <c r="F3998" s="31" t="s">
        <v>830</v>
      </c>
      <c r="G3998" s="168" t="s">
        <v>6891</v>
      </c>
      <c r="H3998" s="31" t="s">
        <v>6719</v>
      </c>
      <c r="I3998" s="168" t="s">
        <v>7587</v>
      </c>
      <c r="J3998" s="173">
        <v>1.0</v>
      </c>
      <c r="K3998" s="31" t="s">
        <v>447</v>
      </c>
      <c r="L3998" s="31" t="s">
        <v>134</v>
      </c>
      <c r="M3998" s="174">
        <v>45763.0</v>
      </c>
      <c r="N3998" s="31" t="s">
        <v>78</v>
      </c>
      <c r="O3998" s="173">
        <v>1.0</v>
      </c>
    </row>
    <row r="3999">
      <c r="A3999" s="99" t="s">
        <v>9326</v>
      </c>
      <c r="B3999" s="168" t="s">
        <v>9302</v>
      </c>
      <c r="C3999" s="31" t="s">
        <v>1735</v>
      </c>
      <c r="D3999" s="168" t="s">
        <v>9303</v>
      </c>
      <c r="E3999" s="31" t="s">
        <v>3016</v>
      </c>
      <c r="F3999" s="31" t="s">
        <v>131</v>
      </c>
      <c r="G3999" s="168" t="s">
        <v>8730</v>
      </c>
      <c r="H3999" s="31" t="s">
        <v>8731</v>
      </c>
      <c r="I3999" s="168" t="s">
        <v>7598</v>
      </c>
      <c r="J3999" s="173">
        <v>1.0</v>
      </c>
      <c r="K3999" s="31" t="s">
        <v>438</v>
      </c>
      <c r="L3999" s="31" t="s">
        <v>134</v>
      </c>
      <c r="M3999" s="174">
        <v>45763.0</v>
      </c>
      <c r="N3999" s="31" t="s">
        <v>78</v>
      </c>
      <c r="O3999" s="173">
        <v>1.0</v>
      </c>
    </row>
    <row r="4000">
      <c r="A4000" s="99" t="s">
        <v>9327</v>
      </c>
      <c r="B4000" s="168" t="s">
        <v>9328</v>
      </c>
      <c r="C4000" s="31" t="s">
        <v>1725</v>
      </c>
      <c r="D4000" s="168" t="s">
        <v>9329</v>
      </c>
      <c r="E4000" s="31" t="s">
        <v>7669</v>
      </c>
      <c r="F4000" s="31" t="s">
        <v>513</v>
      </c>
      <c r="G4000" s="163" t="s">
        <v>1728</v>
      </c>
      <c r="H4000" s="31" t="s">
        <v>1728</v>
      </c>
      <c r="I4000" s="168" t="s">
        <v>7587</v>
      </c>
      <c r="J4000" s="173">
        <v>1.0</v>
      </c>
      <c r="K4000" s="31" t="s">
        <v>447</v>
      </c>
      <c r="L4000" s="31" t="s">
        <v>134</v>
      </c>
      <c r="M4000" s="174">
        <v>45763.0</v>
      </c>
      <c r="N4000" s="31" t="s">
        <v>78</v>
      </c>
      <c r="O4000" s="173">
        <v>1.0</v>
      </c>
    </row>
    <row r="4001">
      <c r="A4001" s="99" t="s">
        <v>9330</v>
      </c>
      <c r="B4001" s="168" t="s">
        <v>9331</v>
      </c>
      <c r="C4001" s="31" t="s">
        <v>1725</v>
      </c>
      <c r="D4001" s="168" t="s">
        <v>9332</v>
      </c>
      <c r="E4001" s="31" t="s">
        <v>9333</v>
      </c>
      <c r="F4001" s="31" t="s">
        <v>131</v>
      </c>
      <c r="G4001" s="163" t="s">
        <v>1728</v>
      </c>
      <c r="H4001" s="31" t="s">
        <v>1728</v>
      </c>
      <c r="I4001" s="168" t="s">
        <v>7598</v>
      </c>
      <c r="J4001" s="173">
        <v>1.0</v>
      </c>
      <c r="K4001" s="31" t="s">
        <v>438</v>
      </c>
      <c r="L4001" s="31" t="s">
        <v>134</v>
      </c>
      <c r="M4001" s="174">
        <v>45763.0</v>
      </c>
      <c r="N4001" s="31" t="s">
        <v>78</v>
      </c>
      <c r="O4001" s="173">
        <v>1.0</v>
      </c>
    </row>
    <row r="4002">
      <c r="A4002" s="99" t="s">
        <v>9334</v>
      </c>
      <c r="B4002" s="168" t="s">
        <v>9331</v>
      </c>
      <c r="C4002" s="31" t="s">
        <v>1725</v>
      </c>
      <c r="D4002" s="168" t="s">
        <v>9332</v>
      </c>
      <c r="E4002" s="31" t="s">
        <v>9333</v>
      </c>
      <c r="F4002" s="31" t="s">
        <v>131</v>
      </c>
      <c r="G4002" s="163" t="s">
        <v>1728</v>
      </c>
      <c r="H4002" s="31" t="s">
        <v>1728</v>
      </c>
      <c r="I4002" s="168" t="s">
        <v>7587</v>
      </c>
      <c r="J4002" s="173">
        <v>1.0</v>
      </c>
      <c r="K4002" s="31" t="s">
        <v>447</v>
      </c>
      <c r="L4002" s="31" t="s">
        <v>134</v>
      </c>
      <c r="M4002" s="174">
        <v>45763.0</v>
      </c>
      <c r="N4002" s="31" t="s">
        <v>78</v>
      </c>
      <c r="O4002" s="173">
        <v>1.0</v>
      </c>
    </row>
    <row r="4003">
      <c r="A4003" s="99" t="s">
        <v>9335</v>
      </c>
      <c r="B4003" s="168" t="s">
        <v>9328</v>
      </c>
      <c r="C4003" s="31" t="s">
        <v>1732</v>
      </c>
      <c r="D4003" s="168" t="s">
        <v>9329</v>
      </c>
      <c r="E4003" s="31" t="s">
        <v>7669</v>
      </c>
      <c r="F4003" s="31" t="s">
        <v>513</v>
      </c>
      <c r="G4003" s="168" t="s">
        <v>1962</v>
      </c>
      <c r="H4003" s="31" t="s">
        <v>1944</v>
      </c>
      <c r="I4003" s="168" t="s">
        <v>7587</v>
      </c>
      <c r="J4003" s="173">
        <v>1.0</v>
      </c>
      <c r="K4003" s="31" t="s">
        <v>447</v>
      </c>
      <c r="L4003" s="31" t="s">
        <v>134</v>
      </c>
      <c r="M4003" s="174">
        <v>45763.0</v>
      </c>
      <c r="N4003" s="31" t="s">
        <v>78</v>
      </c>
      <c r="O4003" s="173">
        <v>1.0</v>
      </c>
    </row>
    <row r="4004">
      <c r="A4004" s="99" t="s">
        <v>9336</v>
      </c>
      <c r="B4004" s="168" t="s">
        <v>9331</v>
      </c>
      <c r="C4004" s="31" t="s">
        <v>1732</v>
      </c>
      <c r="D4004" s="168" t="s">
        <v>9332</v>
      </c>
      <c r="E4004" s="31" t="s">
        <v>9333</v>
      </c>
      <c r="F4004" s="31" t="s">
        <v>131</v>
      </c>
      <c r="G4004" s="168" t="s">
        <v>8012</v>
      </c>
      <c r="H4004" s="31" t="s">
        <v>7841</v>
      </c>
      <c r="I4004" s="168" t="s">
        <v>7587</v>
      </c>
      <c r="J4004" s="173">
        <v>1.0</v>
      </c>
      <c r="K4004" s="31" t="s">
        <v>447</v>
      </c>
      <c r="L4004" s="31" t="s">
        <v>134</v>
      </c>
      <c r="M4004" s="174">
        <v>45763.0</v>
      </c>
      <c r="N4004" s="31" t="s">
        <v>78</v>
      </c>
      <c r="O4004" s="173">
        <v>1.0</v>
      </c>
    </row>
    <row r="4005">
      <c r="A4005" s="99" t="s">
        <v>9337</v>
      </c>
      <c r="B4005" s="168" t="s">
        <v>9320</v>
      </c>
      <c r="C4005" s="31" t="s">
        <v>1732</v>
      </c>
      <c r="D4005" s="168" t="s">
        <v>9321</v>
      </c>
      <c r="E4005" s="31" t="s">
        <v>9322</v>
      </c>
      <c r="F4005" s="31" t="s">
        <v>401</v>
      </c>
      <c r="G4005" s="168" t="s">
        <v>8012</v>
      </c>
      <c r="H4005" s="31" t="s">
        <v>7841</v>
      </c>
      <c r="I4005" s="168" t="s">
        <v>7587</v>
      </c>
      <c r="J4005" s="173">
        <v>1.0</v>
      </c>
      <c r="K4005" s="31" t="s">
        <v>447</v>
      </c>
      <c r="L4005" s="31" t="s">
        <v>134</v>
      </c>
      <c r="M4005" s="174">
        <v>45763.0</v>
      </c>
      <c r="N4005" s="31" t="s">
        <v>78</v>
      </c>
      <c r="O4005" s="173">
        <v>1.0</v>
      </c>
    </row>
    <row r="4006">
      <c r="A4006" s="99" t="s">
        <v>9338</v>
      </c>
      <c r="B4006" s="168" t="s">
        <v>9328</v>
      </c>
      <c r="C4006" s="31" t="s">
        <v>1735</v>
      </c>
      <c r="D4006" s="168" t="s">
        <v>9329</v>
      </c>
      <c r="E4006" s="31" t="s">
        <v>7669</v>
      </c>
      <c r="F4006" s="31" t="s">
        <v>513</v>
      </c>
      <c r="G4006" s="168" t="s">
        <v>1962</v>
      </c>
      <c r="H4006" s="31" t="s">
        <v>1944</v>
      </c>
      <c r="I4006" s="168" t="s">
        <v>7587</v>
      </c>
      <c r="J4006" s="173">
        <v>1.0</v>
      </c>
      <c r="K4006" s="31" t="s">
        <v>447</v>
      </c>
      <c r="L4006" s="31" t="s">
        <v>134</v>
      </c>
      <c r="M4006" s="174">
        <v>45763.0</v>
      </c>
      <c r="N4006" s="31" t="s">
        <v>78</v>
      </c>
      <c r="O4006" s="173">
        <v>1.0</v>
      </c>
    </row>
    <row r="4007">
      <c r="A4007" s="99" t="s">
        <v>9339</v>
      </c>
      <c r="B4007" s="168" t="s">
        <v>9281</v>
      </c>
      <c r="C4007" s="31" t="s">
        <v>1735</v>
      </c>
      <c r="D4007" s="168" t="s">
        <v>9282</v>
      </c>
      <c r="E4007" s="31" t="s">
        <v>9283</v>
      </c>
      <c r="F4007" s="31" t="s">
        <v>725</v>
      </c>
      <c r="G4007" s="168" t="s">
        <v>8778</v>
      </c>
      <c r="H4007" s="31" t="s">
        <v>8043</v>
      </c>
      <c r="I4007" s="168" t="s">
        <v>7587</v>
      </c>
      <c r="J4007" s="173">
        <v>1.0</v>
      </c>
      <c r="K4007" s="31" t="s">
        <v>447</v>
      </c>
      <c r="L4007" s="31" t="s">
        <v>134</v>
      </c>
      <c r="M4007" s="174">
        <v>45763.0</v>
      </c>
      <c r="N4007" s="31" t="s">
        <v>78</v>
      </c>
      <c r="O4007" s="173">
        <v>1.0</v>
      </c>
    </row>
    <row r="4008">
      <c r="A4008" s="99" t="s">
        <v>9340</v>
      </c>
      <c r="B4008" s="168" t="s">
        <v>9320</v>
      </c>
      <c r="C4008" s="31" t="s">
        <v>1735</v>
      </c>
      <c r="D4008" s="168" t="s">
        <v>9321</v>
      </c>
      <c r="E4008" s="31" t="s">
        <v>9322</v>
      </c>
      <c r="F4008" s="31" t="s">
        <v>401</v>
      </c>
      <c r="G4008" s="168" t="s">
        <v>8012</v>
      </c>
      <c r="H4008" s="31" t="s">
        <v>7841</v>
      </c>
      <c r="I4008" s="168" t="s">
        <v>7587</v>
      </c>
      <c r="J4008" s="173">
        <v>1.0</v>
      </c>
      <c r="K4008" s="31" t="s">
        <v>447</v>
      </c>
      <c r="L4008" s="31" t="s">
        <v>134</v>
      </c>
      <c r="M4008" s="174">
        <v>45763.0</v>
      </c>
      <c r="N4008" s="31" t="s">
        <v>78</v>
      </c>
      <c r="O4008" s="173">
        <v>1.0</v>
      </c>
    </row>
    <row r="4009">
      <c r="A4009" s="99" t="s">
        <v>9341</v>
      </c>
      <c r="B4009" s="168" t="s">
        <v>9292</v>
      </c>
      <c r="C4009" s="31" t="s">
        <v>1735</v>
      </c>
      <c r="D4009" s="168" t="s">
        <v>9293</v>
      </c>
      <c r="E4009" s="31" t="s">
        <v>9294</v>
      </c>
      <c r="F4009" s="31" t="s">
        <v>132</v>
      </c>
      <c r="G4009" s="168" t="s">
        <v>7953</v>
      </c>
      <c r="H4009" s="31" t="s">
        <v>7912</v>
      </c>
      <c r="I4009" s="168" t="s">
        <v>7587</v>
      </c>
      <c r="J4009" s="173">
        <v>1.0</v>
      </c>
      <c r="K4009" s="31" t="s">
        <v>447</v>
      </c>
      <c r="L4009" s="31" t="s">
        <v>134</v>
      </c>
      <c r="M4009" s="174">
        <v>45763.0</v>
      </c>
      <c r="N4009" s="31" t="s">
        <v>78</v>
      </c>
      <c r="O4009" s="173">
        <v>1.0</v>
      </c>
    </row>
    <row r="4010">
      <c r="A4010" s="99" t="s">
        <v>9342</v>
      </c>
      <c r="B4010" s="168" t="s">
        <v>9331</v>
      </c>
      <c r="C4010" s="31" t="s">
        <v>1735</v>
      </c>
      <c r="D4010" s="168" t="s">
        <v>9332</v>
      </c>
      <c r="E4010" s="31" t="s">
        <v>9333</v>
      </c>
      <c r="F4010" s="31" t="s">
        <v>131</v>
      </c>
      <c r="G4010" s="168" t="s">
        <v>7953</v>
      </c>
      <c r="H4010" s="31" t="s">
        <v>7912</v>
      </c>
      <c r="I4010" s="168" t="s">
        <v>7598</v>
      </c>
      <c r="J4010" s="173">
        <v>1.0</v>
      </c>
      <c r="K4010" s="31" t="s">
        <v>438</v>
      </c>
      <c r="L4010" s="31" t="s">
        <v>134</v>
      </c>
      <c r="M4010" s="174">
        <v>45763.0</v>
      </c>
      <c r="N4010" s="31" t="s">
        <v>78</v>
      </c>
      <c r="O4010" s="173">
        <v>1.0</v>
      </c>
    </row>
    <row r="4011">
      <c r="A4011" s="99" t="s">
        <v>9343</v>
      </c>
      <c r="B4011" s="168" t="s">
        <v>9331</v>
      </c>
      <c r="C4011" s="31" t="s">
        <v>1735</v>
      </c>
      <c r="D4011" s="168" t="s">
        <v>9332</v>
      </c>
      <c r="E4011" s="31" t="s">
        <v>9333</v>
      </c>
      <c r="F4011" s="31" t="s">
        <v>131</v>
      </c>
      <c r="G4011" s="168" t="s">
        <v>7953</v>
      </c>
      <c r="H4011" s="31" t="s">
        <v>7912</v>
      </c>
      <c r="I4011" s="168" t="s">
        <v>7587</v>
      </c>
      <c r="J4011" s="173">
        <v>1.0</v>
      </c>
      <c r="K4011" s="31" t="s">
        <v>447</v>
      </c>
      <c r="L4011" s="31" t="s">
        <v>134</v>
      </c>
      <c r="M4011" s="174">
        <v>45763.0</v>
      </c>
      <c r="N4011" s="31" t="s">
        <v>78</v>
      </c>
      <c r="O4011" s="173">
        <v>1.0</v>
      </c>
    </row>
    <row r="4012">
      <c r="A4012" s="99" t="s">
        <v>9344</v>
      </c>
      <c r="B4012" s="168" t="s">
        <v>9345</v>
      </c>
      <c r="C4012" s="31" t="s">
        <v>1725</v>
      </c>
      <c r="D4012" s="168" t="s">
        <v>9346</v>
      </c>
      <c r="E4012" s="31" t="s">
        <v>9347</v>
      </c>
      <c r="F4012" s="31" t="s">
        <v>401</v>
      </c>
      <c r="G4012" s="163" t="s">
        <v>1728</v>
      </c>
      <c r="H4012" s="31" t="s">
        <v>1728</v>
      </c>
      <c r="I4012" s="168" t="s">
        <v>1755</v>
      </c>
      <c r="J4012" s="173">
        <v>1.0</v>
      </c>
      <c r="K4012" s="31" t="s">
        <v>9</v>
      </c>
      <c r="L4012" s="31" t="s">
        <v>134</v>
      </c>
      <c r="M4012" s="174">
        <v>45764.0</v>
      </c>
      <c r="N4012" s="31" t="s">
        <v>2</v>
      </c>
      <c r="O4012" s="173">
        <v>1.0</v>
      </c>
    </row>
    <row r="4013">
      <c r="A4013" s="99" t="s">
        <v>9348</v>
      </c>
      <c r="B4013" s="168" t="s">
        <v>9349</v>
      </c>
      <c r="C4013" s="31" t="s">
        <v>1725</v>
      </c>
      <c r="D4013" s="168" t="s">
        <v>9350</v>
      </c>
      <c r="E4013" s="31" t="s">
        <v>9351</v>
      </c>
      <c r="F4013" s="31" t="s">
        <v>513</v>
      </c>
      <c r="G4013" s="163" t="s">
        <v>1728</v>
      </c>
      <c r="H4013" s="31" t="s">
        <v>1728</v>
      </c>
      <c r="I4013" s="168" t="s">
        <v>1755</v>
      </c>
      <c r="J4013" s="173">
        <v>2.0</v>
      </c>
      <c r="K4013" s="31" t="s">
        <v>9</v>
      </c>
      <c r="L4013" s="31" t="s">
        <v>134</v>
      </c>
      <c r="M4013" s="174">
        <v>45764.0</v>
      </c>
      <c r="N4013" s="31" t="s">
        <v>2</v>
      </c>
      <c r="O4013" s="173">
        <v>2.0</v>
      </c>
    </row>
    <row r="4014">
      <c r="A4014" s="99" t="s">
        <v>9352</v>
      </c>
      <c r="B4014" s="168" t="s">
        <v>9353</v>
      </c>
      <c r="C4014" s="31" t="s">
        <v>1725</v>
      </c>
      <c r="D4014" s="168" t="s">
        <v>9354</v>
      </c>
      <c r="E4014" s="31" t="s">
        <v>9355</v>
      </c>
      <c r="F4014" s="31" t="s">
        <v>401</v>
      </c>
      <c r="G4014" s="163" t="s">
        <v>1728</v>
      </c>
      <c r="H4014" s="31" t="s">
        <v>1728</v>
      </c>
      <c r="I4014" s="168" t="s">
        <v>9356</v>
      </c>
      <c r="J4014" s="173">
        <v>1.0</v>
      </c>
      <c r="K4014" s="31" t="s">
        <v>945</v>
      </c>
      <c r="L4014" s="31" t="s">
        <v>134</v>
      </c>
      <c r="M4014" s="174">
        <v>45764.0</v>
      </c>
      <c r="N4014" s="31" t="s">
        <v>2</v>
      </c>
      <c r="O4014" s="173">
        <v>1.0</v>
      </c>
    </row>
    <row r="4015">
      <c r="A4015" s="99" t="s">
        <v>9357</v>
      </c>
      <c r="B4015" s="168" t="s">
        <v>9358</v>
      </c>
      <c r="C4015" s="31" t="s">
        <v>1725</v>
      </c>
      <c r="D4015" s="168" t="s">
        <v>9359</v>
      </c>
      <c r="E4015" s="31" t="s">
        <v>9360</v>
      </c>
      <c r="F4015" s="31" t="s">
        <v>132</v>
      </c>
      <c r="G4015" s="163" t="s">
        <v>1728</v>
      </c>
      <c r="H4015" s="31" t="s">
        <v>1728</v>
      </c>
      <c r="I4015" s="168" t="s">
        <v>1755</v>
      </c>
      <c r="J4015" s="173">
        <v>1.0</v>
      </c>
      <c r="K4015" s="31" t="s">
        <v>9</v>
      </c>
      <c r="L4015" s="31" t="s">
        <v>134</v>
      </c>
      <c r="M4015" s="174">
        <v>45764.0</v>
      </c>
      <c r="N4015" s="31" t="s">
        <v>2</v>
      </c>
      <c r="O4015" s="173">
        <v>1.0</v>
      </c>
    </row>
    <row r="4016">
      <c r="A4016" s="99" t="s">
        <v>9361</v>
      </c>
      <c r="B4016" s="168" t="s">
        <v>9362</v>
      </c>
      <c r="C4016" s="31" t="s">
        <v>1725</v>
      </c>
      <c r="D4016" s="168" t="s">
        <v>9363</v>
      </c>
      <c r="E4016" s="31" t="s">
        <v>9364</v>
      </c>
      <c r="F4016" s="31" t="s">
        <v>725</v>
      </c>
      <c r="G4016" s="163" t="s">
        <v>1728</v>
      </c>
      <c r="H4016" s="31" t="s">
        <v>1728</v>
      </c>
      <c r="I4016" s="168" t="s">
        <v>1755</v>
      </c>
      <c r="J4016" s="173">
        <v>1.0</v>
      </c>
      <c r="K4016" s="31" t="s">
        <v>9</v>
      </c>
      <c r="L4016" s="31" t="s">
        <v>134</v>
      </c>
      <c r="M4016" s="174">
        <v>45764.0</v>
      </c>
      <c r="N4016" s="31" t="s">
        <v>2</v>
      </c>
      <c r="O4016" s="173">
        <v>1.0</v>
      </c>
    </row>
    <row r="4017">
      <c r="A4017" s="99" t="s">
        <v>9365</v>
      </c>
      <c r="B4017" s="168" t="s">
        <v>9366</v>
      </c>
      <c r="C4017" s="31" t="s">
        <v>1725</v>
      </c>
      <c r="D4017" s="168" t="s">
        <v>9367</v>
      </c>
      <c r="E4017" s="31" t="s">
        <v>9368</v>
      </c>
      <c r="F4017" s="31" t="s">
        <v>513</v>
      </c>
      <c r="G4017" s="163" t="s">
        <v>1728</v>
      </c>
      <c r="H4017" s="31" t="s">
        <v>1728</v>
      </c>
      <c r="I4017" s="168" t="s">
        <v>1755</v>
      </c>
      <c r="J4017" s="173">
        <v>1.0</v>
      </c>
      <c r="K4017" s="31" t="s">
        <v>9</v>
      </c>
      <c r="L4017" s="31" t="s">
        <v>134</v>
      </c>
      <c r="M4017" s="174">
        <v>45764.0</v>
      </c>
      <c r="N4017" s="31" t="s">
        <v>2</v>
      </c>
      <c r="O4017" s="173">
        <v>1.0</v>
      </c>
    </row>
    <row r="4018">
      <c r="A4018" s="99" t="s">
        <v>9369</v>
      </c>
      <c r="B4018" s="168" t="s">
        <v>9370</v>
      </c>
      <c r="C4018" s="31" t="s">
        <v>1725</v>
      </c>
      <c r="D4018" s="168" t="s">
        <v>9371</v>
      </c>
      <c r="E4018" s="31" t="s">
        <v>9372</v>
      </c>
      <c r="F4018" s="31" t="s">
        <v>178</v>
      </c>
      <c r="G4018" s="163" t="s">
        <v>1728</v>
      </c>
      <c r="H4018" s="31" t="s">
        <v>1728</v>
      </c>
      <c r="I4018" s="168" t="s">
        <v>9356</v>
      </c>
      <c r="J4018" s="173">
        <v>1.0</v>
      </c>
      <c r="K4018" s="31" t="s">
        <v>945</v>
      </c>
      <c r="L4018" s="31" t="s">
        <v>134</v>
      </c>
      <c r="M4018" s="174">
        <v>45764.0</v>
      </c>
      <c r="N4018" s="31" t="s">
        <v>2</v>
      </c>
      <c r="O4018" s="173">
        <v>1.0</v>
      </c>
    </row>
    <row r="4019">
      <c r="A4019" s="99" t="s">
        <v>9373</v>
      </c>
      <c r="B4019" s="168" t="s">
        <v>9374</v>
      </c>
      <c r="C4019" s="31" t="s">
        <v>1725</v>
      </c>
      <c r="D4019" s="168" t="s">
        <v>9375</v>
      </c>
      <c r="E4019" s="31" t="s">
        <v>4230</v>
      </c>
      <c r="F4019" s="31" t="s">
        <v>131</v>
      </c>
      <c r="G4019" s="163" t="s">
        <v>1728</v>
      </c>
      <c r="H4019" s="31" t="s">
        <v>1728</v>
      </c>
      <c r="I4019" s="168" t="s">
        <v>1755</v>
      </c>
      <c r="J4019" s="173">
        <v>2.0</v>
      </c>
      <c r="K4019" s="31" t="s">
        <v>9</v>
      </c>
      <c r="L4019" s="31" t="s">
        <v>134</v>
      </c>
      <c r="M4019" s="174">
        <v>45764.0</v>
      </c>
      <c r="N4019" s="31" t="s">
        <v>2</v>
      </c>
      <c r="O4019" s="173">
        <v>2.0</v>
      </c>
    </row>
    <row r="4020">
      <c r="A4020" s="99" t="s">
        <v>9376</v>
      </c>
      <c r="B4020" s="168" t="s">
        <v>9377</v>
      </c>
      <c r="C4020" s="31" t="s">
        <v>1725</v>
      </c>
      <c r="D4020" s="168" t="s">
        <v>9378</v>
      </c>
      <c r="E4020" s="31" t="s">
        <v>9379</v>
      </c>
      <c r="F4020" s="31" t="s">
        <v>517</v>
      </c>
      <c r="G4020" s="163" t="s">
        <v>1728</v>
      </c>
      <c r="H4020" s="31" t="s">
        <v>1728</v>
      </c>
      <c r="I4020" s="168" t="s">
        <v>9356</v>
      </c>
      <c r="J4020" s="173">
        <v>1.0</v>
      </c>
      <c r="K4020" s="31" t="s">
        <v>945</v>
      </c>
      <c r="L4020" s="31" t="s">
        <v>134</v>
      </c>
      <c r="M4020" s="174">
        <v>45764.0</v>
      </c>
      <c r="N4020" s="31" t="s">
        <v>2</v>
      </c>
      <c r="O4020" s="173">
        <v>1.0</v>
      </c>
    </row>
    <row r="4021">
      <c r="A4021" s="99" t="s">
        <v>9380</v>
      </c>
      <c r="B4021" s="168" t="s">
        <v>9381</v>
      </c>
      <c r="C4021" s="31" t="s">
        <v>1725</v>
      </c>
      <c r="D4021" s="168" t="s">
        <v>9382</v>
      </c>
      <c r="E4021" s="31" t="s">
        <v>9383</v>
      </c>
      <c r="F4021" s="31" t="s">
        <v>132</v>
      </c>
      <c r="G4021" s="163" t="s">
        <v>1728</v>
      </c>
      <c r="H4021" s="31" t="s">
        <v>1728</v>
      </c>
      <c r="I4021" s="168" t="s">
        <v>9356</v>
      </c>
      <c r="J4021" s="173">
        <v>1.0</v>
      </c>
      <c r="K4021" s="31" t="s">
        <v>945</v>
      </c>
      <c r="L4021" s="31" t="s">
        <v>134</v>
      </c>
      <c r="M4021" s="174">
        <v>45764.0</v>
      </c>
      <c r="N4021" s="31" t="s">
        <v>2</v>
      </c>
      <c r="O4021" s="173">
        <v>1.0</v>
      </c>
    </row>
    <row r="4022">
      <c r="A4022" s="99" t="s">
        <v>9384</v>
      </c>
      <c r="B4022" s="168" t="s">
        <v>9385</v>
      </c>
      <c r="C4022" s="31" t="s">
        <v>1725</v>
      </c>
      <c r="D4022" s="168" t="s">
        <v>9386</v>
      </c>
      <c r="E4022" s="31" t="s">
        <v>9387</v>
      </c>
      <c r="F4022" s="31" t="s">
        <v>722</v>
      </c>
      <c r="G4022" s="163" t="s">
        <v>1728</v>
      </c>
      <c r="H4022" s="31" t="s">
        <v>1728</v>
      </c>
      <c r="I4022" s="168" t="s">
        <v>9356</v>
      </c>
      <c r="J4022" s="173">
        <v>1.0</v>
      </c>
      <c r="K4022" s="31" t="s">
        <v>945</v>
      </c>
      <c r="L4022" s="31" t="s">
        <v>134</v>
      </c>
      <c r="M4022" s="174">
        <v>45764.0</v>
      </c>
      <c r="N4022" s="31" t="s">
        <v>2</v>
      </c>
      <c r="O4022" s="173">
        <v>1.0</v>
      </c>
    </row>
    <row r="4023">
      <c r="A4023" s="99" t="s">
        <v>9388</v>
      </c>
      <c r="B4023" s="168" t="s">
        <v>9389</v>
      </c>
      <c r="C4023" s="31" t="s">
        <v>1725</v>
      </c>
      <c r="D4023" s="168" t="s">
        <v>9390</v>
      </c>
      <c r="E4023" s="31" t="s">
        <v>9391</v>
      </c>
      <c r="F4023" s="31" t="s">
        <v>725</v>
      </c>
      <c r="G4023" s="163" t="s">
        <v>1728</v>
      </c>
      <c r="H4023" s="31" t="s">
        <v>1728</v>
      </c>
      <c r="I4023" s="168" t="s">
        <v>1755</v>
      </c>
      <c r="J4023" s="173">
        <v>1.0</v>
      </c>
      <c r="K4023" s="31" t="s">
        <v>9</v>
      </c>
      <c r="L4023" s="31" t="s">
        <v>134</v>
      </c>
      <c r="M4023" s="174">
        <v>45764.0</v>
      </c>
      <c r="N4023" s="31" t="s">
        <v>2</v>
      </c>
      <c r="O4023" s="173">
        <v>1.0</v>
      </c>
    </row>
    <row r="4024">
      <c r="A4024" s="99" t="s">
        <v>9392</v>
      </c>
      <c r="B4024" s="168" t="s">
        <v>9393</v>
      </c>
      <c r="C4024" s="31" t="s">
        <v>1725</v>
      </c>
      <c r="D4024" s="168" t="s">
        <v>9394</v>
      </c>
      <c r="E4024" s="31" t="s">
        <v>9395</v>
      </c>
      <c r="F4024" s="31" t="s">
        <v>722</v>
      </c>
      <c r="G4024" s="163" t="s">
        <v>1728</v>
      </c>
      <c r="H4024" s="31" t="s">
        <v>1728</v>
      </c>
      <c r="I4024" s="168" t="s">
        <v>9356</v>
      </c>
      <c r="J4024" s="173">
        <v>1.0</v>
      </c>
      <c r="K4024" s="31" t="s">
        <v>945</v>
      </c>
      <c r="L4024" s="31" t="s">
        <v>134</v>
      </c>
      <c r="M4024" s="174">
        <v>45764.0</v>
      </c>
      <c r="N4024" s="31" t="s">
        <v>2</v>
      </c>
      <c r="O4024" s="173">
        <v>1.0</v>
      </c>
    </row>
    <row r="4025">
      <c r="A4025" s="99" t="s">
        <v>9396</v>
      </c>
      <c r="B4025" s="168" t="s">
        <v>9397</v>
      </c>
      <c r="C4025" s="31" t="s">
        <v>1725</v>
      </c>
      <c r="D4025" s="168" t="s">
        <v>9398</v>
      </c>
      <c r="E4025" s="31" t="s">
        <v>4041</v>
      </c>
      <c r="F4025" s="31" t="s">
        <v>517</v>
      </c>
      <c r="G4025" s="163" t="s">
        <v>1728</v>
      </c>
      <c r="H4025" s="31" t="s">
        <v>1728</v>
      </c>
      <c r="I4025" s="168" t="s">
        <v>1755</v>
      </c>
      <c r="J4025" s="173">
        <v>1.0</v>
      </c>
      <c r="K4025" s="31" t="s">
        <v>9</v>
      </c>
      <c r="L4025" s="31" t="s">
        <v>134</v>
      </c>
      <c r="M4025" s="174">
        <v>45764.0</v>
      </c>
      <c r="N4025" s="31" t="s">
        <v>2</v>
      </c>
      <c r="O4025" s="173">
        <v>1.0</v>
      </c>
    </row>
    <row r="4026">
      <c r="A4026" s="99" t="s">
        <v>9399</v>
      </c>
      <c r="B4026" s="168" t="s">
        <v>9349</v>
      </c>
      <c r="C4026" s="31" t="s">
        <v>1732</v>
      </c>
      <c r="D4026" s="168" t="s">
        <v>9350</v>
      </c>
      <c r="E4026" s="31" t="s">
        <v>9351</v>
      </c>
      <c r="F4026" s="31" t="s">
        <v>513</v>
      </c>
      <c r="G4026" s="168" t="s">
        <v>1736</v>
      </c>
      <c r="H4026" s="31" t="s">
        <v>1733</v>
      </c>
      <c r="I4026" s="168" t="s">
        <v>1755</v>
      </c>
      <c r="J4026" s="173">
        <v>2.0</v>
      </c>
      <c r="K4026" s="31" t="s">
        <v>9</v>
      </c>
      <c r="L4026" s="31" t="s">
        <v>134</v>
      </c>
      <c r="M4026" s="174">
        <v>45764.0</v>
      </c>
      <c r="N4026" s="31" t="s">
        <v>2</v>
      </c>
      <c r="O4026" s="173">
        <v>2.0</v>
      </c>
    </row>
    <row r="4027">
      <c r="A4027" s="99" t="s">
        <v>9400</v>
      </c>
      <c r="B4027" s="168" t="s">
        <v>9401</v>
      </c>
      <c r="C4027" s="31" t="s">
        <v>1725</v>
      </c>
      <c r="D4027" s="168" t="s">
        <v>9402</v>
      </c>
      <c r="E4027" s="31" t="s">
        <v>9403</v>
      </c>
      <c r="F4027" s="31" t="s">
        <v>132</v>
      </c>
      <c r="G4027" s="163" t="s">
        <v>1728</v>
      </c>
      <c r="H4027" s="31" t="s">
        <v>1728</v>
      </c>
      <c r="I4027" s="168" t="s">
        <v>9356</v>
      </c>
      <c r="J4027" s="173">
        <v>1.0</v>
      </c>
      <c r="K4027" s="31" t="s">
        <v>945</v>
      </c>
      <c r="L4027" s="31" t="s">
        <v>134</v>
      </c>
      <c r="M4027" s="174">
        <v>45764.0</v>
      </c>
      <c r="N4027" s="31" t="s">
        <v>2</v>
      </c>
      <c r="O4027" s="173">
        <v>1.0</v>
      </c>
    </row>
    <row r="4028">
      <c r="A4028" s="99" t="s">
        <v>9404</v>
      </c>
      <c r="B4028" s="168" t="s">
        <v>9366</v>
      </c>
      <c r="C4028" s="31" t="s">
        <v>1732</v>
      </c>
      <c r="D4028" s="168" t="s">
        <v>9367</v>
      </c>
      <c r="E4028" s="31" t="s">
        <v>9368</v>
      </c>
      <c r="F4028" s="31" t="s">
        <v>513</v>
      </c>
      <c r="G4028" s="168" t="s">
        <v>1736</v>
      </c>
      <c r="H4028" s="31" t="s">
        <v>1733</v>
      </c>
      <c r="I4028" s="168" t="s">
        <v>1755</v>
      </c>
      <c r="J4028" s="173">
        <v>1.0</v>
      </c>
      <c r="K4028" s="31" t="s">
        <v>9</v>
      </c>
      <c r="L4028" s="31" t="s">
        <v>134</v>
      </c>
      <c r="M4028" s="174">
        <v>45764.0</v>
      </c>
      <c r="N4028" s="31" t="s">
        <v>2</v>
      </c>
      <c r="O4028" s="173">
        <v>1.0</v>
      </c>
    </row>
    <row r="4029">
      <c r="A4029" s="99" t="s">
        <v>9405</v>
      </c>
      <c r="B4029" s="168" t="s">
        <v>9370</v>
      </c>
      <c r="C4029" s="31" t="s">
        <v>1732</v>
      </c>
      <c r="D4029" s="168" t="s">
        <v>9371</v>
      </c>
      <c r="E4029" s="31" t="s">
        <v>9372</v>
      </c>
      <c r="F4029" s="31" t="s">
        <v>178</v>
      </c>
      <c r="G4029" s="168" t="s">
        <v>8012</v>
      </c>
      <c r="H4029" s="31" t="s">
        <v>7841</v>
      </c>
      <c r="I4029" s="168" t="s">
        <v>9356</v>
      </c>
      <c r="J4029" s="173">
        <v>1.0</v>
      </c>
      <c r="K4029" s="31" t="s">
        <v>945</v>
      </c>
      <c r="L4029" s="31" t="s">
        <v>134</v>
      </c>
      <c r="M4029" s="174">
        <v>45764.0</v>
      </c>
      <c r="N4029" s="31" t="s">
        <v>2</v>
      </c>
      <c r="O4029" s="173">
        <v>1.0</v>
      </c>
    </row>
    <row r="4030">
      <c r="A4030" s="99" t="s">
        <v>9406</v>
      </c>
      <c r="B4030" s="168" t="s">
        <v>9393</v>
      </c>
      <c r="C4030" s="31" t="s">
        <v>1732</v>
      </c>
      <c r="D4030" s="168" t="s">
        <v>9394</v>
      </c>
      <c r="E4030" s="31" t="s">
        <v>9395</v>
      </c>
      <c r="F4030" s="31" t="s">
        <v>722</v>
      </c>
      <c r="G4030" s="168" t="s">
        <v>8012</v>
      </c>
      <c r="H4030" s="31" t="s">
        <v>7841</v>
      </c>
      <c r="I4030" s="168" t="s">
        <v>9356</v>
      </c>
      <c r="J4030" s="173">
        <v>1.0</v>
      </c>
      <c r="K4030" s="31" t="s">
        <v>945</v>
      </c>
      <c r="L4030" s="31" t="s">
        <v>134</v>
      </c>
      <c r="M4030" s="174">
        <v>45764.0</v>
      </c>
      <c r="N4030" s="31" t="s">
        <v>2</v>
      </c>
      <c r="O4030" s="173">
        <v>1.0</v>
      </c>
    </row>
    <row r="4031">
      <c r="A4031" s="99" t="s">
        <v>9407</v>
      </c>
      <c r="B4031" s="168" t="s">
        <v>9353</v>
      </c>
      <c r="C4031" s="31" t="s">
        <v>1732</v>
      </c>
      <c r="D4031" s="168" t="s">
        <v>9354</v>
      </c>
      <c r="E4031" s="31" t="s">
        <v>9355</v>
      </c>
      <c r="F4031" s="31" t="s">
        <v>401</v>
      </c>
      <c r="G4031" s="168" t="s">
        <v>1749</v>
      </c>
      <c r="H4031" s="31" t="s">
        <v>1742</v>
      </c>
      <c r="I4031" s="168" t="s">
        <v>9356</v>
      </c>
      <c r="J4031" s="173">
        <v>1.0</v>
      </c>
      <c r="K4031" s="31" t="s">
        <v>945</v>
      </c>
      <c r="L4031" s="31" t="s">
        <v>134</v>
      </c>
      <c r="M4031" s="174">
        <v>45764.0</v>
      </c>
      <c r="N4031" s="31" t="s">
        <v>2</v>
      </c>
      <c r="O4031" s="173">
        <v>1.0</v>
      </c>
    </row>
    <row r="4032">
      <c r="A4032" s="99" t="s">
        <v>9408</v>
      </c>
      <c r="B4032" s="168" t="s">
        <v>9409</v>
      </c>
      <c r="C4032" s="31" t="s">
        <v>1725</v>
      </c>
      <c r="D4032" s="168" t="s">
        <v>9410</v>
      </c>
      <c r="E4032" s="31" t="s">
        <v>9411</v>
      </c>
      <c r="F4032" s="31" t="s">
        <v>132</v>
      </c>
      <c r="G4032" s="163" t="s">
        <v>1728</v>
      </c>
      <c r="H4032" s="31" t="s">
        <v>1728</v>
      </c>
      <c r="I4032" s="168" t="s">
        <v>1755</v>
      </c>
      <c r="J4032" s="173">
        <v>1.0</v>
      </c>
      <c r="K4032" s="31" t="s">
        <v>9</v>
      </c>
      <c r="L4032" s="31" t="s">
        <v>134</v>
      </c>
      <c r="M4032" s="174">
        <v>45764.0</v>
      </c>
      <c r="N4032" s="31" t="s">
        <v>2</v>
      </c>
      <c r="O4032" s="173">
        <v>1.0</v>
      </c>
    </row>
    <row r="4033">
      <c r="A4033" s="99" t="s">
        <v>9412</v>
      </c>
      <c r="B4033" s="168" t="s">
        <v>9389</v>
      </c>
      <c r="C4033" s="31" t="s">
        <v>1732</v>
      </c>
      <c r="D4033" s="168" t="s">
        <v>9390</v>
      </c>
      <c r="E4033" s="31" t="s">
        <v>9391</v>
      </c>
      <c r="F4033" s="31" t="s">
        <v>725</v>
      </c>
      <c r="G4033" s="168" t="s">
        <v>8012</v>
      </c>
      <c r="H4033" s="31" t="s">
        <v>7841</v>
      </c>
      <c r="I4033" s="168" t="s">
        <v>1755</v>
      </c>
      <c r="J4033" s="173">
        <v>1.0</v>
      </c>
      <c r="K4033" s="31" t="s">
        <v>9</v>
      </c>
      <c r="L4033" s="31" t="s">
        <v>134</v>
      </c>
      <c r="M4033" s="174">
        <v>45764.0</v>
      </c>
      <c r="N4033" s="31" t="s">
        <v>2</v>
      </c>
      <c r="O4033" s="173">
        <v>1.0</v>
      </c>
    </row>
    <row r="4034">
      <c r="A4034" s="99" t="s">
        <v>9413</v>
      </c>
      <c r="B4034" s="168" t="s">
        <v>9414</v>
      </c>
      <c r="C4034" s="31" t="s">
        <v>1725</v>
      </c>
      <c r="D4034" s="168" t="s">
        <v>9415</v>
      </c>
      <c r="E4034" s="31" t="s">
        <v>9416</v>
      </c>
      <c r="F4034" s="31" t="s">
        <v>403</v>
      </c>
      <c r="G4034" s="163" t="s">
        <v>1728</v>
      </c>
      <c r="H4034" s="31" t="s">
        <v>1728</v>
      </c>
      <c r="I4034" s="168" t="s">
        <v>9356</v>
      </c>
      <c r="J4034" s="173">
        <v>1.0</v>
      </c>
      <c r="K4034" s="31" t="s">
        <v>945</v>
      </c>
      <c r="L4034" s="31" t="s">
        <v>134</v>
      </c>
      <c r="M4034" s="174">
        <v>45764.0</v>
      </c>
      <c r="N4034" s="31" t="s">
        <v>2</v>
      </c>
      <c r="O4034" s="173">
        <v>1.0</v>
      </c>
    </row>
    <row r="4035">
      <c r="A4035" s="99" t="s">
        <v>9417</v>
      </c>
      <c r="B4035" s="168" t="s">
        <v>9418</v>
      </c>
      <c r="C4035" s="31" t="s">
        <v>1725</v>
      </c>
      <c r="D4035" s="168" t="s">
        <v>9419</v>
      </c>
      <c r="E4035" s="31" t="s">
        <v>9420</v>
      </c>
      <c r="F4035" s="31" t="s">
        <v>129</v>
      </c>
      <c r="G4035" s="163" t="s">
        <v>1728</v>
      </c>
      <c r="H4035" s="31" t="s">
        <v>1728</v>
      </c>
      <c r="I4035" s="168" t="s">
        <v>1755</v>
      </c>
      <c r="J4035" s="173">
        <v>1.0</v>
      </c>
      <c r="K4035" s="31" t="s">
        <v>9</v>
      </c>
      <c r="L4035" s="31" t="s">
        <v>134</v>
      </c>
      <c r="M4035" s="174">
        <v>45764.0</v>
      </c>
      <c r="N4035" s="31" t="s">
        <v>2</v>
      </c>
      <c r="O4035" s="173">
        <v>1.0</v>
      </c>
    </row>
    <row r="4036">
      <c r="A4036" s="99" t="s">
        <v>9421</v>
      </c>
      <c r="B4036" s="168" t="s">
        <v>9422</v>
      </c>
      <c r="C4036" s="31" t="s">
        <v>1725</v>
      </c>
      <c r="D4036" s="168" t="s">
        <v>9423</v>
      </c>
      <c r="E4036" s="31" t="s">
        <v>9424</v>
      </c>
      <c r="F4036" s="31" t="s">
        <v>725</v>
      </c>
      <c r="G4036" s="163" t="s">
        <v>1728</v>
      </c>
      <c r="H4036" s="31" t="s">
        <v>1728</v>
      </c>
      <c r="I4036" s="168" t="s">
        <v>9356</v>
      </c>
      <c r="J4036" s="173">
        <v>1.0</v>
      </c>
      <c r="K4036" s="31" t="s">
        <v>945</v>
      </c>
      <c r="L4036" s="31" t="s">
        <v>134</v>
      </c>
      <c r="M4036" s="174">
        <v>45764.0</v>
      </c>
      <c r="N4036" s="31" t="s">
        <v>2</v>
      </c>
      <c r="O4036" s="173">
        <v>1.0</v>
      </c>
    </row>
    <row r="4037">
      <c r="A4037" s="99" t="s">
        <v>9425</v>
      </c>
      <c r="B4037" s="168" t="s">
        <v>9385</v>
      </c>
      <c r="C4037" s="31" t="s">
        <v>1732</v>
      </c>
      <c r="D4037" s="168" t="s">
        <v>9386</v>
      </c>
      <c r="E4037" s="31" t="s">
        <v>9387</v>
      </c>
      <c r="F4037" s="31" t="s">
        <v>722</v>
      </c>
      <c r="G4037" s="168" t="s">
        <v>8012</v>
      </c>
      <c r="H4037" s="31" t="s">
        <v>7841</v>
      </c>
      <c r="I4037" s="168" t="s">
        <v>9356</v>
      </c>
      <c r="J4037" s="173">
        <v>1.0</v>
      </c>
      <c r="K4037" s="31" t="s">
        <v>945</v>
      </c>
      <c r="L4037" s="31" t="s">
        <v>134</v>
      </c>
      <c r="M4037" s="174">
        <v>45764.0</v>
      </c>
      <c r="N4037" s="31" t="s">
        <v>2</v>
      </c>
      <c r="O4037" s="173">
        <v>1.0</v>
      </c>
    </row>
    <row r="4038">
      <c r="A4038" s="99" t="s">
        <v>9426</v>
      </c>
      <c r="B4038" s="168" t="s">
        <v>9414</v>
      </c>
      <c r="C4038" s="31" t="s">
        <v>1732</v>
      </c>
      <c r="D4038" s="168" t="s">
        <v>9415</v>
      </c>
      <c r="E4038" s="31" t="s">
        <v>9416</v>
      </c>
      <c r="F4038" s="31" t="s">
        <v>403</v>
      </c>
      <c r="G4038" s="168" t="s">
        <v>1736</v>
      </c>
      <c r="H4038" s="31" t="s">
        <v>1733</v>
      </c>
      <c r="I4038" s="168" t="s">
        <v>9356</v>
      </c>
      <c r="J4038" s="173">
        <v>1.0</v>
      </c>
      <c r="K4038" s="31" t="s">
        <v>945</v>
      </c>
      <c r="L4038" s="31" t="s">
        <v>134</v>
      </c>
      <c r="M4038" s="174">
        <v>45764.0</v>
      </c>
      <c r="N4038" s="31" t="s">
        <v>2</v>
      </c>
      <c r="O4038" s="173">
        <v>1.0</v>
      </c>
    </row>
    <row r="4039">
      <c r="A4039" s="99" t="s">
        <v>9427</v>
      </c>
      <c r="B4039" s="168" t="s">
        <v>9362</v>
      </c>
      <c r="C4039" s="31" t="s">
        <v>1732</v>
      </c>
      <c r="D4039" s="168" t="s">
        <v>9363</v>
      </c>
      <c r="E4039" s="31" t="s">
        <v>9364</v>
      </c>
      <c r="F4039" s="31" t="s">
        <v>725</v>
      </c>
      <c r="G4039" s="168" t="s">
        <v>8012</v>
      </c>
      <c r="H4039" s="31" t="s">
        <v>7841</v>
      </c>
      <c r="I4039" s="168" t="s">
        <v>1755</v>
      </c>
      <c r="J4039" s="173">
        <v>1.0</v>
      </c>
      <c r="K4039" s="31" t="s">
        <v>9</v>
      </c>
      <c r="L4039" s="31" t="s">
        <v>134</v>
      </c>
      <c r="M4039" s="174">
        <v>45764.0</v>
      </c>
      <c r="N4039" s="31" t="s">
        <v>2</v>
      </c>
      <c r="O4039" s="173">
        <v>1.0</v>
      </c>
    </row>
    <row r="4040">
      <c r="A4040" s="99" t="s">
        <v>9428</v>
      </c>
      <c r="B4040" s="168" t="s">
        <v>9418</v>
      </c>
      <c r="C4040" s="31" t="s">
        <v>1732</v>
      </c>
      <c r="D4040" s="168" t="s">
        <v>9419</v>
      </c>
      <c r="E4040" s="31" t="s">
        <v>9420</v>
      </c>
      <c r="F4040" s="31" t="s">
        <v>129</v>
      </c>
      <c r="G4040" s="168" t="s">
        <v>8012</v>
      </c>
      <c r="H4040" s="31" t="s">
        <v>7841</v>
      </c>
      <c r="I4040" s="168" t="s">
        <v>1755</v>
      </c>
      <c r="J4040" s="173">
        <v>1.0</v>
      </c>
      <c r="K4040" s="31" t="s">
        <v>9</v>
      </c>
      <c r="L4040" s="31" t="s">
        <v>134</v>
      </c>
      <c r="M4040" s="174">
        <v>45764.0</v>
      </c>
      <c r="N4040" s="31" t="s">
        <v>2</v>
      </c>
      <c r="O4040" s="173">
        <v>1.0</v>
      </c>
    </row>
    <row r="4041">
      <c r="A4041" s="99" t="s">
        <v>9429</v>
      </c>
      <c r="B4041" s="168" t="s">
        <v>9430</v>
      </c>
      <c r="C4041" s="31" t="s">
        <v>1725</v>
      </c>
      <c r="D4041" s="168" t="s">
        <v>9431</v>
      </c>
      <c r="E4041" s="31" t="s">
        <v>4004</v>
      </c>
      <c r="F4041" s="31" t="s">
        <v>517</v>
      </c>
      <c r="G4041" s="163" t="s">
        <v>1728</v>
      </c>
      <c r="H4041" s="31" t="s">
        <v>1728</v>
      </c>
      <c r="I4041" s="168" t="s">
        <v>1729</v>
      </c>
      <c r="J4041" s="173">
        <v>1.0</v>
      </c>
      <c r="K4041" s="31" t="s">
        <v>82</v>
      </c>
      <c r="L4041" s="31" t="s">
        <v>134</v>
      </c>
      <c r="M4041" s="174">
        <v>45764.0</v>
      </c>
      <c r="N4041" s="31" t="s">
        <v>2</v>
      </c>
      <c r="O4041" s="173">
        <v>1.0</v>
      </c>
    </row>
    <row r="4042">
      <c r="A4042" s="99" t="s">
        <v>9432</v>
      </c>
      <c r="B4042" s="168" t="s">
        <v>9430</v>
      </c>
      <c r="C4042" s="31" t="s">
        <v>1725</v>
      </c>
      <c r="D4042" s="168" t="s">
        <v>9431</v>
      </c>
      <c r="E4042" s="31" t="s">
        <v>4004</v>
      </c>
      <c r="F4042" s="31" t="s">
        <v>517</v>
      </c>
      <c r="G4042" s="163" t="s">
        <v>1728</v>
      </c>
      <c r="H4042" s="31" t="s">
        <v>1728</v>
      </c>
      <c r="I4042" s="168" t="s">
        <v>1755</v>
      </c>
      <c r="J4042" s="173">
        <v>1.0</v>
      </c>
      <c r="K4042" s="31" t="s">
        <v>9</v>
      </c>
      <c r="L4042" s="31" t="s">
        <v>134</v>
      </c>
      <c r="M4042" s="174">
        <v>45764.0</v>
      </c>
      <c r="N4042" s="31" t="s">
        <v>2</v>
      </c>
      <c r="O4042" s="173">
        <v>1.0</v>
      </c>
    </row>
    <row r="4043">
      <c r="A4043" s="99" t="s">
        <v>9433</v>
      </c>
      <c r="B4043" s="168" t="s">
        <v>9345</v>
      </c>
      <c r="C4043" s="31" t="s">
        <v>1732</v>
      </c>
      <c r="D4043" s="168" t="s">
        <v>9346</v>
      </c>
      <c r="E4043" s="31" t="s">
        <v>9347</v>
      </c>
      <c r="F4043" s="31" t="s">
        <v>401</v>
      </c>
      <c r="G4043" s="168" t="s">
        <v>1749</v>
      </c>
      <c r="H4043" s="31" t="s">
        <v>1742</v>
      </c>
      <c r="I4043" s="168" t="s">
        <v>1755</v>
      </c>
      <c r="J4043" s="173">
        <v>1.0</v>
      </c>
      <c r="K4043" s="31" t="s">
        <v>9</v>
      </c>
      <c r="L4043" s="31" t="s">
        <v>134</v>
      </c>
      <c r="M4043" s="174">
        <v>45764.0</v>
      </c>
      <c r="N4043" s="31" t="s">
        <v>2</v>
      </c>
      <c r="O4043" s="173">
        <v>1.0</v>
      </c>
    </row>
    <row r="4044">
      <c r="A4044" s="99" t="s">
        <v>9434</v>
      </c>
      <c r="B4044" s="168" t="s">
        <v>9435</v>
      </c>
      <c r="C4044" s="31" t="s">
        <v>1725</v>
      </c>
      <c r="D4044" s="168" t="s">
        <v>9436</v>
      </c>
      <c r="E4044" s="31" t="s">
        <v>5150</v>
      </c>
      <c r="F4044" s="31" t="s">
        <v>178</v>
      </c>
      <c r="G4044" s="163" t="s">
        <v>1728</v>
      </c>
      <c r="H4044" s="31" t="s">
        <v>1728</v>
      </c>
      <c r="I4044" s="168" t="s">
        <v>9356</v>
      </c>
      <c r="J4044" s="173">
        <v>1.0</v>
      </c>
      <c r="K4044" s="31" t="s">
        <v>945</v>
      </c>
      <c r="L4044" s="31" t="s">
        <v>134</v>
      </c>
      <c r="M4044" s="174">
        <v>45764.0</v>
      </c>
      <c r="N4044" s="31" t="s">
        <v>2</v>
      </c>
      <c r="O4044" s="173">
        <v>1.0</v>
      </c>
    </row>
    <row r="4045">
      <c r="A4045" s="99" t="s">
        <v>9437</v>
      </c>
      <c r="B4045" s="168" t="s">
        <v>9438</v>
      </c>
      <c r="C4045" s="31" t="s">
        <v>1725</v>
      </c>
      <c r="D4045" s="168" t="s">
        <v>9439</v>
      </c>
      <c r="E4045" s="31" t="s">
        <v>4569</v>
      </c>
      <c r="F4045" s="31" t="s">
        <v>129</v>
      </c>
      <c r="G4045" s="163" t="s">
        <v>1728</v>
      </c>
      <c r="H4045" s="31" t="s">
        <v>1728</v>
      </c>
      <c r="I4045" s="168" t="s">
        <v>9356</v>
      </c>
      <c r="J4045" s="173">
        <v>1.0</v>
      </c>
      <c r="K4045" s="31" t="s">
        <v>945</v>
      </c>
      <c r="L4045" s="31" t="s">
        <v>134</v>
      </c>
      <c r="M4045" s="174">
        <v>45764.0</v>
      </c>
      <c r="N4045" s="31" t="s">
        <v>2</v>
      </c>
      <c r="O4045" s="173">
        <v>1.0</v>
      </c>
    </row>
    <row r="4046">
      <c r="A4046" s="99" t="s">
        <v>9440</v>
      </c>
      <c r="B4046" s="168" t="s">
        <v>9422</v>
      </c>
      <c r="C4046" s="31" t="s">
        <v>1732</v>
      </c>
      <c r="D4046" s="168" t="s">
        <v>9423</v>
      </c>
      <c r="E4046" s="31" t="s">
        <v>9424</v>
      </c>
      <c r="F4046" s="31" t="s">
        <v>725</v>
      </c>
      <c r="G4046" s="168" t="s">
        <v>8012</v>
      </c>
      <c r="H4046" s="31" t="s">
        <v>7841</v>
      </c>
      <c r="I4046" s="168" t="s">
        <v>9356</v>
      </c>
      <c r="J4046" s="173">
        <v>1.0</v>
      </c>
      <c r="K4046" s="31" t="s">
        <v>945</v>
      </c>
      <c r="L4046" s="31" t="s">
        <v>134</v>
      </c>
      <c r="M4046" s="174">
        <v>45764.0</v>
      </c>
      <c r="N4046" s="31" t="s">
        <v>2</v>
      </c>
      <c r="O4046" s="173">
        <v>1.0</v>
      </c>
    </row>
    <row r="4047">
      <c r="A4047" s="99" t="s">
        <v>9441</v>
      </c>
      <c r="B4047" s="168" t="s">
        <v>9442</v>
      </c>
      <c r="C4047" s="31" t="s">
        <v>1725</v>
      </c>
      <c r="D4047" s="168" t="s">
        <v>9443</v>
      </c>
      <c r="E4047" s="31" t="s">
        <v>9444</v>
      </c>
      <c r="F4047" s="31" t="s">
        <v>401</v>
      </c>
      <c r="G4047" s="163" t="s">
        <v>1728</v>
      </c>
      <c r="H4047" s="31" t="s">
        <v>1728</v>
      </c>
      <c r="I4047" s="168" t="s">
        <v>1755</v>
      </c>
      <c r="J4047" s="173">
        <v>1.0</v>
      </c>
      <c r="K4047" s="31" t="s">
        <v>9</v>
      </c>
      <c r="L4047" s="31" t="s">
        <v>134</v>
      </c>
      <c r="M4047" s="174">
        <v>45764.0</v>
      </c>
      <c r="N4047" s="31" t="s">
        <v>2</v>
      </c>
      <c r="O4047" s="173">
        <v>1.0</v>
      </c>
    </row>
    <row r="4048">
      <c r="A4048" s="99" t="s">
        <v>9445</v>
      </c>
      <c r="B4048" s="168" t="s">
        <v>9435</v>
      </c>
      <c r="C4048" s="31" t="s">
        <v>1732</v>
      </c>
      <c r="D4048" s="168" t="s">
        <v>9436</v>
      </c>
      <c r="E4048" s="31" t="s">
        <v>5150</v>
      </c>
      <c r="F4048" s="31" t="s">
        <v>178</v>
      </c>
      <c r="G4048" s="168" t="s">
        <v>8012</v>
      </c>
      <c r="H4048" s="31" t="s">
        <v>7841</v>
      </c>
      <c r="I4048" s="168" t="s">
        <v>9356</v>
      </c>
      <c r="J4048" s="173">
        <v>1.0</v>
      </c>
      <c r="K4048" s="31" t="s">
        <v>945</v>
      </c>
      <c r="L4048" s="31" t="s">
        <v>134</v>
      </c>
      <c r="M4048" s="174">
        <v>45764.0</v>
      </c>
      <c r="N4048" s="31" t="s">
        <v>2</v>
      </c>
      <c r="O4048" s="173">
        <v>1.0</v>
      </c>
    </row>
    <row r="4049">
      <c r="A4049" s="99" t="s">
        <v>9446</v>
      </c>
      <c r="B4049" s="168" t="s">
        <v>9442</v>
      </c>
      <c r="C4049" s="31" t="s">
        <v>1732</v>
      </c>
      <c r="D4049" s="168" t="s">
        <v>9443</v>
      </c>
      <c r="E4049" s="31" t="s">
        <v>9444</v>
      </c>
      <c r="F4049" s="31" t="s">
        <v>401</v>
      </c>
      <c r="G4049" s="168" t="s">
        <v>1749</v>
      </c>
      <c r="H4049" s="31" t="s">
        <v>1742</v>
      </c>
      <c r="I4049" s="168" t="s">
        <v>1755</v>
      </c>
      <c r="J4049" s="173">
        <v>1.0</v>
      </c>
      <c r="K4049" s="31" t="s">
        <v>9</v>
      </c>
      <c r="L4049" s="31" t="s">
        <v>134</v>
      </c>
      <c r="M4049" s="174">
        <v>45764.0</v>
      </c>
      <c r="N4049" s="31" t="s">
        <v>2</v>
      </c>
      <c r="O4049" s="173">
        <v>1.0</v>
      </c>
    </row>
    <row r="4050">
      <c r="A4050" s="99" t="s">
        <v>9447</v>
      </c>
      <c r="B4050" s="168" t="s">
        <v>9448</v>
      </c>
      <c r="C4050" s="31" t="s">
        <v>1725</v>
      </c>
      <c r="D4050" s="168" t="s">
        <v>9449</v>
      </c>
      <c r="E4050" s="31" t="s">
        <v>9450</v>
      </c>
      <c r="F4050" s="31" t="s">
        <v>722</v>
      </c>
      <c r="G4050" s="163" t="s">
        <v>1728</v>
      </c>
      <c r="H4050" s="31" t="s">
        <v>1728</v>
      </c>
      <c r="I4050" s="168" t="s">
        <v>9356</v>
      </c>
      <c r="J4050" s="173">
        <v>1.0</v>
      </c>
      <c r="K4050" s="31" t="s">
        <v>945</v>
      </c>
      <c r="L4050" s="31" t="s">
        <v>134</v>
      </c>
      <c r="M4050" s="174">
        <v>45764.0</v>
      </c>
      <c r="N4050" s="31" t="s">
        <v>2</v>
      </c>
      <c r="O4050" s="173">
        <v>1.0</v>
      </c>
    </row>
    <row r="4051">
      <c r="A4051" s="99" t="s">
        <v>9451</v>
      </c>
      <c r="B4051" s="168" t="s">
        <v>9452</v>
      </c>
      <c r="C4051" s="31" t="s">
        <v>1725</v>
      </c>
      <c r="D4051" s="168" t="s">
        <v>9453</v>
      </c>
      <c r="E4051" s="31" t="s">
        <v>9454</v>
      </c>
      <c r="F4051" s="31" t="s">
        <v>132</v>
      </c>
      <c r="G4051" s="163" t="s">
        <v>1728</v>
      </c>
      <c r="H4051" s="31" t="s">
        <v>1728</v>
      </c>
      <c r="I4051" s="168" t="s">
        <v>1755</v>
      </c>
      <c r="J4051" s="173">
        <v>1.0</v>
      </c>
      <c r="K4051" s="31" t="s">
        <v>9</v>
      </c>
      <c r="L4051" s="31" t="s">
        <v>134</v>
      </c>
      <c r="M4051" s="174">
        <v>45764.0</v>
      </c>
      <c r="N4051" s="31" t="s">
        <v>2</v>
      </c>
      <c r="O4051" s="173">
        <v>1.0</v>
      </c>
    </row>
    <row r="4052">
      <c r="A4052" s="99" t="s">
        <v>9455</v>
      </c>
      <c r="B4052" s="168" t="s">
        <v>9456</v>
      </c>
      <c r="C4052" s="31" t="s">
        <v>1725</v>
      </c>
      <c r="D4052" s="168" t="s">
        <v>9457</v>
      </c>
      <c r="E4052" s="31" t="s">
        <v>9458</v>
      </c>
      <c r="F4052" s="31" t="s">
        <v>832</v>
      </c>
      <c r="G4052" s="163" t="s">
        <v>1728</v>
      </c>
      <c r="H4052" s="31" t="s">
        <v>1728</v>
      </c>
      <c r="I4052" s="168" t="s">
        <v>1729</v>
      </c>
      <c r="J4052" s="173">
        <v>1.0</v>
      </c>
      <c r="K4052" s="31" t="s">
        <v>82</v>
      </c>
      <c r="L4052" s="31" t="s">
        <v>134</v>
      </c>
      <c r="M4052" s="174">
        <v>45764.0</v>
      </c>
      <c r="N4052" s="31" t="s">
        <v>2</v>
      </c>
      <c r="O4052" s="173">
        <v>1.0</v>
      </c>
    </row>
    <row r="4053">
      <c r="A4053" s="99" t="s">
        <v>9459</v>
      </c>
      <c r="B4053" s="168" t="s">
        <v>9460</v>
      </c>
      <c r="C4053" s="31" t="s">
        <v>1725</v>
      </c>
      <c r="D4053" s="168" t="s">
        <v>9461</v>
      </c>
      <c r="E4053" s="31" t="s">
        <v>9462</v>
      </c>
      <c r="F4053" s="31" t="s">
        <v>725</v>
      </c>
      <c r="G4053" s="163" t="s">
        <v>1728</v>
      </c>
      <c r="H4053" s="31" t="s">
        <v>1728</v>
      </c>
      <c r="I4053" s="168" t="s">
        <v>1755</v>
      </c>
      <c r="J4053" s="173">
        <v>1.0</v>
      </c>
      <c r="K4053" s="31" t="s">
        <v>9</v>
      </c>
      <c r="L4053" s="31" t="s">
        <v>134</v>
      </c>
      <c r="M4053" s="174">
        <v>45764.0</v>
      </c>
      <c r="N4053" s="31" t="s">
        <v>2</v>
      </c>
      <c r="O4053" s="173">
        <v>1.0</v>
      </c>
    </row>
    <row r="4054">
      <c r="A4054" s="99" t="s">
        <v>9463</v>
      </c>
      <c r="B4054" s="168" t="s">
        <v>9460</v>
      </c>
      <c r="C4054" s="31" t="s">
        <v>1725</v>
      </c>
      <c r="D4054" s="168" t="s">
        <v>9461</v>
      </c>
      <c r="E4054" s="31" t="s">
        <v>9462</v>
      </c>
      <c r="F4054" s="31" t="s">
        <v>725</v>
      </c>
      <c r="G4054" s="163" t="s">
        <v>1728</v>
      </c>
      <c r="H4054" s="31" t="s">
        <v>1728</v>
      </c>
      <c r="I4054" s="168" t="s">
        <v>1729</v>
      </c>
      <c r="J4054" s="173">
        <v>1.0</v>
      </c>
      <c r="K4054" s="31" t="s">
        <v>82</v>
      </c>
      <c r="L4054" s="31" t="s">
        <v>134</v>
      </c>
      <c r="M4054" s="174">
        <v>45764.0</v>
      </c>
      <c r="N4054" s="31" t="s">
        <v>2</v>
      </c>
      <c r="O4054" s="173">
        <v>1.0</v>
      </c>
    </row>
    <row r="4055">
      <c r="A4055" s="99" t="s">
        <v>9464</v>
      </c>
      <c r="B4055" s="168" t="s">
        <v>9349</v>
      </c>
      <c r="C4055" s="31" t="s">
        <v>1735</v>
      </c>
      <c r="D4055" s="168" t="s">
        <v>9350</v>
      </c>
      <c r="E4055" s="31" t="s">
        <v>9351</v>
      </c>
      <c r="F4055" s="31" t="s">
        <v>513</v>
      </c>
      <c r="G4055" s="168" t="s">
        <v>1736</v>
      </c>
      <c r="H4055" s="31" t="s">
        <v>1733</v>
      </c>
      <c r="I4055" s="168" t="s">
        <v>1755</v>
      </c>
      <c r="J4055" s="173">
        <v>2.0</v>
      </c>
      <c r="K4055" s="31" t="s">
        <v>9</v>
      </c>
      <c r="L4055" s="31" t="s">
        <v>134</v>
      </c>
      <c r="M4055" s="174">
        <v>45764.0</v>
      </c>
      <c r="N4055" s="31" t="s">
        <v>2</v>
      </c>
      <c r="O4055" s="173">
        <v>2.0</v>
      </c>
    </row>
    <row r="4056">
      <c r="A4056" s="99" t="s">
        <v>9465</v>
      </c>
      <c r="B4056" s="168" t="s">
        <v>9466</v>
      </c>
      <c r="C4056" s="31" t="s">
        <v>1725</v>
      </c>
      <c r="D4056" s="168" t="s">
        <v>9467</v>
      </c>
      <c r="E4056" s="31" t="s">
        <v>9468</v>
      </c>
      <c r="F4056" s="31" t="s">
        <v>513</v>
      </c>
      <c r="G4056" s="163" t="s">
        <v>1728</v>
      </c>
      <c r="H4056" s="31" t="s">
        <v>1728</v>
      </c>
      <c r="I4056" s="168" t="s">
        <v>9356</v>
      </c>
      <c r="J4056" s="173">
        <v>1.0</v>
      </c>
      <c r="K4056" s="31" t="s">
        <v>945</v>
      </c>
      <c r="L4056" s="31" t="s">
        <v>134</v>
      </c>
      <c r="M4056" s="174">
        <v>45764.0</v>
      </c>
      <c r="N4056" s="31" t="s">
        <v>2</v>
      </c>
      <c r="O4056" s="173">
        <v>1.0</v>
      </c>
    </row>
    <row r="4057">
      <c r="A4057" s="99" t="s">
        <v>9469</v>
      </c>
      <c r="B4057" s="168" t="s">
        <v>9466</v>
      </c>
      <c r="C4057" s="31" t="s">
        <v>1732</v>
      </c>
      <c r="D4057" s="168" t="s">
        <v>9467</v>
      </c>
      <c r="E4057" s="31" t="s">
        <v>9468</v>
      </c>
      <c r="F4057" s="31" t="s">
        <v>513</v>
      </c>
      <c r="G4057" s="168" t="s">
        <v>1749</v>
      </c>
      <c r="H4057" s="31" t="s">
        <v>1742</v>
      </c>
      <c r="I4057" s="168" t="s">
        <v>9356</v>
      </c>
      <c r="J4057" s="173">
        <v>1.0</v>
      </c>
      <c r="K4057" s="31" t="s">
        <v>945</v>
      </c>
      <c r="L4057" s="31" t="s">
        <v>134</v>
      </c>
      <c r="M4057" s="174">
        <v>45764.0</v>
      </c>
      <c r="N4057" s="31" t="s">
        <v>2</v>
      </c>
      <c r="O4057" s="173">
        <v>1.0</v>
      </c>
    </row>
    <row r="4058">
      <c r="A4058" s="99" t="s">
        <v>9470</v>
      </c>
      <c r="B4058" s="168" t="s">
        <v>9471</v>
      </c>
      <c r="C4058" s="31" t="s">
        <v>1725</v>
      </c>
      <c r="D4058" s="168" t="s">
        <v>9472</v>
      </c>
      <c r="E4058" s="31" t="s">
        <v>9473</v>
      </c>
      <c r="F4058" s="31" t="s">
        <v>722</v>
      </c>
      <c r="G4058" s="163" t="s">
        <v>1728</v>
      </c>
      <c r="H4058" s="31" t="s">
        <v>1728</v>
      </c>
      <c r="I4058" s="168" t="s">
        <v>1729</v>
      </c>
      <c r="J4058" s="173">
        <v>1.0</v>
      </c>
      <c r="K4058" s="31" t="s">
        <v>82</v>
      </c>
      <c r="L4058" s="31" t="s">
        <v>134</v>
      </c>
      <c r="M4058" s="174">
        <v>45764.0</v>
      </c>
      <c r="N4058" s="31" t="s">
        <v>2</v>
      </c>
      <c r="O4058" s="173">
        <v>1.0</v>
      </c>
    </row>
    <row r="4059">
      <c r="A4059" s="99" t="s">
        <v>9474</v>
      </c>
      <c r="B4059" s="168" t="s">
        <v>9475</v>
      </c>
      <c r="C4059" s="31" t="s">
        <v>1725</v>
      </c>
      <c r="D4059" s="168" t="s">
        <v>9476</v>
      </c>
      <c r="E4059" s="31" t="s">
        <v>9477</v>
      </c>
      <c r="F4059" s="31" t="s">
        <v>403</v>
      </c>
      <c r="G4059" s="163" t="s">
        <v>1728</v>
      </c>
      <c r="H4059" s="31" t="s">
        <v>1728</v>
      </c>
      <c r="I4059" s="168" t="s">
        <v>1729</v>
      </c>
      <c r="J4059" s="173">
        <v>1.0</v>
      </c>
      <c r="K4059" s="31" t="s">
        <v>82</v>
      </c>
      <c r="L4059" s="31" t="s">
        <v>134</v>
      </c>
      <c r="M4059" s="174">
        <v>45764.0</v>
      </c>
      <c r="N4059" s="31" t="s">
        <v>2</v>
      </c>
      <c r="O4059" s="173">
        <v>1.0</v>
      </c>
    </row>
    <row r="4060">
      <c r="A4060" s="99" t="s">
        <v>9478</v>
      </c>
      <c r="B4060" s="168" t="s">
        <v>9479</v>
      </c>
      <c r="C4060" s="31" t="s">
        <v>1725</v>
      </c>
      <c r="D4060" s="168" t="s">
        <v>9480</v>
      </c>
      <c r="E4060" s="31" t="s">
        <v>9481</v>
      </c>
      <c r="F4060" s="31" t="s">
        <v>129</v>
      </c>
      <c r="G4060" s="163" t="s">
        <v>1728</v>
      </c>
      <c r="H4060" s="31" t="s">
        <v>1728</v>
      </c>
      <c r="I4060" s="168" t="s">
        <v>1755</v>
      </c>
      <c r="J4060" s="173">
        <v>1.0</v>
      </c>
      <c r="K4060" s="31" t="s">
        <v>9</v>
      </c>
      <c r="L4060" s="31" t="s">
        <v>134</v>
      </c>
      <c r="M4060" s="174">
        <v>45764.0</v>
      </c>
      <c r="N4060" s="31" t="s">
        <v>2</v>
      </c>
      <c r="O4060" s="173">
        <v>1.0</v>
      </c>
    </row>
    <row r="4061">
      <c r="A4061" s="99" t="s">
        <v>9482</v>
      </c>
      <c r="B4061" s="168" t="s">
        <v>9479</v>
      </c>
      <c r="C4061" s="31" t="s">
        <v>1725</v>
      </c>
      <c r="D4061" s="168" t="s">
        <v>9480</v>
      </c>
      <c r="E4061" s="31" t="s">
        <v>9481</v>
      </c>
      <c r="F4061" s="31" t="s">
        <v>129</v>
      </c>
      <c r="G4061" s="163" t="s">
        <v>1728</v>
      </c>
      <c r="H4061" s="31" t="s">
        <v>1728</v>
      </c>
      <c r="I4061" s="168" t="s">
        <v>1729</v>
      </c>
      <c r="J4061" s="173">
        <v>1.0</v>
      </c>
      <c r="K4061" s="31" t="s">
        <v>82</v>
      </c>
      <c r="L4061" s="31" t="s">
        <v>134</v>
      </c>
      <c r="M4061" s="174">
        <v>45764.0</v>
      </c>
      <c r="N4061" s="31" t="s">
        <v>2</v>
      </c>
      <c r="O4061" s="173">
        <v>1.0</v>
      </c>
    </row>
    <row r="4062">
      <c r="A4062" s="99" t="s">
        <v>9483</v>
      </c>
      <c r="B4062" s="168" t="s">
        <v>9484</v>
      </c>
      <c r="C4062" s="31" t="s">
        <v>1725</v>
      </c>
      <c r="D4062" s="168" t="s">
        <v>9485</v>
      </c>
      <c r="E4062" s="31" t="s">
        <v>4794</v>
      </c>
      <c r="F4062" s="31" t="s">
        <v>517</v>
      </c>
      <c r="G4062" s="163" t="s">
        <v>1728</v>
      </c>
      <c r="H4062" s="31" t="s">
        <v>1728</v>
      </c>
      <c r="I4062" s="168" t="s">
        <v>1755</v>
      </c>
      <c r="J4062" s="173">
        <v>1.0</v>
      </c>
      <c r="K4062" s="31" t="s">
        <v>9</v>
      </c>
      <c r="L4062" s="31" t="s">
        <v>134</v>
      </c>
      <c r="M4062" s="174">
        <v>45764.0</v>
      </c>
      <c r="N4062" s="31" t="s">
        <v>2</v>
      </c>
      <c r="O4062" s="173">
        <v>1.0</v>
      </c>
    </row>
    <row r="4063">
      <c r="A4063" s="99" t="s">
        <v>9486</v>
      </c>
      <c r="B4063" s="168" t="s">
        <v>9475</v>
      </c>
      <c r="C4063" s="31" t="s">
        <v>1732</v>
      </c>
      <c r="D4063" s="168" t="s">
        <v>9476</v>
      </c>
      <c r="E4063" s="31" t="s">
        <v>9477</v>
      </c>
      <c r="F4063" s="31" t="s">
        <v>403</v>
      </c>
      <c r="G4063" s="168" t="s">
        <v>1736</v>
      </c>
      <c r="H4063" s="31" t="s">
        <v>1733</v>
      </c>
      <c r="I4063" s="168" t="s">
        <v>1729</v>
      </c>
      <c r="J4063" s="173">
        <v>1.0</v>
      </c>
      <c r="K4063" s="31" t="s">
        <v>82</v>
      </c>
      <c r="L4063" s="31" t="s">
        <v>134</v>
      </c>
      <c r="M4063" s="174">
        <v>45764.0</v>
      </c>
      <c r="N4063" s="31" t="s">
        <v>2</v>
      </c>
      <c r="O4063" s="173">
        <v>1.0</v>
      </c>
    </row>
    <row r="4064">
      <c r="A4064" s="99" t="s">
        <v>9487</v>
      </c>
      <c r="B4064" s="168" t="s">
        <v>9488</v>
      </c>
      <c r="C4064" s="31" t="s">
        <v>1725</v>
      </c>
      <c r="D4064" s="168" t="s">
        <v>9489</v>
      </c>
      <c r="E4064" s="31" t="s">
        <v>9490</v>
      </c>
      <c r="F4064" s="31" t="s">
        <v>403</v>
      </c>
      <c r="G4064" s="163" t="s">
        <v>1728</v>
      </c>
      <c r="H4064" s="31" t="s">
        <v>1728</v>
      </c>
      <c r="I4064" s="168" t="s">
        <v>9356</v>
      </c>
      <c r="J4064" s="173">
        <v>1.0</v>
      </c>
      <c r="K4064" s="31" t="s">
        <v>945</v>
      </c>
      <c r="L4064" s="31" t="s">
        <v>134</v>
      </c>
      <c r="M4064" s="174">
        <v>45764.0</v>
      </c>
      <c r="N4064" s="31" t="s">
        <v>2</v>
      </c>
      <c r="O4064" s="173">
        <v>1.0</v>
      </c>
    </row>
    <row r="4065">
      <c r="A4065" s="99" t="s">
        <v>9491</v>
      </c>
      <c r="B4065" s="168" t="s">
        <v>9488</v>
      </c>
      <c r="C4065" s="31" t="s">
        <v>1732</v>
      </c>
      <c r="D4065" s="168" t="s">
        <v>9489</v>
      </c>
      <c r="E4065" s="31" t="s">
        <v>9490</v>
      </c>
      <c r="F4065" s="31" t="s">
        <v>403</v>
      </c>
      <c r="G4065" s="168" t="s">
        <v>1736</v>
      </c>
      <c r="H4065" s="31" t="s">
        <v>1733</v>
      </c>
      <c r="I4065" s="168" t="s">
        <v>9356</v>
      </c>
      <c r="J4065" s="173">
        <v>1.0</v>
      </c>
      <c r="K4065" s="31" t="s">
        <v>945</v>
      </c>
      <c r="L4065" s="31" t="s">
        <v>134</v>
      </c>
      <c r="M4065" s="174">
        <v>45764.0</v>
      </c>
      <c r="N4065" s="31" t="s">
        <v>2</v>
      </c>
      <c r="O4065" s="173">
        <v>1.0</v>
      </c>
    </row>
    <row r="4066">
      <c r="A4066" s="99" t="s">
        <v>9492</v>
      </c>
      <c r="B4066" s="168" t="s">
        <v>9493</v>
      </c>
      <c r="C4066" s="31" t="s">
        <v>1725</v>
      </c>
      <c r="D4066" s="168" t="s">
        <v>9494</v>
      </c>
      <c r="E4066" s="31" t="s">
        <v>6281</v>
      </c>
      <c r="F4066" s="31" t="s">
        <v>513</v>
      </c>
      <c r="G4066" s="163" t="s">
        <v>1728</v>
      </c>
      <c r="H4066" s="31" t="s">
        <v>1728</v>
      </c>
      <c r="I4066" s="168" t="s">
        <v>1755</v>
      </c>
      <c r="J4066" s="173">
        <v>1.0</v>
      </c>
      <c r="K4066" s="31" t="s">
        <v>9</v>
      </c>
      <c r="L4066" s="31" t="s">
        <v>134</v>
      </c>
      <c r="M4066" s="174">
        <v>45764.0</v>
      </c>
      <c r="N4066" s="31" t="s">
        <v>2</v>
      </c>
      <c r="O4066" s="173">
        <v>1.0</v>
      </c>
    </row>
    <row r="4067">
      <c r="A4067" s="99" t="s">
        <v>9495</v>
      </c>
      <c r="B4067" s="168" t="s">
        <v>9496</v>
      </c>
      <c r="C4067" s="31" t="s">
        <v>1725</v>
      </c>
      <c r="D4067" s="168" t="s">
        <v>9497</v>
      </c>
      <c r="E4067" s="31" t="s">
        <v>9498</v>
      </c>
      <c r="F4067" s="31" t="s">
        <v>401</v>
      </c>
      <c r="G4067" s="163" t="s">
        <v>1728</v>
      </c>
      <c r="H4067" s="31" t="s">
        <v>1728</v>
      </c>
      <c r="I4067" s="168" t="s">
        <v>1755</v>
      </c>
      <c r="J4067" s="173">
        <v>1.0</v>
      </c>
      <c r="K4067" s="31" t="s">
        <v>9</v>
      </c>
      <c r="L4067" s="31" t="s">
        <v>134</v>
      </c>
      <c r="M4067" s="174">
        <v>45764.0</v>
      </c>
      <c r="N4067" s="31" t="s">
        <v>2</v>
      </c>
      <c r="O4067" s="173">
        <v>1.0</v>
      </c>
    </row>
    <row r="4068">
      <c r="A4068" s="99" t="s">
        <v>9499</v>
      </c>
      <c r="B4068" s="168" t="s">
        <v>9500</v>
      </c>
      <c r="C4068" s="31" t="s">
        <v>1725</v>
      </c>
      <c r="D4068" s="168" t="s">
        <v>9501</v>
      </c>
      <c r="E4068" s="31" t="s">
        <v>7700</v>
      </c>
      <c r="F4068" s="31" t="s">
        <v>129</v>
      </c>
      <c r="G4068" s="163" t="s">
        <v>1728</v>
      </c>
      <c r="H4068" s="31" t="s">
        <v>1728</v>
      </c>
      <c r="I4068" s="168" t="s">
        <v>9356</v>
      </c>
      <c r="J4068" s="173">
        <v>1.0</v>
      </c>
      <c r="K4068" s="31" t="s">
        <v>945</v>
      </c>
      <c r="L4068" s="31" t="s">
        <v>134</v>
      </c>
      <c r="M4068" s="174">
        <v>45764.0</v>
      </c>
      <c r="N4068" s="31" t="s">
        <v>2</v>
      </c>
      <c r="O4068" s="173">
        <v>1.0</v>
      </c>
    </row>
    <row r="4069">
      <c r="A4069" s="99" t="s">
        <v>9502</v>
      </c>
      <c r="B4069" s="168" t="s">
        <v>9503</v>
      </c>
      <c r="C4069" s="31" t="s">
        <v>1725</v>
      </c>
      <c r="D4069" s="168" t="s">
        <v>9504</v>
      </c>
      <c r="E4069" s="31" t="s">
        <v>9505</v>
      </c>
      <c r="F4069" s="31" t="s">
        <v>129</v>
      </c>
      <c r="G4069" s="163" t="s">
        <v>1728</v>
      </c>
      <c r="H4069" s="31" t="s">
        <v>1728</v>
      </c>
      <c r="I4069" s="168" t="s">
        <v>9356</v>
      </c>
      <c r="J4069" s="173">
        <v>1.0</v>
      </c>
      <c r="K4069" s="31" t="s">
        <v>945</v>
      </c>
      <c r="L4069" s="31" t="s">
        <v>134</v>
      </c>
      <c r="M4069" s="174">
        <v>45764.0</v>
      </c>
      <c r="N4069" s="31" t="s">
        <v>2</v>
      </c>
      <c r="O4069" s="173">
        <v>1.0</v>
      </c>
    </row>
    <row r="4070">
      <c r="A4070" s="99" t="s">
        <v>9506</v>
      </c>
      <c r="B4070" s="168" t="s">
        <v>9493</v>
      </c>
      <c r="C4070" s="31" t="s">
        <v>1732</v>
      </c>
      <c r="D4070" s="168" t="s">
        <v>9494</v>
      </c>
      <c r="E4070" s="31" t="s">
        <v>6281</v>
      </c>
      <c r="F4070" s="31" t="s">
        <v>513</v>
      </c>
      <c r="G4070" s="168" t="s">
        <v>1736</v>
      </c>
      <c r="H4070" s="31" t="s">
        <v>1733</v>
      </c>
      <c r="I4070" s="168" t="s">
        <v>1755</v>
      </c>
      <c r="J4070" s="173">
        <v>1.0</v>
      </c>
      <c r="K4070" s="31" t="s">
        <v>9</v>
      </c>
      <c r="L4070" s="31" t="s">
        <v>134</v>
      </c>
      <c r="M4070" s="174">
        <v>45764.0</v>
      </c>
      <c r="N4070" s="31" t="s">
        <v>2</v>
      </c>
      <c r="O4070" s="173">
        <v>1.0</v>
      </c>
    </row>
    <row r="4071">
      <c r="A4071" s="99" t="s">
        <v>9507</v>
      </c>
      <c r="B4071" s="168" t="s">
        <v>9496</v>
      </c>
      <c r="C4071" s="31" t="s">
        <v>1732</v>
      </c>
      <c r="D4071" s="168" t="s">
        <v>9497</v>
      </c>
      <c r="E4071" s="31" t="s">
        <v>9498</v>
      </c>
      <c r="F4071" s="31" t="s">
        <v>401</v>
      </c>
      <c r="G4071" s="168" t="s">
        <v>8778</v>
      </c>
      <c r="H4071" s="31" t="s">
        <v>8043</v>
      </c>
      <c r="I4071" s="168" t="s">
        <v>1755</v>
      </c>
      <c r="J4071" s="173">
        <v>1.0</v>
      </c>
      <c r="K4071" s="31" t="s">
        <v>9</v>
      </c>
      <c r="L4071" s="31" t="s">
        <v>134</v>
      </c>
      <c r="M4071" s="174">
        <v>45764.0</v>
      </c>
      <c r="N4071" s="31" t="s">
        <v>2</v>
      </c>
      <c r="O4071" s="173">
        <v>1.0</v>
      </c>
    </row>
    <row r="4072">
      <c r="A4072" s="99" t="s">
        <v>9508</v>
      </c>
      <c r="B4072" s="168" t="s">
        <v>9460</v>
      </c>
      <c r="C4072" s="31" t="s">
        <v>1732</v>
      </c>
      <c r="D4072" s="168" t="s">
        <v>9461</v>
      </c>
      <c r="E4072" s="31" t="s">
        <v>9462</v>
      </c>
      <c r="F4072" s="31" t="s">
        <v>725</v>
      </c>
      <c r="G4072" s="168" t="s">
        <v>8778</v>
      </c>
      <c r="H4072" s="31" t="s">
        <v>8043</v>
      </c>
      <c r="I4072" s="168" t="s">
        <v>1729</v>
      </c>
      <c r="J4072" s="173">
        <v>1.0</v>
      </c>
      <c r="K4072" s="31" t="s">
        <v>82</v>
      </c>
      <c r="L4072" s="31" t="s">
        <v>134</v>
      </c>
      <c r="M4072" s="174">
        <v>45764.0</v>
      </c>
      <c r="N4072" s="31" t="s">
        <v>2</v>
      </c>
      <c r="O4072" s="173">
        <v>1.0</v>
      </c>
    </row>
    <row r="4073">
      <c r="A4073" s="99" t="s">
        <v>9509</v>
      </c>
      <c r="B4073" s="168" t="s">
        <v>9510</v>
      </c>
      <c r="C4073" s="31" t="s">
        <v>1725</v>
      </c>
      <c r="D4073" s="168" t="s">
        <v>9511</v>
      </c>
      <c r="E4073" s="31" t="s">
        <v>9512</v>
      </c>
      <c r="F4073" s="31" t="s">
        <v>401</v>
      </c>
      <c r="G4073" s="163" t="s">
        <v>1728</v>
      </c>
      <c r="H4073" s="31" t="s">
        <v>1728</v>
      </c>
      <c r="I4073" s="168" t="s">
        <v>9356</v>
      </c>
      <c r="J4073" s="173">
        <v>2.0</v>
      </c>
      <c r="K4073" s="31" t="s">
        <v>945</v>
      </c>
      <c r="L4073" s="31" t="s">
        <v>134</v>
      </c>
      <c r="M4073" s="174">
        <v>45764.0</v>
      </c>
      <c r="N4073" s="31" t="s">
        <v>2</v>
      </c>
      <c r="O4073" s="173">
        <v>2.0</v>
      </c>
    </row>
    <row r="4074">
      <c r="A4074" s="99" t="s">
        <v>9513</v>
      </c>
      <c r="B4074" s="168" t="s">
        <v>9397</v>
      </c>
      <c r="C4074" s="31" t="s">
        <v>1732</v>
      </c>
      <c r="D4074" s="168" t="s">
        <v>9398</v>
      </c>
      <c r="E4074" s="31" t="s">
        <v>4041</v>
      </c>
      <c r="F4074" s="31" t="s">
        <v>517</v>
      </c>
      <c r="G4074" s="168" t="s">
        <v>8730</v>
      </c>
      <c r="H4074" s="31" t="s">
        <v>8731</v>
      </c>
      <c r="I4074" s="168" t="s">
        <v>1755</v>
      </c>
      <c r="J4074" s="173">
        <v>1.0</v>
      </c>
      <c r="K4074" s="31" t="s">
        <v>9</v>
      </c>
      <c r="L4074" s="31" t="s">
        <v>134</v>
      </c>
      <c r="M4074" s="174">
        <v>45764.0</v>
      </c>
      <c r="N4074" s="31" t="s">
        <v>2</v>
      </c>
      <c r="O4074" s="173">
        <v>1.0</v>
      </c>
    </row>
    <row r="4075">
      <c r="A4075" s="99" t="s">
        <v>9514</v>
      </c>
      <c r="B4075" s="168" t="s">
        <v>9452</v>
      </c>
      <c r="C4075" s="31" t="s">
        <v>1732</v>
      </c>
      <c r="D4075" s="168" t="s">
        <v>9453</v>
      </c>
      <c r="E4075" s="31" t="s">
        <v>9454</v>
      </c>
      <c r="F4075" s="31" t="s">
        <v>132</v>
      </c>
      <c r="G4075" s="168" t="s">
        <v>8730</v>
      </c>
      <c r="H4075" s="31" t="s">
        <v>8731</v>
      </c>
      <c r="I4075" s="168" t="s">
        <v>1755</v>
      </c>
      <c r="J4075" s="173">
        <v>1.0</v>
      </c>
      <c r="K4075" s="31" t="s">
        <v>9</v>
      </c>
      <c r="L4075" s="31" t="s">
        <v>134</v>
      </c>
      <c r="M4075" s="174">
        <v>45764.0</v>
      </c>
      <c r="N4075" s="31" t="s">
        <v>2</v>
      </c>
      <c r="O4075" s="173">
        <v>1.0</v>
      </c>
    </row>
    <row r="4076">
      <c r="A4076" s="99" t="s">
        <v>9515</v>
      </c>
      <c r="B4076" s="168" t="s">
        <v>9516</v>
      </c>
      <c r="C4076" s="31" t="s">
        <v>1725</v>
      </c>
      <c r="D4076" s="168" t="s">
        <v>9517</v>
      </c>
      <c r="E4076" s="31" t="s">
        <v>6590</v>
      </c>
      <c r="F4076" s="31" t="s">
        <v>178</v>
      </c>
      <c r="G4076" s="163" t="s">
        <v>1728</v>
      </c>
      <c r="H4076" s="31" t="s">
        <v>1728</v>
      </c>
      <c r="I4076" s="168" t="s">
        <v>1755</v>
      </c>
      <c r="J4076" s="173">
        <v>1.0</v>
      </c>
      <c r="K4076" s="31" t="s">
        <v>9</v>
      </c>
      <c r="L4076" s="31" t="s">
        <v>134</v>
      </c>
      <c r="M4076" s="174">
        <v>45764.0</v>
      </c>
      <c r="N4076" s="31" t="s">
        <v>2</v>
      </c>
      <c r="O4076" s="173">
        <v>1.0</v>
      </c>
    </row>
    <row r="4077">
      <c r="A4077" s="99" t="s">
        <v>9518</v>
      </c>
      <c r="B4077" s="168" t="s">
        <v>9519</v>
      </c>
      <c r="C4077" s="31" t="s">
        <v>1725</v>
      </c>
      <c r="D4077" s="168" t="s">
        <v>9520</v>
      </c>
      <c r="E4077" s="31" t="s">
        <v>9521</v>
      </c>
      <c r="F4077" s="31" t="s">
        <v>403</v>
      </c>
      <c r="G4077" s="163" t="s">
        <v>1728</v>
      </c>
      <c r="H4077" s="31" t="s">
        <v>1728</v>
      </c>
      <c r="I4077" s="168" t="s">
        <v>1729</v>
      </c>
      <c r="J4077" s="173">
        <v>1.0</v>
      </c>
      <c r="K4077" s="31" t="s">
        <v>82</v>
      </c>
      <c r="L4077" s="31" t="s">
        <v>134</v>
      </c>
      <c r="M4077" s="174">
        <v>45764.0</v>
      </c>
      <c r="N4077" s="31" t="s">
        <v>2</v>
      </c>
      <c r="O4077" s="173">
        <v>1.0</v>
      </c>
    </row>
    <row r="4078">
      <c r="A4078" s="99" t="s">
        <v>9522</v>
      </c>
      <c r="B4078" s="168" t="s">
        <v>9381</v>
      </c>
      <c r="C4078" s="31" t="s">
        <v>1732</v>
      </c>
      <c r="D4078" s="168" t="s">
        <v>9382</v>
      </c>
      <c r="E4078" s="31" t="s">
        <v>9383</v>
      </c>
      <c r="F4078" s="31" t="s">
        <v>132</v>
      </c>
      <c r="G4078" s="168" t="s">
        <v>8730</v>
      </c>
      <c r="H4078" s="31" t="s">
        <v>8731</v>
      </c>
      <c r="I4078" s="168" t="s">
        <v>9356</v>
      </c>
      <c r="J4078" s="173">
        <v>1.0</v>
      </c>
      <c r="K4078" s="31" t="s">
        <v>945</v>
      </c>
      <c r="L4078" s="31" t="s">
        <v>134</v>
      </c>
      <c r="M4078" s="174">
        <v>45764.0</v>
      </c>
      <c r="N4078" s="31" t="s">
        <v>2</v>
      </c>
      <c r="O4078" s="173">
        <v>1.0</v>
      </c>
    </row>
    <row r="4079">
      <c r="A4079" s="99" t="s">
        <v>9523</v>
      </c>
      <c r="B4079" s="168" t="s">
        <v>9524</v>
      </c>
      <c r="C4079" s="31" t="s">
        <v>1725</v>
      </c>
      <c r="D4079" s="168" t="s">
        <v>9525</v>
      </c>
      <c r="E4079" s="31" t="s">
        <v>9526</v>
      </c>
      <c r="F4079" s="31" t="s">
        <v>722</v>
      </c>
      <c r="G4079" s="163" t="s">
        <v>1728</v>
      </c>
      <c r="H4079" s="31" t="s">
        <v>1728</v>
      </c>
      <c r="I4079" s="168" t="s">
        <v>9356</v>
      </c>
      <c r="J4079" s="173">
        <v>1.0</v>
      </c>
      <c r="K4079" s="31" t="s">
        <v>945</v>
      </c>
      <c r="L4079" s="31" t="s">
        <v>134</v>
      </c>
      <c r="M4079" s="174">
        <v>45764.0</v>
      </c>
      <c r="N4079" s="31" t="s">
        <v>2</v>
      </c>
      <c r="O4079" s="173">
        <v>1.0</v>
      </c>
    </row>
    <row r="4080">
      <c r="A4080" s="99" t="s">
        <v>9527</v>
      </c>
      <c r="B4080" s="168" t="s">
        <v>9377</v>
      </c>
      <c r="C4080" s="31" t="s">
        <v>1732</v>
      </c>
      <c r="D4080" s="168" t="s">
        <v>9378</v>
      </c>
      <c r="E4080" s="31" t="s">
        <v>9379</v>
      </c>
      <c r="F4080" s="31" t="s">
        <v>517</v>
      </c>
      <c r="G4080" s="168" t="s">
        <v>8730</v>
      </c>
      <c r="H4080" s="31" t="s">
        <v>8731</v>
      </c>
      <c r="I4080" s="168" t="s">
        <v>9356</v>
      </c>
      <c r="J4080" s="173">
        <v>1.0</v>
      </c>
      <c r="K4080" s="31" t="s">
        <v>945</v>
      </c>
      <c r="L4080" s="31" t="s">
        <v>134</v>
      </c>
      <c r="M4080" s="174">
        <v>45764.0</v>
      </c>
      <c r="N4080" s="31" t="s">
        <v>2</v>
      </c>
      <c r="O4080" s="173">
        <v>1.0</v>
      </c>
    </row>
    <row r="4081">
      <c r="A4081" s="99" t="s">
        <v>9528</v>
      </c>
      <c r="B4081" s="168" t="s">
        <v>9401</v>
      </c>
      <c r="C4081" s="31" t="s">
        <v>1732</v>
      </c>
      <c r="D4081" s="168" t="s">
        <v>9402</v>
      </c>
      <c r="E4081" s="31" t="s">
        <v>9403</v>
      </c>
      <c r="F4081" s="31" t="s">
        <v>132</v>
      </c>
      <c r="G4081" s="168" t="s">
        <v>7953</v>
      </c>
      <c r="H4081" s="31" t="s">
        <v>7912</v>
      </c>
      <c r="I4081" s="168" t="s">
        <v>9356</v>
      </c>
      <c r="J4081" s="173">
        <v>1.0</v>
      </c>
      <c r="K4081" s="31" t="s">
        <v>945</v>
      </c>
      <c r="L4081" s="31" t="s">
        <v>134</v>
      </c>
      <c r="M4081" s="174">
        <v>45764.0</v>
      </c>
      <c r="N4081" s="31" t="s">
        <v>2</v>
      </c>
      <c r="O4081" s="173">
        <v>1.0</v>
      </c>
    </row>
    <row r="4082">
      <c r="A4082" s="99" t="s">
        <v>9529</v>
      </c>
      <c r="B4082" s="168" t="s">
        <v>9510</v>
      </c>
      <c r="C4082" s="31" t="s">
        <v>1732</v>
      </c>
      <c r="D4082" s="168" t="s">
        <v>9511</v>
      </c>
      <c r="E4082" s="31" t="s">
        <v>9512</v>
      </c>
      <c r="F4082" s="31" t="s">
        <v>401</v>
      </c>
      <c r="G4082" s="168" t="s">
        <v>8778</v>
      </c>
      <c r="H4082" s="31" t="s">
        <v>8043</v>
      </c>
      <c r="I4082" s="168" t="s">
        <v>9356</v>
      </c>
      <c r="J4082" s="173">
        <v>2.0</v>
      </c>
      <c r="K4082" s="31" t="s">
        <v>945</v>
      </c>
      <c r="L4082" s="31" t="s">
        <v>134</v>
      </c>
      <c r="M4082" s="174">
        <v>45764.0</v>
      </c>
      <c r="N4082" s="31" t="s">
        <v>2</v>
      </c>
      <c r="O4082" s="173">
        <v>2.0</v>
      </c>
    </row>
    <row r="4083">
      <c r="A4083" s="99" t="s">
        <v>9530</v>
      </c>
      <c r="B4083" s="168" t="s">
        <v>9519</v>
      </c>
      <c r="C4083" s="31" t="s">
        <v>1732</v>
      </c>
      <c r="D4083" s="168" t="s">
        <v>9520</v>
      </c>
      <c r="E4083" s="31" t="s">
        <v>9521</v>
      </c>
      <c r="F4083" s="31" t="s">
        <v>403</v>
      </c>
      <c r="G4083" s="168" t="s">
        <v>1736</v>
      </c>
      <c r="H4083" s="31" t="s">
        <v>1733</v>
      </c>
      <c r="I4083" s="168" t="s">
        <v>1729</v>
      </c>
      <c r="J4083" s="173">
        <v>1.0</v>
      </c>
      <c r="K4083" s="31" t="s">
        <v>82</v>
      </c>
      <c r="L4083" s="31" t="s">
        <v>134</v>
      </c>
      <c r="M4083" s="174">
        <v>45764.0</v>
      </c>
      <c r="N4083" s="31" t="s">
        <v>2</v>
      </c>
      <c r="O4083" s="173">
        <v>1.0</v>
      </c>
    </row>
    <row r="4084">
      <c r="A4084" s="99" t="s">
        <v>9531</v>
      </c>
      <c r="B4084" s="168" t="s">
        <v>9532</v>
      </c>
      <c r="C4084" s="31" t="s">
        <v>1725</v>
      </c>
      <c r="D4084" s="168" t="s">
        <v>9533</v>
      </c>
      <c r="E4084" s="31" t="s">
        <v>9534</v>
      </c>
      <c r="F4084" s="31" t="s">
        <v>401</v>
      </c>
      <c r="G4084" s="163" t="s">
        <v>1728</v>
      </c>
      <c r="H4084" s="31" t="s">
        <v>1728</v>
      </c>
      <c r="I4084" s="168" t="s">
        <v>1755</v>
      </c>
      <c r="J4084" s="173">
        <v>1.0</v>
      </c>
      <c r="K4084" s="31" t="s">
        <v>9</v>
      </c>
      <c r="L4084" s="31" t="s">
        <v>134</v>
      </c>
      <c r="M4084" s="174">
        <v>45764.0</v>
      </c>
      <c r="N4084" s="31" t="s">
        <v>2</v>
      </c>
      <c r="O4084" s="173">
        <v>1.0</v>
      </c>
    </row>
    <row r="4085">
      <c r="A4085" s="99" t="s">
        <v>9535</v>
      </c>
      <c r="B4085" s="168" t="s">
        <v>9536</v>
      </c>
      <c r="C4085" s="31" t="s">
        <v>1725</v>
      </c>
      <c r="D4085" s="168" t="s">
        <v>9537</v>
      </c>
      <c r="E4085" s="31" t="s">
        <v>9538</v>
      </c>
      <c r="F4085" s="31" t="s">
        <v>178</v>
      </c>
      <c r="G4085" s="163" t="s">
        <v>1728</v>
      </c>
      <c r="H4085" s="31" t="s">
        <v>1728</v>
      </c>
      <c r="I4085" s="168" t="s">
        <v>9356</v>
      </c>
      <c r="J4085" s="173">
        <v>1.0</v>
      </c>
      <c r="K4085" s="31" t="s">
        <v>945</v>
      </c>
      <c r="L4085" s="31" t="s">
        <v>134</v>
      </c>
      <c r="M4085" s="174">
        <v>45764.0</v>
      </c>
      <c r="N4085" s="31" t="s">
        <v>2</v>
      </c>
      <c r="O4085" s="173">
        <v>1.0</v>
      </c>
    </row>
    <row r="4086">
      <c r="A4086" s="99" t="s">
        <v>9539</v>
      </c>
      <c r="B4086" s="168" t="s">
        <v>9358</v>
      </c>
      <c r="C4086" s="31" t="s">
        <v>1732</v>
      </c>
      <c r="D4086" s="168" t="s">
        <v>9359</v>
      </c>
      <c r="E4086" s="31" t="s">
        <v>9360</v>
      </c>
      <c r="F4086" s="31" t="s">
        <v>132</v>
      </c>
      <c r="G4086" s="168" t="s">
        <v>8730</v>
      </c>
      <c r="H4086" s="31" t="s">
        <v>8731</v>
      </c>
      <c r="I4086" s="168" t="s">
        <v>1755</v>
      </c>
      <c r="J4086" s="173">
        <v>1.0</v>
      </c>
      <c r="K4086" s="31" t="s">
        <v>9</v>
      </c>
      <c r="L4086" s="31" t="s">
        <v>134</v>
      </c>
      <c r="M4086" s="174">
        <v>45764.0</v>
      </c>
      <c r="N4086" s="31" t="s">
        <v>2</v>
      </c>
      <c r="O4086" s="173">
        <v>1.0</v>
      </c>
    </row>
    <row r="4087">
      <c r="A4087" s="99" t="s">
        <v>9540</v>
      </c>
      <c r="B4087" s="168" t="s">
        <v>9438</v>
      </c>
      <c r="C4087" s="31" t="s">
        <v>1732</v>
      </c>
      <c r="D4087" s="168" t="s">
        <v>9439</v>
      </c>
      <c r="E4087" s="31" t="s">
        <v>4569</v>
      </c>
      <c r="F4087" s="31" t="s">
        <v>129</v>
      </c>
      <c r="G4087" s="168" t="s">
        <v>7953</v>
      </c>
      <c r="H4087" s="31" t="s">
        <v>7912</v>
      </c>
      <c r="I4087" s="168" t="s">
        <v>9356</v>
      </c>
      <c r="J4087" s="173">
        <v>1.0</v>
      </c>
      <c r="K4087" s="31" t="s">
        <v>945</v>
      </c>
      <c r="L4087" s="31" t="s">
        <v>134</v>
      </c>
      <c r="M4087" s="174">
        <v>45764.0</v>
      </c>
      <c r="N4087" s="31" t="s">
        <v>2</v>
      </c>
      <c r="O4087" s="173">
        <v>1.0</v>
      </c>
    </row>
    <row r="4088">
      <c r="A4088" s="99" t="s">
        <v>9541</v>
      </c>
      <c r="B4088" s="168" t="s">
        <v>9542</v>
      </c>
      <c r="C4088" s="31" t="s">
        <v>1725</v>
      </c>
      <c r="D4088" s="168" t="s">
        <v>9543</v>
      </c>
      <c r="E4088" s="31" t="s">
        <v>9544</v>
      </c>
      <c r="F4088" s="31" t="s">
        <v>178</v>
      </c>
      <c r="G4088" s="163" t="s">
        <v>1728</v>
      </c>
      <c r="H4088" s="31" t="s">
        <v>1728</v>
      </c>
      <c r="I4088" s="168" t="s">
        <v>1755</v>
      </c>
      <c r="J4088" s="173">
        <v>1.0</v>
      </c>
      <c r="K4088" s="31" t="s">
        <v>9</v>
      </c>
      <c r="L4088" s="31" t="s">
        <v>134</v>
      </c>
      <c r="M4088" s="174">
        <v>45764.0</v>
      </c>
      <c r="N4088" s="31" t="s">
        <v>2</v>
      </c>
      <c r="O4088" s="173">
        <v>1.0</v>
      </c>
    </row>
    <row r="4089">
      <c r="A4089" s="99" t="s">
        <v>9545</v>
      </c>
      <c r="B4089" s="168" t="s">
        <v>9435</v>
      </c>
      <c r="C4089" s="31" t="s">
        <v>1735</v>
      </c>
      <c r="D4089" s="168" t="s">
        <v>9436</v>
      </c>
      <c r="E4089" s="31" t="s">
        <v>5150</v>
      </c>
      <c r="F4089" s="31" t="s">
        <v>178</v>
      </c>
      <c r="G4089" s="168" t="s">
        <v>8012</v>
      </c>
      <c r="H4089" s="31" t="s">
        <v>7841</v>
      </c>
      <c r="I4089" s="168" t="s">
        <v>9356</v>
      </c>
      <c r="J4089" s="173">
        <v>1.0</v>
      </c>
      <c r="K4089" s="31" t="s">
        <v>945</v>
      </c>
      <c r="L4089" s="31" t="s">
        <v>134</v>
      </c>
      <c r="M4089" s="174">
        <v>45764.0</v>
      </c>
      <c r="N4089" s="31" t="s">
        <v>2</v>
      </c>
      <c r="O4089" s="173">
        <v>1.0</v>
      </c>
    </row>
    <row r="4090">
      <c r="A4090" s="99" t="s">
        <v>9546</v>
      </c>
      <c r="B4090" s="168" t="s">
        <v>9547</v>
      </c>
      <c r="C4090" s="31" t="s">
        <v>1725</v>
      </c>
      <c r="D4090" s="168" t="s">
        <v>9548</v>
      </c>
      <c r="E4090" s="31" t="s">
        <v>9549</v>
      </c>
      <c r="F4090" s="31" t="s">
        <v>401</v>
      </c>
      <c r="G4090" s="163" t="s">
        <v>1728</v>
      </c>
      <c r="H4090" s="31" t="s">
        <v>1728</v>
      </c>
      <c r="I4090" s="168" t="s">
        <v>1755</v>
      </c>
      <c r="J4090" s="173">
        <v>1.0</v>
      </c>
      <c r="K4090" s="31" t="s">
        <v>9</v>
      </c>
      <c r="L4090" s="31" t="s">
        <v>134</v>
      </c>
      <c r="M4090" s="174">
        <v>45764.0</v>
      </c>
      <c r="N4090" s="31" t="s">
        <v>2</v>
      </c>
      <c r="O4090" s="173">
        <v>1.0</v>
      </c>
    </row>
    <row r="4091">
      <c r="A4091" s="99" t="s">
        <v>9550</v>
      </c>
      <c r="B4091" s="168" t="s">
        <v>9500</v>
      </c>
      <c r="C4091" s="31" t="s">
        <v>1732</v>
      </c>
      <c r="D4091" s="168" t="s">
        <v>9501</v>
      </c>
      <c r="E4091" s="31" t="s">
        <v>7700</v>
      </c>
      <c r="F4091" s="31" t="s">
        <v>129</v>
      </c>
      <c r="G4091" s="168" t="s">
        <v>8012</v>
      </c>
      <c r="H4091" s="31" t="s">
        <v>7841</v>
      </c>
      <c r="I4091" s="168" t="s">
        <v>9356</v>
      </c>
      <c r="J4091" s="173">
        <v>1.0</v>
      </c>
      <c r="K4091" s="31" t="s">
        <v>945</v>
      </c>
      <c r="L4091" s="31" t="s">
        <v>134</v>
      </c>
      <c r="M4091" s="174">
        <v>45764.0</v>
      </c>
      <c r="N4091" s="31" t="s">
        <v>2</v>
      </c>
      <c r="O4091" s="173">
        <v>1.0</v>
      </c>
    </row>
    <row r="4092">
      <c r="A4092" s="99" t="s">
        <v>9551</v>
      </c>
      <c r="B4092" s="168" t="s">
        <v>9353</v>
      </c>
      <c r="C4092" s="31" t="s">
        <v>1735</v>
      </c>
      <c r="D4092" s="168" t="s">
        <v>9354</v>
      </c>
      <c r="E4092" s="31" t="s">
        <v>9355</v>
      </c>
      <c r="F4092" s="31" t="s">
        <v>401</v>
      </c>
      <c r="G4092" s="168" t="s">
        <v>1749</v>
      </c>
      <c r="H4092" s="31" t="s">
        <v>1742</v>
      </c>
      <c r="I4092" s="168" t="s">
        <v>9356</v>
      </c>
      <c r="J4092" s="173">
        <v>1.0</v>
      </c>
      <c r="K4092" s="31" t="s">
        <v>945</v>
      </c>
      <c r="L4092" s="31" t="s">
        <v>134</v>
      </c>
      <c r="M4092" s="174">
        <v>45764.0</v>
      </c>
      <c r="N4092" s="31" t="s">
        <v>2</v>
      </c>
      <c r="O4092" s="173">
        <v>1.0</v>
      </c>
    </row>
    <row r="4093">
      <c r="A4093" s="99" t="s">
        <v>9552</v>
      </c>
      <c r="B4093" s="168" t="s">
        <v>9456</v>
      </c>
      <c r="C4093" s="31" t="s">
        <v>1732</v>
      </c>
      <c r="D4093" s="168" t="s">
        <v>9457</v>
      </c>
      <c r="E4093" s="31" t="s">
        <v>9458</v>
      </c>
      <c r="F4093" s="31" t="s">
        <v>832</v>
      </c>
      <c r="G4093" s="168" t="s">
        <v>8730</v>
      </c>
      <c r="H4093" s="31" t="s">
        <v>8731</v>
      </c>
      <c r="I4093" s="168" t="s">
        <v>1729</v>
      </c>
      <c r="J4093" s="173">
        <v>1.0</v>
      </c>
      <c r="K4093" s="31" t="s">
        <v>82</v>
      </c>
      <c r="L4093" s="31" t="s">
        <v>134</v>
      </c>
      <c r="M4093" s="174">
        <v>45764.0</v>
      </c>
      <c r="N4093" s="31" t="s">
        <v>2</v>
      </c>
      <c r="O4093" s="173">
        <v>1.0</v>
      </c>
    </row>
    <row r="4094">
      <c r="A4094" s="99" t="s">
        <v>9553</v>
      </c>
      <c r="B4094" s="168" t="s">
        <v>9374</v>
      </c>
      <c r="C4094" s="31" t="s">
        <v>1732</v>
      </c>
      <c r="D4094" s="168" t="s">
        <v>9375</v>
      </c>
      <c r="E4094" s="31" t="s">
        <v>4230</v>
      </c>
      <c r="F4094" s="31" t="s">
        <v>131</v>
      </c>
      <c r="G4094" s="168" t="s">
        <v>6736</v>
      </c>
      <c r="H4094" s="31" t="s">
        <v>6716</v>
      </c>
      <c r="I4094" s="168" t="s">
        <v>1755</v>
      </c>
      <c r="J4094" s="173">
        <v>2.0</v>
      </c>
      <c r="K4094" s="31" t="s">
        <v>9</v>
      </c>
      <c r="L4094" s="31" t="s">
        <v>134</v>
      </c>
      <c r="M4094" s="174">
        <v>45764.0</v>
      </c>
      <c r="N4094" s="31" t="s">
        <v>2</v>
      </c>
      <c r="O4094" s="173">
        <v>2.0</v>
      </c>
    </row>
    <row r="4095">
      <c r="A4095" s="99" t="s">
        <v>9554</v>
      </c>
      <c r="B4095" s="168" t="s">
        <v>9555</v>
      </c>
      <c r="C4095" s="31" t="s">
        <v>1725</v>
      </c>
      <c r="D4095" s="168" t="s">
        <v>9556</v>
      </c>
      <c r="E4095" s="31" t="s">
        <v>9557</v>
      </c>
      <c r="F4095" s="31" t="s">
        <v>722</v>
      </c>
      <c r="G4095" s="163" t="s">
        <v>1728</v>
      </c>
      <c r="H4095" s="31" t="s">
        <v>1728</v>
      </c>
      <c r="I4095" s="168" t="s">
        <v>1755</v>
      </c>
      <c r="J4095" s="173">
        <v>1.0</v>
      </c>
      <c r="K4095" s="31" t="s">
        <v>9</v>
      </c>
      <c r="L4095" s="31" t="s">
        <v>134</v>
      </c>
      <c r="M4095" s="174">
        <v>45764.0</v>
      </c>
      <c r="N4095" s="31" t="s">
        <v>2</v>
      </c>
      <c r="O4095" s="173">
        <v>1.0</v>
      </c>
    </row>
    <row r="4096">
      <c r="A4096" s="99" t="s">
        <v>9558</v>
      </c>
      <c r="B4096" s="168" t="s">
        <v>9409</v>
      </c>
      <c r="C4096" s="31" t="s">
        <v>1732</v>
      </c>
      <c r="D4096" s="168" t="s">
        <v>9410</v>
      </c>
      <c r="E4096" s="31" t="s">
        <v>9411</v>
      </c>
      <c r="F4096" s="31" t="s">
        <v>132</v>
      </c>
      <c r="G4096" s="168" t="s">
        <v>7953</v>
      </c>
      <c r="H4096" s="31" t="s">
        <v>7912</v>
      </c>
      <c r="I4096" s="168" t="s">
        <v>1755</v>
      </c>
      <c r="J4096" s="173">
        <v>1.0</v>
      </c>
      <c r="K4096" s="31" t="s">
        <v>9</v>
      </c>
      <c r="L4096" s="31" t="s">
        <v>134</v>
      </c>
      <c r="M4096" s="174">
        <v>45764.0</v>
      </c>
      <c r="N4096" s="31" t="s">
        <v>2</v>
      </c>
      <c r="O4096" s="173">
        <v>1.0</v>
      </c>
    </row>
    <row r="4097">
      <c r="A4097" s="99" t="s">
        <v>9559</v>
      </c>
      <c r="B4097" s="168" t="s">
        <v>9560</v>
      </c>
      <c r="C4097" s="31" t="s">
        <v>1725</v>
      </c>
      <c r="D4097" s="168" t="s">
        <v>9561</v>
      </c>
      <c r="E4097" s="31" t="s">
        <v>9562</v>
      </c>
      <c r="F4097" s="31" t="s">
        <v>725</v>
      </c>
      <c r="G4097" s="163" t="s">
        <v>1728</v>
      </c>
      <c r="H4097" s="31" t="s">
        <v>1728</v>
      </c>
      <c r="I4097" s="168" t="s">
        <v>1755</v>
      </c>
      <c r="J4097" s="173">
        <v>1.0</v>
      </c>
      <c r="K4097" s="31" t="s">
        <v>9</v>
      </c>
      <c r="L4097" s="31" t="s">
        <v>134</v>
      </c>
      <c r="M4097" s="174">
        <v>45764.0</v>
      </c>
      <c r="N4097" s="31" t="s">
        <v>2</v>
      </c>
      <c r="O4097" s="173">
        <v>1.0</v>
      </c>
    </row>
    <row r="4098">
      <c r="A4098" s="99" t="s">
        <v>9563</v>
      </c>
      <c r="B4098" s="168" t="s">
        <v>9516</v>
      </c>
      <c r="C4098" s="31" t="s">
        <v>1732</v>
      </c>
      <c r="D4098" s="168" t="s">
        <v>9517</v>
      </c>
      <c r="E4098" s="31" t="s">
        <v>6590</v>
      </c>
      <c r="F4098" s="31" t="s">
        <v>178</v>
      </c>
      <c r="G4098" s="168" t="s">
        <v>7953</v>
      </c>
      <c r="H4098" s="31" t="s">
        <v>7912</v>
      </c>
      <c r="I4098" s="168" t="s">
        <v>1755</v>
      </c>
      <c r="J4098" s="173">
        <v>1.0</v>
      </c>
      <c r="K4098" s="31" t="s">
        <v>9</v>
      </c>
      <c r="L4098" s="31" t="s">
        <v>134</v>
      </c>
      <c r="M4098" s="174">
        <v>45764.0</v>
      </c>
      <c r="N4098" s="31" t="s">
        <v>2</v>
      </c>
      <c r="O4098" s="173">
        <v>1.0</v>
      </c>
    </row>
    <row r="4099">
      <c r="A4099" s="99" t="s">
        <v>9564</v>
      </c>
      <c r="B4099" s="168" t="s">
        <v>9532</v>
      </c>
      <c r="C4099" s="31" t="s">
        <v>1732</v>
      </c>
      <c r="D4099" s="168" t="s">
        <v>9533</v>
      </c>
      <c r="E4099" s="31" t="s">
        <v>9534</v>
      </c>
      <c r="F4099" s="31" t="s">
        <v>401</v>
      </c>
      <c r="G4099" s="168" t="s">
        <v>8744</v>
      </c>
      <c r="H4099" s="31" t="s">
        <v>8048</v>
      </c>
      <c r="I4099" s="168" t="s">
        <v>1755</v>
      </c>
      <c r="J4099" s="173">
        <v>1.0</v>
      </c>
      <c r="K4099" s="31" t="s">
        <v>9</v>
      </c>
      <c r="L4099" s="31" t="s">
        <v>134</v>
      </c>
      <c r="M4099" s="174">
        <v>45764.0</v>
      </c>
      <c r="N4099" s="31" t="s">
        <v>2</v>
      </c>
      <c r="O4099" s="173">
        <v>1.0</v>
      </c>
    </row>
    <row r="4100">
      <c r="A4100" s="99" t="s">
        <v>9565</v>
      </c>
      <c r="B4100" s="168" t="s">
        <v>9366</v>
      </c>
      <c r="C4100" s="31" t="s">
        <v>1735</v>
      </c>
      <c r="D4100" s="168" t="s">
        <v>9367</v>
      </c>
      <c r="E4100" s="31" t="s">
        <v>9368</v>
      </c>
      <c r="F4100" s="31" t="s">
        <v>513</v>
      </c>
      <c r="G4100" s="168" t="s">
        <v>1736</v>
      </c>
      <c r="H4100" s="31" t="s">
        <v>1733</v>
      </c>
      <c r="I4100" s="168" t="s">
        <v>1755</v>
      </c>
      <c r="J4100" s="173">
        <v>1.0</v>
      </c>
      <c r="K4100" s="31" t="s">
        <v>9</v>
      </c>
      <c r="L4100" s="31" t="s">
        <v>134</v>
      </c>
      <c r="M4100" s="174">
        <v>45764.0</v>
      </c>
      <c r="N4100" s="31" t="s">
        <v>2</v>
      </c>
      <c r="O4100" s="173">
        <v>1.0</v>
      </c>
    </row>
    <row r="4101">
      <c r="A4101" s="99" t="s">
        <v>9566</v>
      </c>
      <c r="B4101" s="168" t="s">
        <v>9567</v>
      </c>
      <c r="C4101" s="31" t="s">
        <v>1725</v>
      </c>
      <c r="D4101" s="168" t="s">
        <v>9568</v>
      </c>
      <c r="E4101" s="31" t="s">
        <v>9184</v>
      </c>
      <c r="F4101" s="31" t="s">
        <v>725</v>
      </c>
      <c r="G4101" s="163" t="s">
        <v>1728</v>
      </c>
      <c r="H4101" s="31" t="s">
        <v>1728</v>
      </c>
      <c r="I4101" s="168" t="s">
        <v>1755</v>
      </c>
      <c r="J4101" s="173">
        <v>1.0</v>
      </c>
      <c r="K4101" s="31" t="s">
        <v>9</v>
      </c>
      <c r="L4101" s="31" t="s">
        <v>134</v>
      </c>
      <c r="M4101" s="174">
        <v>45764.0</v>
      </c>
      <c r="N4101" s="31" t="s">
        <v>2</v>
      </c>
      <c r="O4101" s="173">
        <v>1.0</v>
      </c>
    </row>
    <row r="4102">
      <c r="A4102" s="99" t="s">
        <v>9569</v>
      </c>
      <c r="B4102" s="168" t="s">
        <v>9430</v>
      </c>
      <c r="C4102" s="31" t="s">
        <v>1732</v>
      </c>
      <c r="D4102" s="168" t="s">
        <v>9431</v>
      </c>
      <c r="E4102" s="31" t="s">
        <v>4004</v>
      </c>
      <c r="F4102" s="31" t="s">
        <v>517</v>
      </c>
      <c r="G4102" s="168" t="s">
        <v>8730</v>
      </c>
      <c r="H4102" s="31" t="s">
        <v>8731</v>
      </c>
      <c r="I4102" s="168" t="s">
        <v>1755</v>
      </c>
      <c r="J4102" s="173">
        <v>1.0</v>
      </c>
      <c r="K4102" s="31" t="s">
        <v>9</v>
      </c>
      <c r="L4102" s="31" t="s">
        <v>134</v>
      </c>
      <c r="M4102" s="174">
        <v>45764.0</v>
      </c>
      <c r="N4102" s="31" t="s">
        <v>2</v>
      </c>
      <c r="O4102" s="173">
        <v>1.0</v>
      </c>
    </row>
    <row r="4103">
      <c r="A4103" s="99" t="s">
        <v>9570</v>
      </c>
      <c r="B4103" s="168" t="s">
        <v>9567</v>
      </c>
      <c r="C4103" s="31" t="s">
        <v>1725</v>
      </c>
      <c r="D4103" s="168" t="s">
        <v>9568</v>
      </c>
      <c r="E4103" s="31" t="s">
        <v>9184</v>
      </c>
      <c r="F4103" s="31" t="s">
        <v>725</v>
      </c>
      <c r="G4103" s="163" t="s">
        <v>1728</v>
      </c>
      <c r="H4103" s="31" t="s">
        <v>1728</v>
      </c>
      <c r="I4103" s="168" t="s">
        <v>1729</v>
      </c>
      <c r="J4103" s="173">
        <v>1.0</v>
      </c>
      <c r="K4103" s="31" t="s">
        <v>82</v>
      </c>
      <c r="L4103" s="31" t="s">
        <v>134</v>
      </c>
      <c r="M4103" s="174">
        <v>45764.0</v>
      </c>
      <c r="N4103" s="31" t="s">
        <v>2</v>
      </c>
      <c r="O4103" s="173">
        <v>1.0</v>
      </c>
    </row>
    <row r="4104">
      <c r="A4104" s="99" t="s">
        <v>9571</v>
      </c>
      <c r="B4104" s="168" t="s">
        <v>9471</v>
      </c>
      <c r="C4104" s="31" t="s">
        <v>1732</v>
      </c>
      <c r="D4104" s="168" t="s">
        <v>9472</v>
      </c>
      <c r="E4104" s="31" t="s">
        <v>9473</v>
      </c>
      <c r="F4104" s="31" t="s">
        <v>722</v>
      </c>
      <c r="G4104" s="168" t="s">
        <v>7953</v>
      </c>
      <c r="H4104" s="31" t="s">
        <v>7912</v>
      </c>
      <c r="I4104" s="168" t="s">
        <v>1729</v>
      </c>
      <c r="J4104" s="173">
        <v>1.0</v>
      </c>
      <c r="K4104" s="31" t="s">
        <v>82</v>
      </c>
      <c r="L4104" s="31" t="s">
        <v>134</v>
      </c>
      <c r="M4104" s="174">
        <v>45764.0</v>
      </c>
      <c r="N4104" s="31" t="s">
        <v>2</v>
      </c>
      <c r="O4104" s="173">
        <v>1.0</v>
      </c>
    </row>
    <row r="4105">
      <c r="A4105" s="99" t="s">
        <v>9572</v>
      </c>
      <c r="B4105" s="168" t="s">
        <v>9547</v>
      </c>
      <c r="C4105" s="31" t="s">
        <v>1732</v>
      </c>
      <c r="D4105" s="168" t="s">
        <v>9548</v>
      </c>
      <c r="E4105" s="31" t="s">
        <v>9549</v>
      </c>
      <c r="F4105" s="31" t="s">
        <v>401</v>
      </c>
      <c r="G4105" s="168" t="s">
        <v>1749</v>
      </c>
      <c r="H4105" s="31" t="s">
        <v>1742</v>
      </c>
      <c r="I4105" s="168" t="s">
        <v>1755</v>
      </c>
      <c r="J4105" s="173">
        <v>1.0</v>
      </c>
      <c r="K4105" s="31" t="s">
        <v>9</v>
      </c>
      <c r="L4105" s="31" t="s">
        <v>134</v>
      </c>
      <c r="M4105" s="174">
        <v>45764.0</v>
      </c>
      <c r="N4105" s="31" t="s">
        <v>2</v>
      </c>
      <c r="O4105" s="173">
        <v>1.0</v>
      </c>
    </row>
    <row r="4106">
      <c r="A4106" s="99" t="s">
        <v>9573</v>
      </c>
      <c r="B4106" s="168" t="s">
        <v>9542</v>
      </c>
      <c r="C4106" s="31" t="s">
        <v>1732</v>
      </c>
      <c r="D4106" s="168" t="s">
        <v>9543</v>
      </c>
      <c r="E4106" s="31" t="s">
        <v>9544</v>
      </c>
      <c r="F4106" s="31" t="s">
        <v>178</v>
      </c>
      <c r="G4106" s="168" t="s">
        <v>8778</v>
      </c>
      <c r="H4106" s="31" t="s">
        <v>8043</v>
      </c>
      <c r="I4106" s="168" t="s">
        <v>1755</v>
      </c>
      <c r="J4106" s="173">
        <v>1.0</v>
      </c>
      <c r="K4106" s="31" t="s">
        <v>9</v>
      </c>
      <c r="L4106" s="31" t="s">
        <v>134</v>
      </c>
      <c r="M4106" s="174">
        <v>45764.0</v>
      </c>
      <c r="N4106" s="31" t="s">
        <v>2</v>
      </c>
      <c r="O4106" s="173">
        <v>1.0</v>
      </c>
    </row>
    <row r="4107">
      <c r="A4107" s="99" t="s">
        <v>9574</v>
      </c>
      <c r="B4107" s="168" t="s">
        <v>9555</v>
      </c>
      <c r="C4107" s="31" t="s">
        <v>1732</v>
      </c>
      <c r="D4107" s="168" t="s">
        <v>9556</v>
      </c>
      <c r="E4107" s="31" t="s">
        <v>9557</v>
      </c>
      <c r="F4107" s="31" t="s">
        <v>722</v>
      </c>
      <c r="G4107" s="168" t="s">
        <v>7953</v>
      </c>
      <c r="H4107" s="31" t="s">
        <v>7912</v>
      </c>
      <c r="I4107" s="168" t="s">
        <v>1755</v>
      </c>
      <c r="J4107" s="173">
        <v>1.0</v>
      </c>
      <c r="K4107" s="31" t="s">
        <v>9</v>
      </c>
      <c r="L4107" s="31" t="s">
        <v>134</v>
      </c>
      <c r="M4107" s="174">
        <v>45764.0</v>
      </c>
      <c r="N4107" s="31" t="s">
        <v>2</v>
      </c>
      <c r="O4107" s="173">
        <v>1.0</v>
      </c>
    </row>
    <row r="4108">
      <c r="A4108" s="99" t="s">
        <v>9575</v>
      </c>
      <c r="B4108" s="168" t="s">
        <v>9536</v>
      </c>
      <c r="C4108" s="31" t="s">
        <v>1732</v>
      </c>
      <c r="D4108" s="168" t="s">
        <v>9537</v>
      </c>
      <c r="E4108" s="31" t="s">
        <v>9538</v>
      </c>
      <c r="F4108" s="31" t="s">
        <v>178</v>
      </c>
      <c r="G4108" s="168" t="s">
        <v>7953</v>
      </c>
      <c r="H4108" s="31" t="s">
        <v>7912</v>
      </c>
      <c r="I4108" s="168" t="s">
        <v>9356</v>
      </c>
      <c r="J4108" s="173">
        <v>1.0</v>
      </c>
      <c r="K4108" s="31" t="s">
        <v>945</v>
      </c>
      <c r="L4108" s="31" t="s">
        <v>134</v>
      </c>
      <c r="M4108" s="174">
        <v>45764.0</v>
      </c>
      <c r="N4108" s="31" t="s">
        <v>2</v>
      </c>
      <c r="O4108" s="173">
        <v>1.0</v>
      </c>
    </row>
    <row r="4109">
      <c r="A4109" s="99" t="s">
        <v>9576</v>
      </c>
      <c r="B4109" s="168" t="s">
        <v>9484</v>
      </c>
      <c r="C4109" s="31" t="s">
        <v>1732</v>
      </c>
      <c r="D4109" s="168" t="s">
        <v>9485</v>
      </c>
      <c r="E4109" s="31" t="s">
        <v>4794</v>
      </c>
      <c r="F4109" s="31" t="s">
        <v>517</v>
      </c>
      <c r="G4109" s="168" t="s">
        <v>6891</v>
      </c>
      <c r="H4109" s="31" t="s">
        <v>6719</v>
      </c>
      <c r="I4109" s="168" t="s">
        <v>1755</v>
      </c>
      <c r="J4109" s="173">
        <v>1.0</v>
      </c>
      <c r="K4109" s="31" t="s">
        <v>9</v>
      </c>
      <c r="L4109" s="31" t="s">
        <v>134</v>
      </c>
      <c r="M4109" s="174">
        <v>45764.0</v>
      </c>
      <c r="N4109" s="31" t="s">
        <v>2</v>
      </c>
      <c r="O4109" s="173">
        <v>1.0</v>
      </c>
    </row>
    <row r="4110">
      <c r="A4110" s="99" t="s">
        <v>9577</v>
      </c>
      <c r="B4110" s="168" t="s">
        <v>9524</v>
      </c>
      <c r="C4110" s="31" t="s">
        <v>1732</v>
      </c>
      <c r="D4110" s="168" t="s">
        <v>9525</v>
      </c>
      <c r="E4110" s="31" t="s">
        <v>9526</v>
      </c>
      <c r="F4110" s="31" t="s">
        <v>722</v>
      </c>
      <c r="G4110" s="168" t="s">
        <v>7953</v>
      </c>
      <c r="H4110" s="31" t="s">
        <v>7912</v>
      </c>
      <c r="I4110" s="168" t="s">
        <v>9356</v>
      </c>
      <c r="J4110" s="173">
        <v>1.0</v>
      </c>
      <c r="K4110" s="31" t="s">
        <v>945</v>
      </c>
      <c r="L4110" s="31" t="s">
        <v>134</v>
      </c>
      <c r="M4110" s="174">
        <v>45764.0</v>
      </c>
      <c r="N4110" s="31" t="s">
        <v>2</v>
      </c>
      <c r="O4110" s="173">
        <v>1.0</v>
      </c>
    </row>
    <row r="4111">
      <c r="A4111" s="99" t="s">
        <v>9578</v>
      </c>
      <c r="B4111" s="168" t="s">
        <v>9479</v>
      </c>
      <c r="C4111" s="31" t="s">
        <v>1732</v>
      </c>
      <c r="D4111" s="168" t="s">
        <v>9480</v>
      </c>
      <c r="E4111" s="31" t="s">
        <v>9481</v>
      </c>
      <c r="F4111" s="31" t="s">
        <v>129</v>
      </c>
      <c r="G4111" s="168" t="s">
        <v>6891</v>
      </c>
      <c r="H4111" s="31" t="s">
        <v>6719</v>
      </c>
      <c r="I4111" s="168" t="s">
        <v>1729</v>
      </c>
      <c r="J4111" s="173">
        <v>1.0</v>
      </c>
      <c r="K4111" s="31" t="s">
        <v>82</v>
      </c>
      <c r="L4111" s="31" t="s">
        <v>134</v>
      </c>
      <c r="M4111" s="174">
        <v>45764.0</v>
      </c>
      <c r="N4111" s="31" t="s">
        <v>2</v>
      </c>
      <c r="O4111" s="173">
        <v>1.0</v>
      </c>
    </row>
    <row r="4112">
      <c r="A4112" s="99" t="s">
        <v>9579</v>
      </c>
      <c r="B4112" s="168" t="s">
        <v>9580</v>
      </c>
      <c r="C4112" s="31" t="s">
        <v>1725</v>
      </c>
      <c r="D4112" s="168" t="s">
        <v>9581</v>
      </c>
      <c r="E4112" s="31" t="s">
        <v>9582</v>
      </c>
      <c r="F4112" s="31" t="s">
        <v>178</v>
      </c>
      <c r="G4112" s="163" t="s">
        <v>1728</v>
      </c>
      <c r="H4112" s="31" t="s">
        <v>1728</v>
      </c>
      <c r="I4112" s="168" t="s">
        <v>9356</v>
      </c>
      <c r="J4112" s="173">
        <v>1.0</v>
      </c>
      <c r="K4112" s="31" t="s">
        <v>945</v>
      </c>
      <c r="L4112" s="31" t="s">
        <v>134</v>
      </c>
      <c r="M4112" s="174">
        <v>45764.0</v>
      </c>
      <c r="N4112" s="31" t="s">
        <v>2</v>
      </c>
      <c r="O4112" s="173">
        <v>1.0</v>
      </c>
    </row>
    <row r="4113">
      <c r="A4113" s="99" t="s">
        <v>9583</v>
      </c>
      <c r="B4113" s="168" t="s">
        <v>9567</v>
      </c>
      <c r="C4113" s="31" t="s">
        <v>1732</v>
      </c>
      <c r="D4113" s="168" t="s">
        <v>9568</v>
      </c>
      <c r="E4113" s="31" t="s">
        <v>9184</v>
      </c>
      <c r="F4113" s="31" t="s">
        <v>725</v>
      </c>
      <c r="G4113" s="168" t="s">
        <v>8778</v>
      </c>
      <c r="H4113" s="31" t="s">
        <v>8043</v>
      </c>
      <c r="I4113" s="168" t="s">
        <v>1729</v>
      </c>
      <c r="J4113" s="173">
        <v>1.0</v>
      </c>
      <c r="K4113" s="31" t="s">
        <v>82</v>
      </c>
      <c r="L4113" s="31" t="s">
        <v>134</v>
      </c>
      <c r="M4113" s="174">
        <v>45764.0</v>
      </c>
      <c r="N4113" s="31" t="s">
        <v>2</v>
      </c>
      <c r="O4113" s="173">
        <v>1.0</v>
      </c>
    </row>
    <row r="4114">
      <c r="A4114" s="99" t="s">
        <v>9584</v>
      </c>
      <c r="B4114" s="168" t="s">
        <v>9580</v>
      </c>
      <c r="C4114" s="31" t="s">
        <v>1732</v>
      </c>
      <c r="D4114" s="168" t="s">
        <v>9581</v>
      </c>
      <c r="E4114" s="31" t="s">
        <v>9582</v>
      </c>
      <c r="F4114" s="31" t="s">
        <v>178</v>
      </c>
      <c r="G4114" s="168" t="s">
        <v>6891</v>
      </c>
      <c r="H4114" s="31" t="s">
        <v>6719</v>
      </c>
      <c r="I4114" s="168" t="s">
        <v>9356</v>
      </c>
      <c r="J4114" s="173">
        <v>1.0</v>
      </c>
      <c r="K4114" s="31" t="s">
        <v>945</v>
      </c>
      <c r="L4114" s="31" t="s">
        <v>134</v>
      </c>
      <c r="M4114" s="174">
        <v>45764.0</v>
      </c>
      <c r="N4114" s="31" t="s">
        <v>2</v>
      </c>
      <c r="O4114" s="173">
        <v>1.0</v>
      </c>
    </row>
    <row r="4115">
      <c r="A4115" s="99" t="s">
        <v>9585</v>
      </c>
      <c r="B4115" s="168" t="s">
        <v>9586</v>
      </c>
      <c r="C4115" s="31" t="s">
        <v>1725</v>
      </c>
      <c r="D4115" s="168" t="s">
        <v>9587</v>
      </c>
      <c r="E4115" s="31" t="s">
        <v>9588</v>
      </c>
      <c r="F4115" s="31" t="s">
        <v>178</v>
      </c>
      <c r="G4115" s="163" t="s">
        <v>1728</v>
      </c>
      <c r="H4115" s="31" t="s">
        <v>1728</v>
      </c>
      <c r="I4115" s="168" t="s">
        <v>9356</v>
      </c>
      <c r="J4115" s="173">
        <v>1.0</v>
      </c>
      <c r="K4115" s="31" t="s">
        <v>945</v>
      </c>
      <c r="L4115" s="31" t="s">
        <v>134</v>
      </c>
      <c r="M4115" s="174">
        <v>45764.0</v>
      </c>
      <c r="N4115" s="31" t="s">
        <v>2</v>
      </c>
      <c r="O4115" s="173">
        <v>1.0</v>
      </c>
    </row>
    <row r="4116">
      <c r="A4116" s="99" t="s">
        <v>9589</v>
      </c>
      <c r="B4116" s="168" t="s">
        <v>9590</v>
      </c>
      <c r="C4116" s="31" t="s">
        <v>1725</v>
      </c>
      <c r="D4116" s="168" t="s">
        <v>9591</v>
      </c>
      <c r="E4116" s="31" t="s">
        <v>9592</v>
      </c>
      <c r="F4116" s="31" t="s">
        <v>132</v>
      </c>
      <c r="G4116" s="163" t="s">
        <v>1728</v>
      </c>
      <c r="H4116" s="31" t="s">
        <v>1728</v>
      </c>
      <c r="I4116" s="168" t="s">
        <v>1755</v>
      </c>
      <c r="J4116" s="173">
        <v>1.0</v>
      </c>
      <c r="K4116" s="31" t="s">
        <v>9</v>
      </c>
      <c r="L4116" s="31" t="s">
        <v>134</v>
      </c>
      <c r="M4116" s="174">
        <v>45764.0</v>
      </c>
      <c r="N4116" s="31" t="s">
        <v>2</v>
      </c>
      <c r="O4116" s="173">
        <v>1.0</v>
      </c>
    </row>
    <row r="4117">
      <c r="A4117" s="99" t="s">
        <v>9593</v>
      </c>
      <c r="B4117" s="168" t="s">
        <v>9590</v>
      </c>
      <c r="C4117" s="31" t="s">
        <v>1732</v>
      </c>
      <c r="D4117" s="168" t="s">
        <v>9591</v>
      </c>
      <c r="E4117" s="31" t="s">
        <v>9592</v>
      </c>
      <c r="F4117" s="31" t="s">
        <v>132</v>
      </c>
      <c r="G4117" s="168" t="s">
        <v>6736</v>
      </c>
      <c r="H4117" s="31" t="s">
        <v>6716</v>
      </c>
      <c r="I4117" s="168" t="s">
        <v>1755</v>
      </c>
      <c r="J4117" s="173">
        <v>1.0</v>
      </c>
      <c r="K4117" s="31" t="s">
        <v>9</v>
      </c>
      <c r="L4117" s="31" t="s">
        <v>134</v>
      </c>
      <c r="M4117" s="174">
        <v>45764.0</v>
      </c>
      <c r="N4117" s="31" t="s">
        <v>2</v>
      </c>
      <c r="O4117" s="173">
        <v>1.0</v>
      </c>
    </row>
    <row r="4118">
      <c r="A4118" s="99" t="s">
        <v>9594</v>
      </c>
      <c r="B4118" s="168" t="s">
        <v>9503</v>
      </c>
      <c r="C4118" s="31" t="s">
        <v>1732</v>
      </c>
      <c r="D4118" s="168" t="s">
        <v>9504</v>
      </c>
      <c r="E4118" s="31" t="s">
        <v>9505</v>
      </c>
      <c r="F4118" s="31" t="s">
        <v>129</v>
      </c>
      <c r="G4118" s="168" t="s">
        <v>6891</v>
      </c>
      <c r="H4118" s="31" t="s">
        <v>6719</v>
      </c>
      <c r="I4118" s="168" t="s">
        <v>9356</v>
      </c>
      <c r="J4118" s="173">
        <v>1.0</v>
      </c>
      <c r="K4118" s="31" t="s">
        <v>945</v>
      </c>
      <c r="L4118" s="31" t="s">
        <v>134</v>
      </c>
      <c r="M4118" s="174">
        <v>45764.0</v>
      </c>
      <c r="N4118" s="31" t="s">
        <v>2</v>
      </c>
      <c r="O4118" s="173">
        <v>1.0</v>
      </c>
    </row>
    <row r="4119">
      <c r="A4119" s="99" t="s">
        <v>9595</v>
      </c>
      <c r="B4119" s="168" t="s">
        <v>9586</v>
      </c>
      <c r="C4119" s="31" t="s">
        <v>1732</v>
      </c>
      <c r="D4119" s="168" t="s">
        <v>9587</v>
      </c>
      <c r="E4119" s="31" t="s">
        <v>9588</v>
      </c>
      <c r="F4119" s="31" t="s">
        <v>178</v>
      </c>
      <c r="G4119" s="168" t="s">
        <v>6891</v>
      </c>
      <c r="H4119" s="31" t="s">
        <v>6719</v>
      </c>
      <c r="I4119" s="168" t="s">
        <v>9356</v>
      </c>
      <c r="J4119" s="173">
        <v>1.0</v>
      </c>
      <c r="K4119" s="31" t="s">
        <v>945</v>
      </c>
      <c r="L4119" s="31" t="s">
        <v>134</v>
      </c>
      <c r="M4119" s="174">
        <v>45764.0</v>
      </c>
      <c r="N4119" s="31" t="s">
        <v>2</v>
      </c>
      <c r="O4119" s="173">
        <v>1.0</v>
      </c>
    </row>
    <row r="4120">
      <c r="A4120" s="99" t="s">
        <v>9596</v>
      </c>
      <c r="B4120" s="168" t="s">
        <v>9597</v>
      </c>
      <c r="C4120" s="31" t="s">
        <v>1725</v>
      </c>
      <c r="D4120" s="168" t="s">
        <v>9598</v>
      </c>
      <c r="E4120" s="31" t="s">
        <v>9599</v>
      </c>
      <c r="F4120" s="31" t="s">
        <v>131</v>
      </c>
      <c r="G4120" s="163" t="s">
        <v>1728</v>
      </c>
      <c r="H4120" s="31" t="s">
        <v>1728</v>
      </c>
      <c r="I4120" s="168" t="s">
        <v>1729</v>
      </c>
      <c r="J4120" s="173">
        <v>1.0</v>
      </c>
      <c r="K4120" s="31" t="s">
        <v>82</v>
      </c>
      <c r="L4120" s="31" t="s">
        <v>134</v>
      </c>
      <c r="M4120" s="174">
        <v>45764.0</v>
      </c>
      <c r="N4120" s="31" t="s">
        <v>2</v>
      </c>
      <c r="O4120" s="173">
        <v>1.0</v>
      </c>
    </row>
    <row r="4121">
      <c r="A4121" s="99" t="s">
        <v>9600</v>
      </c>
      <c r="B4121" s="168" t="s">
        <v>9601</v>
      </c>
      <c r="C4121" s="31" t="s">
        <v>1725</v>
      </c>
      <c r="D4121" s="168" t="s">
        <v>9602</v>
      </c>
      <c r="E4121" s="31" t="s">
        <v>9151</v>
      </c>
      <c r="F4121" s="31" t="s">
        <v>401</v>
      </c>
      <c r="G4121" s="163" t="s">
        <v>1728</v>
      </c>
      <c r="H4121" s="31" t="s">
        <v>1728</v>
      </c>
      <c r="I4121" s="168" t="s">
        <v>1729</v>
      </c>
      <c r="J4121" s="173">
        <v>1.0</v>
      </c>
      <c r="K4121" s="31" t="s">
        <v>82</v>
      </c>
      <c r="L4121" s="31" t="s">
        <v>134</v>
      </c>
      <c r="M4121" s="174">
        <v>45764.0</v>
      </c>
      <c r="N4121" s="31" t="s">
        <v>2</v>
      </c>
      <c r="O4121" s="173">
        <v>1.0</v>
      </c>
    </row>
    <row r="4122">
      <c r="A4122" s="99" t="s">
        <v>9603</v>
      </c>
      <c r="B4122" s="168" t="s">
        <v>9377</v>
      </c>
      <c r="C4122" s="31" t="s">
        <v>1735</v>
      </c>
      <c r="D4122" s="168" t="s">
        <v>9378</v>
      </c>
      <c r="E4122" s="31" t="s">
        <v>9379</v>
      </c>
      <c r="F4122" s="31" t="s">
        <v>517</v>
      </c>
      <c r="G4122" s="168" t="s">
        <v>8730</v>
      </c>
      <c r="H4122" s="31" t="s">
        <v>8731</v>
      </c>
      <c r="I4122" s="168" t="s">
        <v>9356</v>
      </c>
      <c r="J4122" s="173">
        <v>1.0</v>
      </c>
      <c r="K4122" s="31" t="s">
        <v>945</v>
      </c>
      <c r="L4122" s="31" t="s">
        <v>134</v>
      </c>
      <c r="M4122" s="174">
        <v>45764.0</v>
      </c>
      <c r="N4122" s="31" t="s">
        <v>2</v>
      </c>
      <c r="O4122" s="173">
        <v>1.0</v>
      </c>
    </row>
    <row r="4123">
      <c r="A4123" s="99" t="s">
        <v>9604</v>
      </c>
      <c r="B4123" s="168" t="s">
        <v>9597</v>
      </c>
      <c r="C4123" s="31" t="s">
        <v>1732</v>
      </c>
      <c r="D4123" s="168" t="s">
        <v>9598</v>
      </c>
      <c r="E4123" s="31" t="s">
        <v>9599</v>
      </c>
      <c r="F4123" s="31" t="s">
        <v>131</v>
      </c>
      <c r="G4123" s="168" t="s">
        <v>6736</v>
      </c>
      <c r="H4123" s="31" t="s">
        <v>6716</v>
      </c>
      <c r="I4123" s="168" t="s">
        <v>1729</v>
      </c>
      <c r="J4123" s="173">
        <v>1.0</v>
      </c>
      <c r="K4123" s="31" t="s">
        <v>82</v>
      </c>
      <c r="L4123" s="31" t="s">
        <v>134</v>
      </c>
      <c r="M4123" s="174">
        <v>45764.0</v>
      </c>
      <c r="N4123" s="31" t="s">
        <v>2</v>
      </c>
      <c r="O4123" s="173">
        <v>1.0</v>
      </c>
    </row>
    <row r="4124">
      <c r="A4124" s="99" t="s">
        <v>9605</v>
      </c>
      <c r="B4124" s="168" t="s">
        <v>9370</v>
      </c>
      <c r="C4124" s="31" t="s">
        <v>1735</v>
      </c>
      <c r="D4124" s="168" t="s">
        <v>9371</v>
      </c>
      <c r="E4124" s="31" t="s">
        <v>9372</v>
      </c>
      <c r="F4124" s="31" t="s">
        <v>178</v>
      </c>
      <c r="G4124" s="168" t="s">
        <v>8012</v>
      </c>
      <c r="H4124" s="31" t="s">
        <v>7841</v>
      </c>
      <c r="I4124" s="168" t="s">
        <v>9356</v>
      </c>
      <c r="J4124" s="173">
        <v>1.0</v>
      </c>
      <c r="K4124" s="31" t="s">
        <v>945</v>
      </c>
      <c r="L4124" s="31" t="s">
        <v>134</v>
      </c>
      <c r="M4124" s="174">
        <v>45764.0</v>
      </c>
      <c r="N4124" s="31" t="s">
        <v>2</v>
      </c>
      <c r="O4124" s="173">
        <v>1.0</v>
      </c>
    </row>
    <row r="4125">
      <c r="A4125" s="99" t="s">
        <v>9606</v>
      </c>
      <c r="B4125" s="168" t="s">
        <v>9607</v>
      </c>
      <c r="C4125" s="31" t="s">
        <v>1725</v>
      </c>
      <c r="D4125" s="168" t="s">
        <v>9608</v>
      </c>
      <c r="E4125" s="31" t="s">
        <v>9609</v>
      </c>
      <c r="F4125" s="31" t="s">
        <v>401</v>
      </c>
      <c r="G4125" s="163" t="s">
        <v>1728</v>
      </c>
      <c r="H4125" s="31" t="s">
        <v>1728</v>
      </c>
      <c r="I4125" s="168" t="s">
        <v>9356</v>
      </c>
      <c r="J4125" s="173">
        <v>1.0</v>
      </c>
      <c r="K4125" s="31" t="s">
        <v>945</v>
      </c>
      <c r="L4125" s="31" t="s">
        <v>134</v>
      </c>
      <c r="M4125" s="174">
        <v>45764.0</v>
      </c>
      <c r="N4125" s="31" t="s">
        <v>2</v>
      </c>
      <c r="O4125" s="173">
        <v>1.0</v>
      </c>
    </row>
    <row r="4126">
      <c r="A4126" s="99" t="s">
        <v>9610</v>
      </c>
      <c r="B4126" s="168" t="s">
        <v>9442</v>
      </c>
      <c r="C4126" s="31" t="s">
        <v>1735</v>
      </c>
      <c r="D4126" s="168" t="s">
        <v>9443</v>
      </c>
      <c r="E4126" s="31" t="s">
        <v>9444</v>
      </c>
      <c r="F4126" s="31" t="s">
        <v>401</v>
      </c>
      <c r="G4126" s="168" t="s">
        <v>1749</v>
      </c>
      <c r="H4126" s="31" t="s">
        <v>1742</v>
      </c>
      <c r="I4126" s="168" t="s">
        <v>1755</v>
      </c>
      <c r="J4126" s="173">
        <v>1.0</v>
      </c>
      <c r="K4126" s="31" t="s">
        <v>9</v>
      </c>
      <c r="L4126" s="31" t="s">
        <v>134</v>
      </c>
      <c r="M4126" s="174">
        <v>45764.0</v>
      </c>
      <c r="N4126" s="31" t="s">
        <v>2</v>
      </c>
      <c r="O4126" s="173">
        <v>1.0</v>
      </c>
    </row>
    <row r="4127">
      <c r="A4127" s="99" t="s">
        <v>9611</v>
      </c>
      <c r="B4127" s="168" t="s">
        <v>9601</v>
      </c>
      <c r="C4127" s="31" t="s">
        <v>1732</v>
      </c>
      <c r="D4127" s="168" t="s">
        <v>9602</v>
      </c>
      <c r="E4127" s="31" t="s">
        <v>9151</v>
      </c>
      <c r="F4127" s="31" t="s">
        <v>401</v>
      </c>
      <c r="G4127" s="168" t="s">
        <v>8778</v>
      </c>
      <c r="H4127" s="31" t="s">
        <v>8043</v>
      </c>
      <c r="I4127" s="168" t="s">
        <v>1729</v>
      </c>
      <c r="J4127" s="173">
        <v>1.0</v>
      </c>
      <c r="K4127" s="31" t="s">
        <v>82</v>
      </c>
      <c r="L4127" s="31" t="s">
        <v>134</v>
      </c>
      <c r="M4127" s="174">
        <v>45764.0</v>
      </c>
      <c r="N4127" s="31" t="s">
        <v>2</v>
      </c>
      <c r="O4127" s="173">
        <v>1.0</v>
      </c>
    </row>
    <row r="4128">
      <c r="A4128" s="99" t="s">
        <v>9612</v>
      </c>
      <c r="B4128" s="168" t="s">
        <v>9613</v>
      </c>
      <c r="C4128" s="31" t="s">
        <v>1725</v>
      </c>
      <c r="D4128" s="168" t="s">
        <v>9614</v>
      </c>
      <c r="E4128" s="31" t="s">
        <v>9615</v>
      </c>
      <c r="F4128" s="31" t="s">
        <v>131</v>
      </c>
      <c r="G4128" s="163" t="s">
        <v>1728</v>
      </c>
      <c r="H4128" s="31" t="s">
        <v>1728</v>
      </c>
      <c r="I4128" s="168" t="s">
        <v>9356</v>
      </c>
      <c r="J4128" s="173">
        <v>1.0</v>
      </c>
      <c r="K4128" s="31" t="s">
        <v>945</v>
      </c>
      <c r="L4128" s="31" t="s">
        <v>134</v>
      </c>
      <c r="M4128" s="174">
        <v>45764.0</v>
      </c>
      <c r="N4128" s="31" t="s">
        <v>2</v>
      </c>
      <c r="O4128" s="173">
        <v>1.0</v>
      </c>
    </row>
    <row r="4129">
      <c r="A4129" s="99" t="s">
        <v>9616</v>
      </c>
      <c r="B4129" s="168" t="s">
        <v>9607</v>
      </c>
      <c r="C4129" s="31" t="s">
        <v>1732</v>
      </c>
      <c r="D4129" s="168" t="s">
        <v>9608</v>
      </c>
      <c r="E4129" s="31" t="s">
        <v>9609</v>
      </c>
      <c r="F4129" s="31" t="s">
        <v>401</v>
      </c>
      <c r="G4129" s="168" t="s">
        <v>8744</v>
      </c>
      <c r="H4129" s="31" t="s">
        <v>8048</v>
      </c>
      <c r="I4129" s="168" t="s">
        <v>9356</v>
      </c>
      <c r="J4129" s="173">
        <v>1.0</v>
      </c>
      <c r="K4129" s="31" t="s">
        <v>945</v>
      </c>
      <c r="L4129" s="31" t="s">
        <v>134</v>
      </c>
      <c r="M4129" s="174">
        <v>45764.0</v>
      </c>
      <c r="N4129" s="31" t="s">
        <v>2</v>
      </c>
      <c r="O4129" s="173">
        <v>1.0</v>
      </c>
    </row>
    <row r="4130">
      <c r="A4130" s="99" t="s">
        <v>9617</v>
      </c>
      <c r="B4130" s="168" t="s">
        <v>9618</v>
      </c>
      <c r="C4130" s="31" t="s">
        <v>1725</v>
      </c>
      <c r="D4130" s="168" t="s">
        <v>9619</v>
      </c>
      <c r="E4130" s="31" t="s">
        <v>9620</v>
      </c>
      <c r="F4130" s="31" t="s">
        <v>517</v>
      </c>
      <c r="G4130" s="163" t="s">
        <v>1728</v>
      </c>
      <c r="H4130" s="31" t="s">
        <v>1728</v>
      </c>
      <c r="I4130" s="168" t="s">
        <v>1755</v>
      </c>
      <c r="J4130" s="173">
        <v>1.0</v>
      </c>
      <c r="K4130" s="31" t="s">
        <v>9</v>
      </c>
      <c r="L4130" s="31" t="s">
        <v>134</v>
      </c>
      <c r="M4130" s="174">
        <v>45764.0</v>
      </c>
      <c r="N4130" s="31" t="s">
        <v>2</v>
      </c>
      <c r="O4130" s="173">
        <v>1.0</v>
      </c>
    </row>
    <row r="4131">
      <c r="A4131" s="99" t="s">
        <v>9621</v>
      </c>
      <c r="B4131" s="168" t="s">
        <v>9613</v>
      </c>
      <c r="C4131" s="31" t="s">
        <v>1732</v>
      </c>
      <c r="D4131" s="168" t="s">
        <v>9614</v>
      </c>
      <c r="E4131" s="31" t="s">
        <v>9615</v>
      </c>
      <c r="F4131" s="31" t="s">
        <v>131</v>
      </c>
      <c r="G4131" s="168" t="s">
        <v>8730</v>
      </c>
      <c r="H4131" s="31" t="s">
        <v>8731</v>
      </c>
      <c r="I4131" s="168" t="s">
        <v>9356</v>
      </c>
      <c r="J4131" s="173">
        <v>1.0</v>
      </c>
      <c r="K4131" s="31" t="s">
        <v>945</v>
      </c>
      <c r="L4131" s="31" t="s">
        <v>134</v>
      </c>
      <c r="M4131" s="174">
        <v>45764.0</v>
      </c>
      <c r="N4131" s="31" t="s">
        <v>2</v>
      </c>
      <c r="O4131" s="173">
        <v>1.0</v>
      </c>
    </row>
    <row r="4132">
      <c r="A4132" s="99" t="s">
        <v>9622</v>
      </c>
      <c r="B4132" s="168" t="s">
        <v>9623</v>
      </c>
      <c r="C4132" s="31" t="s">
        <v>1725</v>
      </c>
      <c r="D4132" s="168" t="s">
        <v>9624</v>
      </c>
      <c r="E4132" s="31" t="s">
        <v>9625</v>
      </c>
      <c r="F4132" s="31" t="s">
        <v>722</v>
      </c>
      <c r="G4132" s="163" t="s">
        <v>1728</v>
      </c>
      <c r="H4132" s="31" t="s">
        <v>1728</v>
      </c>
      <c r="I4132" s="168" t="s">
        <v>1729</v>
      </c>
      <c r="J4132" s="173">
        <v>1.0</v>
      </c>
      <c r="K4132" s="31" t="s">
        <v>82</v>
      </c>
      <c r="L4132" s="31" t="s">
        <v>134</v>
      </c>
      <c r="M4132" s="174">
        <v>45764.0</v>
      </c>
      <c r="N4132" s="31" t="s">
        <v>2</v>
      </c>
      <c r="O4132" s="173">
        <v>1.0</v>
      </c>
    </row>
    <row r="4133">
      <c r="A4133" s="99" t="s">
        <v>9626</v>
      </c>
      <c r="B4133" s="168" t="s">
        <v>9627</v>
      </c>
      <c r="C4133" s="31" t="s">
        <v>1725</v>
      </c>
      <c r="D4133" s="168" t="s">
        <v>9628</v>
      </c>
      <c r="E4133" s="31" t="s">
        <v>9629</v>
      </c>
      <c r="F4133" s="31" t="s">
        <v>401</v>
      </c>
      <c r="G4133" s="163" t="s">
        <v>1728</v>
      </c>
      <c r="H4133" s="31" t="s">
        <v>1728</v>
      </c>
      <c r="I4133" s="168" t="s">
        <v>1729</v>
      </c>
      <c r="J4133" s="173">
        <v>1.0</v>
      </c>
      <c r="K4133" s="31" t="s">
        <v>82</v>
      </c>
      <c r="L4133" s="31" t="s">
        <v>134</v>
      </c>
      <c r="M4133" s="174">
        <v>45764.0</v>
      </c>
      <c r="N4133" s="31" t="s">
        <v>2</v>
      </c>
      <c r="O4133" s="173">
        <v>1.0</v>
      </c>
    </row>
    <row r="4134">
      <c r="A4134" s="99" t="s">
        <v>9630</v>
      </c>
      <c r="B4134" s="168" t="s">
        <v>9532</v>
      </c>
      <c r="C4134" s="31" t="s">
        <v>1735</v>
      </c>
      <c r="D4134" s="168" t="s">
        <v>9533</v>
      </c>
      <c r="E4134" s="31" t="s">
        <v>9534</v>
      </c>
      <c r="F4134" s="31" t="s">
        <v>401</v>
      </c>
      <c r="G4134" s="168" t="s">
        <v>8744</v>
      </c>
      <c r="H4134" s="31" t="s">
        <v>8048</v>
      </c>
      <c r="I4134" s="168" t="s">
        <v>1755</v>
      </c>
      <c r="J4134" s="173">
        <v>1.0</v>
      </c>
      <c r="K4134" s="31" t="s">
        <v>9</v>
      </c>
      <c r="L4134" s="31" t="s">
        <v>134</v>
      </c>
      <c r="M4134" s="174">
        <v>45764.0</v>
      </c>
      <c r="N4134" s="31" t="s">
        <v>2</v>
      </c>
      <c r="O4134" s="173">
        <v>1.0</v>
      </c>
    </row>
    <row r="4135">
      <c r="A4135" s="99" t="s">
        <v>9631</v>
      </c>
      <c r="B4135" s="168" t="s">
        <v>9632</v>
      </c>
      <c r="C4135" s="31" t="s">
        <v>1725</v>
      </c>
      <c r="D4135" s="168" t="s">
        <v>9633</v>
      </c>
      <c r="E4135" s="31" t="s">
        <v>5906</v>
      </c>
      <c r="F4135" s="31" t="s">
        <v>132</v>
      </c>
      <c r="G4135" s="163" t="s">
        <v>1728</v>
      </c>
      <c r="H4135" s="31" t="s">
        <v>1728</v>
      </c>
      <c r="I4135" s="168" t="s">
        <v>9356</v>
      </c>
      <c r="J4135" s="173">
        <v>1.0</v>
      </c>
      <c r="K4135" s="31" t="s">
        <v>945</v>
      </c>
      <c r="L4135" s="31" t="s">
        <v>134</v>
      </c>
      <c r="M4135" s="174">
        <v>45764.0</v>
      </c>
      <c r="N4135" s="31" t="s">
        <v>2</v>
      </c>
      <c r="O4135" s="173">
        <v>1.0</v>
      </c>
    </row>
    <row r="4136">
      <c r="A4136" s="99" t="s">
        <v>9634</v>
      </c>
      <c r="B4136" s="168" t="s">
        <v>9635</v>
      </c>
      <c r="C4136" s="31" t="s">
        <v>1725</v>
      </c>
      <c r="D4136" s="168" t="s">
        <v>9636</v>
      </c>
      <c r="E4136" s="31" t="s">
        <v>9637</v>
      </c>
      <c r="F4136" s="31" t="s">
        <v>832</v>
      </c>
      <c r="G4136" s="163" t="s">
        <v>1728</v>
      </c>
      <c r="H4136" s="31" t="s">
        <v>1728</v>
      </c>
      <c r="I4136" s="168" t="s">
        <v>9356</v>
      </c>
      <c r="J4136" s="173">
        <v>1.0</v>
      </c>
      <c r="K4136" s="31" t="s">
        <v>945</v>
      </c>
      <c r="L4136" s="31" t="s">
        <v>134</v>
      </c>
      <c r="M4136" s="174">
        <v>45764.0</v>
      </c>
      <c r="N4136" s="31" t="s">
        <v>2</v>
      </c>
      <c r="O4136" s="173">
        <v>1.0</v>
      </c>
    </row>
    <row r="4137">
      <c r="A4137" s="99" t="s">
        <v>9638</v>
      </c>
      <c r="B4137" s="168" t="s">
        <v>9493</v>
      </c>
      <c r="C4137" s="31" t="s">
        <v>1735</v>
      </c>
      <c r="D4137" s="168" t="s">
        <v>9494</v>
      </c>
      <c r="E4137" s="31" t="s">
        <v>6281</v>
      </c>
      <c r="F4137" s="31" t="s">
        <v>513</v>
      </c>
      <c r="G4137" s="168" t="s">
        <v>1736</v>
      </c>
      <c r="H4137" s="31" t="s">
        <v>1733</v>
      </c>
      <c r="I4137" s="168" t="s">
        <v>1755</v>
      </c>
      <c r="J4137" s="173">
        <v>1.0</v>
      </c>
      <c r="K4137" s="31" t="s">
        <v>9</v>
      </c>
      <c r="L4137" s="31" t="s">
        <v>134</v>
      </c>
      <c r="M4137" s="174">
        <v>45764.0</v>
      </c>
      <c r="N4137" s="31" t="s">
        <v>2</v>
      </c>
      <c r="O4137" s="173">
        <v>1.0</v>
      </c>
    </row>
    <row r="4138">
      <c r="A4138" s="99" t="s">
        <v>9639</v>
      </c>
      <c r="B4138" s="168" t="s">
        <v>9627</v>
      </c>
      <c r="C4138" s="31" t="s">
        <v>1732</v>
      </c>
      <c r="D4138" s="168" t="s">
        <v>9628</v>
      </c>
      <c r="E4138" s="31" t="s">
        <v>9629</v>
      </c>
      <c r="F4138" s="31" t="s">
        <v>401</v>
      </c>
      <c r="G4138" s="168" t="s">
        <v>8744</v>
      </c>
      <c r="H4138" s="31" t="s">
        <v>8048</v>
      </c>
      <c r="I4138" s="168" t="s">
        <v>1729</v>
      </c>
      <c r="J4138" s="173">
        <v>1.0</v>
      </c>
      <c r="K4138" s="31" t="s">
        <v>82</v>
      </c>
      <c r="L4138" s="31" t="s">
        <v>134</v>
      </c>
      <c r="M4138" s="174">
        <v>45764.0</v>
      </c>
      <c r="N4138" s="31" t="s">
        <v>2</v>
      </c>
      <c r="O4138" s="173">
        <v>1.0</v>
      </c>
    </row>
    <row r="4139">
      <c r="A4139" s="99" t="s">
        <v>9640</v>
      </c>
      <c r="B4139" s="168" t="s">
        <v>9618</v>
      </c>
      <c r="C4139" s="31" t="s">
        <v>1732</v>
      </c>
      <c r="D4139" s="168" t="s">
        <v>9619</v>
      </c>
      <c r="E4139" s="31" t="s">
        <v>9620</v>
      </c>
      <c r="F4139" s="31" t="s">
        <v>517</v>
      </c>
      <c r="G4139" s="168" t="s">
        <v>6891</v>
      </c>
      <c r="H4139" s="31" t="s">
        <v>6719</v>
      </c>
      <c r="I4139" s="168" t="s">
        <v>1755</v>
      </c>
      <c r="J4139" s="173">
        <v>1.0</v>
      </c>
      <c r="K4139" s="31" t="s">
        <v>9</v>
      </c>
      <c r="L4139" s="31" t="s">
        <v>134</v>
      </c>
      <c r="M4139" s="174">
        <v>45764.0</v>
      </c>
      <c r="N4139" s="31" t="s">
        <v>2</v>
      </c>
      <c r="O4139" s="173">
        <v>1.0</v>
      </c>
    </row>
    <row r="4140">
      <c r="A4140" s="99" t="s">
        <v>9641</v>
      </c>
      <c r="B4140" s="168" t="s">
        <v>9580</v>
      </c>
      <c r="C4140" s="31" t="s">
        <v>1735</v>
      </c>
      <c r="D4140" s="168" t="s">
        <v>9581</v>
      </c>
      <c r="E4140" s="31" t="s">
        <v>9582</v>
      </c>
      <c r="F4140" s="31" t="s">
        <v>178</v>
      </c>
      <c r="G4140" s="168" t="s">
        <v>6891</v>
      </c>
      <c r="H4140" s="31" t="s">
        <v>6719</v>
      </c>
      <c r="I4140" s="168" t="s">
        <v>9356</v>
      </c>
      <c r="J4140" s="173">
        <v>1.0</v>
      </c>
      <c r="K4140" s="31" t="s">
        <v>945</v>
      </c>
      <c r="L4140" s="31" t="s">
        <v>134</v>
      </c>
      <c r="M4140" s="174">
        <v>45764.0</v>
      </c>
      <c r="N4140" s="31" t="s">
        <v>2</v>
      </c>
      <c r="O4140" s="173">
        <v>1.0</v>
      </c>
    </row>
    <row r="4141">
      <c r="A4141" s="99" t="s">
        <v>9642</v>
      </c>
      <c r="B4141" s="168" t="s">
        <v>9374</v>
      </c>
      <c r="C4141" s="31" t="s">
        <v>1735</v>
      </c>
      <c r="D4141" s="168" t="s">
        <v>9375</v>
      </c>
      <c r="E4141" s="31" t="s">
        <v>4230</v>
      </c>
      <c r="F4141" s="31" t="s">
        <v>131</v>
      </c>
      <c r="G4141" s="168" t="s">
        <v>6736</v>
      </c>
      <c r="H4141" s="31" t="s">
        <v>6716</v>
      </c>
      <c r="I4141" s="168" t="s">
        <v>1755</v>
      </c>
      <c r="J4141" s="173">
        <v>2.0</v>
      </c>
      <c r="K4141" s="31" t="s">
        <v>9</v>
      </c>
      <c r="L4141" s="31" t="s">
        <v>134</v>
      </c>
      <c r="M4141" s="174">
        <v>45764.0</v>
      </c>
      <c r="N4141" s="31" t="s">
        <v>2</v>
      </c>
      <c r="O4141" s="173">
        <v>2.0</v>
      </c>
    </row>
    <row r="4142">
      <c r="A4142" s="99" t="s">
        <v>9643</v>
      </c>
      <c r="B4142" s="168" t="s">
        <v>9644</v>
      </c>
      <c r="C4142" s="31" t="s">
        <v>1725</v>
      </c>
      <c r="D4142" s="168" t="s">
        <v>9645</v>
      </c>
      <c r="E4142" s="31" t="s">
        <v>9646</v>
      </c>
      <c r="F4142" s="31" t="s">
        <v>129</v>
      </c>
      <c r="G4142" s="163" t="s">
        <v>1728</v>
      </c>
      <c r="H4142" s="31" t="s">
        <v>1728</v>
      </c>
      <c r="I4142" s="168" t="s">
        <v>9356</v>
      </c>
      <c r="J4142" s="173">
        <v>1.0</v>
      </c>
      <c r="K4142" s="31" t="s">
        <v>945</v>
      </c>
      <c r="L4142" s="31" t="s">
        <v>134</v>
      </c>
      <c r="M4142" s="174">
        <v>45764.0</v>
      </c>
      <c r="N4142" s="31" t="s">
        <v>2</v>
      </c>
      <c r="O4142" s="173">
        <v>1.0</v>
      </c>
    </row>
    <row r="4143">
      <c r="A4143" s="99" t="s">
        <v>9647</v>
      </c>
      <c r="B4143" s="168" t="s">
        <v>9648</v>
      </c>
      <c r="C4143" s="31" t="s">
        <v>1725</v>
      </c>
      <c r="D4143" s="168" t="s">
        <v>9649</v>
      </c>
      <c r="E4143" s="31" t="s">
        <v>9650</v>
      </c>
      <c r="F4143" s="31" t="s">
        <v>832</v>
      </c>
      <c r="G4143" s="163" t="s">
        <v>1728</v>
      </c>
      <c r="H4143" s="31" t="s">
        <v>1728</v>
      </c>
      <c r="I4143" s="168" t="s">
        <v>1755</v>
      </c>
      <c r="J4143" s="173">
        <v>1.0</v>
      </c>
      <c r="K4143" s="31" t="s">
        <v>9</v>
      </c>
      <c r="L4143" s="31" t="s">
        <v>134</v>
      </c>
      <c r="M4143" s="174">
        <v>45764.0</v>
      </c>
      <c r="N4143" s="31" t="s">
        <v>2</v>
      </c>
      <c r="O4143" s="173">
        <v>1.0</v>
      </c>
    </row>
    <row r="4144">
      <c r="A4144" s="99" t="s">
        <v>9651</v>
      </c>
      <c r="B4144" s="168" t="s">
        <v>9560</v>
      </c>
      <c r="C4144" s="31" t="s">
        <v>1732</v>
      </c>
      <c r="D4144" s="168" t="s">
        <v>9561</v>
      </c>
      <c r="E4144" s="31" t="s">
        <v>9562</v>
      </c>
      <c r="F4144" s="31" t="s">
        <v>725</v>
      </c>
      <c r="G4144" s="168" t="s">
        <v>8012</v>
      </c>
      <c r="H4144" s="31" t="s">
        <v>7841</v>
      </c>
      <c r="I4144" s="168" t="s">
        <v>1755</v>
      </c>
      <c r="J4144" s="173">
        <v>1.0</v>
      </c>
      <c r="K4144" s="31" t="s">
        <v>9</v>
      </c>
      <c r="L4144" s="31" t="s">
        <v>134</v>
      </c>
      <c r="M4144" s="174">
        <v>45764.0</v>
      </c>
      <c r="N4144" s="31" t="s">
        <v>2</v>
      </c>
      <c r="O4144" s="173">
        <v>1.0</v>
      </c>
    </row>
    <row r="4145">
      <c r="A4145" s="99" t="s">
        <v>9652</v>
      </c>
      <c r="B4145" s="168" t="s">
        <v>9653</v>
      </c>
      <c r="C4145" s="31" t="s">
        <v>1725</v>
      </c>
      <c r="D4145" s="168" t="s">
        <v>9654</v>
      </c>
      <c r="E4145" s="31" t="s">
        <v>4148</v>
      </c>
      <c r="F4145" s="31" t="s">
        <v>725</v>
      </c>
      <c r="G4145" s="163" t="s">
        <v>1728</v>
      </c>
      <c r="H4145" s="31" t="s">
        <v>1728</v>
      </c>
      <c r="I4145" s="168" t="s">
        <v>9356</v>
      </c>
      <c r="J4145" s="173">
        <v>1.0</v>
      </c>
      <c r="K4145" s="31" t="s">
        <v>945</v>
      </c>
      <c r="L4145" s="31" t="s">
        <v>134</v>
      </c>
      <c r="M4145" s="174">
        <v>45764.0</v>
      </c>
      <c r="N4145" s="31" t="s">
        <v>2</v>
      </c>
      <c r="O4145" s="173">
        <v>1.0</v>
      </c>
    </row>
    <row r="4146">
      <c r="A4146" s="99" t="s">
        <v>9655</v>
      </c>
      <c r="B4146" s="168" t="s">
        <v>9345</v>
      </c>
      <c r="C4146" s="31" t="s">
        <v>1735</v>
      </c>
      <c r="D4146" s="168" t="s">
        <v>9346</v>
      </c>
      <c r="E4146" s="31" t="s">
        <v>9347</v>
      </c>
      <c r="F4146" s="31" t="s">
        <v>401</v>
      </c>
      <c r="G4146" s="168" t="s">
        <v>1749</v>
      </c>
      <c r="H4146" s="31" t="s">
        <v>1742</v>
      </c>
      <c r="I4146" s="168" t="s">
        <v>1755</v>
      </c>
      <c r="J4146" s="173">
        <v>1.0</v>
      </c>
      <c r="K4146" s="31" t="s">
        <v>9</v>
      </c>
      <c r="L4146" s="31" t="s">
        <v>134</v>
      </c>
      <c r="M4146" s="174">
        <v>45764.0</v>
      </c>
      <c r="N4146" s="31" t="s">
        <v>2</v>
      </c>
      <c r="O4146" s="173">
        <v>1.0</v>
      </c>
    </row>
    <row r="4147">
      <c r="A4147" s="99" t="s">
        <v>9656</v>
      </c>
      <c r="B4147" s="168" t="s">
        <v>9648</v>
      </c>
      <c r="C4147" s="31" t="s">
        <v>1732</v>
      </c>
      <c r="D4147" s="168" t="s">
        <v>9649</v>
      </c>
      <c r="E4147" s="31" t="s">
        <v>9650</v>
      </c>
      <c r="F4147" s="31" t="s">
        <v>832</v>
      </c>
      <c r="G4147" s="168" t="s">
        <v>8829</v>
      </c>
      <c r="H4147" s="31" t="s">
        <v>8830</v>
      </c>
      <c r="I4147" s="168" t="s">
        <v>1755</v>
      </c>
      <c r="J4147" s="173">
        <v>1.0</v>
      </c>
      <c r="K4147" s="31" t="s">
        <v>9</v>
      </c>
      <c r="L4147" s="31" t="s">
        <v>134</v>
      </c>
      <c r="M4147" s="174">
        <v>45764.0</v>
      </c>
      <c r="N4147" s="31" t="s">
        <v>2</v>
      </c>
      <c r="O4147" s="173">
        <v>1.0</v>
      </c>
    </row>
    <row r="4148">
      <c r="A4148" s="99" t="s">
        <v>9657</v>
      </c>
      <c r="B4148" s="168" t="s">
        <v>9632</v>
      </c>
      <c r="C4148" s="31" t="s">
        <v>1732</v>
      </c>
      <c r="D4148" s="168" t="s">
        <v>9633</v>
      </c>
      <c r="E4148" s="31" t="s">
        <v>5906</v>
      </c>
      <c r="F4148" s="31" t="s">
        <v>132</v>
      </c>
      <c r="G4148" s="168" t="s">
        <v>6736</v>
      </c>
      <c r="H4148" s="31" t="s">
        <v>6716</v>
      </c>
      <c r="I4148" s="168" t="s">
        <v>9356</v>
      </c>
      <c r="J4148" s="173">
        <v>1.0</v>
      </c>
      <c r="K4148" s="31" t="s">
        <v>945</v>
      </c>
      <c r="L4148" s="31" t="s">
        <v>134</v>
      </c>
      <c r="M4148" s="174">
        <v>45764.0</v>
      </c>
      <c r="N4148" s="31" t="s">
        <v>2</v>
      </c>
      <c r="O4148" s="173">
        <v>1.0</v>
      </c>
    </row>
    <row r="4149">
      <c r="A4149" s="99" t="s">
        <v>9658</v>
      </c>
      <c r="B4149" s="168" t="s">
        <v>9644</v>
      </c>
      <c r="C4149" s="31" t="s">
        <v>1732</v>
      </c>
      <c r="D4149" s="168" t="s">
        <v>9645</v>
      </c>
      <c r="E4149" s="31" t="s">
        <v>9646</v>
      </c>
      <c r="F4149" s="31" t="s">
        <v>129</v>
      </c>
      <c r="G4149" s="168" t="s">
        <v>8829</v>
      </c>
      <c r="H4149" s="31" t="s">
        <v>8830</v>
      </c>
      <c r="I4149" s="168" t="s">
        <v>9356</v>
      </c>
      <c r="J4149" s="173">
        <v>1.0</v>
      </c>
      <c r="K4149" s="31" t="s">
        <v>945</v>
      </c>
      <c r="L4149" s="31" t="s">
        <v>134</v>
      </c>
      <c r="M4149" s="174">
        <v>45764.0</v>
      </c>
      <c r="N4149" s="31" t="s">
        <v>2</v>
      </c>
      <c r="O4149" s="173">
        <v>1.0</v>
      </c>
    </row>
    <row r="4150">
      <c r="A4150" s="99" t="s">
        <v>9659</v>
      </c>
      <c r="B4150" s="168" t="s">
        <v>9660</v>
      </c>
      <c r="C4150" s="31" t="s">
        <v>1725</v>
      </c>
      <c r="D4150" s="168" t="s">
        <v>9661</v>
      </c>
      <c r="E4150" s="31" t="s">
        <v>9662</v>
      </c>
      <c r="F4150" s="31" t="s">
        <v>132</v>
      </c>
      <c r="G4150" s="163" t="s">
        <v>1728</v>
      </c>
      <c r="H4150" s="31" t="s">
        <v>1728</v>
      </c>
      <c r="I4150" s="168" t="s">
        <v>1755</v>
      </c>
      <c r="J4150" s="173">
        <v>1.0</v>
      </c>
      <c r="K4150" s="31" t="s">
        <v>9</v>
      </c>
      <c r="L4150" s="31" t="s">
        <v>134</v>
      </c>
      <c r="M4150" s="174">
        <v>45764.0</v>
      </c>
      <c r="N4150" s="31" t="s">
        <v>2</v>
      </c>
      <c r="O4150" s="173">
        <v>1.0</v>
      </c>
    </row>
    <row r="4151">
      <c r="A4151" s="99" t="s">
        <v>9663</v>
      </c>
      <c r="B4151" s="168" t="s">
        <v>9664</v>
      </c>
      <c r="C4151" s="31" t="s">
        <v>1725</v>
      </c>
      <c r="D4151" s="168" t="s">
        <v>9665</v>
      </c>
      <c r="E4151" s="31" t="s">
        <v>9666</v>
      </c>
      <c r="F4151" s="31" t="s">
        <v>722</v>
      </c>
      <c r="G4151" s="163" t="s">
        <v>1728</v>
      </c>
      <c r="H4151" s="31" t="s">
        <v>1728</v>
      </c>
      <c r="I4151" s="168" t="s">
        <v>1755</v>
      </c>
      <c r="J4151" s="173">
        <v>1.0</v>
      </c>
      <c r="K4151" s="31" t="s">
        <v>9</v>
      </c>
      <c r="L4151" s="31" t="s">
        <v>134</v>
      </c>
      <c r="M4151" s="174">
        <v>45764.0</v>
      </c>
      <c r="N4151" s="31" t="s">
        <v>2</v>
      </c>
      <c r="O4151" s="173">
        <v>1.0</v>
      </c>
    </row>
    <row r="4152">
      <c r="A4152" s="99" t="s">
        <v>9667</v>
      </c>
      <c r="B4152" s="168" t="s">
        <v>9668</v>
      </c>
      <c r="C4152" s="31" t="s">
        <v>1725</v>
      </c>
      <c r="D4152" s="168" t="s">
        <v>9669</v>
      </c>
      <c r="E4152" s="31" t="s">
        <v>9670</v>
      </c>
      <c r="F4152" s="31" t="s">
        <v>513</v>
      </c>
      <c r="G4152" s="163" t="s">
        <v>1728</v>
      </c>
      <c r="H4152" s="31" t="s">
        <v>1728</v>
      </c>
      <c r="I4152" s="168" t="s">
        <v>1729</v>
      </c>
      <c r="J4152" s="173">
        <v>1.0</v>
      </c>
      <c r="K4152" s="31" t="s">
        <v>82</v>
      </c>
      <c r="L4152" s="31" t="s">
        <v>134</v>
      </c>
      <c r="M4152" s="174">
        <v>45764.0</v>
      </c>
      <c r="N4152" s="31" t="s">
        <v>2</v>
      </c>
      <c r="O4152" s="173">
        <v>1.0</v>
      </c>
    </row>
    <row r="4153">
      <c r="A4153" s="99" t="s">
        <v>9671</v>
      </c>
      <c r="B4153" s="168" t="s">
        <v>9672</v>
      </c>
      <c r="C4153" s="31" t="s">
        <v>1725</v>
      </c>
      <c r="D4153" s="168" t="s">
        <v>9673</v>
      </c>
      <c r="E4153" s="31" t="s">
        <v>9674</v>
      </c>
      <c r="F4153" s="31" t="s">
        <v>132</v>
      </c>
      <c r="G4153" s="163" t="s">
        <v>1728</v>
      </c>
      <c r="H4153" s="31" t="s">
        <v>1728</v>
      </c>
      <c r="I4153" s="168" t="s">
        <v>1729</v>
      </c>
      <c r="J4153" s="173">
        <v>1.0</v>
      </c>
      <c r="K4153" s="31" t="s">
        <v>82</v>
      </c>
      <c r="L4153" s="31" t="s">
        <v>134</v>
      </c>
      <c r="M4153" s="174">
        <v>45764.0</v>
      </c>
      <c r="N4153" s="31" t="s">
        <v>2</v>
      </c>
      <c r="O4153" s="173">
        <v>1.0</v>
      </c>
    </row>
    <row r="4154">
      <c r="A4154" s="99" t="s">
        <v>9675</v>
      </c>
      <c r="B4154" s="168" t="s">
        <v>9676</v>
      </c>
      <c r="C4154" s="31" t="s">
        <v>1725</v>
      </c>
      <c r="D4154" s="168" t="s">
        <v>9677</v>
      </c>
      <c r="E4154" s="31" t="s">
        <v>9678</v>
      </c>
      <c r="F4154" s="31" t="s">
        <v>513</v>
      </c>
      <c r="G4154" s="163" t="s">
        <v>1728</v>
      </c>
      <c r="H4154" s="31" t="s">
        <v>1728</v>
      </c>
      <c r="I4154" s="168" t="s">
        <v>1729</v>
      </c>
      <c r="J4154" s="173">
        <v>1.0</v>
      </c>
      <c r="K4154" s="31" t="s">
        <v>82</v>
      </c>
      <c r="L4154" s="31" t="s">
        <v>134</v>
      </c>
      <c r="M4154" s="174">
        <v>45764.0</v>
      </c>
      <c r="N4154" s="31" t="s">
        <v>2</v>
      </c>
      <c r="O4154" s="173">
        <v>1.0</v>
      </c>
    </row>
    <row r="4155">
      <c r="A4155" s="99" t="s">
        <v>9679</v>
      </c>
      <c r="B4155" s="168" t="s">
        <v>9680</v>
      </c>
      <c r="C4155" s="31" t="s">
        <v>1725</v>
      </c>
      <c r="D4155" s="168" t="s">
        <v>9681</v>
      </c>
      <c r="E4155" s="31" t="s">
        <v>9682</v>
      </c>
      <c r="F4155" s="31" t="s">
        <v>178</v>
      </c>
      <c r="G4155" s="163" t="s">
        <v>1728</v>
      </c>
      <c r="H4155" s="31" t="s">
        <v>1728</v>
      </c>
      <c r="I4155" s="168" t="s">
        <v>1729</v>
      </c>
      <c r="J4155" s="173">
        <v>2.0</v>
      </c>
      <c r="K4155" s="31" t="s">
        <v>82</v>
      </c>
      <c r="L4155" s="31" t="s">
        <v>134</v>
      </c>
      <c r="M4155" s="174">
        <v>45764.0</v>
      </c>
      <c r="N4155" s="31" t="s">
        <v>2</v>
      </c>
      <c r="O4155" s="173">
        <v>2.0</v>
      </c>
    </row>
    <row r="4156">
      <c r="A4156" s="99" t="s">
        <v>9683</v>
      </c>
      <c r="B4156" s="168" t="s">
        <v>9668</v>
      </c>
      <c r="C4156" s="31" t="s">
        <v>1732</v>
      </c>
      <c r="D4156" s="168" t="s">
        <v>9669</v>
      </c>
      <c r="E4156" s="31" t="s">
        <v>9670</v>
      </c>
      <c r="F4156" s="31" t="s">
        <v>513</v>
      </c>
      <c r="G4156" s="168" t="s">
        <v>8744</v>
      </c>
      <c r="H4156" s="31" t="s">
        <v>8048</v>
      </c>
      <c r="I4156" s="168" t="s">
        <v>1729</v>
      </c>
      <c r="J4156" s="173">
        <v>1.0</v>
      </c>
      <c r="K4156" s="31" t="s">
        <v>82</v>
      </c>
      <c r="L4156" s="31" t="s">
        <v>134</v>
      </c>
      <c r="M4156" s="174">
        <v>45764.0</v>
      </c>
      <c r="N4156" s="31" t="s">
        <v>2</v>
      </c>
      <c r="O4156" s="173">
        <v>1.0</v>
      </c>
    </row>
    <row r="4157">
      <c r="A4157" s="99" t="s">
        <v>9684</v>
      </c>
      <c r="B4157" s="168" t="s">
        <v>9414</v>
      </c>
      <c r="C4157" s="31" t="s">
        <v>1735</v>
      </c>
      <c r="D4157" s="168" t="s">
        <v>9415</v>
      </c>
      <c r="E4157" s="31" t="s">
        <v>9416</v>
      </c>
      <c r="F4157" s="31" t="s">
        <v>403</v>
      </c>
      <c r="G4157" s="168" t="s">
        <v>1736</v>
      </c>
      <c r="H4157" s="31" t="s">
        <v>1733</v>
      </c>
      <c r="I4157" s="168" t="s">
        <v>9356</v>
      </c>
      <c r="J4157" s="173">
        <v>1.0</v>
      </c>
      <c r="K4157" s="31" t="s">
        <v>945</v>
      </c>
      <c r="L4157" s="31" t="s">
        <v>134</v>
      </c>
      <c r="M4157" s="174">
        <v>45764.0</v>
      </c>
      <c r="N4157" s="31" t="s">
        <v>2</v>
      </c>
      <c r="O4157" s="173">
        <v>1.0</v>
      </c>
    </row>
    <row r="4158">
      <c r="A4158" s="99" t="s">
        <v>9685</v>
      </c>
      <c r="B4158" s="168" t="s">
        <v>9686</v>
      </c>
      <c r="C4158" s="31" t="s">
        <v>1725</v>
      </c>
      <c r="D4158" s="168" t="s">
        <v>9687</v>
      </c>
      <c r="E4158" s="31" t="s">
        <v>9688</v>
      </c>
      <c r="F4158" s="31" t="s">
        <v>722</v>
      </c>
      <c r="G4158" s="163" t="s">
        <v>1728</v>
      </c>
      <c r="H4158" s="31" t="s">
        <v>1728</v>
      </c>
      <c r="I4158" s="168" t="s">
        <v>1729</v>
      </c>
      <c r="J4158" s="173">
        <v>1.0</v>
      </c>
      <c r="K4158" s="31" t="s">
        <v>82</v>
      </c>
      <c r="L4158" s="31" t="s">
        <v>134</v>
      </c>
      <c r="M4158" s="174">
        <v>45764.0</v>
      </c>
      <c r="N4158" s="31" t="s">
        <v>2</v>
      </c>
      <c r="O4158" s="173">
        <v>1.0</v>
      </c>
    </row>
    <row r="4159">
      <c r="A4159" s="99" t="s">
        <v>9689</v>
      </c>
      <c r="B4159" s="168" t="s">
        <v>9690</v>
      </c>
      <c r="C4159" s="31" t="s">
        <v>1725</v>
      </c>
      <c r="D4159" s="168" t="s">
        <v>9691</v>
      </c>
      <c r="E4159" s="31" t="s">
        <v>9692</v>
      </c>
      <c r="F4159" s="31" t="s">
        <v>722</v>
      </c>
      <c r="G4159" s="163" t="s">
        <v>1728</v>
      </c>
      <c r="H4159" s="31" t="s">
        <v>1728</v>
      </c>
      <c r="I4159" s="168" t="s">
        <v>1755</v>
      </c>
      <c r="J4159" s="173">
        <v>1.0</v>
      </c>
      <c r="K4159" s="31" t="s">
        <v>9</v>
      </c>
      <c r="L4159" s="31" t="s">
        <v>134</v>
      </c>
      <c r="M4159" s="174">
        <v>45764.0</v>
      </c>
      <c r="N4159" s="31" t="s">
        <v>2</v>
      </c>
      <c r="O4159" s="173">
        <v>1.0</v>
      </c>
    </row>
    <row r="4160">
      <c r="A4160" s="99" t="s">
        <v>9693</v>
      </c>
      <c r="B4160" s="168" t="s">
        <v>9430</v>
      </c>
      <c r="C4160" s="31" t="s">
        <v>1735</v>
      </c>
      <c r="D4160" s="168" t="s">
        <v>9431</v>
      </c>
      <c r="E4160" s="31" t="s">
        <v>4004</v>
      </c>
      <c r="F4160" s="31" t="s">
        <v>517</v>
      </c>
      <c r="G4160" s="168" t="s">
        <v>8730</v>
      </c>
      <c r="H4160" s="31" t="s">
        <v>8731</v>
      </c>
      <c r="I4160" s="168" t="s">
        <v>1729</v>
      </c>
      <c r="J4160" s="173">
        <v>1.0</v>
      </c>
      <c r="K4160" s="31" t="s">
        <v>82</v>
      </c>
      <c r="L4160" s="31" t="s">
        <v>134</v>
      </c>
      <c r="M4160" s="174">
        <v>45764.0</v>
      </c>
      <c r="N4160" s="31" t="s">
        <v>2</v>
      </c>
      <c r="O4160" s="173">
        <v>1.0</v>
      </c>
    </row>
    <row r="4161">
      <c r="A4161" s="99" t="s">
        <v>9694</v>
      </c>
      <c r="B4161" s="168" t="s">
        <v>9430</v>
      </c>
      <c r="C4161" s="31" t="s">
        <v>1735</v>
      </c>
      <c r="D4161" s="168" t="s">
        <v>9431</v>
      </c>
      <c r="E4161" s="31" t="s">
        <v>4004</v>
      </c>
      <c r="F4161" s="31" t="s">
        <v>517</v>
      </c>
      <c r="G4161" s="168" t="s">
        <v>8730</v>
      </c>
      <c r="H4161" s="31" t="s">
        <v>8731</v>
      </c>
      <c r="I4161" s="168" t="s">
        <v>1755</v>
      </c>
      <c r="J4161" s="173">
        <v>1.0</v>
      </c>
      <c r="K4161" s="31" t="s">
        <v>9</v>
      </c>
      <c r="L4161" s="31" t="s">
        <v>134</v>
      </c>
      <c r="M4161" s="174">
        <v>45764.0</v>
      </c>
      <c r="N4161" s="31" t="s">
        <v>2</v>
      </c>
      <c r="O4161" s="173">
        <v>1.0</v>
      </c>
    </row>
    <row r="4162">
      <c r="A4162" s="99" t="s">
        <v>9695</v>
      </c>
      <c r="B4162" s="168" t="s">
        <v>9362</v>
      </c>
      <c r="C4162" s="31" t="s">
        <v>1735</v>
      </c>
      <c r="D4162" s="168" t="s">
        <v>9363</v>
      </c>
      <c r="E4162" s="31" t="s">
        <v>9364</v>
      </c>
      <c r="F4162" s="31" t="s">
        <v>725</v>
      </c>
      <c r="G4162" s="168" t="s">
        <v>8012</v>
      </c>
      <c r="H4162" s="31" t="s">
        <v>7841</v>
      </c>
      <c r="I4162" s="168" t="s">
        <v>1755</v>
      </c>
      <c r="J4162" s="173">
        <v>1.0</v>
      </c>
      <c r="K4162" s="31" t="s">
        <v>9</v>
      </c>
      <c r="L4162" s="31" t="s">
        <v>134</v>
      </c>
      <c r="M4162" s="174">
        <v>45764.0</v>
      </c>
      <c r="N4162" s="31" t="s">
        <v>2</v>
      </c>
      <c r="O4162" s="173">
        <v>1.0</v>
      </c>
    </row>
    <row r="4163">
      <c r="A4163" s="99" t="s">
        <v>9696</v>
      </c>
      <c r="B4163" s="168" t="s">
        <v>9697</v>
      </c>
      <c r="C4163" s="31" t="s">
        <v>1725</v>
      </c>
      <c r="D4163" s="168" t="s">
        <v>9698</v>
      </c>
      <c r="E4163" s="31" t="s">
        <v>9699</v>
      </c>
      <c r="F4163" s="31" t="s">
        <v>178</v>
      </c>
      <c r="G4163" s="163" t="s">
        <v>1728</v>
      </c>
      <c r="H4163" s="31" t="s">
        <v>1728</v>
      </c>
      <c r="I4163" s="168" t="s">
        <v>1729</v>
      </c>
      <c r="J4163" s="173">
        <v>1.0</v>
      </c>
      <c r="K4163" s="31" t="s">
        <v>82</v>
      </c>
      <c r="L4163" s="31" t="s">
        <v>134</v>
      </c>
      <c r="M4163" s="174">
        <v>45764.0</v>
      </c>
      <c r="N4163" s="31" t="s">
        <v>2</v>
      </c>
      <c r="O4163" s="173">
        <v>1.0</v>
      </c>
    </row>
    <row r="4164">
      <c r="A4164" s="99" t="s">
        <v>9700</v>
      </c>
      <c r="B4164" s="168" t="s">
        <v>9701</v>
      </c>
      <c r="C4164" s="31" t="s">
        <v>1725</v>
      </c>
      <c r="D4164" s="168" t="s">
        <v>9702</v>
      </c>
      <c r="E4164" s="31" t="s">
        <v>9703</v>
      </c>
      <c r="F4164" s="31" t="s">
        <v>513</v>
      </c>
      <c r="G4164" s="163" t="s">
        <v>1728</v>
      </c>
      <c r="H4164" s="31" t="s">
        <v>1728</v>
      </c>
      <c r="I4164" s="168" t="s">
        <v>9356</v>
      </c>
      <c r="J4164" s="173">
        <v>1.0</v>
      </c>
      <c r="K4164" s="31" t="s">
        <v>945</v>
      </c>
      <c r="L4164" s="31" t="s">
        <v>134</v>
      </c>
      <c r="M4164" s="174">
        <v>45764.0</v>
      </c>
      <c r="N4164" s="31" t="s">
        <v>2</v>
      </c>
      <c r="O4164" s="173">
        <v>1.0</v>
      </c>
    </row>
    <row r="4165">
      <c r="A4165" s="99" t="s">
        <v>9704</v>
      </c>
      <c r="B4165" s="168" t="s">
        <v>9672</v>
      </c>
      <c r="C4165" s="31" t="s">
        <v>1732</v>
      </c>
      <c r="D4165" s="168" t="s">
        <v>9673</v>
      </c>
      <c r="E4165" s="31" t="s">
        <v>9674</v>
      </c>
      <c r="F4165" s="31" t="s">
        <v>132</v>
      </c>
      <c r="G4165" s="168" t="s">
        <v>6736</v>
      </c>
      <c r="H4165" s="31" t="s">
        <v>6716</v>
      </c>
      <c r="I4165" s="168" t="s">
        <v>1729</v>
      </c>
      <c r="J4165" s="173">
        <v>1.0</v>
      </c>
      <c r="K4165" s="31" t="s">
        <v>82</v>
      </c>
      <c r="L4165" s="31" t="s">
        <v>134</v>
      </c>
      <c r="M4165" s="174">
        <v>45764.0</v>
      </c>
      <c r="N4165" s="31" t="s">
        <v>2</v>
      </c>
      <c r="O4165" s="173">
        <v>1.0</v>
      </c>
    </row>
    <row r="4166">
      <c r="A4166" s="99" t="s">
        <v>9705</v>
      </c>
      <c r="B4166" s="168" t="s">
        <v>9680</v>
      </c>
      <c r="C4166" s="31" t="s">
        <v>1732</v>
      </c>
      <c r="D4166" s="168" t="s">
        <v>9681</v>
      </c>
      <c r="E4166" s="31" t="s">
        <v>9682</v>
      </c>
      <c r="F4166" s="31" t="s">
        <v>178</v>
      </c>
      <c r="G4166" s="168" t="s">
        <v>8012</v>
      </c>
      <c r="H4166" s="31" t="s">
        <v>7841</v>
      </c>
      <c r="I4166" s="168" t="s">
        <v>1729</v>
      </c>
      <c r="J4166" s="173">
        <v>2.0</v>
      </c>
      <c r="K4166" s="31" t="s">
        <v>82</v>
      </c>
      <c r="L4166" s="31" t="s">
        <v>134</v>
      </c>
      <c r="M4166" s="174">
        <v>45764.0</v>
      </c>
      <c r="N4166" s="31" t="s">
        <v>2</v>
      </c>
      <c r="O4166" s="173">
        <v>2.0</v>
      </c>
    </row>
    <row r="4167">
      <c r="A4167" s="99" t="s">
        <v>9706</v>
      </c>
      <c r="B4167" s="168" t="s">
        <v>9707</v>
      </c>
      <c r="C4167" s="31" t="s">
        <v>1725</v>
      </c>
      <c r="D4167" s="168" t="s">
        <v>9708</v>
      </c>
      <c r="E4167" s="31" t="s">
        <v>9709</v>
      </c>
      <c r="F4167" s="31" t="s">
        <v>513</v>
      </c>
      <c r="G4167" s="163" t="s">
        <v>1728</v>
      </c>
      <c r="H4167" s="31" t="s">
        <v>1728</v>
      </c>
      <c r="I4167" s="168" t="s">
        <v>9356</v>
      </c>
      <c r="J4167" s="173">
        <v>1.0</v>
      </c>
      <c r="K4167" s="31" t="s">
        <v>945</v>
      </c>
      <c r="L4167" s="31" t="s">
        <v>134</v>
      </c>
      <c r="M4167" s="174">
        <v>45764.0</v>
      </c>
      <c r="N4167" s="31" t="s">
        <v>2</v>
      </c>
      <c r="O4167" s="173">
        <v>1.0</v>
      </c>
    </row>
    <row r="4168">
      <c r="A4168" s="99" t="s">
        <v>9710</v>
      </c>
      <c r="B4168" s="168" t="s">
        <v>9660</v>
      </c>
      <c r="C4168" s="31" t="s">
        <v>1732</v>
      </c>
      <c r="D4168" s="168" t="s">
        <v>9661</v>
      </c>
      <c r="E4168" s="31" t="s">
        <v>9662</v>
      </c>
      <c r="F4168" s="31" t="s">
        <v>132</v>
      </c>
      <c r="G4168" s="168" t="s">
        <v>6736</v>
      </c>
      <c r="H4168" s="31" t="s">
        <v>6716</v>
      </c>
      <c r="I4168" s="168" t="s">
        <v>1755</v>
      </c>
      <c r="J4168" s="173">
        <v>1.0</v>
      </c>
      <c r="K4168" s="31" t="s">
        <v>9</v>
      </c>
      <c r="L4168" s="31" t="s">
        <v>134</v>
      </c>
      <c r="M4168" s="174">
        <v>45764.0</v>
      </c>
      <c r="N4168" s="31" t="s">
        <v>2</v>
      </c>
      <c r="O4168" s="173">
        <v>1.0</v>
      </c>
    </row>
    <row r="4169">
      <c r="A4169" s="99" t="s">
        <v>9711</v>
      </c>
      <c r="B4169" s="168" t="s">
        <v>9712</v>
      </c>
      <c r="C4169" s="31" t="s">
        <v>1725</v>
      </c>
      <c r="D4169" s="168" t="s">
        <v>9713</v>
      </c>
      <c r="E4169" s="31" t="s">
        <v>9714</v>
      </c>
      <c r="F4169" s="31" t="s">
        <v>722</v>
      </c>
      <c r="G4169" s="163" t="s">
        <v>1728</v>
      </c>
      <c r="H4169" s="31" t="s">
        <v>1728</v>
      </c>
      <c r="I4169" s="168" t="s">
        <v>1729</v>
      </c>
      <c r="J4169" s="173">
        <v>1.0</v>
      </c>
      <c r="K4169" s="31" t="s">
        <v>82</v>
      </c>
      <c r="L4169" s="31" t="s">
        <v>134</v>
      </c>
      <c r="M4169" s="174">
        <v>45764.0</v>
      </c>
      <c r="N4169" s="31" t="s">
        <v>2</v>
      </c>
      <c r="O4169" s="173">
        <v>1.0</v>
      </c>
    </row>
    <row r="4170">
      <c r="A4170" s="99" t="s">
        <v>9715</v>
      </c>
      <c r="B4170" s="168" t="s">
        <v>9676</v>
      </c>
      <c r="C4170" s="31" t="s">
        <v>1732</v>
      </c>
      <c r="D4170" s="168" t="s">
        <v>9677</v>
      </c>
      <c r="E4170" s="31" t="s">
        <v>9678</v>
      </c>
      <c r="F4170" s="31" t="s">
        <v>513</v>
      </c>
      <c r="G4170" s="168" t="s">
        <v>1736</v>
      </c>
      <c r="H4170" s="31" t="s">
        <v>1733</v>
      </c>
      <c r="I4170" s="168" t="s">
        <v>1729</v>
      </c>
      <c r="J4170" s="173">
        <v>1.0</v>
      </c>
      <c r="K4170" s="31" t="s">
        <v>82</v>
      </c>
      <c r="L4170" s="31" t="s">
        <v>134</v>
      </c>
      <c r="M4170" s="174">
        <v>45764.0</v>
      </c>
      <c r="N4170" s="31" t="s">
        <v>2</v>
      </c>
      <c r="O4170" s="173">
        <v>1.0</v>
      </c>
    </row>
    <row r="4171">
      <c r="A4171" s="99" t="s">
        <v>9716</v>
      </c>
      <c r="B4171" s="168" t="s">
        <v>9707</v>
      </c>
      <c r="C4171" s="31" t="s">
        <v>1732</v>
      </c>
      <c r="D4171" s="168" t="s">
        <v>9708</v>
      </c>
      <c r="E4171" s="31" t="s">
        <v>9709</v>
      </c>
      <c r="F4171" s="31" t="s">
        <v>513</v>
      </c>
      <c r="G4171" s="168" t="s">
        <v>1736</v>
      </c>
      <c r="H4171" s="31" t="s">
        <v>1733</v>
      </c>
      <c r="I4171" s="168" t="s">
        <v>9356</v>
      </c>
      <c r="J4171" s="173">
        <v>1.0</v>
      </c>
      <c r="K4171" s="31" t="s">
        <v>945</v>
      </c>
      <c r="L4171" s="31" t="s">
        <v>134</v>
      </c>
      <c r="M4171" s="174">
        <v>45764.0</v>
      </c>
      <c r="N4171" s="31" t="s">
        <v>2</v>
      </c>
      <c r="O4171" s="173">
        <v>1.0</v>
      </c>
    </row>
    <row r="4172">
      <c r="A4172" s="99" t="s">
        <v>9717</v>
      </c>
      <c r="B4172" s="168" t="s">
        <v>9627</v>
      </c>
      <c r="C4172" s="31" t="s">
        <v>1735</v>
      </c>
      <c r="D4172" s="168" t="s">
        <v>9628</v>
      </c>
      <c r="E4172" s="31" t="s">
        <v>9629</v>
      </c>
      <c r="F4172" s="31" t="s">
        <v>401</v>
      </c>
      <c r="G4172" s="168" t="s">
        <v>8744</v>
      </c>
      <c r="H4172" s="31" t="s">
        <v>8048</v>
      </c>
      <c r="I4172" s="168" t="s">
        <v>1729</v>
      </c>
      <c r="J4172" s="173">
        <v>1.0</v>
      </c>
      <c r="K4172" s="31" t="s">
        <v>82</v>
      </c>
      <c r="L4172" s="31" t="s">
        <v>134</v>
      </c>
      <c r="M4172" s="174">
        <v>45764.0</v>
      </c>
      <c r="N4172" s="31" t="s">
        <v>2</v>
      </c>
      <c r="O4172" s="173">
        <v>1.0</v>
      </c>
    </row>
    <row r="4173">
      <c r="A4173" s="99" t="s">
        <v>9718</v>
      </c>
      <c r="B4173" s="168" t="s">
        <v>9471</v>
      </c>
      <c r="C4173" s="31" t="s">
        <v>1735</v>
      </c>
      <c r="D4173" s="168" t="s">
        <v>9472</v>
      </c>
      <c r="E4173" s="31" t="s">
        <v>9473</v>
      </c>
      <c r="F4173" s="31" t="s">
        <v>722</v>
      </c>
      <c r="G4173" s="168" t="s">
        <v>7953</v>
      </c>
      <c r="H4173" s="31" t="s">
        <v>7912</v>
      </c>
      <c r="I4173" s="168" t="s">
        <v>1729</v>
      </c>
      <c r="J4173" s="173">
        <v>1.0</v>
      </c>
      <c r="K4173" s="31" t="s">
        <v>82</v>
      </c>
      <c r="L4173" s="31" t="s">
        <v>134</v>
      </c>
      <c r="M4173" s="174">
        <v>45764.0</v>
      </c>
      <c r="N4173" s="31" t="s">
        <v>2</v>
      </c>
      <c r="O4173" s="173">
        <v>1.0</v>
      </c>
    </row>
    <row r="4174">
      <c r="A4174" s="99" t="s">
        <v>9719</v>
      </c>
      <c r="B4174" s="168" t="s">
        <v>9720</v>
      </c>
      <c r="C4174" s="31" t="s">
        <v>1725</v>
      </c>
      <c r="D4174" s="168" t="s">
        <v>9721</v>
      </c>
      <c r="E4174" s="31" t="s">
        <v>9722</v>
      </c>
      <c r="F4174" s="31" t="s">
        <v>513</v>
      </c>
      <c r="G4174" s="163" t="s">
        <v>1728</v>
      </c>
      <c r="H4174" s="31" t="s">
        <v>1728</v>
      </c>
      <c r="I4174" s="168" t="s">
        <v>9356</v>
      </c>
      <c r="J4174" s="173">
        <v>1.0</v>
      </c>
      <c r="K4174" s="31" t="s">
        <v>945</v>
      </c>
      <c r="L4174" s="31" t="s">
        <v>134</v>
      </c>
      <c r="M4174" s="174">
        <v>45764.0</v>
      </c>
      <c r="N4174" s="31" t="s">
        <v>2</v>
      </c>
      <c r="O4174" s="173">
        <v>1.0</v>
      </c>
    </row>
    <row r="4175">
      <c r="A4175" s="99" t="s">
        <v>9723</v>
      </c>
      <c r="B4175" s="168" t="s">
        <v>9623</v>
      </c>
      <c r="C4175" s="31" t="s">
        <v>1732</v>
      </c>
      <c r="D4175" s="168" t="s">
        <v>9624</v>
      </c>
      <c r="E4175" s="31" t="s">
        <v>9625</v>
      </c>
      <c r="F4175" s="31" t="s">
        <v>722</v>
      </c>
      <c r="G4175" s="168" t="s">
        <v>7953</v>
      </c>
      <c r="H4175" s="31" t="s">
        <v>7912</v>
      </c>
      <c r="I4175" s="168" t="s">
        <v>1729</v>
      </c>
      <c r="J4175" s="173">
        <v>1.0</v>
      </c>
      <c r="K4175" s="31" t="s">
        <v>82</v>
      </c>
      <c r="L4175" s="31" t="s">
        <v>134</v>
      </c>
      <c r="M4175" s="174">
        <v>45764.0</v>
      </c>
      <c r="N4175" s="31" t="s">
        <v>2</v>
      </c>
      <c r="O4175" s="173">
        <v>1.0</v>
      </c>
    </row>
    <row r="4176">
      <c r="A4176" s="99" t="s">
        <v>9724</v>
      </c>
      <c r="B4176" s="168" t="s">
        <v>9701</v>
      </c>
      <c r="C4176" s="31" t="s">
        <v>1732</v>
      </c>
      <c r="D4176" s="168" t="s">
        <v>9702</v>
      </c>
      <c r="E4176" s="31" t="s">
        <v>9703</v>
      </c>
      <c r="F4176" s="31" t="s">
        <v>513</v>
      </c>
      <c r="G4176" s="168" t="s">
        <v>1749</v>
      </c>
      <c r="H4176" s="31" t="s">
        <v>1742</v>
      </c>
      <c r="I4176" s="168" t="s">
        <v>9356</v>
      </c>
      <c r="J4176" s="173">
        <v>1.0</v>
      </c>
      <c r="K4176" s="31" t="s">
        <v>945</v>
      </c>
      <c r="L4176" s="31" t="s">
        <v>134</v>
      </c>
      <c r="M4176" s="174">
        <v>45764.0</v>
      </c>
      <c r="N4176" s="31" t="s">
        <v>2</v>
      </c>
      <c r="O4176" s="173">
        <v>1.0</v>
      </c>
    </row>
    <row r="4177">
      <c r="A4177" s="99" t="s">
        <v>9725</v>
      </c>
      <c r="B4177" s="168" t="s">
        <v>9726</v>
      </c>
      <c r="C4177" s="31" t="s">
        <v>1725</v>
      </c>
      <c r="D4177" s="168" t="s">
        <v>9727</v>
      </c>
      <c r="E4177" s="31" t="s">
        <v>9728</v>
      </c>
      <c r="F4177" s="31" t="s">
        <v>513</v>
      </c>
      <c r="G4177" s="163" t="s">
        <v>1728</v>
      </c>
      <c r="H4177" s="31" t="s">
        <v>1728</v>
      </c>
      <c r="I4177" s="168" t="s">
        <v>1755</v>
      </c>
      <c r="J4177" s="173">
        <v>1.0</v>
      </c>
      <c r="K4177" s="31" t="s">
        <v>9</v>
      </c>
      <c r="L4177" s="31" t="s">
        <v>134</v>
      </c>
      <c r="M4177" s="174">
        <v>45764.0</v>
      </c>
      <c r="N4177" s="31" t="s">
        <v>2</v>
      </c>
      <c r="O4177" s="173">
        <v>1.0</v>
      </c>
    </row>
    <row r="4178">
      <c r="A4178" s="99" t="s">
        <v>9729</v>
      </c>
      <c r="B4178" s="168" t="s">
        <v>9730</v>
      </c>
      <c r="C4178" s="31" t="s">
        <v>1725</v>
      </c>
      <c r="D4178" s="168" t="s">
        <v>9731</v>
      </c>
      <c r="E4178" s="31" t="s">
        <v>9732</v>
      </c>
      <c r="F4178" s="31" t="s">
        <v>132</v>
      </c>
      <c r="G4178" s="163" t="s">
        <v>1728</v>
      </c>
      <c r="H4178" s="31" t="s">
        <v>1728</v>
      </c>
      <c r="I4178" s="168" t="s">
        <v>9356</v>
      </c>
      <c r="J4178" s="173">
        <v>1.0</v>
      </c>
      <c r="K4178" s="31" t="s">
        <v>945</v>
      </c>
      <c r="L4178" s="31" t="s">
        <v>134</v>
      </c>
      <c r="M4178" s="174">
        <v>45764.0</v>
      </c>
      <c r="N4178" s="31" t="s">
        <v>2</v>
      </c>
      <c r="O4178" s="173">
        <v>1.0</v>
      </c>
    </row>
    <row r="4179">
      <c r="A4179" s="99" t="s">
        <v>9733</v>
      </c>
      <c r="B4179" s="168" t="s">
        <v>9635</v>
      </c>
      <c r="C4179" s="31" t="s">
        <v>1732</v>
      </c>
      <c r="D4179" s="168" t="s">
        <v>9636</v>
      </c>
      <c r="E4179" s="31" t="s">
        <v>9637</v>
      </c>
      <c r="F4179" s="31" t="s">
        <v>832</v>
      </c>
      <c r="G4179" s="168" t="s">
        <v>8730</v>
      </c>
      <c r="H4179" s="31" t="s">
        <v>8731</v>
      </c>
      <c r="I4179" s="168" t="s">
        <v>9356</v>
      </c>
      <c r="J4179" s="173">
        <v>1.0</v>
      </c>
      <c r="K4179" s="31" t="s">
        <v>945</v>
      </c>
      <c r="L4179" s="31" t="s">
        <v>134</v>
      </c>
      <c r="M4179" s="174">
        <v>45764.0</v>
      </c>
      <c r="N4179" s="31" t="s">
        <v>2</v>
      </c>
      <c r="O4179" s="173">
        <v>1.0</v>
      </c>
    </row>
    <row r="4180">
      <c r="A4180" s="99" t="s">
        <v>9734</v>
      </c>
      <c r="B4180" s="168" t="s">
        <v>9547</v>
      </c>
      <c r="C4180" s="31" t="s">
        <v>1735</v>
      </c>
      <c r="D4180" s="168" t="s">
        <v>9548</v>
      </c>
      <c r="E4180" s="31" t="s">
        <v>9549</v>
      </c>
      <c r="F4180" s="31" t="s">
        <v>401</v>
      </c>
      <c r="G4180" s="168" t="s">
        <v>1749</v>
      </c>
      <c r="H4180" s="31" t="s">
        <v>1742</v>
      </c>
      <c r="I4180" s="168" t="s">
        <v>1755</v>
      </c>
      <c r="J4180" s="173">
        <v>1.0</v>
      </c>
      <c r="K4180" s="31" t="s">
        <v>9</v>
      </c>
      <c r="L4180" s="31" t="s">
        <v>134</v>
      </c>
      <c r="M4180" s="174">
        <v>45764.0</v>
      </c>
      <c r="N4180" s="31" t="s">
        <v>2</v>
      </c>
      <c r="O4180" s="173">
        <v>1.0</v>
      </c>
    </row>
    <row r="4181">
      <c r="A4181" s="99" t="s">
        <v>9735</v>
      </c>
      <c r="B4181" s="168" t="s">
        <v>9730</v>
      </c>
      <c r="C4181" s="31" t="s">
        <v>1732</v>
      </c>
      <c r="D4181" s="168" t="s">
        <v>9731</v>
      </c>
      <c r="E4181" s="31" t="s">
        <v>9732</v>
      </c>
      <c r="F4181" s="31" t="s">
        <v>132</v>
      </c>
      <c r="G4181" s="168" t="s">
        <v>6736</v>
      </c>
      <c r="H4181" s="31" t="s">
        <v>6716</v>
      </c>
      <c r="I4181" s="168" t="s">
        <v>9356</v>
      </c>
      <c r="J4181" s="173">
        <v>1.0</v>
      </c>
      <c r="K4181" s="31" t="s">
        <v>945</v>
      </c>
      <c r="L4181" s="31" t="s">
        <v>134</v>
      </c>
      <c r="M4181" s="174">
        <v>45764.0</v>
      </c>
      <c r="N4181" s="31" t="s">
        <v>2</v>
      </c>
      <c r="O4181" s="173">
        <v>1.0</v>
      </c>
    </row>
    <row r="4182">
      <c r="A4182" s="99" t="s">
        <v>9736</v>
      </c>
      <c r="B4182" s="168" t="s">
        <v>9720</v>
      </c>
      <c r="C4182" s="31" t="s">
        <v>1732</v>
      </c>
      <c r="D4182" s="168" t="s">
        <v>9721</v>
      </c>
      <c r="E4182" s="31" t="s">
        <v>9722</v>
      </c>
      <c r="F4182" s="31" t="s">
        <v>513</v>
      </c>
      <c r="G4182" s="168" t="s">
        <v>1736</v>
      </c>
      <c r="H4182" s="31" t="s">
        <v>1733</v>
      </c>
      <c r="I4182" s="168" t="s">
        <v>9356</v>
      </c>
      <c r="J4182" s="173">
        <v>1.0</v>
      </c>
      <c r="K4182" s="31" t="s">
        <v>945</v>
      </c>
      <c r="L4182" s="31" t="s">
        <v>134</v>
      </c>
      <c r="M4182" s="174">
        <v>45764.0</v>
      </c>
      <c r="N4182" s="31" t="s">
        <v>2</v>
      </c>
      <c r="O4182" s="173">
        <v>1.0</v>
      </c>
    </row>
    <row r="4183">
      <c r="A4183" s="99" t="s">
        <v>9737</v>
      </c>
      <c r="B4183" s="168" t="s">
        <v>9738</v>
      </c>
      <c r="C4183" s="31" t="s">
        <v>1725</v>
      </c>
      <c r="D4183" s="168" t="s">
        <v>9739</v>
      </c>
      <c r="E4183" s="31" t="s">
        <v>4865</v>
      </c>
      <c r="F4183" s="31" t="s">
        <v>178</v>
      </c>
      <c r="G4183" s="163" t="s">
        <v>1728</v>
      </c>
      <c r="H4183" s="31" t="s">
        <v>1728</v>
      </c>
      <c r="I4183" s="168" t="s">
        <v>1755</v>
      </c>
      <c r="J4183" s="173">
        <v>1.0</v>
      </c>
      <c r="K4183" s="31" t="s">
        <v>9</v>
      </c>
      <c r="L4183" s="31" t="s">
        <v>134</v>
      </c>
      <c r="M4183" s="174">
        <v>45764.0</v>
      </c>
      <c r="N4183" s="31" t="s">
        <v>2</v>
      </c>
      <c r="O4183" s="173">
        <v>1.0</v>
      </c>
    </row>
    <row r="4184">
      <c r="A4184" s="99" t="s">
        <v>9740</v>
      </c>
      <c r="B4184" s="168" t="s">
        <v>9741</v>
      </c>
      <c r="C4184" s="31" t="s">
        <v>1725</v>
      </c>
      <c r="D4184" s="168" t="s">
        <v>9742</v>
      </c>
      <c r="E4184" s="31" t="s">
        <v>4171</v>
      </c>
      <c r="F4184" s="31" t="s">
        <v>403</v>
      </c>
      <c r="G4184" s="163" t="s">
        <v>1728</v>
      </c>
      <c r="H4184" s="31" t="s">
        <v>1728</v>
      </c>
      <c r="I4184" s="168" t="s">
        <v>9356</v>
      </c>
      <c r="J4184" s="173">
        <v>1.0</v>
      </c>
      <c r="K4184" s="31" t="s">
        <v>945</v>
      </c>
      <c r="L4184" s="31" t="s">
        <v>134</v>
      </c>
      <c r="M4184" s="174">
        <v>45764.0</v>
      </c>
      <c r="N4184" s="31" t="s">
        <v>2</v>
      </c>
      <c r="O4184" s="173">
        <v>1.0</v>
      </c>
    </row>
    <row r="4185">
      <c r="A4185" s="99" t="s">
        <v>9743</v>
      </c>
      <c r="B4185" s="168" t="s">
        <v>9496</v>
      </c>
      <c r="C4185" s="31" t="s">
        <v>1735</v>
      </c>
      <c r="D4185" s="168" t="s">
        <v>9497</v>
      </c>
      <c r="E4185" s="31" t="s">
        <v>9498</v>
      </c>
      <c r="F4185" s="31" t="s">
        <v>401</v>
      </c>
      <c r="G4185" s="168" t="s">
        <v>8778</v>
      </c>
      <c r="H4185" s="31" t="s">
        <v>8043</v>
      </c>
      <c r="I4185" s="168" t="s">
        <v>1755</v>
      </c>
      <c r="J4185" s="173">
        <v>1.0</v>
      </c>
      <c r="K4185" s="31" t="s">
        <v>9</v>
      </c>
      <c r="L4185" s="31" t="s">
        <v>134</v>
      </c>
      <c r="M4185" s="174">
        <v>45764.0</v>
      </c>
      <c r="N4185" s="31" t="s">
        <v>2</v>
      </c>
      <c r="O4185" s="173">
        <v>1.0</v>
      </c>
    </row>
    <row r="4186">
      <c r="A4186" s="99" t="s">
        <v>9744</v>
      </c>
      <c r="B4186" s="168" t="s">
        <v>9745</v>
      </c>
      <c r="C4186" s="31" t="s">
        <v>1725</v>
      </c>
      <c r="D4186" s="168" t="s">
        <v>9746</v>
      </c>
      <c r="E4186" s="31" t="s">
        <v>9747</v>
      </c>
      <c r="F4186" s="31" t="s">
        <v>178</v>
      </c>
      <c r="G4186" s="163" t="s">
        <v>1728</v>
      </c>
      <c r="H4186" s="31" t="s">
        <v>1728</v>
      </c>
      <c r="I4186" s="168" t="s">
        <v>1755</v>
      </c>
      <c r="J4186" s="173">
        <v>1.0</v>
      </c>
      <c r="K4186" s="31" t="s">
        <v>9</v>
      </c>
      <c r="L4186" s="31" t="s">
        <v>134</v>
      </c>
      <c r="M4186" s="174">
        <v>45764.0</v>
      </c>
      <c r="N4186" s="31" t="s">
        <v>2</v>
      </c>
      <c r="O4186" s="173">
        <v>1.0</v>
      </c>
    </row>
    <row r="4187">
      <c r="A4187" s="99" t="s">
        <v>9748</v>
      </c>
      <c r="B4187" s="168" t="s">
        <v>9749</v>
      </c>
      <c r="C4187" s="31" t="s">
        <v>1725</v>
      </c>
      <c r="D4187" s="168" t="s">
        <v>9750</v>
      </c>
      <c r="E4187" s="31" t="s">
        <v>2895</v>
      </c>
      <c r="F4187" s="31" t="s">
        <v>513</v>
      </c>
      <c r="G4187" s="163" t="s">
        <v>1728</v>
      </c>
      <c r="H4187" s="31" t="s">
        <v>1728</v>
      </c>
      <c r="I4187" s="168" t="s">
        <v>9356</v>
      </c>
      <c r="J4187" s="173">
        <v>1.0</v>
      </c>
      <c r="K4187" s="31" t="s">
        <v>945</v>
      </c>
      <c r="L4187" s="31" t="s">
        <v>134</v>
      </c>
      <c r="M4187" s="174">
        <v>45764.0</v>
      </c>
      <c r="N4187" s="31" t="s">
        <v>2</v>
      </c>
      <c r="O4187" s="173">
        <v>1.0</v>
      </c>
    </row>
    <row r="4188">
      <c r="A4188" s="99" t="s">
        <v>9751</v>
      </c>
      <c r="B4188" s="168" t="s">
        <v>9726</v>
      </c>
      <c r="C4188" s="31" t="s">
        <v>1732</v>
      </c>
      <c r="D4188" s="168" t="s">
        <v>9727</v>
      </c>
      <c r="E4188" s="31" t="s">
        <v>9728</v>
      </c>
      <c r="F4188" s="31" t="s">
        <v>513</v>
      </c>
      <c r="G4188" s="168" t="s">
        <v>8778</v>
      </c>
      <c r="H4188" s="31" t="s">
        <v>8043</v>
      </c>
      <c r="I4188" s="168" t="s">
        <v>1755</v>
      </c>
      <c r="J4188" s="173">
        <v>1.0</v>
      </c>
      <c r="K4188" s="31" t="s">
        <v>9</v>
      </c>
      <c r="L4188" s="31" t="s">
        <v>134</v>
      </c>
      <c r="M4188" s="174">
        <v>45764.0</v>
      </c>
      <c r="N4188" s="31" t="s">
        <v>2</v>
      </c>
      <c r="O4188" s="173">
        <v>1.0</v>
      </c>
    </row>
    <row r="4189">
      <c r="A4189" s="99" t="s">
        <v>9752</v>
      </c>
      <c r="B4189" s="168" t="s">
        <v>9741</v>
      </c>
      <c r="C4189" s="31" t="s">
        <v>1732</v>
      </c>
      <c r="D4189" s="168" t="s">
        <v>9742</v>
      </c>
      <c r="E4189" s="31" t="s">
        <v>4171</v>
      </c>
      <c r="F4189" s="31" t="s">
        <v>403</v>
      </c>
      <c r="G4189" s="168" t="s">
        <v>8744</v>
      </c>
      <c r="H4189" s="31" t="s">
        <v>8048</v>
      </c>
      <c r="I4189" s="168" t="s">
        <v>9356</v>
      </c>
      <c r="J4189" s="173">
        <v>1.0</v>
      </c>
      <c r="K4189" s="31" t="s">
        <v>945</v>
      </c>
      <c r="L4189" s="31" t="s">
        <v>134</v>
      </c>
      <c r="M4189" s="174">
        <v>45764.0</v>
      </c>
      <c r="N4189" s="31" t="s">
        <v>2</v>
      </c>
      <c r="O4189" s="173">
        <v>1.0</v>
      </c>
    </row>
    <row r="4190">
      <c r="A4190" s="99" t="s">
        <v>9753</v>
      </c>
      <c r="B4190" s="168" t="s">
        <v>9586</v>
      </c>
      <c r="C4190" s="31" t="s">
        <v>1735</v>
      </c>
      <c r="D4190" s="168" t="s">
        <v>9587</v>
      </c>
      <c r="E4190" s="31" t="s">
        <v>9588</v>
      </c>
      <c r="F4190" s="31" t="s">
        <v>178</v>
      </c>
      <c r="G4190" s="168" t="s">
        <v>6891</v>
      </c>
      <c r="H4190" s="31" t="s">
        <v>6719</v>
      </c>
      <c r="I4190" s="168" t="s">
        <v>9356</v>
      </c>
      <c r="J4190" s="173">
        <v>1.0</v>
      </c>
      <c r="K4190" s="31" t="s">
        <v>945</v>
      </c>
      <c r="L4190" s="31" t="s">
        <v>134</v>
      </c>
      <c r="M4190" s="174">
        <v>45764.0</v>
      </c>
      <c r="N4190" s="31" t="s">
        <v>2</v>
      </c>
      <c r="O4190" s="173">
        <v>1.0</v>
      </c>
    </row>
    <row r="4191">
      <c r="A4191" s="99" t="s">
        <v>9754</v>
      </c>
      <c r="B4191" s="168" t="s">
        <v>9738</v>
      </c>
      <c r="C4191" s="31" t="s">
        <v>1732</v>
      </c>
      <c r="D4191" s="168" t="s">
        <v>9739</v>
      </c>
      <c r="E4191" s="31" t="s">
        <v>4865</v>
      </c>
      <c r="F4191" s="31" t="s">
        <v>178</v>
      </c>
      <c r="G4191" s="168" t="s">
        <v>6891</v>
      </c>
      <c r="H4191" s="31" t="s">
        <v>6719</v>
      </c>
      <c r="I4191" s="168" t="s">
        <v>1755</v>
      </c>
      <c r="J4191" s="173">
        <v>1.0</v>
      </c>
      <c r="K4191" s="31" t="s">
        <v>9</v>
      </c>
      <c r="L4191" s="31" t="s">
        <v>134</v>
      </c>
      <c r="M4191" s="174">
        <v>45764.0</v>
      </c>
      <c r="N4191" s="31" t="s">
        <v>2</v>
      </c>
      <c r="O4191" s="173">
        <v>1.0</v>
      </c>
    </row>
    <row r="4192">
      <c r="A4192" s="99" t="s">
        <v>9755</v>
      </c>
      <c r="B4192" s="168" t="s">
        <v>9623</v>
      </c>
      <c r="C4192" s="31" t="s">
        <v>1735</v>
      </c>
      <c r="D4192" s="168" t="s">
        <v>9624</v>
      </c>
      <c r="E4192" s="31" t="s">
        <v>9625</v>
      </c>
      <c r="F4192" s="31" t="s">
        <v>722</v>
      </c>
      <c r="G4192" s="168" t="s">
        <v>7953</v>
      </c>
      <c r="H4192" s="31" t="s">
        <v>7912</v>
      </c>
      <c r="I4192" s="168" t="s">
        <v>1729</v>
      </c>
      <c r="J4192" s="173">
        <v>1.0</v>
      </c>
      <c r="K4192" s="31" t="s">
        <v>82</v>
      </c>
      <c r="L4192" s="31" t="s">
        <v>134</v>
      </c>
      <c r="M4192" s="174">
        <v>45764.0</v>
      </c>
      <c r="N4192" s="31" t="s">
        <v>2</v>
      </c>
      <c r="O4192" s="173">
        <v>1.0</v>
      </c>
    </row>
    <row r="4193">
      <c r="A4193" s="99" t="s">
        <v>9756</v>
      </c>
      <c r="B4193" s="168" t="s">
        <v>9757</v>
      </c>
      <c r="C4193" s="31" t="s">
        <v>1725</v>
      </c>
      <c r="D4193" s="168" t="s">
        <v>9758</v>
      </c>
      <c r="E4193" s="31" t="s">
        <v>6691</v>
      </c>
      <c r="F4193" s="31" t="s">
        <v>725</v>
      </c>
      <c r="G4193" s="163" t="s">
        <v>1728</v>
      </c>
      <c r="H4193" s="31" t="s">
        <v>1728</v>
      </c>
      <c r="I4193" s="168" t="s">
        <v>1755</v>
      </c>
      <c r="J4193" s="173">
        <v>1.0</v>
      </c>
      <c r="K4193" s="31" t="s">
        <v>9</v>
      </c>
      <c r="L4193" s="31" t="s">
        <v>134</v>
      </c>
      <c r="M4193" s="174">
        <v>45764.0</v>
      </c>
      <c r="N4193" s="31" t="s">
        <v>2</v>
      </c>
      <c r="O4193" s="173">
        <v>1.0</v>
      </c>
    </row>
    <row r="4194">
      <c r="A4194" s="99" t="s">
        <v>9759</v>
      </c>
      <c r="B4194" s="168" t="s">
        <v>9519</v>
      </c>
      <c r="C4194" s="31" t="s">
        <v>1735</v>
      </c>
      <c r="D4194" s="168" t="s">
        <v>9520</v>
      </c>
      <c r="E4194" s="31" t="s">
        <v>9521</v>
      </c>
      <c r="F4194" s="31" t="s">
        <v>403</v>
      </c>
      <c r="G4194" s="168" t="s">
        <v>1736</v>
      </c>
      <c r="H4194" s="31" t="s">
        <v>1733</v>
      </c>
      <c r="I4194" s="168" t="s">
        <v>1729</v>
      </c>
      <c r="J4194" s="173">
        <v>1.0</v>
      </c>
      <c r="K4194" s="31" t="s">
        <v>82</v>
      </c>
      <c r="L4194" s="31" t="s">
        <v>134</v>
      </c>
      <c r="M4194" s="174">
        <v>45764.0</v>
      </c>
      <c r="N4194" s="31" t="s">
        <v>2</v>
      </c>
      <c r="O4194" s="173">
        <v>1.0</v>
      </c>
    </row>
    <row r="4195">
      <c r="A4195" s="99" t="s">
        <v>9760</v>
      </c>
      <c r="B4195" s="168" t="s">
        <v>9712</v>
      </c>
      <c r="C4195" s="31" t="s">
        <v>1732</v>
      </c>
      <c r="D4195" s="168" t="s">
        <v>9713</v>
      </c>
      <c r="E4195" s="31" t="s">
        <v>9714</v>
      </c>
      <c r="F4195" s="31" t="s">
        <v>722</v>
      </c>
      <c r="G4195" s="168" t="s">
        <v>7953</v>
      </c>
      <c r="H4195" s="31" t="s">
        <v>7912</v>
      </c>
      <c r="I4195" s="168" t="s">
        <v>1729</v>
      </c>
      <c r="J4195" s="173">
        <v>1.0</v>
      </c>
      <c r="K4195" s="31" t="s">
        <v>82</v>
      </c>
      <c r="L4195" s="31" t="s">
        <v>134</v>
      </c>
      <c r="M4195" s="174">
        <v>45764.0</v>
      </c>
      <c r="N4195" s="31" t="s">
        <v>2</v>
      </c>
      <c r="O4195" s="173">
        <v>1.0</v>
      </c>
    </row>
    <row r="4196">
      <c r="A4196" s="99" t="s">
        <v>9761</v>
      </c>
      <c r="B4196" s="168" t="s">
        <v>9590</v>
      </c>
      <c r="C4196" s="31" t="s">
        <v>1735</v>
      </c>
      <c r="D4196" s="168" t="s">
        <v>9591</v>
      </c>
      <c r="E4196" s="31" t="s">
        <v>9592</v>
      </c>
      <c r="F4196" s="31" t="s">
        <v>132</v>
      </c>
      <c r="G4196" s="168" t="s">
        <v>6736</v>
      </c>
      <c r="H4196" s="31" t="s">
        <v>6716</v>
      </c>
      <c r="I4196" s="168" t="s">
        <v>1755</v>
      </c>
      <c r="J4196" s="173">
        <v>1.0</v>
      </c>
      <c r="K4196" s="31" t="s">
        <v>9</v>
      </c>
      <c r="L4196" s="31" t="s">
        <v>134</v>
      </c>
      <c r="M4196" s="174">
        <v>45764.0</v>
      </c>
      <c r="N4196" s="31" t="s">
        <v>2</v>
      </c>
      <c r="O4196" s="173">
        <v>1.0</v>
      </c>
    </row>
    <row r="4197">
      <c r="A4197" s="99" t="s">
        <v>9762</v>
      </c>
      <c r="B4197" s="168" t="s">
        <v>9749</v>
      </c>
      <c r="C4197" s="31" t="s">
        <v>1732</v>
      </c>
      <c r="D4197" s="168" t="s">
        <v>9750</v>
      </c>
      <c r="E4197" s="31" t="s">
        <v>2895</v>
      </c>
      <c r="F4197" s="31" t="s">
        <v>513</v>
      </c>
      <c r="G4197" s="168" t="s">
        <v>8744</v>
      </c>
      <c r="H4197" s="31" t="s">
        <v>8048</v>
      </c>
      <c r="I4197" s="168" t="s">
        <v>9356</v>
      </c>
      <c r="J4197" s="173">
        <v>1.0</v>
      </c>
      <c r="K4197" s="31" t="s">
        <v>945</v>
      </c>
      <c r="L4197" s="31" t="s">
        <v>134</v>
      </c>
      <c r="M4197" s="174">
        <v>45764.0</v>
      </c>
      <c r="N4197" s="31" t="s">
        <v>2</v>
      </c>
      <c r="O4197" s="173">
        <v>1.0</v>
      </c>
    </row>
    <row r="4198">
      <c r="A4198" s="99" t="s">
        <v>9763</v>
      </c>
      <c r="B4198" s="168" t="s">
        <v>9764</v>
      </c>
      <c r="C4198" s="31" t="s">
        <v>1725</v>
      </c>
      <c r="D4198" s="168" t="s">
        <v>9765</v>
      </c>
      <c r="E4198" s="31" t="s">
        <v>9766</v>
      </c>
      <c r="F4198" s="31" t="s">
        <v>131</v>
      </c>
      <c r="G4198" s="163" t="s">
        <v>1728</v>
      </c>
      <c r="H4198" s="31" t="s">
        <v>1728</v>
      </c>
      <c r="I4198" s="168" t="s">
        <v>9356</v>
      </c>
      <c r="J4198" s="173">
        <v>1.0</v>
      </c>
      <c r="K4198" s="31" t="s">
        <v>945</v>
      </c>
      <c r="L4198" s="31" t="s">
        <v>134</v>
      </c>
      <c r="M4198" s="174">
        <v>45764.0</v>
      </c>
      <c r="N4198" s="31" t="s">
        <v>2</v>
      </c>
      <c r="O4198" s="173">
        <v>1.0</v>
      </c>
    </row>
    <row r="4199">
      <c r="A4199" s="99" t="s">
        <v>9767</v>
      </c>
      <c r="B4199" s="168" t="s">
        <v>9768</v>
      </c>
      <c r="C4199" s="31" t="s">
        <v>1725</v>
      </c>
      <c r="D4199" s="168" t="s">
        <v>9769</v>
      </c>
      <c r="E4199" s="31" t="s">
        <v>9770</v>
      </c>
      <c r="F4199" s="31" t="s">
        <v>178</v>
      </c>
      <c r="G4199" s="163" t="s">
        <v>1728</v>
      </c>
      <c r="H4199" s="31" t="s">
        <v>1728</v>
      </c>
      <c r="I4199" s="168" t="s">
        <v>1755</v>
      </c>
      <c r="J4199" s="173">
        <v>1.0</v>
      </c>
      <c r="K4199" s="31" t="s">
        <v>9</v>
      </c>
      <c r="L4199" s="31" t="s">
        <v>134</v>
      </c>
      <c r="M4199" s="174">
        <v>45764.0</v>
      </c>
      <c r="N4199" s="31" t="s">
        <v>2</v>
      </c>
      <c r="O4199" s="173">
        <v>1.0</v>
      </c>
    </row>
    <row r="4200">
      <c r="A4200" s="99" t="s">
        <v>9771</v>
      </c>
      <c r="B4200" s="168" t="s">
        <v>9422</v>
      </c>
      <c r="C4200" s="31" t="s">
        <v>1735</v>
      </c>
      <c r="D4200" s="168" t="s">
        <v>9423</v>
      </c>
      <c r="E4200" s="31" t="s">
        <v>9424</v>
      </c>
      <c r="F4200" s="31" t="s">
        <v>725</v>
      </c>
      <c r="G4200" s="168" t="s">
        <v>8012</v>
      </c>
      <c r="H4200" s="31" t="s">
        <v>7841</v>
      </c>
      <c r="I4200" s="168" t="s">
        <v>9356</v>
      </c>
      <c r="J4200" s="173">
        <v>1.0</v>
      </c>
      <c r="K4200" s="31" t="s">
        <v>945</v>
      </c>
      <c r="L4200" s="31" t="s">
        <v>134</v>
      </c>
      <c r="M4200" s="174">
        <v>45764.0</v>
      </c>
      <c r="N4200" s="31" t="s">
        <v>2</v>
      </c>
      <c r="O4200" s="173">
        <v>1.0</v>
      </c>
    </row>
    <row r="4201">
      <c r="A4201" s="99" t="s">
        <v>9772</v>
      </c>
      <c r="B4201" s="168" t="s">
        <v>9773</v>
      </c>
      <c r="C4201" s="31" t="s">
        <v>1725</v>
      </c>
      <c r="D4201" s="168" t="s">
        <v>9774</v>
      </c>
      <c r="E4201" s="31" t="s">
        <v>9775</v>
      </c>
      <c r="F4201" s="31" t="s">
        <v>725</v>
      </c>
      <c r="G4201" s="163" t="s">
        <v>1728</v>
      </c>
      <c r="H4201" s="31" t="s">
        <v>1728</v>
      </c>
      <c r="I4201" s="168" t="s">
        <v>9356</v>
      </c>
      <c r="J4201" s="173">
        <v>1.0</v>
      </c>
      <c r="K4201" s="31" t="s">
        <v>945</v>
      </c>
      <c r="L4201" s="31" t="s">
        <v>134</v>
      </c>
      <c r="M4201" s="174">
        <v>45764.0</v>
      </c>
      <c r="N4201" s="31" t="s">
        <v>2</v>
      </c>
      <c r="O4201" s="173">
        <v>1.0</v>
      </c>
    </row>
    <row r="4202">
      <c r="A4202" s="99" t="s">
        <v>9776</v>
      </c>
      <c r="B4202" s="168" t="s">
        <v>9764</v>
      </c>
      <c r="C4202" s="31" t="s">
        <v>1732</v>
      </c>
      <c r="D4202" s="168" t="s">
        <v>9765</v>
      </c>
      <c r="E4202" s="31" t="s">
        <v>9766</v>
      </c>
      <c r="F4202" s="31" t="s">
        <v>131</v>
      </c>
      <c r="G4202" s="168" t="s">
        <v>6736</v>
      </c>
      <c r="H4202" s="31" t="s">
        <v>6716</v>
      </c>
      <c r="I4202" s="168" t="s">
        <v>9356</v>
      </c>
      <c r="J4202" s="173">
        <v>1.0</v>
      </c>
      <c r="K4202" s="31" t="s">
        <v>945</v>
      </c>
      <c r="L4202" s="31" t="s">
        <v>134</v>
      </c>
      <c r="M4202" s="174">
        <v>45764.0</v>
      </c>
      <c r="N4202" s="31" t="s">
        <v>2</v>
      </c>
      <c r="O4202" s="173">
        <v>1.0</v>
      </c>
    </row>
    <row r="4203">
      <c r="A4203" s="99" t="s">
        <v>9777</v>
      </c>
      <c r="B4203" s="168" t="s">
        <v>9778</v>
      </c>
      <c r="C4203" s="31" t="s">
        <v>1725</v>
      </c>
      <c r="D4203" s="168" t="s">
        <v>9779</v>
      </c>
      <c r="E4203" s="31" t="s">
        <v>9780</v>
      </c>
      <c r="F4203" s="31" t="s">
        <v>401</v>
      </c>
      <c r="G4203" s="163" t="s">
        <v>1728</v>
      </c>
      <c r="H4203" s="31" t="s">
        <v>1728</v>
      </c>
      <c r="I4203" s="168" t="s">
        <v>9356</v>
      </c>
      <c r="J4203" s="173">
        <v>1.0</v>
      </c>
      <c r="K4203" s="31" t="s">
        <v>945</v>
      </c>
      <c r="L4203" s="31" t="s">
        <v>134</v>
      </c>
      <c r="M4203" s="174">
        <v>45764.0</v>
      </c>
      <c r="N4203" s="31" t="s">
        <v>2</v>
      </c>
      <c r="O4203" s="173">
        <v>1.0</v>
      </c>
    </row>
    <row r="4204">
      <c r="A4204" s="99" t="s">
        <v>9781</v>
      </c>
      <c r="B4204" s="168" t="s">
        <v>9697</v>
      </c>
      <c r="C4204" s="31" t="s">
        <v>1732</v>
      </c>
      <c r="D4204" s="168" t="s">
        <v>9698</v>
      </c>
      <c r="E4204" s="31" t="s">
        <v>9699</v>
      </c>
      <c r="F4204" s="31" t="s">
        <v>178</v>
      </c>
      <c r="G4204" s="168" t="s">
        <v>8012</v>
      </c>
      <c r="H4204" s="31" t="s">
        <v>7841</v>
      </c>
      <c r="I4204" s="168" t="s">
        <v>1729</v>
      </c>
      <c r="J4204" s="173">
        <v>1.0</v>
      </c>
      <c r="K4204" s="31" t="s">
        <v>82</v>
      </c>
      <c r="L4204" s="31" t="s">
        <v>134</v>
      </c>
      <c r="M4204" s="174">
        <v>45764.0</v>
      </c>
      <c r="N4204" s="31" t="s">
        <v>2</v>
      </c>
      <c r="O4204" s="173">
        <v>1.0</v>
      </c>
    </row>
    <row r="4205">
      <c r="A4205" s="99" t="s">
        <v>9782</v>
      </c>
      <c r="B4205" s="168" t="s">
        <v>9783</v>
      </c>
      <c r="C4205" s="31" t="s">
        <v>1725</v>
      </c>
      <c r="D4205" s="168" t="s">
        <v>9784</v>
      </c>
      <c r="E4205" s="31" t="s">
        <v>9785</v>
      </c>
      <c r="F4205" s="31" t="s">
        <v>178</v>
      </c>
      <c r="G4205" s="163" t="s">
        <v>1728</v>
      </c>
      <c r="H4205" s="31" t="s">
        <v>1728</v>
      </c>
      <c r="I4205" s="168" t="s">
        <v>9356</v>
      </c>
      <c r="J4205" s="173">
        <v>1.0</v>
      </c>
      <c r="K4205" s="31" t="s">
        <v>945</v>
      </c>
      <c r="L4205" s="31" t="s">
        <v>134</v>
      </c>
      <c r="M4205" s="174">
        <v>45764.0</v>
      </c>
      <c r="N4205" s="31" t="s">
        <v>2</v>
      </c>
      <c r="O4205" s="173">
        <v>1.0</v>
      </c>
    </row>
    <row r="4206">
      <c r="A4206" s="99" t="s">
        <v>9786</v>
      </c>
      <c r="B4206" s="168" t="s">
        <v>9783</v>
      </c>
      <c r="C4206" s="31" t="s">
        <v>1725</v>
      </c>
      <c r="D4206" s="168" t="s">
        <v>9784</v>
      </c>
      <c r="E4206" s="31" t="s">
        <v>9785</v>
      </c>
      <c r="F4206" s="31" t="s">
        <v>178</v>
      </c>
      <c r="G4206" s="163" t="s">
        <v>1728</v>
      </c>
      <c r="H4206" s="31" t="s">
        <v>1728</v>
      </c>
      <c r="I4206" s="168" t="s">
        <v>1729</v>
      </c>
      <c r="J4206" s="173">
        <v>1.0</v>
      </c>
      <c r="K4206" s="31" t="s">
        <v>82</v>
      </c>
      <c r="L4206" s="31" t="s">
        <v>134</v>
      </c>
      <c r="M4206" s="174">
        <v>45764.0</v>
      </c>
      <c r="N4206" s="31" t="s">
        <v>2</v>
      </c>
      <c r="O4206" s="173">
        <v>1.0</v>
      </c>
    </row>
    <row r="4207">
      <c r="A4207" s="99" t="s">
        <v>9787</v>
      </c>
      <c r="B4207" s="168" t="s">
        <v>9788</v>
      </c>
      <c r="C4207" s="31" t="s">
        <v>1725</v>
      </c>
      <c r="D4207" s="168" t="s">
        <v>9789</v>
      </c>
      <c r="E4207" s="31" t="s">
        <v>9790</v>
      </c>
      <c r="F4207" s="31" t="s">
        <v>722</v>
      </c>
      <c r="G4207" s="163" t="s">
        <v>1728</v>
      </c>
      <c r="H4207" s="31" t="s">
        <v>1728</v>
      </c>
      <c r="I4207" s="168" t="s">
        <v>9356</v>
      </c>
      <c r="J4207" s="173">
        <v>1.0</v>
      </c>
      <c r="K4207" s="31" t="s">
        <v>945</v>
      </c>
      <c r="L4207" s="31" t="s">
        <v>134</v>
      </c>
      <c r="M4207" s="174">
        <v>45764.0</v>
      </c>
      <c r="N4207" s="31" t="s">
        <v>2</v>
      </c>
      <c r="O4207" s="173">
        <v>1.0</v>
      </c>
    </row>
    <row r="4208">
      <c r="A4208" s="99" t="s">
        <v>9791</v>
      </c>
      <c r="B4208" s="168" t="s">
        <v>9397</v>
      </c>
      <c r="C4208" s="31" t="s">
        <v>1735</v>
      </c>
      <c r="D4208" s="168" t="s">
        <v>9398</v>
      </c>
      <c r="E4208" s="31" t="s">
        <v>4041</v>
      </c>
      <c r="F4208" s="31" t="s">
        <v>517</v>
      </c>
      <c r="G4208" s="168" t="s">
        <v>8730</v>
      </c>
      <c r="H4208" s="31" t="s">
        <v>8731</v>
      </c>
      <c r="I4208" s="168" t="s">
        <v>1755</v>
      </c>
      <c r="J4208" s="173">
        <v>1.0</v>
      </c>
      <c r="K4208" s="31" t="s">
        <v>9</v>
      </c>
      <c r="L4208" s="31" t="s">
        <v>134</v>
      </c>
      <c r="M4208" s="174">
        <v>45764.0</v>
      </c>
      <c r="N4208" s="31" t="s">
        <v>2</v>
      </c>
      <c r="O4208" s="173">
        <v>1.0</v>
      </c>
    </row>
    <row r="4209">
      <c r="A4209" s="99" t="s">
        <v>9792</v>
      </c>
      <c r="B4209" s="168" t="s">
        <v>9607</v>
      </c>
      <c r="C4209" s="31" t="s">
        <v>1735</v>
      </c>
      <c r="D4209" s="168" t="s">
        <v>9608</v>
      </c>
      <c r="E4209" s="31" t="s">
        <v>9609</v>
      </c>
      <c r="F4209" s="31" t="s">
        <v>401</v>
      </c>
      <c r="G4209" s="168" t="s">
        <v>8744</v>
      </c>
      <c r="H4209" s="31" t="s">
        <v>8048</v>
      </c>
      <c r="I4209" s="168" t="s">
        <v>9356</v>
      </c>
      <c r="J4209" s="173">
        <v>1.0</v>
      </c>
      <c r="K4209" s="31" t="s">
        <v>945</v>
      </c>
      <c r="L4209" s="31" t="s">
        <v>134</v>
      </c>
      <c r="M4209" s="174">
        <v>45764.0</v>
      </c>
      <c r="N4209" s="31" t="s">
        <v>2</v>
      </c>
      <c r="O4209" s="173">
        <v>1.0</v>
      </c>
    </row>
    <row r="4210">
      <c r="A4210" s="99" t="s">
        <v>9793</v>
      </c>
      <c r="B4210" s="168" t="s">
        <v>9778</v>
      </c>
      <c r="C4210" s="31" t="s">
        <v>1732</v>
      </c>
      <c r="D4210" s="168" t="s">
        <v>9779</v>
      </c>
      <c r="E4210" s="31" t="s">
        <v>9780</v>
      </c>
      <c r="F4210" s="31" t="s">
        <v>401</v>
      </c>
      <c r="G4210" s="168" t="s">
        <v>1749</v>
      </c>
      <c r="H4210" s="31" t="s">
        <v>1742</v>
      </c>
      <c r="I4210" s="168" t="s">
        <v>9356</v>
      </c>
      <c r="J4210" s="173">
        <v>1.0</v>
      </c>
      <c r="K4210" s="31" t="s">
        <v>945</v>
      </c>
      <c r="L4210" s="31" t="s">
        <v>134</v>
      </c>
      <c r="M4210" s="174">
        <v>45764.0</v>
      </c>
      <c r="N4210" s="31" t="s">
        <v>2</v>
      </c>
      <c r="O4210" s="173">
        <v>1.0</v>
      </c>
    </row>
    <row r="4211">
      <c r="A4211" s="99" t="s">
        <v>9794</v>
      </c>
      <c r="B4211" s="168" t="s">
        <v>9795</v>
      </c>
      <c r="C4211" s="31" t="s">
        <v>1725</v>
      </c>
      <c r="D4211" s="168" t="s">
        <v>9796</v>
      </c>
      <c r="E4211" s="31" t="s">
        <v>9797</v>
      </c>
      <c r="F4211" s="31" t="s">
        <v>513</v>
      </c>
      <c r="G4211" s="163" t="s">
        <v>1728</v>
      </c>
      <c r="H4211" s="31" t="s">
        <v>1728</v>
      </c>
      <c r="I4211" s="168" t="s">
        <v>9356</v>
      </c>
      <c r="J4211" s="173">
        <v>1.0</v>
      </c>
      <c r="K4211" s="31" t="s">
        <v>945</v>
      </c>
      <c r="L4211" s="31" t="s">
        <v>134</v>
      </c>
      <c r="M4211" s="174">
        <v>45764.0</v>
      </c>
      <c r="N4211" s="31" t="s">
        <v>2</v>
      </c>
      <c r="O4211" s="173">
        <v>1.0</v>
      </c>
    </row>
    <row r="4212">
      <c r="A4212" s="99" t="s">
        <v>9798</v>
      </c>
      <c r="B4212" s="168" t="s">
        <v>9799</v>
      </c>
      <c r="C4212" s="31" t="s">
        <v>1725</v>
      </c>
      <c r="D4212" s="168" t="s">
        <v>9800</v>
      </c>
      <c r="E4212" s="31" t="s">
        <v>7083</v>
      </c>
      <c r="F4212" s="31" t="s">
        <v>131</v>
      </c>
      <c r="G4212" s="163" t="s">
        <v>1728</v>
      </c>
      <c r="H4212" s="31" t="s">
        <v>1728</v>
      </c>
      <c r="I4212" s="168" t="s">
        <v>9356</v>
      </c>
      <c r="J4212" s="173">
        <v>1.0</v>
      </c>
      <c r="K4212" s="31" t="s">
        <v>945</v>
      </c>
      <c r="L4212" s="31" t="s">
        <v>134</v>
      </c>
      <c r="M4212" s="174">
        <v>45764.0</v>
      </c>
      <c r="N4212" s="31" t="s">
        <v>2</v>
      </c>
      <c r="O4212" s="173">
        <v>1.0</v>
      </c>
    </row>
    <row r="4213">
      <c r="A4213" s="99" t="s">
        <v>9801</v>
      </c>
      <c r="B4213" s="168" t="s">
        <v>9795</v>
      </c>
      <c r="C4213" s="31" t="s">
        <v>1725</v>
      </c>
      <c r="D4213" s="168" t="s">
        <v>9796</v>
      </c>
      <c r="E4213" s="31" t="s">
        <v>9797</v>
      </c>
      <c r="F4213" s="31" t="s">
        <v>513</v>
      </c>
      <c r="G4213" s="163" t="s">
        <v>1728</v>
      </c>
      <c r="H4213" s="31" t="s">
        <v>1728</v>
      </c>
      <c r="I4213" s="168" t="s">
        <v>1755</v>
      </c>
      <c r="J4213" s="173">
        <v>1.0</v>
      </c>
      <c r="K4213" s="31" t="s">
        <v>9</v>
      </c>
      <c r="L4213" s="31" t="s">
        <v>134</v>
      </c>
      <c r="M4213" s="174">
        <v>45764.0</v>
      </c>
      <c r="N4213" s="31" t="s">
        <v>2</v>
      </c>
      <c r="O4213" s="173">
        <v>1.0</v>
      </c>
    </row>
    <row r="4214">
      <c r="A4214" s="99" t="s">
        <v>9802</v>
      </c>
      <c r="B4214" s="168" t="s">
        <v>9799</v>
      </c>
      <c r="C4214" s="31" t="s">
        <v>1725</v>
      </c>
      <c r="D4214" s="168" t="s">
        <v>9800</v>
      </c>
      <c r="E4214" s="31" t="s">
        <v>7083</v>
      </c>
      <c r="F4214" s="31" t="s">
        <v>131</v>
      </c>
      <c r="G4214" s="163" t="s">
        <v>1728</v>
      </c>
      <c r="H4214" s="31" t="s">
        <v>1728</v>
      </c>
      <c r="I4214" s="168" t="s">
        <v>1729</v>
      </c>
      <c r="J4214" s="173">
        <v>1.0</v>
      </c>
      <c r="K4214" s="31" t="s">
        <v>82</v>
      </c>
      <c r="L4214" s="31" t="s">
        <v>134</v>
      </c>
      <c r="M4214" s="174">
        <v>45764.0</v>
      </c>
      <c r="N4214" s="31" t="s">
        <v>2</v>
      </c>
      <c r="O4214" s="173">
        <v>1.0</v>
      </c>
    </row>
    <row r="4215">
      <c r="A4215" s="99" t="s">
        <v>9803</v>
      </c>
      <c r="B4215" s="168" t="s">
        <v>9601</v>
      </c>
      <c r="C4215" s="31" t="s">
        <v>1735</v>
      </c>
      <c r="D4215" s="168" t="s">
        <v>9602</v>
      </c>
      <c r="E4215" s="31" t="s">
        <v>9151</v>
      </c>
      <c r="F4215" s="31" t="s">
        <v>401</v>
      </c>
      <c r="G4215" s="168" t="s">
        <v>8778</v>
      </c>
      <c r="H4215" s="31" t="s">
        <v>8043</v>
      </c>
      <c r="I4215" s="168" t="s">
        <v>1729</v>
      </c>
      <c r="J4215" s="173">
        <v>1.0</v>
      </c>
      <c r="K4215" s="31" t="s">
        <v>82</v>
      </c>
      <c r="L4215" s="31" t="s">
        <v>134</v>
      </c>
      <c r="M4215" s="174">
        <v>45764.0</v>
      </c>
      <c r="N4215" s="31" t="s">
        <v>2</v>
      </c>
      <c r="O4215" s="173">
        <v>1.0</v>
      </c>
    </row>
    <row r="4216">
      <c r="A4216" s="99" t="s">
        <v>9804</v>
      </c>
      <c r="B4216" s="168" t="s">
        <v>9795</v>
      </c>
      <c r="C4216" s="31" t="s">
        <v>1732</v>
      </c>
      <c r="D4216" s="168" t="s">
        <v>9796</v>
      </c>
      <c r="E4216" s="31" t="s">
        <v>9797</v>
      </c>
      <c r="F4216" s="31" t="s">
        <v>513</v>
      </c>
      <c r="G4216" s="168" t="s">
        <v>8744</v>
      </c>
      <c r="H4216" s="31" t="s">
        <v>8048</v>
      </c>
      <c r="I4216" s="168" t="s">
        <v>1755</v>
      </c>
      <c r="J4216" s="173">
        <v>1.0</v>
      </c>
      <c r="K4216" s="31" t="s">
        <v>9</v>
      </c>
      <c r="L4216" s="31" t="s">
        <v>134</v>
      </c>
      <c r="M4216" s="174">
        <v>45764.0</v>
      </c>
      <c r="N4216" s="31" t="s">
        <v>2</v>
      </c>
      <c r="O4216" s="173">
        <v>1.0</v>
      </c>
    </row>
    <row r="4217">
      <c r="A4217" s="99" t="s">
        <v>9805</v>
      </c>
      <c r="B4217" s="168" t="s">
        <v>9806</v>
      </c>
      <c r="C4217" s="31" t="s">
        <v>1725</v>
      </c>
      <c r="D4217" s="168" t="s">
        <v>9807</v>
      </c>
      <c r="E4217" s="31" t="s">
        <v>4016</v>
      </c>
      <c r="F4217" s="31" t="s">
        <v>725</v>
      </c>
      <c r="G4217" s="163" t="s">
        <v>1728</v>
      </c>
      <c r="H4217" s="31" t="s">
        <v>1728</v>
      </c>
      <c r="I4217" s="168" t="s">
        <v>9356</v>
      </c>
      <c r="J4217" s="173">
        <v>1.0</v>
      </c>
      <c r="K4217" s="31" t="s">
        <v>945</v>
      </c>
      <c r="L4217" s="31" t="s">
        <v>134</v>
      </c>
      <c r="M4217" s="174">
        <v>45764.0</v>
      </c>
      <c r="N4217" s="31" t="s">
        <v>2</v>
      </c>
      <c r="O4217" s="173">
        <v>1.0</v>
      </c>
    </row>
    <row r="4218">
      <c r="A4218" s="99" t="s">
        <v>9808</v>
      </c>
      <c r="B4218" s="168" t="s">
        <v>9809</v>
      </c>
      <c r="C4218" s="31" t="s">
        <v>1725</v>
      </c>
      <c r="D4218" s="168" t="s">
        <v>9810</v>
      </c>
      <c r="E4218" s="31" t="s">
        <v>5514</v>
      </c>
      <c r="F4218" s="31" t="s">
        <v>517</v>
      </c>
      <c r="G4218" s="163" t="s">
        <v>1728</v>
      </c>
      <c r="H4218" s="31" t="s">
        <v>1728</v>
      </c>
      <c r="I4218" s="168" t="s">
        <v>9356</v>
      </c>
      <c r="J4218" s="173">
        <v>1.0</v>
      </c>
      <c r="K4218" s="31" t="s">
        <v>945</v>
      </c>
      <c r="L4218" s="31" t="s">
        <v>134</v>
      </c>
      <c r="M4218" s="174">
        <v>45764.0</v>
      </c>
      <c r="N4218" s="31" t="s">
        <v>2</v>
      </c>
      <c r="O4218" s="173">
        <v>1.0</v>
      </c>
    </row>
    <row r="4219">
      <c r="A4219" s="99" t="s">
        <v>9811</v>
      </c>
      <c r="B4219" s="168" t="s">
        <v>9745</v>
      </c>
      <c r="C4219" s="31" t="s">
        <v>1732</v>
      </c>
      <c r="D4219" s="168" t="s">
        <v>9746</v>
      </c>
      <c r="E4219" s="31" t="s">
        <v>9747</v>
      </c>
      <c r="F4219" s="31" t="s">
        <v>178</v>
      </c>
      <c r="G4219" s="168" t="s">
        <v>8778</v>
      </c>
      <c r="H4219" s="31" t="s">
        <v>8043</v>
      </c>
      <c r="I4219" s="168" t="s">
        <v>1755</v>
      </c>
      <c r="J4219" s="173">
        <v>1.0</v>
      </c>
      <c r="K4219" s="31" t="s">
        <v>9</v>
      </c>
      <c r="L4219" s="31" t="s">
        <v>134</v>
      </c>
      <c r="M4219" s="174">
        <v>45764.0</v>
      </c>
      <c r="N4219" s="31" t="s">
        <v>2</v>
      </c>
      <c r="O4219" s="173">
        <v>1.0</v>
      </c>
    </row>
    <row r="4220">
      <c r="A4220" s="99" t="s">
        <v>9812</v>
      </c>
      <c r="B4220" s="168" t="s">
        <v>9738</v>
      </c>
      <c r="C4220" s="31" t="s">
        <v>1735</v>
      </c>
      <c r="D4220" s="168" t="s">
        <v>9739</v>
      </c>
      <c r="E4220" s="31" t="s">
        <v>4865</v>
      </c>
      <c r="F4220" s="31" t="s">
        <v>178</v>
      </c>
      <c r="G4220" s="168" t="s">
        <v>6891</v>
      </c>
      <c r="H4220" s="31" t="s">
        <v>6719</v>
      </c>
      <c r="I4220" s="168" t="s">
        <v>1755</v>
      </c>
      <c r="J4220" s="173">
        <v>1.0</v>
      </c>
      <c r="K4220" s="31" t="s">
        <v>9</v>
      </c>
      <c r="L4220" s="31" t="s">
        <v>134</v>
      </c>
      <c r="M4220" s="174">
        <v>45764.0</v>
      </c>
      <c r="N4220" s="31" t="s">
        <v>2</v>
      </c>
      <c r="O4220" s="173">
        <v>1.0</v>
      </c>
    </row>
    <row r="4221">
      <c r="A4221" s="99" t="s">
        <v>9813</v>
      </c>
      <c r="B4221" s="168" t="s">
        <v>9809</v>
      </c>
      <c r="C4221" s="31" t="s">
        <v>1732</v>
      </c>
      <c r="D4221" s="168" t="s">
        <v>9810</v>
      </c>
      <c r="E4221" s="31" t="s">
        <v>5514</v>
      </c>
      <c r="F4221" s="31" t="s">
        <v>517</v>
      </c>
      <c r="G4221" s="168" t="s">
        <v>6891</v>
      </c>
      <c r="H4221" s="31" t="s">
        <v>6719</v>
      </c>
      <c r="I4221" s="168" t="s">
        <v>9356</v>
      </c>
      <c r="J4221" s="173">
        <v>1.0</v>
      </c>
      <c r="K4221" s="31" t="s">
        <v>945</v>
      </c>
      <c r="L4221" s="31" t="s">
        <v>134</v>
      </c>
      <c r="M4221" s="174">
        <v>45764.0</v>
      </c>
      <c r="N4221" s="31" t="s">
        <v>2</v>
      </c>
      <c r="O4221" s="173">
        <v>1.0</v>
      </c>
    </row>
    <row r="4222">
      <c r="A4222" s="99" t="s">
        <v>9814</v>
      </c>
      <c r="B4222" s="168" t="s">
        <v>9632</v>
      </c>
      <c r="C4222" s="31" t="s">
        <v>1735</v>
      </c>
      <c r="D4222" s="168" t="s">
        <v>9633</v>
      </c>
      <c r="E4222" s="31" t="s">
        <v>5906</v>
      </c>
      <c r="F4222" s="31" t="s">
        <v>132</v>
      </c>
      <c r="G4222" s="168" t="s">
        <v>6736</v>
      </c>
      <c r="H4222" s="31" t="s">
        <v>6716</v>
      </c>
      <c r="I4222" s="168" t="s">
        <v>9356</v>
      </c>
      <c r="J4222" s="173">
        <v>1.0</v>
      </c>
      <c r="K4222" s="31" t="s">
        <v>945</v>
      </c>
      <c r="L4222" s="31" t="s">
        <v>134</v>
      </c>
      <c r="M4222" s="174">
        <v>45764.0</v>
      </c>
      <c r="N4222" s="31" t="s">
        <v>2</v>
      </c>
      <c r="O4222" s="173">
        <v>1.0</v>
      </c>
    </row>
    <row r="4223">
      <c r="A4223" s="99" t="s">
        <v>9815</v>
      </c>
      <c r="B4223" s="168" t="s">
        <v>9799</v>
      </c>
      <c r="C4223" s="31" t="s">
        <v>1732</v>
      </c>
      <c r="D4223" s="168" t="s">
        <v>9800</v>
      </c>
      <c r="E4223" s="31" t="s">
        <v>7083</v>
      </c>
      <c r="F4223" s="31" t="s">
        <v>131</v>
      </c>
      <c r="G4223" s="168" t="s">
        <v>8730</v>
      </c>
      <c r="H4223" s="31" t="s">
        <v>8731</v>
      </c>
      <c r="I4223" s="168" t="s">
        <v>1729</v>
      </c>
      <c r="J4223" s="173">
        <v>1.0</v>
      </c>
      <c r="K4223" s="31" t="s">
        <v>82</v>
      </c>
      <c r="L4223" s="31" t="s">
        <v>134</v>
      </c>
      <c r="M4223" s="174">
        <v>45764.0</v>
      </c>
      <c r="N4223" s="31" t="s">
        <v>2</v>
      </c>
      <c r="O4223" s="173">
        <v>1.0</v>
      </c>
    </row>
    <row r="4224">
      <c r="A4224" s="99" t="s">
        <v>9816</v>
      </c>
      <c r="B4224" s="168" t="s">
        <v>9783</v>
      </c>
      <c r="C4224" s="31" t="s">
        <v>1732</v>
      </c>
      <c r="D4224" s="168" t="s">
        <v>9784</v>
      </c>
      <c r="E4224" s="31" t="s">
        <v>9785</v>
      </c>
      <c r="F4224" s="31" t="s">
        <v>178</v>
      </c>
      <c r="G4224" s="168" t="s">
        <v>6891</v>
      </c>
      <c r="H4224" s="31" t="s">
        <v>6719</v>
      </c>
      <c r="I4224" s="168" t="s">
        <v>1729</v>
      </c>
      <c r="J4224" s="173">
        <v>1.0</v>
      </c>
      <c r="K4224" s="31" t="s">
        <v>82</v>
      </c>
      <c r="L4224" s="31" t="s">
        <v>134</v>
      </c>
      <c r="M4224" s="174">
        <v>45764.0</v>
      </c>
      <c r="N4224" s="31" t="s">
        <v>2</v>
      </c>
      <c r="O4224" s="173">
        <v>1.0</v>
      </c>
    </row>
    <row r="4225">
      <c r="A4225" s="99" t="s">
        <v>9817</v>
      </c>
      <c r="B4225" s="168" t="s">
        <v>9818</v>
      </c>
      <c r="C4225" s="31" t="s">
        <v>1725</v>
      </c>
      <c r="D4225" s="168" t="s">
        <v>9819</v>
      </c>
      <c r="E4225" s="31" t="s">
        <v>9820</v>
      </c>
      <c r="F4225" s="31" t="s">
        <v>178</v>
      </c>
      <c r="G4225" s="163" t="s">
        <v>1728</v>
      </c>
      <c r="H4225" s="31" t="s">
        <v>1728</v>
      </c>
      <c r="I4225" s="168" t="s">
        <v>1755</v>
      </c>
      <c r="J4225" s="173">
        <v>1.0</v>
      </c>
      <c r="K4225" s="31" t="s">
        <v>9</v>
      </c>
      <c r="L4225" s="31" t="s">
        <v>134</v>
      </c>
      <c r="M4225" s="174">
        <v>45764.0</v>
      </c>
      <c r="N4225" s="31" t="s">
        <v>2</v>
      </c>
      <c r="O4225" s="173">
        <v>1.0</v>
      </c>
    </row>
    <row r="4226">
      <c r="A4226" s="99" t="s">
        <v>9821</v>
      </c>
      <c r="B4226" s="168" t="s">
        <v>9712</v>
      </c>
      <c r="C4226" s="31" t="s">
        <v>1735</v>
      </c>
      <c r="D4226" s="168" t="s">
        <v>9713</v>
      </c>
      <c r="E4226" s="31" t="s">
        <v>9714</v>
      </c>
      <c r="F4226" s="31" t="s">
        <v>722</v>
      </c>
      <c r="G4226" s="168" t="s">
        <v>7953</v>
      </c>
      <c r="H4226" s="31" t="s">
        <v>7912</v>
      </c>
      <c r="I4226" s="168" t="s">
        <v>1729</v>
      </c>
      <c r="J4226" s="173">
        <v>1.0</v>
      </c>
      <c r="K4226" s="31" t="s">
        <v>82</v>
      </c>
      <c r="L4226" s="31" t="s">
        <v>134</v>
      </c>
      <c r="M4226" s="174">
        <v>45764.0</v>
      </c>
      <c r="N4226" s="31" t="s">
        <v>2</v>
      </c>
      <c r="O4226" s="173">
        <v>1.0</v>
      </c>
    </row>
    <row r="4227">
      <c r="A4227" s="99" t="s">
        <v>9822</v>
      </c>
      <c r="B4227" s="168" t="s">
        <v>9788</v>
      </c>
      <c r="C4227" s="31" t="s">
        <v>1732</v>
      </c>
      <c r="D4227" s="168" t="s">
        <v>9789</v>
      </c>
      <c r="E4227" s="31" t="s">
        <v>9790</v>
      </c>
      <c r="F4227" s="31" t="s">
        <v>722</v>
      </c>
      <c r="G4227" s="168" t="s">
        <v>7953</v>
      </c>
      <c r="H4227" s="31" t="s">
        <v>7912</v>
      </c>
      <c r="I4227" s="168" t="s">
        <v>9356</v>
      </c>
      <c r="J4227" s="173">
        <v>1.0</v>
      </c>
      <c r="K4227" s="31" t="s">
        <v>945</v>
      </c>
      <c r="L4227" s="31" t="s">
        <v>134</v>
      </c>
      <c r="M4227" s="174">
        <v>45764.0</v>
      </c>
      <c r="N4227" s="31" t="s">
        <v>2</v>
      </c>
      <c r="O4227" s="173">
        <v>1.0</v>
      </c>
    </row>
    <row r="4228">
      <c r="A4228" s="99" t="s">
        <v>9823</v>
      </c>
      <c r="B4228" s="168" t="s">
        <v>9466</v>
      </c>
      <c r="C4228" s="31" t="s">
        <v>1735</v>
      </c>
      <c r="D4228" s="168" t="s">
        <v>9467</v>
      </c>
      <c r="E4228" s="31" t="s">
        <v>9468</v>
      </c>
      <c r="F4228" s="31" t="s">
        <v>513</v>
      </c>
      <c r="G4228" s="168" t="s">
        <v>1749</v>
      </c>
      <c r="H4228" s="31" t="s">
        <v>1742</v>
      </c>
      <c r="I4228" s="168" t="s">
        <v>9356</v>
      </c>
      <c r="J4228" s="173">
        <v>1.0</v>
      </c>
      <c r="K4228" s="31" t="s">
        <v>945</v>
      </c>
      <c r="L4228" s="31" t="s">
        <v>134</v>
      </c>
      <c r="M4228" s="174">
        <v>45764.0</v>
      </c>
      <c r="N4228" s="31" t="s">
        <v>2</v>
      </c>
      <c r="O4228" s="173">
        <v>1.0</v>
      </c>
    </row>
    <row r="4229">
      <c r="A4229" s="99" t="s">
        <v>9824</v>
      </c>
      <c r="B4229" s="168" t="s">
        <v>9825</v>
      </c>
      <c r="C4229" s="31" t="s">
        <v>1725</v>
      </c>
      <c r="D4229" s="168" t="s">
        <v>9826</v>
      </c>
      <c r="E4229" s="31" t="s">
        <v>9827</v>
      </c>
      <c r="F4229" s="31" t="s">
        <v>131</v>
      </c>
      <c r="G4229" s="163" t="s">
        <v>1728</v>
      </c>
      <c r="H4229" s="31" t="s">
        <v>1728</v>
      </c>
      <c r="I4229" s="168" t="s">
        <v>9356</v>
      </c>
      <c r="J4229" s="173">
        <v>1.0</v>
      </c>
      <c r="K4229" s="31" t="s">
        <v>945</v>
      </c>
      <c r="L4229" s="31" t="s">
        <v>134</v>
      </c>
      <c r="M4229" s="174">
        <v>45764.0</v>
      </c>
      <c r="N4229" s="31" t="s">
        <v>2</v>
      </c>
      <c r="O4229" s="173">
        <v>1.0</v>
      </c>
    </row>
    <row r="4230">
      <c r="A4230" s="99" t="s">
        <v>9828</v>
      </c>
      <c r="B4230" s="168" t="s">
        <v>9825</v>
      </c>
      <c r="C4230" s="31" t="s">
        <v>1732</v>
      </c>
      <c r="D4230" s="168" t="s">
        <v>9826</v>
      </c>
      <c r="E4230" s="31" t="s">
        <v>9827</v>
      </c>
      <c r="F4230" s="31" t="s">
        <v>131</v>
      </c>
      <c r="G4230" s="168" t="s">
        <v>6736</v>
      </c>
      <c r="H4230" s="31" t="s">
        <v>6716</v>
      </c>
      <c r="I4230" s="168" t="s">
        <v>9356</v>
      </c>
      <c r="J4230" s="173">
        <v>1.0</v>
      </c>
      <c r="K4230" s="31" t="s">
        <v>945</v>
      </c>
      <c r="L4230" s="31" t="s">
        <v>134</v>
      </c>
      <c r="M4230" s="174">
        <v>45764.0</v>
      </c>
      <c r="N4230" s="31" t="s">
        <v>2</v>
      </c>
      <c r="O4230" s="173">
        <v>1.0</v>
      </c>
    </row>
    <row r="4231">
      <c r="A4231" s="99" t="s">
        <v>9829</v>
      </c>
      <c r="B4231" s="168" t="s">
        <v>9475</v>
      </c>
      <c r="C4231" s="31" t="s">
        <v>1735</v>
      </c>
      <c r="D4231" s="168" t="s">
        <v>9476</v>
      </c>
      <c r="E4231" s="31" t="s">
        <v>9477</v>
      </c>
      <c r="F4231" s="31" t="s">
        <v>403</v>
      </c>
      <c r="G4231" s="168" t="s">
        <v>1736</v>
      </c>
      <c r="H4231" s="31" t="s">
        <v>1733</v>
      </c>
      <c r="I4231" s="168" t="s">
        <v>1729</v>
      </c>
      <c r="J4231" s="173">
        <v>1.0</v>
      </c>
      <c r="K4231" s="31" t="s">
        <v>82</v>
      </c>
      <c r="L4231" s="31" t="s">
        <v>134</v>
      </c>
      <c r="M4231" s="174">
        <v>45764.0</v>
      </c>
      <c r="N4231" s="31" t="s">
        <v>2</v>
      </c>
      <c r="O4231" s="173">
        <v>1.0</v>
      </c>
    </row>
    <row r="4232">
      <c r="A4232" s="99" t="s">
        <v>9830</v>
      </c>
      <c r="B4232" s="168" t="s">
        <v>9648</v>
      </c>
      <c r="C4232" s="31" t="s">
        <v>1735</v>
      </c>
      <c r="D4232" s="168" t="s">
        <v>9649</v>
      </c>
      <c r="E4232" s="31" t="s">
        <v>9650</v>
      </c>
      <c r="F4232" s="31" t="s">
        <v>832</v>
      </c>
      <c r="G4232" s="168" t="s">
        <v>8829</v>
      </c>
      <c r="H4232" s="31" t="s">
        <v>8830</v>
      </c>
      <c r="I4232" s="168" t="s">
        <v>1755</v>
      </c>
      <c r="J4232" s="173">
        <v>1.0</v>
      </c>
      <c r="K4232" s="31" t="s">
        <v>9</v>
      </c>
      <c r="L4232" s="31" t="s">
        <v>134</v>
      </c>
      <c r="M4232" s="174">
        <v>45764.0</v>
      </c>
      <c r="N4232" s="31" t="s">
        <v>2</v>
      </c>
      <c r="O4232" s="173">
        <v>1.0</v>
      </c>
    </row>
    <row r="4233">
      <c r="A4233" s="99" t="s">
        <v>9831</v>
      </c>
      <c r="B4233" s="168" t="s">
        <v>9832</v>
      </c>
      <c r="C4233" s="31" t="s">
        <v>1725</v>
      </c>
      <c r="D4233" s="168" t="s">
        <v>9833</v>
      </c>
      <c r="E4233" s="31" t="s">
        <v>5404</v>
      </c>
      <c r="F4233" s="31" t="s">
        <v>129</v>
      </c>
      <c r="G4233" s="163" t="s">
        <v>1728</v>
      </c>
      <c r="H4233" s="31" t="s">
        <v>1728</v>
      </c>
      <c r="I4233" s="168" t="s">
        <v>9356</v>
      </c>
      <c r="J4233" s="173">
        <v>1.0</v>
      </c>
      <c r="K4233" s="31" t="s">
        <v>945</v>
      </c>
      <c r="L4233" s="31" t="s">
        <v>134</v>
      </c>
      <c r="M4233" s="174">
        <v>45764.0</v>
      </c>
      <c r="N4233" s="31" t="s">
        <v>2</v>
      </c>
      <c r="O4233" s="173">
        <v>1.0</v>
      </c>
    </row>
    <row r="4234">
      <c r="A4234" s="99" t="s">
        <v>9834</v>
      </c>
      <c r="B4234" s="168" t="s">
        <v>9448</v>
      </c>
      <c r="C4234" s="31" t="s">
        <v>1732</v>
      </c>
      <c r="D4234" s="168" t="s">
        <v>9449</v>
      </c>
      <c r="E4234" s="31" t="s">
        <v>9450</v>
      </c>
      <c r="F4234" s="31" t="s">
        <v>722</v>
      </c>
      <c r="G4234" s="168" t="s">
        <v>1749</v>
      </c>
      <c r="H4234" s="31" t="s">
        <v>1742</v>
      </c>
      <c r="I4234" s="168" t="s">
        <v>9356</v>
      </c>
      <c r="J4234" s="173">
        <v>1.0</v>
      </c>
      <c r="K4234" s="31" t="s">
        <v>945</v>
      </c>
      <c r="L4234" s="31" t="s">
        <v>134</v>
      </c>
      <c r="M4234" s="174">
        <v>45764.0</v>
      </c>
      <c r="N4234" s="31" t="s">
        <v>2</v>
      </c>
      <c r="O4234" s="173">
        <v>1.0</v>
      </c>
    </row>
    <row r="4235">
      <c r="A4235" s="99" t="s">
        <v>9835</v>
      </c>
      <c r="B4235" s="168" t="s">
        <v>9836</v>
      </c>
      <c r="C4235" s="31" t="s">
        <v>1725</v>
      </c>
      <c r="D4235" s="168" t="s">
        <v>9837</v>
      </c>
      <c r="E4235" s="31" t="s">
        <v>9838</v>
      </c>
      <c r="F4235" s="31" t="s">
        <v>517</v>
      </c>
      <c r="G4235" s="163" t="s">
        <v>1728</v>
      </c>
      <c r="H4235" s="31" t="s">
        <v>1728</v>
      </c>
      <c r="I4235" s="168" t="s">
        <v>1755</v>
      </c>
      <c r="J4235" s="173">
        <v>1.0</v>
      </c>
      <c r="K4235" s="31" t="s">
        <v>9</v>
      </c>
      <c r="L4235" s="31" t="s">
        <v>134</v>
      </c>
      <c r="M4235" s="174">
        <v>45764.0</v>
      </c>
      <c r="N4235" s="31" t="s">
        <v>2</v>
      </c>
      <c r="O4235" s="173">
        <v>1.0</v>
      </c>
    </row>
    <row r="4236">
      <c r="A4236" s="99" t="s">
        <v>9839</v>
      </c>
      <c r="B4236" s="168" t="s">
        <v>9840</v>
      </c>
      <c r="C4236" s="31" t="s">
        <v>1725</v>
      </c>
      <c r="D4236" s="168" t="s">
        <v>9841</v>
      </c>
      <c r="E4236" s="31" t="s">
        <v>9842</v>
      </c>
      <c r="F4236" s="31" t="s">
        <v>722</v>
      </c>
      <c r="G4236" s="163" t="s">
        <v>1728</v>
      </c>
      <c r="H4236" s="31" t="s">
        <v>1728</v>
      </c>
      <c r="I4236" s="168" t="s">
        <v>9356</v>
      </c>
      <c r="J4236" s="173">
        <v>1.0</v>
      </c>
      <c r="K4236" s="31" t="s">
        <v>945</v>
      </c>
      <c r="L4236" s="31" t="s">
        <v>134</v>
      </c>
      <c r="M4236" s="174">
        <v>45764.0</v>
      </c>
      <c r="N4236" s="31" t="s">
        <v>2</v>
      </c>
      <c r="O4236" s="173">
        <v>1.0</v>
      </c>
    </row>
    <row r="4237">
      <c r="A4237" s="99" t="s">
        <v>9843</v>
      </c>
      <c r="B4237" s="168" t="s">
        <v>9844</v>
      </c>
      <c r="C4237" s="31" t="s">
        <v>1725</v>
      </c>
      <c r="D4237" s="168" t="s">
        <v>9845</v>
      </c>
      <c r="E4237" s="31" t="s">
        <v>2863</v>
      </c>
      <c r="F4237" s="31" t="s">
        <v>517</v>
      </c>
      <c r="G4237" s="163" t="s">
        <v>1728</v>
      </c>
      <c r="H4237" s="31" t="s">
        <v>1728</v>
      </c>
      <c r="I4237" s="168" t="s">
        <v>1755</v>
      </c>
      <c r="J4237" s="173">
        <v>1.0</v>
      </c>
      <c r="K4237" s="31" t="s">
        <v>9</v>
      </c>
      <c r="L4237" s="31" t="s">
        <v>134</v>
      </c>
      <c r="M4237" s="174">
        <v>45764.0</v>
      </c>
      <c r="N4237" s="31" t="s">
        <v>2</v>
      </c>
      <c r="O4237" s="173">
        <v>1.0</v>
      </c>
    </row>
    <row r="4238">
      <c r="A4238" s="99" t="s">
        <v>9846</v>
      </c>
      <c r="B4238" s="168" t="s">
        <v>9847</v>
      </c>
      <c r="C4238" s="31" t="s">
        <v>1725</v>
      </c>
      <c r="D4238" s="168" t="s">
        <v>9848</v>
      </c>
      <c r="E4238" s="31" t="s">
        <v>6643</v>
      </c>
      <c r="F4238" s="31" t="s">
        <v>401</v>
      </c>
      <c r="G4238" s="163" t="s">
        <v>1728</v>
      </c>
      <c r="H4238" s="31" t="s">
        <v>1728</v>
      </c>
      <c r="I4238" s="168" t="s">
        <v>1755</v>
      </c>
      <c r="J4238" s="173">
        <v>1.0</v>
      </c>
      <c r="K4238" s="31" t="s">
        <v>9</v>
      </c>
      <c r="L4238" s="31" t="s">
        <v>134</v>
      </c>
      <c r="M4238" s="174">
        <v>45764.0</v>
      </c>
      <c r="N4238" s="31" t="s">
        <v>2</v>
      </c>
      <c r="O4238" s="173">
        <v>1.0</v>
      </c>
    </row>
    <row r="4239">
      <c r="A4239" s="99" t="s">
        <v>9849</v>
      </c>
      <c r="B4239" s="168" t="s">
        <v>9850</v>
      </c>
      <c r="C4239" s="31" t="s">
        <v>1725</v>
      </c>
      <c r="D4239" s="168" t="s">
        <v>9851</v>
      </c>
      <c r="E4239" s="31" t="s">
        <v>9852</v>
      </c>
      <c r="F4239" s="31" t="s">
        <v>513</v>
      </c>
      <c r="G4239" s="163" t="s">
        <v>1728</v>
      </c>
      <c r="H4239" s="31" t="s">
        <v>1728</v>
      </c>
      <c r="I4239" s="168" t="s">
        <v>9356</v>
      </c>
      <c r="J4239" s="173">
        <v>1.0</v>
      </c>
      <c r="K4239" s="31" t="s">
        <v>945</v>
      </c>
      <c r="L4239" s="31" t="s">
        <v>134</v>
      </c>
      <c r="M4239" s="174">
        <v>45764.0</v>
      </c>
      <c r="N4239" s="31" t="s">
        <v>2</v>
      </c>
      <c r="O4239" s="173">
        <v>1.0</v>
      </c>
    </row>
    <row r="4240">
      <c r="A4240" s="99" t="s">
        <v>9853</v>
      </c>
      <c r="B4240" s="168" t="s">
        <v>9783</v>
      </c>
      <c r="C4240" s="31" t="s">
        <v>1735</v>
      </c>
      <c r="D4240" s="168" t="s">
        <v>9784</v>
      </c>
      <c r="E4240" s="31" t="s">
        <v>9785</v>
      </c>
      <c r="F4240" s="31" t="s">
        <v>178</v>
      </c>
      <c r="G4240" s="168" t="s">
        <v>6891</v>
      </c>
      <c r="H4240" s="31" t="s">
        <v>6719</v>
      </c>
      <c r="I4240" s="168" t="s">
        <v>9356</v>
      </c>
      <c r="J4240" s="173">
        <v>1.0</v>
      </c>
      <c r="K4240" s="31" t="s">
        <v>945</v>
      </c>
      <c r="L4240" s="31" t="s">
        <v>134</v>
      </c>
      <c r="M4240" s="174">
        <v>45764.0</v>
      </c>
      <c r="N4240" s="31" t="s">
        <v>2</v>
      </c>
      <c r="O4240" s="173">
        <v>1.0</v>
      </c>
    </row>
    <row r="4241">
      <c r="A4241" s="99" t="s">
        <v>9854</v>
      </c>
      <c r="B4241" s="168" t="s">
        <v>9783</v>
      </c>
      <c r="C4241" s="31" t="s">
        <v>1735</v>
      </c>
      <c r="D4241" s="168" t="s">
        <v>9784</v>
      </c>
      <c r="E4241" s="31" t="s">
        <v>9785</v>
      </c>
      <c r="F4241" s="31" t="s">
        <v>178</v>
      </c>
      <c r="G4241" s="168" t="s">
        <v>6891</v>
      </c>
      <c r="H4241" s="31" t="s">
        <v>6719</v>
      </c>
      <c r="I4241" s="168" t="s">
        <v>1729</v>
      </c>
      <c r="J4241" s="173">
        <v>1.0</v>
      </c>
      <c r="K4241" s="31" t="s">
        <v>82</v>
      </c>
      <c r="L4241" s="31" t="s">
        <v>134</v>
      </c>
      <c r="M4241" s="174">
        <v>45764.0</v>
      </c>
      <c r="N4241" s="31" t="s">
        <v>2</v>
      </c>
      <c r="O4241" s="173">
        <v>1.0</v>
      </c>
    </row>
    <row r="4242">
      <c r="A4242" s="99" t="s">
        <v>9855</v>
      </c>
      <c r="B4242" s="168" t="s">
        <v>9832</v>
      </c>
      <c r="C4242" s="31" t="s">
        <v>1732</v>
      </c>
      <c r="D4242" s="168" t="s">
        <v>9833</v>
      </c>
      <c r="E4242" s="31" t="s">
        <v>5404</v>
      </c>
      <c r="F4242" s="31" t="s">
        <v>129</v>
      </c>
      <c r="G4242" s="168" t="s">
        <v>6891</v>
      </c>
      <c r="H4242" s="31" t="s">
        <v>6719</v>
      </c>
      <c r="I4242" s="168" t="s">
        <v>9356</v>
      </c>
      <c r="J4242" s="173">
        <v>1.0</v>
      </c>
      <c r="K4242" s="31" t="s">
        <v>945</v>
      </c>
      <c r="L4242" s="31" t="s">
        <v>134</v>
      </c>
      <c r="M4242" s="174">
        <v>45764.0</v>
      </c>
      <c r="N4242" s="31" t="s">
        <v>2</v>
      </c>
      <c r="O4242" s="173">
        <v>1.0</v>
      </c>
    </row>
    <row r="4243">
      <c r="A4243" s="99" t="s">
        <v>9856</v>
      </c>
      <c r="B4243" s="168" t="s">
        <v>9818</v>
      </c>
      <c r="C4243" s="31" t="s">
        <v>1732</v>
      </c>
      <c r="D4243" s="168" t="s">
        <v>9819</v>
      </c>
      <c r="E4243" s="31" t="s">
        <v>9820</v>
      </c>
      <c r="F4243" s="31" t="s">
        <v>178</v>
      </c>
      <c r="G4243" s="168" t="s">
        <v>6891</v>
      </c>
      <c r="H4243" s="31" t="s">
        <v>6719</v>
      </c>
      <c r="I4243" s="168" t="s">
        <v>1755</v>
      </c>
      <c r="J4243" s="173">
        <v>1.0</v>
      </c>
      <c r="K4243" s="31" t="s">
        <v>9</v>
      </c>
      <c r="L4243" s="31" t="s">
        <v>134</v>
      </c>
      <c r="M4243" s="174">
        <v>45764.0</v>
      </c>
      <c r="N4243" s="31" t="s">
        <v>2</v>
      </c>
      <c r="O4243" s="173">
        <v>1.0</v>
      </c>
    </row>
    <row r="4244">
      <c r="A4244" s="99" t="s">
        <v>9857</v>
      </c>
      <c r="B4244" s="168" t="s">
        <v>9850</v>
      </c>
      <c r="C4244" s="31" t="s">
        <v>1732</v>
      </c>
      <c r="D4244" s="168" t="s">
        <v>9851</v>
      </c>
      <c r="E4244" s="31" t="s">
        <v>9852</v>
      </c>
      <c r="F4244" s="31" t="s">
        <v>513</v>
      </c>
      <c r="G4244" s="168" t="s">
        <v>1736</v>
      </c>
      <c r="H4244" s="31" t="s">
        <v>1733</v>
      </c>
      <c r="I4244" s="168" t="s">
        <v>9356</v>
      </c>
      <c r="J4244" s="173">
        <v>1.0</v>
      </c>
      <c r="K4244" s="31" t="s">
        <v>945</v>
      </c>
      <c r="L4244" s="31" t="s">
        <v>134</v>
      </c>
      <c r="M4244" s="174">
        <v>45764.0</v>
      </c>
      <c r="N4244" s="31" t="s">
        <v>2</v>
      </c>
      <c r="O4244" s="173">
        <v>1.0</v>
      </c>
    </row>
    <row r="4245">
      <c r="A4245" s="99" t="s">
        <v>9858</v>
      </c>
      <c r="B4245" s="168" t="s">
        <v>9859</v>
      </c>
      <c r="C4245" s="31" t="s">
        <v>1725</v>
      </c>
      <c r="D4245" s="168" t="s">
        <v>9860</v>
      </c>
      <c r="E4245" s="31" t="s">
        <v>9861</v>
      </c>
      <c r="F4245" s="31" t="s">
        <v>403</v>
      </c>
      <c r="G4245" s="163" t="s">
        <v>1728</v>
      </c>
      <c r="H4245" s="31" t="s">
        <v>1728</v>
      </c>
      <c r="I4245" s="168" t="s">
        <v>1755</v>
      </c>
      <c r="J4245" s="173">
        <v>1.0</v>
      </c>
      <c r="K4245" s="31" t="s">
        <v>9</v>
      </c>
      <c r="L4245" s="31" t="s">
        <v>134</v>
      </c>
      <c r="M4245" s="174">
        <v>45764.0</v>
      </c>
      <c r="N4245" s="31" t="s">
        <v>2</v>
      </c>
      <c r="O4245" s="173">
        <v>1.0</v>
      </c>
    </row>
    <row r="4246">
      <c r="A4246" s="99" t="s">
        <v>9862</v>
      </c>
      <c r="B4246" s="168" t="s">
        <v>9836</v>
      </c>
      <c r="C4246" s="31" t="s">
        <v>1732</v>
      </c>
      <c r="D4246" s="168" t="s">
        <v>9837</v>
      </c>
      <c r="E4246" s="31" t="s">
        <v>9838</v>
      </c>
      <c r="F4246" s="31" t="s">
        <v>517</v>
      </c>
      <c r="G4246" s="168" t="s">
        <v>8829</v>
      </c>
      <c r="H4246" s="31" t="s">
        <v>8830</v>
      </c>
      <c r="I4246" s="168" t="s">
        <v>1755</v>
      </c>
      <c r="J4246" s="173">
        <v>1.0</v>
      </c>
      <c r="K4246" s="31" t="s">
        <v>9</v>
      </c>
      <c r="L4246" s="31" t="s">
        <v>134</v>
      </c>
      <c r="M4246" s="174">
        <v>45764.0</v>
      </c>
      <c r="N4246" s="31" t="s">
        <v>2</v>
      </c>
      <c r="O4246" s="173">
        <v>1.0</v>
      </c>
    </row>
    <row r="4247">
      <c r="A4247" s="99" t="s">
        <v>9863</v>
      </c>
      <c r="B4247" s="168" t="s">
        <v>9847</v>
      </c>
      <c r="C4247" s="31" t="s">
        <v>1732</v>
      </c>
      <c r="D4247" s="168" t="s">
        <v>9848</v>
      </c>
      <c r="E4247" s="31" t="s">
        <v>6643</v>
      </c>
      <c r="F4247" s="31" t="s">
        <v>401</v>
      </c>
      <c r="G4247" s="168" t="s">
        <v>8744</v>
      </c>
      <c r="H4247" s="31" t="s">
        <v>8048</v>
      </c>
      <c r="I4247" s="168" t="s">
        <v>1755</v>
      </c>
      <c r="J4247" s="173">
        <v>1.0</v>
      </c>
      <c r="K4247" s="31" t="s">
        <v>9</v>
      </c>
      <c r="L4247" s="31" t="s">
        <v>134</v>
      </c>
      <c r="M4247" s="174">
        <v>45764.0</v>
      </c>
      <c r="N4247" s="31" t="s">
        <v>2</v>
      </c>
      <c r="O4247" s="173">
        <v>1.0</v>
      </c>
    </row>
    <row r="4248">
      <c r="A4248" s="99" t="s">
        <v>9864</v>
      </c>
      <c r="B4248" s="168" t="s">
        <v>9844</v>
      </c>
      <c r="C4248" s="31" t="s">
        <v>1732</v>
      </c>
      <c r="D4248" s="168" t="s">
        <v>9845</v>
      </c>
      <c r="E4248" s="31" t="s">
        <v>2863</v>
      </c>
      <c r="F4248" s="31" t="s">
        <v>517</v>
      </c>
      <c r="G4248" s="168" t="s">
        <v>8829</v>
      </c>
      <c r="H4248" s="31" t="s">
        <v>8830</v>
      </c>
      <c r="I4248" s="168" t="s">
        <v>1755</v>
      </c>
      <c r="J4248" s="173">
        <v>1.0</v>
      </c>
      <c r="K4248" s="31" t="s">
        <v>9</v>
      </c>
      <c r="L4248" s="31" t="s">
        <v>134</v>
      </c>
      <c r="M4248" s="174">
        <v>45764.0</v>
      </c>
      <c r="N4248" s="31" t="s">
        <v>2</v>
      </c>
      <c r="O4248" s="173">
        <v>1.0</v>
      </c>
    </row>
    <row r="4249">
      <c r="A4249" s="99" t="s">
        <v>9865</v>
      </c>
      <c r="B4249" s="168" t="s">
        <v>9668</v>
      </c>
      <c r="C4249" s="31" t="s">
        <v>1735</v>
      </c>
      <c r="D4249" s="168" t="s">
        <v>9669</v>
      </c>
      <c r="E4249" s="31" t="s">
        <v>9670</v>
      </c>
      <c r="F4249" s="31" t="s">
        <v>513</v>
      </c>
      <c r="G4249" s="168" t="s">
        <v>8744</v>
      </c>
      <c r="H4249" s="31" t="s">
        <v>8048</v>
      </c>
      <c r="I4249" s="168" t="s">
        <v>1729</v>
      </c>
      <c r="J4249" s="173">
        <v>1.0</v>
      </c>
      <c r="K4249" s="31" t="s">
        <v>82</v>
      </c>
      <c r="L4249" s="31" t="s">
        <v>134</v>
      </c>
      <c r="M4249" s="174">
        <v>45764.0</v>
      </c>
      <c r="N4249" s="31" t="s">
        <v>2</v>
      </c>
      <c r="O4249" s="173">
        <v>1.0</v>
      </c>
    </row>
    <row r="4250">
      <c r="A4250" s="99" t="s">
        <v>9866</v>
      </c>
      <c r="B4250" s="168" t="s">
        <v>9510</v>
      </c>
      <c r="C4250" s="31" t="s">
        <v>1735</v>
      </c>
      <c r="D4250" s="168" t="s">
        <v>9511</v>
      </c>
      <c r="E4250" s="31" t="s">
        <v>9512</v>
      </c>
      <c r="F4250" s="31" t="s">
        <v>401</v>
      </c>
      <c r="G4250" s="168" t="s">
        <v>8778</v>
      </c>
      <c r="H4250" s="31" t="s">
        <v>8043</v>
      </c>
      <c r="I4250" s="168" t="s">
        <v>9356</v>
      </c>
      <c r="J4250" s="173">
        <v>2.0</v>
      </c>
      <c r="K4250" s="31" t="s">
        <v>945</v>
      </c>
      <c r="L4250" s="31" t="s">
        <v>134</v>
      </c>
      <c r="M4250" s="174">
        <v>45764.0</v>
      </c>
      <c r="N4250" s="31" t="s">
        <v>2</v>
      </c>
      <c r="O4250" s="173">
        <v>2.0</v>
      </c>
    </row>
    <row r="4251">
      <c r="A4251" s="99" t="s">
        <v>9867</v>
      </c>
      <c r="B4251" s="168" t="s">
        <v>9653</v>
      </c>
      <c r="C4251" s="31" t="s">
        <v>1732</v>
      </c>
      <c r="D4251" s="168" t="s">
        <v>9654</v>
      </c>
      <c r="E4251" s="31" t="s">
        <v>4148</v>
      </c>
      <c r="F4251" s="31" t="s">
        <v>725</v>
      </c>
      <c r="G4251" s="168" t="s">
        <v>8778</v>
      </c>
      <c r="H4251" s="31" t="s">
        <v>8043</v>
      </c>
      <c r="I4251" s="168" t="s">
        <v>9356</v>
      </c>
      <c r="J4251" s="173">
        <v>1.0</v>
      </c>
      <c r="K4251" s="31" t="s">
        <v>945</v>
      </c>
      <c r="L4251" s="31" t="s">
        <v>134</v>
      </c>
      <c r="M4251" s="174">
        <v>45764.0</v>
      </c>
      <c r="N4251" s="31" t="s">
        <v>2</v>
      </c>
      <c r="O4251" s="173">
        <v>1.0</v>
      </c>
    </row>
    <row r="4252">
      <c r="A4252" s="99" t="s">
        <v>9868</v>
      </c>
      <c r="B4252" s="168" t="s">
        <v>9488</v>
      </c>
      <c r="C4252" s="31" t="s">
        <v>1735</v>
      </c>
      <c r="D4252" s="168" t="s">
        <v>9489</v>
      </c>
      <c r="E4252" s="31" t="s">
        <v>9490</v>
      </c>
      <c r="F4252" s="31" t="s">
        <v>403</v>
      </c>
      <c r="G4252" s="168" t="s">
        <v>1736</v>
      </c>
      <c r="H4252" s="31" t="s">
        <v>1733</v>
      </c>
      <c r="I4252" s="168" t="s">
        <v>9356</v>
      </c>
      <c r="J4252" s="173">
        <v>1.0</v>
      </c>
      <c r="K4252" s="31" t="s">
        <v>945</v>
      </c>
      <c r="L4252" s="31" t="s">
        <v>134</v>
      </c>
      <c r="M4252" s="174">
        <v>45764.0</v>
      </c>
      <c r="N4252" s="31" t="s">
        <v>2</v>
      </c>
      <c r="O4252" s="173">
        <v>1.0</v>
      </c>
    </row>
    <row r="4253">
      <c r="A4253" s="99" t="s">
        <v>9869</v>
      </c>
      <c r="B4253" s="168" t="s">
        <v>9870</v>
      </c>
      <c r="C4253" s="31" t="s">
        <v>1725</v>
      </c>
      <c r="D4253" s="168" t="s">
        <v>9871</v>
      </c>
      <c r="E4253" s="31" t="s">
        <v>9872</v>
      </c>
      <c r="F4253" s="31" t="s">
        <v>178</v>
      </c>
      <c r="G4253" s="163" t="s">
        <v>1728</v>
      </c>
      <c r="H4253" s="31" t="s">
        <v>1728</v>
      </c>
      <c r="I4253" s="168" t="s">
        <v>9356</v>
      </c>
      <c r="J4253" s="173">
        <v>1.0</v>
      </c>
      <c r="K4253" s="31" t="s">
        <v>945</v>
      </c>
      <c r="L4253" s="31" t="s">
        <v>134</v>
      </c>
      <c r="M4253" s="174">
        <v>45764.0</v>
      </c>
      <c r="N4253" s="31" t="s">
        <v>2</v>
      </c>
      <c r="O4253" s="173">
        <v>1.0</v>
      </c>
    </row>
    <row r="4254">
      <c r="A4254" s="99" t="s">
        <v>9873</v>
      </c>
      <c r="B4254" s="168" t="s">
        <v>9555</v>
      </c>
      <c r="C4254" s="31" t="s">
        <v>1735</v>
      </c>
      <c r="D4254" s="168" t="s">
        <v>9556</v>
      </c>
      <c r="E4254" s="31" t="s">
        <v>9557</v>
      </c>
      <c r="F4254" s="31" t="s">
        <v>722</v>
      </c>
      <c r="G4254" s="168" t="s">
        <v>7953</v>
      </c>
      <c r="H4254" s="31" t="s">
        <v>7912</v>
      </c>
      <c r="I4254" s="168" t="s">
        <v>1755</v>
      </c>
      <c r="J4254" s="173">
        <v>1.0</v>
      </c>
      <c r="K4254" s="31" t="s">
        <v>9</v>
      </c>
      <c r="L4254" s="31" t="s">
        <v>134</v>
      </c>
      <c r="M4254" s="174">
        <v>45764.0</v>
      </c>
      <c r="N4254" s="31" t="s">
        <v>2</v>
      </c>
      <c r="O4254" s="173">
        <v>1.0</v>
      </c>
    </row>
    <row r="4255">
      <c r="A4255" s="99" t="s">
        <v>9874</v>
      </c>
      <c r="B4255" s="168" t="s">
        <v>9697</v>
      </c>
      <c r="C4255" s="31" t="s">
        <v>1735</v>
      </c>
      <c r="D4255" s="168" t="s">
        <v>9698</v>
      </c>
      <c r="E4255" s="31" t="s">
        <v>9699</v>
      </c>
      <c r="F4255" s="31" t="s">
        <v>178</v>
      </c>
      <c r="G4255" s="168" t="s">
        <v>8012</v>
      </c>
      <c r="H4255" s="31" t="s">
        <v>7841</v>
      </c>
      <c r="I4255" s="168" t="s">
        <v>1729</v>
      </c>
      <c r="J4255" s="173">
        <v>1.0</v>
      </c>
      <c r="K4255" s="31" t="s">
        <v>82</v>
      </c>
      <c r="L4255" s="31" t="s">
        <v>134</v>
      </c>
      <c r="M4255" s="174">
        <v>45764.0</v>
      </c>
      <c r="N4255" s="31" t="s">
        <v>2</v>
      </c>
      <c r="O4255" s="173">
        <v>1.0</v>
      </c>
    </row>
    <row r="4256">
      <c r="A4256" s="99" t="s">
        <v>9875</v>
      </c>
      <c r="B4256" s="168" t="s">
        <v>9876</v>
      </c>
      <c r="C4256" s="31" t="s">
        <v>1725</v>
      </c>
      <c r="D4256" s="168" t="s">
        <v>9877</v>
      </c>
      <c r="E4256" s="31" t="s">
        <v>9878</v>
      </c>
      <c r="F4256" s="31" t="s">
        <v>178</v>
      </c>
      <c r="G4256" s="163" t="s">
        <v>1728</v>
      </c>
      <c r="H4256" s="31" t="s">
        <v>1728</v>
      </c>
      <c r="I4256" s="168" t="s">
        <v>9356</v>
      </c>
      <c r="J4256" s="173">
        <v>1.0</v>
      </c>
      <c r="K4256" s="31" t="s">
        <v>945</v>
      </c>
      <c r="L4256" s="31" t="s">
        <v>134</v>
      </c>
      <c r="M4256" s="174">
        <v>45764.0</v>
      </c>
      <c r="N4256" s="31" t="s">
        <v>2</v>
      </c>
      <c r="O4256" s="173">
        <v>1.0</v>
      </c>
    </row>
    <row r="4257">
      <c r="A4257" s="99" t="s">
        <v>9879</v>
      </c>
      <c r="B4257" s="168" t="s">
        <v>9859</v>
      </c>
      <c r="C4257" s="31" t="s">
        <v>1732</v>
      </c>
      <c r="D4257" s="168" t="s">
        <v>9860</v>
      </c>
      <c r="E4257" s="31" t="s">
        <v>9861</v>
      </c>
      <c r="F4257" s="31" t="s">
        <v>403</v>
      </c>
      <c r="G4257" s="168" t="s">
        <v>1736</v>
      </c>
      <c r="H4257" s="31" t="s">
        <v>1733</v>
      </c>
      <c r="I4257" s="168" t="s">
        <v>1755</v>
      </c>
      <c r="J4257" s="173">
        <v>1.0</v>
      </c>
      <c r="K4257" s="31" t="s">
        <v>9</v>
      </c>
      <c r="L4257" s="31" t="s">
        <v>134</v>
      </c>
      <c r="M4257" s="174">
        <v>45764.0</v>
      </c>
      <c r="N4257" s="31" t="s">
        <v>2</v>
      </c>
      <c r="O4257" s="173">
        <v>1.0</v>
      </c>
    </row>
    <row r="4258">
      <c r="A4258" s="99" t="s">
        <v>9880</v>
      </c>
      <c r="B4258" s="168" t="s">
        <v>9881</v>
      </c>
      <c r="C4258" s="31" t="s">
        <v>1725</v>
      </c>
      <c r="D4258" s="168" t="s">
        <v>9882</v>
      </c>
      <c r="E4258" s="31" t="s">
        <v>3494</v>
      </c>
      <c r="F4258" s="31" t="s">
        <v>132</v>
      </c>
      <c r="G4258" s="163" t="s">
        <v>1728</v>
      </c>
      <c r="H4258" s="31" t="s">
        <v>1728</v>
      </c>
      <c r="I4258" s="168" t="s">
        <v>9356</v>
      </c>
      <c r="J4258" s="173">
        <v>2.0</v>
      </c>
      <c r="K4258" s="31" t="s">
        <v>945</v>
      </c>
      <c r="L4258" s="31" t="s">
        <v>134</v>
      </c>
      <c r="M4258" s="174">
        <v>45764.0</v>
      </c>
      <c r="N4258" s="31" t="s">
        <v>2</v>
      </c>
      <c r="O4258" s="173">
        <v>2.0</v>
      </c>
    </row>
    <row r="4259">
      <c r="A4259" s="99" t="s">
        <v>9883</v>
      </c>
      <c r="B4259" s="168" t="s">
        <v>9757</v>
      </c>
      <c r="C4259" s="31" t="s">
        <v>1732</v>
      </c>
      <c r="D4259" s="168" t="s">
        <v>9758</v>
      </c>
      <c r="E4259" s="31" t="s">
        <v>6691</v>
      </c>
      <c r="F4259" s="31" t="s">
        <v>725</v>
      </c>
      <c r="G4259" s="168" t="s">
        <v>8012</v>
      </c>
      <c r="H4259" s="31" t="s">
        <v>7841</v>
      </c>
      <c r="I4259" s="168" t="s">
        <v>1755</v>
      </c>
      <c r="J4259" s="173">
        <v>1.0</v>
      </c>
      <c r="K4259" s="31" t="s">
        <v>9</v>
      </c>
      <c r="L4259" s="31" t="s">
        <v>134</v>
      </c>
      <c r="M4259" s="174">
        <v>45764.0</v>
      </c>
      <c r="N4259" s="31" t="s">
        <v>2</v>
      </c>
      <c r="O4259" s="173">
        <v>1.0</v>
      </c>
    </row>
    <row r="4260">
      <c r="A4260" s="99" t="s">
        <v>9884</v>
      </c>
      <c r="B4260" s="168" t="s">
        <v>9885</v>
      </c>
      <c r="C4260" s="31" t="s">
        <v>1725</v>
      </c>
      <c r="D4260" s="168" t="s">
        <v>9886</v>
      </c>
      <c r="E4260" s="31" t="s">
        <v>9887</v>
      </c>
      <c r="F4260" s="31" t="s">
        <v>131</v>
      </c>
      <c r="G4260" s="163" t="s">
        <v>1728</v>
      </c>
      <c r="H4260" s="31" t="s">
        <v>1728</v>
      </c>
      <c r="I4260" s="168" t="s">
        <v>9356</v>
      </c>
      <c r="J4260" s="173">
        <v>1.0</v>
      </c>
      <c r="K4260" s="31" t="s">
        <v>945</v>
      </c>
      <c r="L4260" s="31" t="s">
        <v>134</v>
      </c>
      <c r="M4260" s="174">
        <v>45764.0</v>
      </c>
      <c r="N4260" s="31" t="s">
        <v>2</v>
      </c>
      <c r="O4260" s="173">
        <v>1.0</v>
      </c>
    </row>
    <row r="4261">
      <c r="A4261" s="99" t="s">
        <v>9888</v>
      </c>
      <c r="B4261" s="168" t="s">
        <v>9889</v>
      </c>
      <c r="C4261" s="31" t="s">
        <v>1725</v>
      </c>
      <c r="D4261" s="168" t="s">
        <v>9890</v>
      </c>
      <c r="E4261" s="31" t="s">
        <v>9891</v>
      </c>
      <c r="F4261" s="31" t="s">
        <v>401</v>
      </c>
      <c r="G4261" s="163" t="s">
        <v>1728</v>
      </c>
      <c r="H4261" s="31" t="s">
        <v>1728</v>
      </c>
      <c r="I4261" s="168" t="s">
        <v>1755</v>
      </c>
      <c r="J4261" s="173">
        <v>1.0</v>
      </c>
      <c r="K4261" s="31" t="s">
        <v>9</v>
      </c>
      <c r="L4261" s="31" t="s">
        <v>134</v>
      </c>
      <c r="M4261" s="174">
        <v>45764.0</v>
      </c>
      <c r="N4261" s="31" t="s">
        <v>2</v>
      </c>
      <c r="O4261" s="173">
        <v>1.0</v>
      </c>
    </row>
    <row r="4262">
      <c r="A4262" s="99" t="s">
        <v>9892</v>
      </c>
      <c r="B4262" s="168" t="s">
        <v>9672</v>
      </c>
      <c r="C4262" s="31" t="s">
        <v>1735</v>
      </c>
      <c r="D4262" s="168" t="s">
        <v>9673</v>
      </c>
      <c r="E4262" s="31" t="s">
        <v>9674</v>
      </c>
      <c r="F4262" s="31" t="s">
        <v>132</v>
      </c>
      <c r="G4262" s="168" t="s">
        <v>6736</v>
      </c>
      <c r="H4262" s="31" t="s">
        <v>6716</v>
      </c>
      <c r="I4262" s="168" t="s">
        <v>1729</v>
      </c>
      <c r="J4262" s="173">
        <v>1.0</v>
      </c>
      <c r="K4262" s="31" t="s">
        <v>82</v>
      </c>
      <c r="L4262" s="31" t="s">
        <v>134</v>
      </c>
      <c r="M4262" s="174">
        <v>45764.0</v>
      </c>
      <c r="N4262" s="31" t="s">
        <v>2</v>
      </c>
      <c r="O4262" s="173">
        <v>1.0</v>
      </c>
    </row>
    <row r="4263">
      <c r="A4263" s="99" t="s">
        <v>9893</v>
      </c>
      <c r="B4263" s="168" t="s">
        <v>9768</v>
      </c>
      <c r="C4263" s="31" t="s">
        <v>1732</v>
      </c>
      <c r="D4263" s="168" t="s">
        <v>9769</v>
      </c>
      <c r="E4263" s="31" t="s">
        <v>9770</v>
      </c>
      <c r="F4263" s="31" t="s">
        <v>178</v>
      </c>
      <c r="G4263" s="168" t="s">
        <v>7953</v>
      </c>
      <c r="H4263" s="31" t="s">
        <v>7912</v>
      </c>
      <c r="I4263" s="168" t="s">
        <v>1755</v>
      </c>
      <c r="J4263" s="173">
        <v>1.0</v>
      </c>
      <c r="K4263" s="31" t="s">
        <v>9</v>
      </c>
      <c r="L4263" s="31" t="s">
        <v>134</v>
      </c>
      <c r="M4263" s="174">
        <v>45764.0</v>
      </c>
      <c r="N4263" s="31" t="s">
        <v>2</v>
      </c>
      <c r="O4263" s="173">
        <v>1.0</v>
      </c>
    </row>
    <row r="4264">
      <c r="A4264" s="99" t="s">
        <v>9894</v>
      </c>
      <c r="B4264" s="168" t="s">
        <v>9660</v>
      </c>
      <c r="C4264" s="31" t="s">
        <v>1735</v>
      </c>
      <c r="D4264" s="168" t="s">
        <v>9661</v>
      </c>
      <c r="E4264" s="31" t="s">
        <v>9662</v>
      </c>
      <c r="F4264" s="31" t="s">
        <v>132</v>
      </c>
      <c r="G4264" s="168" t="s">
        <v>6736</v>
      </c>
      <c r="H4264" s="31" t="s">
        <v>6716</v>
      </c>
      <c r="I4264" s="168" t="s">
        <v>1755</v>
      </c>
      <c r="J4264" s="173">
        <v>1.0</v>
      </c>
      <c r="K4264" s="31" t="s">
        <v>9</v>
      </c>
      <c r="L4264" s="31" t="s">
        <v>134</v>
      </c>
      <c r="M4264" s="174">
        <v>45764.0</v>
      </c>
      <c r="N4264" s="31" t="s">
        <v>2</v>
      </c>
      <c r="O4264" s="173">
        <v>1.0</v>
      </c>
    </row>
    <row r="4265">
      <c r="A4265" s="99" t="s">
        <v>9895</v>
      </c>
      <c r="B4265" s="168" t="s">
        <v>9896</v>
      </c>
      <c r="C4265" s="31" t="s">
        <v>1725</v>
      </c>
      <c r="D4265" s="168" t="s">
        <v>9897</v>
      </c>
      <c r="E4265" s="31" t="s">
        <v>9898</v>
      </c>
      <c r="F4265" s="31" t="s">
        <v>725</v>
      </c>
      <c r="G4265" s="163" t="s">
        <v>1728</v>
      </c>
      <c r="H4265" s="31" t="s">
        <v>1728</v>
      </c>
      <c r="I4265" s="168" t="s">
        <v>9356</v>
      </c>
      <c r="J4265" s="173">
        <v>1.0</v>
      </c>
      <c r="K4265" s="31" t="s">
        <v>945</v>
      </c>
      <c r="L4265" s="31" t="s">
        <v>134</v>
      </c>
      <c r="M4265" s="174">
        <v>45764.0</v>
      </c>
      <c r="N4265" s="31" t="s">
        <v>2</v>
      </c>
      <c r="O4265" s="173">
        <v>1.0</v>
      </c>
    </row>
    <row r="4266">
      <c r="A4266" s="99" t="s">
        <v>9899</v>
      </c>
      <c r="B4266" s="168" t="s">
        <v>9900</v>
      </c>
      <c r="C4266" s="31" t="s">
        <v>1725</v>
      </c>
      <c r="D4266" s="168" t="s">
        <v>9901</v>
      </c>
      <c r="E4266" s="31" t="s">
        <v>9902</v>
      </c>
      <c r="F4266" s="31" t="s">
        <v>132</v>
      </c>
      <c r="G4266" s="163" t="s">
        <v>1728</v>
      </c>
      <c r="H4266" s="31" t="s">
        <v>1728</v>
      </c>
      <c r="I4266" s="168" t="s">
        <v>1729</v>
      </c>
      <c r="J4266" s="173">
        <v>1.0</v>
      </c>
      <c r="K4266" s="31" t="s">
        <v>82</v>
      </c>
      <c r="L4266" s="31" t="s">
        <v>134</v>
      </c>
      <c r="M4266" s="174">
        <v>45764.0</v>
      </c>
      <c r="N4266" s="31" t="s">
        <v>2</v>
      </c>
      <c r="O4266" s="173">
        <v>1.0</v>
      </c>
    </row>
    <row r="4267">
      <c r="A4267" s="99" t="s">
        <v>9903</v>
      </c>
      <c r="B4267" s="168" t="s">
        <v>9889</v>
      </c>
      <c r="C4267" s="31" t="s">
        <v>1732</v>
      </c>
      <c r="D4267" s="168" t="s">
        <v>9890</v>
      </c>
      <c r="E4267" s="31" t="s">
        <v>9891</v>
      </c>
      <c r="F4267" s="31" t="s">
        <v>401</v>
      </c>
      <c r="G4267" s="168" t="s">
        <v>8744</v>
      </c>
      <c r="H4267" s="31" t="s">
        <v>8048</v>
      </c>
      <c r="I4267" s="168" t="s">
        <v>1755</v>
      </c>
      <c r="J4267" s="173">
        <v>1.0</v>
      </c>
      <c r="K4267" s="31" t="s">
        <v>9</v>
      </c>
      <c r="L4267" s="31" t="s">
        <v>134</v>
      </c>
      <c r="M4267" s="174">
        <v>45764.0</v>
      </c>
      <c r="N4267" s="31" t="s">
        <v>2</v>
      </c>
      <c r="O4267" s="173">
        <v>1.0</v>
      </c>
    </row>
    <row r="4268">
      <c r="A4268" s="99" t="s">
        <v>9904</v>
      </c>
      <c r="B4268" s="168" t="s">
        <v>9905</v>
      </c>
      <c r="C4268" s="31" t="s">
        <v>1725</v>
      </c>
      <c r="D4268" s="168" t="s">
        <v>9906</v>
      </c>
      <c r="E4268" s="31" t="s">
        <v>9907</v>
      </c>
      <c r="F4268" s="31" t="s">
        <v>401</v>
      </c>
      <c r="G4268" s="163" t="s">
        <v>1728</v>
      </c>
      <c r="H4268" s="31" t="s">
        <v>1728</v>
      </c>
      <c r="I4268" s="168" t="s">
        <v>1729</v>
      </c>
      <c r="J4268" s="173">
        <v>1.0</v>
      </c>
      <c r="K4268" s="31" t="s">
        <v>82</v>
      </c>
      <c r="L4268" s="31" t="s">
        <v>134</v>
      </c>
      <c r="M4268" s="174">
        <v>45764.0</v>
      </c>
      <c r="N4268" s="31" t="s">
        <v>2</v>
      </c>
      <c r="O4268" s="173">
        <v>1.0</v>
      </c>
    </row>
    <row r="4269">
      <c r="A4269" s="99" t="s">
        <v>9908</v>
      </c>
      <c r="B4269" s="168" t="s">
        <v>9909</v>
      </c>
      <c r="C4269" s="31" t="s">
        <v>1725</v>
      </c>
      <c r="D4269" s="168" t="s">
        <v>9910</v>
      </c>
      <c r="E4269" s="31" t="s">
        <v>9911</v>
      </c>
      <c r="F4269" s="31" t="s">
        <v>132</v>
      </c>
      <c r="G4269" s="163" t="s">
        <v>1728</v>
      </c>
      <c r="H4269" s="31" t="s">
        <v>1728</v>
      </c>
      <c r="I4269" s="168" t="s">
        <v>1729</v>
      </c>
      <c r="J4269" s="173">
        <v>1.0</v>
      </c>
      <c r="K4269" s="31" t="s">
        <v>82</v>
      </c>
      <c r="L4269" s="31" t="s">
        <v>134</v>
      </c>
      <c r="M4269" s="174">
        <v>45764.0</v>
      </c>
      <c r="N4269" s="31" t="s">
        <v>2</v>
      </c>
      <c r="O4269" s="173">
        <v>1.0</v>
      </c>
    </row>
    <row r="4270">
      <c r="A4270" s="99" t="s">
        <v>9912</v>
      </c>
      <c r="B4270" s="168" t="s">
        <v>9905</v>
      </c>
      <c r="C4270" s="31" t="s">
        <v>1732</v>
      </c>
      <c r="D4270" s="168" t="s">
        <v>9906</v>
      </c>
      <c r="E4270" s="31" t="s">
        <v>9907</v>
      </c>
      <c r="F4270" s="31" t="s">
        <v>401</v>
      </c>
      <c r="G4270" s="168" t="s">
        <v>1749</v>
      </c>
      <c r="H4270" s="31" t="s">
        <v>1742</v>
      </c>
      <c r="I4270" s="168" t="s">
        <v>1729</v>
      </c>
      <c r="J4270" s="173">
        <v>1.0</v>
      </c>
      <c r="K4270" s="31" t="s">
        <v>82</v>
      </c>
      <c r="L4270" s="31" t="s">
        <v>134</v>
      </c>
      <c r="M4270" s="174">
        <v>45764.0</v>
      </c>
      <c r="N4270" s="31" t="s">
        <v>2</v>
      </c>
      <c r="O4270" s="173">
        <v>1.0</v>
      </c>
    </row>
    <row r="4271">
      <c r="A4271" s="99" t="s">
        <v>9913</v>
      </c>
      <c r="B4271" s="168" t="s">
        <v>9914</v>
      </c>
      <c r="C4271" s="31" t="s">
        <v>1725</v>
      </c>
      <c r="D4271" s="168" t="s">
        <v>9915</v>
      </c>
      <c r="E4271" s="31" t="s">
        <v>9916</v>
      </c>
      <c r="F4271" s="31" t="s">
        <v>401</v>
      </c>
      <c r="G4271" s="163" t="s">
        <v>1728</v>
      </c>
      <c r="H4271" s="31" t="s">
        <v>1728</v>
      </c>
      <c r="I4271" s="168" t="s">
        <v>9356</v>
      </c>
      <c r="J4271" s="173">
        <v>1.0</v>
      </c>
      <c r="K4271" s="31" t="s">
        <v>945</v>
      </c>
      <c r="L4271" s="31" t="s">
        <v>134</v>
      </c>
      <c r="M4271" s="174">
        <v>45764.0</v>
      </c>
      <c r="N4271" s="31" t="s">
        <v>2</v>
      </c>
      <c r="O4271" s="173">
        <v>1.0</v>
      </c>
    </row>
    <row r="4272">
      <c r="A4272" s="99" t="s">
        <v>9917</v>
      </c>
      <c r="B4272" s="168" t="s">
        <v>9778</v>
      </c>
      <c r="C4272" s="31" t="s">
        <v>1735</v>
      </c>
      <c r="D4272" s="168" t="s">
        <v>9779</v>
      </c>
      <c r="E4272" s="31" t="s">
        <v>9780</v>
      </c>
      <c r="F4272" s="31" t="s">
        <v>401</v>
      </c>
      <c r="G4272" s="168" t="s">
        <v>1749</v>
      </c>
      <c r="H4272" s="31" t="s">
        <v>1742</v>
      </c>
      <c r="I4272" s="168" t="s">
        <v>9356</v>
      </c>
      <c r="J4272" s="173">
        <v>1.0</v>
      </c>
      <c r="K4272" s="31" t="s">
        <v>945</v>
      </c>
      <c r="L4272" s="31" t="s">
        <v>134</v>
      </c>
      <c r="M4272" s="174">
        <v>45764.0</v>
      </c>
      <c r="N4272" s="31" t="s">
        <v>2</v>
      </c>
      <c r="O4272" s="173">
        <v>1.0</v>
      </c>
    </row>
    <row r="4273">
      <c r="A4273" s="99" t="s">
        <v>9918</v>
      </c>
      <c r="B4273" s="168" t="s">
        <v>9900</v>
      </c>
      <c r="C4273" s="31" t="s">
        <v>1732</v>
      </c>
      <c r="D4273" s="168" t="s">
        <v>9901</v>
      </c>
      <c r="E4273" s="31" t="s">
        <v>9902</v>
      </c>
      <c r="F4273" s="31" t="s">
        <v>132</v>
      </c>
      <c r="G4273" s="168" t="s">
        <v>8829</v>
      </c>
      <c r="H4273" s="31" t="s">
        <v>8830</v>
      </c>
      <c r="I4273" s="168" t="s">
        <v>1729</v>
      </c>
      <c r="J4273" s="173">
        <v>1.0</v>
      </c>
      <c r="K4273" s="31" t="s">
        <v>82</v>
      </c>
      <c r="L4273" s="31" t="s">
        <v>134</v>
      </c>
      <c r="M4273" s="174">
        <v>45764.0</v>
      </c>
      <c r="N4273" s="31" t="s">
        <v>2</v>
      </c>
      <c r="O4273" s="173">
        <v>1.0</v>
      </c>
    </row>
    <row r="4274">
      <c r="A4274" s="99" t="s">
        <v>9919</v>
      </c>
      <c r="B4274" s="168" t="s">
        <v>9920</v>
      </c>
      <c r="C4274" s="31" t="s">
        <v>1725</v>
      </c>
      <c r="D4274" s="168" t="s">
        <v>9921</v>
      </c>
      <c r="E4274" s="31" t="s">
        <v>5493</v>
      </c>
      <c r="F4274" s="31" t="s">
        <v>722</v>
      </c>
      <c r="G4274" s="163" t="s">
        <v>1728</v>
      </c>
      <c r="H4274" s="31" t="s">
        <v>1728</v>
      </c>
      <c r="I4274" s="168" t="s">
        <v>9356</v>
      </c>
      <c r="J4274" s="173">
        <v>1.0</v>
      </c>
      <c r="K4274" s="31" t="s">
        <v>945</v>
      </c>
      <c r="L4274" s="31" t="s">
        <v>134</v>
      </c>
      <c r="M4274" s="174">
        <v>45764.0</v>
      </c>
      <c r="N4274" s="31" t="s">
        <v>2</v>
      </c>
      <c r="O4274" s="173">
        <v>1.0</v>
      </c>
    </row>
    <row r="4275">
      <c r="A4275" s="99" t="s">
        <v>9922</v>
      </c>
      <c r="B4275" s="168" t="s">
        <v>9885</v>
      </c>
      <c r="C4275" s="31" t="s">
        <v>1732</v>
      </c>
      <c r="D4275" s="168" t="s">
        <v>9886</v>
      </c>
      <c r="E4275" s="31" t="s">
        <v>9887</v>
      </c>
      <c r="F4275" s="31" t="s">
        <v>131</v>
      </c>
      <c r="G4275" s="168" t="s">
        <v>6736</v>
      </c>
      <c r="H4275" s="31" t="s">
        <v>6716</v>
      </c>
      <c r="I4275" s="168" t="s">
        <v>9356</v>
      </c>
      <c r="J4275" s="173">
        <v>1.0</v>
      </c>
      <c r="K4275" s="31" t="s">
        <v>945</v>
      </c>
      <c r="L4275" s="31" t="s">
        <v>134</v>
      </c>
      <c r="M4275" s="174">
        <v>45764.0</v>
      </c>
      <c r="N4275" s="31" t="s">
        <v>2</v>
      </c>
      <c r="O4275" s="173">
        <v>1.0</v>
      </c>
    </row>
    <row r="4276">
      <c r="A4276" s="99" t="s">
        <v>9923</v>
      </c>
      <c r="B4276" s="168" t="s">
        <v>9924</v>
      </c>
      <c r="C4276" s="31" t="s">
        <v>1725</v>
      </c>
      <c r="D4276" s="168" t="s">
        <v>9925</v>
      </c>
      <c r="E4276" s="31" t="s">
        <v>9926</v>
      </c>
      <c r="F4276" s="31" t="s">
        <v>403</v>
      </c>
      <c r="G4276" s="163" t="s">
        <v>1728</v>
      </c>
      <c r="H4276" s="31" t="s">
        <v>1728</v>
      </c>
      <c r="I4276" s="168" t="s">
        <v>9356</v>
      </c>
      <c r="J4276" s="173">
        <v>1.0</v>
      </c>
      <c r="K4276" s="31" t="s">
        <v>945</v>
      </c>
      <c r="L4276" s="31" t="s">
        <v>134</v>
      </c>
      <c r="M4276" s="174">
        <v>45764.0</v>
      </c>
      <c r="N4276" s="31" t="s">
        <v>2</v>
      </c>
      <c r="O4276" s="173">
        <v>1.0</v>
      </c>
    </row>
    <row r="4277">
      <c r="A4277" s="99" t="s">
        <v>9927</v>
      </c>
      <c r="B4277" s="168" t="s">
        <v>9928</v>
      </c>
      <c r="C4277" s="31" t="s">
        <v>1725</v>
      </c>
      <c r="D4277" s="168" t="s">
        <v>9929</v>
      </c>
      <c r="E4277" s="31" t="s">
        <v>9930</v>
      </c>
      <c r="F4277" s="31" t="s">
        <v>132</v>
      </c>
      <c r="G4277" s="163" t="s">
        <v>1728</v>
      </c>
      <c r="H4277" s="31" t="s">
        <v>1728</v>
      </c>
      <c r="I4277" s="168" t="s">
        <v>1729</v>
      </c>
      <c r="J4277" s="173">
        <v>1.0</v>
      </c>
      <c r="K4277" s="31" t="s">
        <v>82</v>
      </c>
      <c r="L4277" s="31" t="s">
        <v>134</v>
      </c>
      <c r="M4277" s="174">
        <v>45764.0</v>
      </c>
      <c r="N4277" s="31" t="s">
        <v>2</v>
      </c>
      <c r="O4277" s="173">
        <v>1.0</v>
      </c>
    </row>
    <row r="4278">
      <c r="A4278" s="99" t="s">
        <v>9931</v>
      </c>
      <c r="B4278" s="168" t="s">
        <v>9928</v>
      </c>
      <c r="C4278" s="31" t="s">
        <v>1732</v>
      </c>
      <c r="D4278" s="168" t="s">
        <v>9929</v>
      </c>
      <c r="E4278" s="31" t="s">
        <v>9930</v>
      </c>
      <c r="F4278" s="31" t="s">
        <v>132</v>
      </c>
      <c r="G4278" s="168" t="s">
        <v>8829</v>
      </c>
      <c r="H4278" s="31" t="s">
        <v>8830</v>
      </c>
      <c r="I4278" s="168" t="s">
        <v>1729</v>
      </c>
      <c r="J4278" s="173">
        <v>1.0</v>
      </c>
      <c r="K4278" s="31" t="s">
        <v>82</v>
      </c>
      <c r="L4278" s="31" t="s">
        <v>134</v>
      </c>
      <c r="M4278" s="174">
        <v>45764.0</v>
      </c>
      <c r="N4278" s="31" t="s">
        <v>2</v>
      </c>
      <c r="O4278" s="173">
        <v>1.0</v>
      </c>
    </row>
    <row r="4279">
      <c r="A4279" s="99" t="s">
        <v>9932</v>
      </c>
      <c r="B4279" s="168" t="s">
        <v>9914</v>
      </c>
      <c r="C4279" s="31" t="s">
        <v>1732</v>
      </c>
      <c r="D4279" s="168" t="s">
        <v>9915</v>
      </c>
      <c r="E4279" s="31" t="s">
        <v>9916</v>
      </c>
      <c r="F4279" s="31" t="s">
        <v>401</v>
      </c>
      <c r="G4279" s="168" t="s">
        <v>1749</v>
      </c>
      <c r="H4279" s="31" t="s">
        <v>1742</v>
      </c>
      <c r="I4279" s="168" t="s">
        <v>9356</v>
      </c>
      <c r="J4279" s="173">
        <v>1.0</v>
      </c>
      <c r="K4279" s="31" t="s">
        <v>945</v>
      </c>
      <c r="L4279" s="31" t="s">
        <v>134</v>
      </c>
      <c r="M4279" s="174">
        <v>45764.0</v>
      </c>
      <c r="N4279" s="31" t="s">
        <v>2</v>
      </c>
      <c r="O4279" s="173">
        <v>1.0</v>
      </c>
    </row>
    <row r="4280">
      <c r="A4280" s="99" t="s">
        <v>9933</v>
      </c>
      <c r="B4280" s="168" t="s">
        <v>9934</v>
      </c>
      <c r="C4280" s="31" t="s">
        <v>1725</v>
      </c>
      <c r="D4280" s="168" t="s">
        <v>9935</v>
      </c>
      <c r="E4280" s="31" t="s">
        <v>9936</v>
      </c>
      <c r="F4280" s="31" t="s">
        <v>178</v>
      </c>
      <c r="G4280" s="163" t="s">
        <v>1728</v>
      </c>
      <c r="H4280" s="31" t="s">
        <v>1728</v>
      </c>
      <c r="I4280" s="168" t="s">
        <v>1729</v>
      </c>
      <c r="J4280" s="173">
        <v>1.0</v>
      </c>
      <c r="K4280" s="31" t="s">
        <v>82</v>
      </c>
      <c r="L4280" s="31" t="s">
        <v>134</v>
      </c>
      <c r="M4280" s="174">
        <v>45764.0</v>
      </c>
      <c r="N4280" s="31" t="s">
        <v>2</v>
      </c>
      <c r="O4280" s="173">
        <v>1.0</v>
      </c>
    </row>
    <row r="4281">
      <c r="A4281" s="99" t="s">
        <v>9937</v>
      </c>
      <c r="B4281" s="168" t="s">
        <v>9924</v>
      </c>
      <c r="C4281" s="31" t="s">
        <v>1732</v>
      </c>
      <c r="D4281" s="168" t="s">
        <v>9925</v>
      </c>
      <c r="E4281" s="31" t="s">
        <v>9926</v>
      </c>
      <c r="F4281" s="31" t="s">
        <v>403</v>
      </c>
      <c r="G4281" s="168" t="s">
        <v>1736</v>
      </c>
      <c r="H4281" s="31" t="s">
        <v>1733</v>
      </c>
      <c r="I4281" s="168" t="s">
        <v>9356</v>
      </c>
      <c r="J4281" s="173">
        <v>1.0</v>
      </c>
      <c r="K4281" s="31" t="s">
        <v>945</v>
      </c>
      <c r="L4281" s="31" t="s">
        <v>134</v>
      </c>
      <c r="M4281" s="174">
        <v>45764.0</v>
      </c>
      <c r="N4281" s="31" t="s">
        <v>2</v>
      </c>
      <c r="O4281" s="173">
        <v>1.0</v>
      </c>
    </row>
    <row r="4282">
      <c r="A4282" s="99" t="s">
        <v>9938</v>
      </c>
      <c r="B4282" s="168" t="s">
        <v>9795</v>
      </c>
      <c r="C4282" s="31" t="s">
        <v>1735</v>
      </c>
      <c r="D4282" s="168" t="s">
        <v>9796</v>
      </c>
      <c r="E4282" s="31" t="s">
        <v>9797</v>
      </c>
      <c r="F4282" s="31" t="s">
        <v>513</v>
      </c>
      <c r="G4282" s="168" t="s">
        <v>8744</v>
      </c>
      <c r="H4282" s="31" t="s">
        <v>8048</v>
      </c>
      <c r="I4282" s="168" t="s">
        <v>9356</v>
      </c>
      <c r="J4282" s="173">
        <v>1.0</v>
      </c>
      <c r="K4282" s="31" t="s">
        <v>945</v>
      </c>
      <c r="L4282" s="31" t="s">
        <v>134</v>
      </c>
      <c r="M4282" s="174">
        <v>45764.0</v>
      </c>
      <c r="N4282" s="31" t="s">
        <v>2</v>
      </c>
      <c r="O4282" s="173">
        <v>1.0</v>
      </c>
    </row>
    <row r="4283">
      <c r="A4283" s="99" t="s">
        <v>9939</v>
      </c>
      <c r="B4283" s="168" t="s">
        <v>9795</v>
      </c>
      <c r="C4283" s="31" t="s">
        <v>1735</v>
      </c>
      <c r="D4283" s="168" t="s">
        <v>9796</v>
      </c>
      <c r="E4283" s="31" t="s">
        <v>9797</v>
      </c>
      <c r="F4283" s="31" t="s">
        <v>513</v>
      </c>
      <c r="G4283" s="168" t="s">
        <v>8744</v>
      </c>
      <c r="H4283" s="31" t="s">
        <v>8048</v>
      </c>
      <c r="I4283" s="168" t="s">
        <v>1755</v>
      </c>
      <c r="J4283" s="173">
        <v>1.0</v>
      </c>
      <c r="K4283" s="31" t="s">
        <v>9</v>
      </c>
      <c r="L4283" s="31" t="s">
        <v>134</v>
      </c>
      <c r="M4283" s="174">
        <v>45764.0</v>
      </c>
      <c r="N4283" s="31" t="s">
        <v>2</v>
      </c>
      <c r="O4283" s="173">
        <v>1.0</v>
      </c>
    </row>
    <row r="4284">
      <c r="A4284" s="99" t="s">
        <v>9940</v>
      </c>
      <c r="B4284" s="168" t="s">
        <v>9818</v>
      </c>
      <c r="C4284" s="31" t="s">
        <v>1735</v>
      </c>
      <c r="D4284" s="168" t="s">
        <v>9819</v>
      </c>
      <c r="E4284" s="31" t="s">
        <v>9820</v>
      </c>
      <c r="F4284" s="31" t="s">
        <v>178</v>
      </c>
      <c r="G4284" s="168" t="s">
        <v>6891</v>
      </c>
      <c r="H4284" s="31" t="s">
        <v>6719</v>
      </c>
      <c r="I4284" s="168" t="s">
        <v>1755</v>
      </c>
      <c r="J4284" s="173">
        <v>1.0</v>
      </c>
      <c r="K4284" s="31" t="s">
        <v>9</v>
      </c>
      <c r="L4284" s="31" t="s">
        <v>134</v>
      </c>
      <c r="M4284" s="174">
        <v>45764.0</v>
      </c>
      <c r="N4284" s="31" t="s">
        <v>2</v>
      </c>
      <c r="O4284" s="173">
        <v>1.0</v>
      </c>
    </row>
    <row r="4285">
      <c r="A4285" s="99" t="s">
        <v>9941</v>
      </c>
      <c r="B4285" s="168" t="s">
        <v>9788</v>
      </c>
      <c r="C4285" s="31" t="s">
        <v>1735</v>
      </c>
      <c r="D4285" s="168" t="s">
        <v>9789</v>
      </c>
      <c r="E4285" s="31" t="s">
        <v>9790</v>
      </c>
      <c r="F4285" s="31" t="s">
        <v>722</v>
      </c>
      <c r="G4285" s="168" t="s">
        <v>7953</v>
      </c>
      <c r="H4285" s="31" t="s">
        <v>7912</v>
      </c>
      <c r="I4285" s="168" t="s">
        <v>9356</v>
      </c>
      <c r="J4285" s="173">
        <v>1.0</v>
      </c>
      <c r="K4285" s="31" t="s">
        <v>945</v>
      </c>
      <c r="L4285" s="31" t="s">
        <v>134</v>
      </c>
      <c r="M4285" s="174">
        <v>45764.0</v>
      </c>
      <c r="N4285" s="31" t="s">
        <v>2</v>
      </c>
      <c r="O4285" s="173">
        <v>1.0</v>
      </c>
    </row>
    <row r="4286">
      <c r="A4286" s="99" t="s">
        <v>9942</v>
      </c>
      <c r="B4286" s="168" t="s">
        <v>9870</v>
      </c>
      <c r="C4286" s="31" t="s">
        <v>1732</v>
      </c>
      <c r="D4286" s="168" t="s">
        <v>9871</v>
      </c>
      <c r="E4286" s="31" t="s">
        <v>9872</v>
      </c>
      <c r="F4286" s="31" t="s">
        <v>178</v>
      </c>
      <c r="G4286" s="168" t="s">
        <v>7953</v>
      </c>
      <c r="H4286" s="31" t="s">
        <v>7912</v>
      </c>
      <c r="I4286" s="168" t="s">
        <v>9356</v>
      </c>
      <c r="J4286" s="173">
        <v>1.0</v>
      </c>
      <c r="K4286" s="31" t="s">
        <v>945</v>
      </c>
      <c r="L4286" s="31" t="s">
        <v>134</v>
      </c>
      <c r="M4286" s="174">
        <v>45764.0</v>
      </c>
      <c r="N4286" s="31" t="s">
        <v>2</v>
      </c>
      <c r="O4286" s="173">
        <v>1.0</v>
      </c>
    </row>
    <row r="4287">
      <c r="A4287" s="99" t="s">
        <v>9943</v>
      </c>
      <c r="B4287" s="168" t="s">
        <v>9934</v>
      </c>
      <c r="C4287" s="31" t="s">
        <v>1732</v>
      </c>
      <c r="D4287" s="168" t="s">
        <v>9935</v>
      </c>
      <c r="E4287" s="31" t="s">
        <v>9936</v>
      </c>
      <c r="F4287" s="31" t="s">
        <v>178</v>
      </c>
      <c r="G4287" s="168" t="s">
        <v>6891</v>
      </c>
      <c r="H4287" s="31" t="s">
        <v>6719</v>
      </c>
      <c r="I4287" s="168" t="s">
        <v>1729</v>
      </c>
      <c r="J4287" s="173">
        <v>1.0</v>
      </c>
      <c r="K4287" s="31" t="s">
        <v>82</v>
      </c>
      <c r="L4287" s="31" t="s">
        <v>134</v>
      </c>
      <c r="M4287" s="174">
        <v>45764.0</v>
      </c>
      <c r="N4287" s="31" t="s">
        <v>2</v>
      </c>
      <c r="O4287" s="173">
        <v>1.0</v>
      </c>
    </row>
    <row r="4288">
      <c r="A4288" s="99" t="s">
        <v>9944</v>
      </c>
      <c r="B4288" s="168" t="s">
        <v>9881</v>
      </c>
      <c r="C4288" s="31" t="s">
        <v>1732</v>
      </c>
      <c r="D4288" s="168" t="s">
        <v>9882</v>
      </c>
      <c r="E4288" s="31" t="s">
        <v>3494</v>
      </c>
      <c r="F4288" s="31" t="s">
        <v>132</v>
      </c>
      <c r="G4288" s="168" t="s">
        <v>8829</v>
      </c>
      <c r="H4288" s="31" t="s">
        <v>8830</v>
      </c>
      <c r="I4288" s="168" t="s">
        <v>9356</v>
      </c>
      <c r="J4288" s="173">
        <v>2.0</v>
      </c>
      <c r="K4288" s="31" t="s">
        <v>945</v>
      </c>
      <c r="L4288" s="31" t="s">
        <v>134</v>
      </c>
      <c r="M4288" s="174">
        <v>45764.0</v>
      </c>
      <c r="N4288" s="31" t="s">
        <v>2</v>
      </c>
      <c r="O4288" s="173">
        <v>2.0</v>
      </c>
    </row>
    <row r="4289">
      <c r="A4289" s="99" t="s">
        <v>9945</v>
      </c>
      <c r="B4289" s="168" t="s">
        <v>9946</v>
      </c>
      <c r="C4289" s="31" t="s">
        <v>1725</v>
      </c>
      <c r="D4289" s="168" t="s">
        <v>9947</v>
      </c>
      <c r="E4289" s="31" t="s">
        <v>9948</v>
      </c>
      <c r="F4289" s="31" t="s">
        <v>722</v>
      </c>
      <c r="G4289" s="163" t="s">
        <v>1728</v>
      </c>
      <c r="H4289" s="31" t="s">
        <v>1728</v>
      </c>
      <c r="I4289" s="168" t="s">
        <v>1755</v>
      </c>
      <c r="J4289" s="173">
        <v>1.0</v>
      </c>
      <c r="K4289" s="31" t="s">
        <v>9</v>
      </c>
      <c r="L4289" s="31" t="s">
        <v>134</v>
      </c>
      <c r="M4289" s="174">
        <v>45764.0</v>
      </c>
      <c r="N4289" s="31" t="s">
        <v>2</v>
      </c>
      <c r="O4289" s="173">
        <v>1.0</v>
      </c>
    </row>
    <row r="4290">
      <c r="A4290" s="99" t="s">
        <v>9949</v>
      </c>
      <c r="B4290" s="168" t="s">
        <v>9859</v>
      </c>
      <c r="C4290" s="31" t="s">
        <v>1735</v>
      </c>
      <c r="D4290" s="168" t="s">
        <v>9860</v>
      </c>
      <c r="E4290" s="31" t="s">
        <v>9861</v>
      </c>
      <c r="F4290" s="31" t="s">
        <v>403</v>
      </c>
      <c r="G4290" s="168" t="s">
        <v>1736</v>
      </c>
      <c r="H4290" s="31" t="s">
        <v>1733</v>
      </c>
      <c r="I4290" s="168" t="s">
        <v>1755</v>
      </c>
      <c r="J4290" s="173">
        <v>1.0</v>
      </c>
      <c r="K4290" s="31" t="s">
        <v>9</v>
      </c>
      <c r="L4290" s="31" t="s">
        <v>134</v>
      </c>
      <c r="M4290" s="174">
        <v>45764.0</v>
      </c>
      <c r="N4290" s="31" t="s">
        <v>2</v>
      </c>
      <c r="O4290" s="173">
        <v>1.0</v>
      </c>
    </row>
    <row r="4291">
      <c r="A4291" s="99" t="s">
        <v>9950</v>
      </c>
      <c r="B4291" s="168" t="s">
        <v>9951</v>
      </c>
      <c r="C4291" s="31" t="s">
        <v>1725</v>
      </c>
      <c r="D4291" s="168" t="s">
        <v>9952</v>
      </c>
      <c r="E4291" s="31" t="s">
        <v>9953</v>
      </c>
      <c r="F4291" s="31" t="s">
        <v>513</v>
      </c>
      <c r="G4291" s="163" t="s">
        <v>1728</v>
      </c>
      <c r="H4291" s="31" t="s">
        <v>1728</v>
      </c>
      <c r="I4291" s="168" t="s">
        <v>9356</v>
      </c>
      <c r="J4291" s="173">
        <v>1.0</v>
      </c>
      <c r="K4291" s="31" t="s">
        <v>945</v>
      </c>
      <c r="L4291" s="31" t="s">
        <v>134</v>
      </c>
      <c r="M4291" s="174">
        <v>45764.0</v>
      </c>
      <c r="N4291" s="31" t="s">
        <v>2</v>
      </c>
      <c r="O4291" s="173">
        <v>1.0</v>
      </c>
    </row>
    <row r="4292">
      <c r="A4292" s="99" t="s">
        <v>9954</v>
      </c>
      <c r="B4292" s="168" t="s">
        <v>9456</v>
      </c>
      <c r="C4292" s="31" t="s">
        <v>1735</v>
      </c>
      <c r="D4292" s="168" t="s">
        <v>9457</v>
      </c>
      <c r="E4292" s="31" t="s">
        <v>9458</v>
      </c>
      <c r="F4292" s="31" t="s">
        <v>832</v>
      </c>
      <c r="G4292" s="168" t="s">
        <v>8730</v>
      </c>
      <c r="H4292" s="31" t="s">
        <v>8731</v>
      </c>
      <c r="I4292" s="168" t="s">
        <v>1729</v>
      </c>
      <c r="J4292" s="173">
        <v>1.0</v>
      </c>
      <c r="K4292" s="31" t="s">
        <v>82</v>
      </c>
      <c r="L4292" s="31" t="s">
        <v>134</v>
      </c>
      <c r="M4292" s="174">
        <v>45764.0</v>
      </c>
      <c r="N4292" s="31" t="s">
        <v>2</v>
      </c>
      <c r="O4292" s="173">
        <v>1.0</v>
      </c>
    </row>
    <row r="4293">
      <c r="A4293" s="99" t="s">
        <v>9955</v>
      </c>
      <c r="B4293" s="168" t="s">
        <v>9730</v>
      </c>
      <c r="C4293" s="31" t="s">
        <v>1735</v>
      </c>
      <c r="D4293" s="168" t="s">
        <v>9731</v>
      </c>
      <c r="E4293" s="31" t="s">
        <v>9732</v>
      </c>
      <c r="F4293" s="31" t="s">
        <v>132</v>
      </c>
      <c r="G4293" s="168" t="s">
        <v>6736</v>
      </c>
      <c r="H4293" s="31" t="s">
        <v>6716</v>
      </c>
      <c r="I4293" s="168" t="s">
        <v>9356</v>
      </c>
      <c r="J4293" s="173">
        <v>1.0</v>
      </c>
      <c r="K4293" s="31" t="s">
        <v>945</v>
      </c>
      <c r="L4293" s="31" t="s">
        <v>134</v>
      </c>
      <c r="M4293" s="174">
        <v>45764.0</v>
      </c>
      <c r="N4293" s="31" t="s">
        <v>2</v>
      </c>
      <c r="O4293" s="173">
        <v>1.0</v>
      </c>
    </row>
    <row r="4294">
      <c r="A4294" s="99" t="s">
        <v>9956</v>
      </c>
      <c r="B4294" s="168" t="s">
        <v>9957</v>
      </c>
      <c r="C4294" s="31" t="s">
        <v>1725</v>
      </c>
      <c r="D4294" s="168" t="s">
        <v>9958</v>
      </c>
      <c r="E4294" s="31" t="s">
        <v>9959</v>
      </c>
      <c r="F4294" s="31" t="s">
        <v>403</v>
      </c>
      <c r="G4294" s="163" t="s">
        <v>1728</v>
      </c>
      <c r="H4294" s="31" t="s">
        <v>1728</v>
      </c>
      <c r="I4294" s="168" t="s">
        <v>9356</v>
      </c>
      <c r="J4294" s="173">
        <v>1.0</v>
      </c>
      <c r="K4294" s="31" t="s">
        <v>945</v>
      </c>
      <c r="L4294" s="31" t="s">
        <v>134</v>
      </c>
      <c r="M4294" s="174">
        <v>45764.0</v>
      </c>
      <c r="N4294" s="31" t="s">
        <v>2</v>
      </c>
      <c r="O4294" s="173">
        <v>1.0</v>
      </c>
    </row>
    <row r="4295">
      <c r="A4295" s="99" t="s">
        <v>9960</v>
      </c>
      <c r="B4295" s="168" t="s">
        <v>9961</v>
      </c>
      <c r="C4295" s="31" t="s">
        <v>1725</v>
      </c>
      <c r="D4295" s="168" t="s">
        <v>9962</v>
      </c>
      <c r="E4295" s="31" t="s">
        <v>9963</v>
      </c>
      <c r="F4295" s="31" t="s">
        <v>725</v>
      </c>
      <c r="G4295" s="163" t="s">
        <v>1728</v>
      </c>
      <c r="H4295" s="31" t="s">
        <v>1728</v>
      </c>
      <c r="I4295" s="168" t="s">
        <v>1755</v>
      </c>
      <c r="J4295" s="173">
        <v>1.0</v>
      </c>
      <c r="K4295" s="31" t="s">
        <v>9</v>
      </c>
      <c r="L4295" s="31" t="s">
        <v>134</v>
      </c>
      <c r="M4295" s="174">
        <v>45764.0</v>
      </c>
      <c r="N4295" s="31" t="s">
        <v>2</v>
      </c>
      <c r="O4295" s="173">
        <v>1.0</v>
      </c>
    </row>
    <row r="4296">
      <c r="A4296" s="99" t="s">
        <v>9964</v>
      </c>
      <c r="B4296" s="168" t="s">
        <v>9965</v>
      </c>
      <c r="C4296" s="31" t="s">
        <v>1725</v>
      </c>
      <c r="D4296" s="168" t="s">
        <v>9966</v>
      </c>
      <c r="E4296" s="31" t="s">
        <v>7268</v>
      </c>
      <c r="F4296" s="31" t="s">
        <v>178</v>
      </c>
      <c r="G4296" s="163" t="s">
        <v>1728</v>
      </c>
      <c r="H4296" s="31" t="s">
        <v>1728</v>
      </c>
      <c r="I4296" s="168" t="s">
        <v>1755</v>
      </c>
      <c r="J4296" s="173">
        <v>1.0</v>
      </c>
      <c r="K4296" s="31" t="s">
        <v>9</v>
      </c>
      <c r="L4296" s="31" t="s">
        <v>134</v>
      </c>
      <c r="M4296" s="174">
        <v>45764.0</v>
      </c>
      <c r="N4296" s="31" t="s">
        <v>2</v>
      </c>
      <c r="O4296" s="173">
        <v>1.0</v>
      </c>
    </row>
    <row r="4297">
      <c r="A4297" s="99" t="s">
        <v>9967</v>
      </c>
      <c r="B4297" s="168" t="s">
        <v>9957</v>
      </c>
      <c r="C4297" s="31" t="s">
        <v>1732</v>
      </c>
      <c r="D4297" s="168" t="s">
        <v>9958</v>
      </c>
      <c r="E4297" s="31" t="s">
        <v>9959</v>
      </c>
      <c r="F4297" s="31" t="s">
        <v>403</v>
      </c>
      <c r="G4297" s="168" t="s">
        <v>8744</v>
      </c>
      <c r="H4297" s="31" t="s">
        <v>8048</v>
      </c>
      <c r="I4297" s="168" t="s">
        <v>9356</v>
      </c>
      <c r="J4297" s="173">
        <v>1.0</v>
      </c>
      <c r="K4297" s="31" t="s">
        <v>945</v>
      </c>
      <c r="L4297" s="31" t="s">
        <v>134</v>
      </c>
      <c r="M4297" s="174">
        <v>45764.0</v>
      </c>
      <c r="N4297" s="31" t="s">
        <v>2</v>
      </c>
      <c r="O4297" s="173">
        <v>1.0</v>
      </c>
    </row>
    <row r="4298">
      <c r="A4298" s="99" t="s">
        <v>9968</v>
      </c>
      <c r="B4298" s="168" t="s">
        <v>9909</v>
      </c>
      <c r="C4298" s="31" t="s">
        <v>1732</v>
      </c>
      <c r="D4298" s="168" t="s">
        <v>9910</v>
      </c>
      <c r="E4298" s="31" t="s">
        <v>9911</v>
      </c>
      <c r="F4298" s="31" t="s">
        <v>132</v>
      </c>
      <c r="G4298" s="168" t="s">
        <v>8829</v>
      </c>
      <c r="H4298" s="31" t="s">
        <v>8830</v>
      </c>
      <c r="I4298" s="168" t="s">
        <v>1729</v>
      </c>
      <c r="J4298" s="173">
        <v>1.0</v>
      </c>
      <c r="K4298" s="31" t="s">
        <v>82</v>
      </c>
      <c r="L4298" s="31" t="s">
        <v>134</v>
      </c>
      <c r="M4298" s="174">
        <v>45764.0</v>
      </c>
      <c r="N4298" s="31" t="s">
        <v>2</v>
      </c>
      <c r="O4298" s="173">
        <v>1.0</v>
      </c>
    </row>
    <row r="4299">
      <c r="A4299" s="99" t="s">
        <v>9969</v>
      </c>
      <c r="B4299" s="168" t="s">
        <v>9970</v>
      </c>
      <c r="C4299" s="31" t="s">
        <v>1725</v>
      </c>
      <c r="D4299" s="168" t="s">
        <v>9971</v>
      </c>
      <c r="E4299" s="31" t="s">
        <v>9972</v>
      </c>
      <c r="F4299" s="31" t="s">
        <v>178</v>
      </c>
      <c r="G4299" s="163" t="s">
        <v>1728</v>
      </c>
      <c r="H4299" s="31" t="s">
        <v>1728</v>
      </c>
      <c r="I4299" s="168" t="s">
        <v>9356</v>
      </c>
      <c r="J4299" s="173">
        <v>1.0</v>
      </c>
      <c r="K4299" s="31" t="s">
        <v>945</v>
      </c>
      <c r="L4299" s="31" t="s">
        <v>134</v>
      </c>
      <c r="M4299" s="174">
        <v>45764.0</v>
      </c>
      <c r="N4299" s="31" t="s">
        <v>2</v>
      </c>
      <c r="O4299" s="173">
        <v>1.0</v>
      </c>
    </row>
    <row r="4300">
      <c r="A4300" s="99" t="s">
        <v>9973</v>
      </c>
      <c r="B4300" s="168" t="s">
        <v>9974</v>
      </c>
      <c r="C4300" s="31" t="s">
        <v>1725</v>
      </c>
      <c r="D4300" s="168" t="s">
        <v>9975</v>
      </c>
      <c r="E4300" s="31" t="s">
        <v>4845</v>
      </c>
      <c r="F4300" s="31" t="s">
        <v>517</v>
      </c>
      <c r="G4300" s="163" t="s">
        <v>1728</v>
      </c>
      <c r="H4300" s="31" t="s">
        <v>1728</v>
      </c>
      <c r="I4300" s="168" t="s">
        <v>9356</v>
      </c>
      <c r="J4300" s="173">
        <v>1.0</v>
      </c>
      <c r="K4300" s="31" t="s">
        <v>945</v>
      </c>
      <c r="L4300" s="31" t="s">
        <v>134</v>
      </c>
      <c r="M4300" s="174">
        <v>45764.0</v>
      </c>
      <c r="N4300" s="31" t="s">
        <v>2</v>
      </c>
      <c r="O4300" s="173">
        <v>1.0</v>
      </c>
    </row>
    <row r="4301">
      <c r="A4301" s="99" t="s">
        <v>9976</v>
      </c>
      <c r="B4301" s="168" t="s">
        <v>9680</v>
      </c>
      <c r="C4301" s="31" t="s">
        <v>1735</v>
      </c>
      <c r="D4301" s="168" t="s">
        <v>9681</v>
      </c>
      <c r="E4301" s="31" t="s">
        <v>9682</v>
      </c>
      <c r="F4301" s="31" t="s">
        <v>178</v>
      </c>
      <c r="G4301" s="168" t="s">
        <v>8012</v>
      </c>
      <c r="H4301" s="31" t="s">
        <v>7841</v>
      </c>
      <c r="I4301" s="168" t="s">
        <v>1729</v>
      </c>
      <c r="J4301" s="173">
        <v>2.0</v>
      </c>
      <c r="K4301" s="31" t="s">
        <v>82</v>
      </c>
      <c r="L4301" s="31" t="s">
        <v>134</v>
      </c>
      <c r="M4301" s="174">
        <v>45764.0</v>
      </c>
      <c r="N4301" s="31" t="s">
        <v>2</v>
      </c>
      <c r="O4301" s="173">
        <v>2.0</v>
      </c>
    </row>
    <row r="4302">
      <c r="A4302" s="99" t="s">
        <v>9977</v>
      </c>
      <c r="B4302" s="168" t="s">
        <v>9664</v>
      </c>
      <c r="C4302" s="31" t="s">
        <v>1732</v>
      </c>
      <c r="D4302" s="168" t="s">
        <v>9665</v>
      </c>
      <c r="E4302" s="31" t="s">
        <v>9666</v>
      </c>
      <c r="F4302" s="31" t="s">
        <v>722</v>
      </c>
      <c r="G4302" s="168" t="s">
        <v>8012</v>
      </c>
      <c r="H4302" s="31" t="s">
        <v>7841</v>
      </c>
      <c r="I4302" s="168" t="s">
        <v>1755</v>
      </c>
      <c r="J4302" s="173">
        <v>1.0</v>
      </c>
      <c r="K4302" s="31" t="s">
        <v>9</v>
      </c>
      <c r="L4302" s="31" t="s">
        <v>134</v>
      </c>
      <c r="M4302" s="174">
        <v>45764.0</v>
      </c>
      <c r="N4302" s="31" t="s">
        <v>2</v>
      </c>
      <c r="O4302" s="173">
        <v>1.0</v>
      </c>
    </row>
    <row r="4303">
      <c r="A4303" s="99" t="s">
        <v>9978</v>
      </c>
      <c r="B4303" s="168" t="s">
        <v>9974</v>
      </c>
      <c r="C4303" s="31" t="s">
        <v>1732</v>
      </c>
      <c r="D4303" s="168" t="s">
        <v>9975</v>
      </c>
      <c r="E4303" s="31" t="s">
        <v>4845</v>
      </c>
      <c r="F4303" s="31" t="s">
        <v>517</v>
      </c>
      <c r="G4303" s="168" t="s">
        <v>8829</v>
      </c>
      <c r="H4303" s="31" t="s">
        <v>8830</v>
      </c>
      <c r="I4303" s="168" t="s">
        <v>9356</v>
      </c>
      <c r="J4303" s="173">
        <v>1.0</v>
      </c>
      <c r="K4303" s="31" t="s">
        <v>945</v>
      </c>
      <c r="L4303" s="31" t="s">
        <v>134</v>
      </c>
      <c r="M4303" s="174">
        <v>45764.0</v>
      </c>
      <c r="N4303" s="31" t="s">
        <v>2</v>
      </c>
      <c r="O4303" s="173">
        <v>1.0</v>
      </c>
    </row>
    <row r="4304">
      <c r="A4304" s="99" t="s">
        <v>9979</v>
      </c>
      <c r="B4304" s="168" t="s">
        <v>9980</v>
      </c>
      <c r="C4304" s="31" t="s">
        <v>1725</v>
      </c>
      <c r="D4304" s="168" t="s">
        <v>9981</v>
      </c>
      <c r="E4304" s="31" t="s">
        <v>9982</v>
      </c>
      <c r="F4304" s="31" t="s">
        <v>725</v>
      </c>
      <c r="G4304" s="163" t="s">
        <v>1728</v>
      </c>
      <c r="H4304" s="31" t="s">
        <v>1728</v>
      </c>
      <c r="I4304" s="168" t="s">
        <v>9356</v>
      </c>
      <c r="J4304" s="173">
        <v>1.0</v>
      </c>
      <c r="K4304" s="31" t="s">
        <v>945</v>
      </c>
      <c r="L4304" s="31" t="s">
        <v>134</v>
      </c>
      <c r="M4304" s="174">
        <v>45764.0</v>
      </c>
      <c r="N4304" s="31" t="s">
        <v>2</v>
      </c>
      <c r="O4304" s="173">
        <v>1.0</v>
      </c>
    </row>
    <row r="4305">
      <c r="A4305" s="99" t="s">
        <v>9983</v>
      </c>
      <c r="B4305" s="168" t="s">
        <v>9809</v>
      </c>
      <c r="C4305" s="31" t="s">
        <v>1735</v>
      </c>
      <c r="D4305" s="168" t="s">
        <v>9810</v>
      </c>
      <c r="E4305" s="31" t="s">
        <v>5514</v>
      </c>
      <c r="F4305" s="31" t="s">
        <v>517</v>
      </c>
      <c r="G4305" s="168" t="s">
        <v>6891</v>
      </c>
      <c r="H4305" s="31" t="s">
        <v>6719</v>
      </c>
      <c r="I4305" s="168" t="s">
        <v>9356</v>
      </c>
      <c r="J4305" s="173">
        <v>1.0</v>
      </c>
      <c r="K4305" s="31" t="s">
        <v>945</v>
      </c>
      <c r="L4305" s="31" t="s">
        <v>134</v>
      </c>
      <c r="M4305" s="174">
        <v>45764.0</v>
      </c>
      <c r="N4305" s="31" t="s">
        <v>2</v>
      </c>
      <c r="O4305" s="173">
        <v>1.0</v>
      </c>
    </row>
    <row r="4306">
      <c r="A4306" s="99" t="s">
        <v>9984</v>
      </c>
      <c r="B4306" s="168" t="s">
        <v>9965</v>
      </c>
      <c r="C4306" s="31" t="s">
        <v>1732</v>
      </c>
      <c r="D4306" s="168" t="s">
        <v>9966</v>
      </c>
      <c r="E4306" s="31" t="s">
        <v>7268</v>
      </c>
      <c r="F4306" s="31" t="s">
        <v>178</v>
      </c>
      <c r="G4306" s="168" t="s">
        <v>6891</v>
      </c>
      <c r="H4306" s="31" t="s">
        <v>6719</v>
      </c>
      <c r="I4306" s="168" t="s">
        <v>1755</v>
      </c>
      <c r="J4306" s="173">
        <v>1.0</v>
      </c>
      <c r="K4306" s="31" t="s">
        <v>9</v>
      </c>
      <c r="L4306" s="31" t="s">
        <v>134</v>
      </c>
      <c r="M4306" s="174">
        <v>45764.0</v>
      </c>
      <c r="N4306" s="31" t="s">
        <v>2</v>
      </c>
      <c r="O4306" s="173">
        <v>1.0</v>
      </c>
    </row>
    <row r="4307">
      <c r="A4307" s="99" t="s">
        <v>9985</v>
      </c>
      <c r="B4307" s="168" t="s">
        <v>9701</v>
      </c>
      <c r="C4307" s="31" t="s">
        <v>1735</v>
      </c>
      <c r="D4307" s="168" t="s">
        <v>9702</v>
      </c>
      <c r="E4307" s="31" t="s">
        <v>9703</v>
      </c>
      <c r="F4307" s="31" t="s">
        <v>513</v>
      </c>
      <c r="G4307" s="168" t="s">
        <v>1749</v>
      </c>
      <c r="H4307" s="31" t="s">
        <v>1742</v>
      </c>
      <c r="I4307" s="168" t="s">
        <v>9356</v>
      </c>
      <c r="J4307" s="173">
        <v>1.0</v>
      </c>
      <c r="K4307" s="31" t="s">
        <v>945</v>
      </c>
      <c r="L4307" s="31" t="s">
        <v>134</v>
      </c>
      <c r="M4307" s="174">
        <v>45764.0</v>
      </c>
      <c r="N4307" s="31" t="s">
        <v>2</v>
      </c>
      <c r="O4307" s="173">
        <v>1.0</v>
      </c>
    </row>
    <row r="4308">
      <c r="A4308" s="99" t="s">
        <v>9986</v>
      </c>
      <c r="B4308" s="168" t="s">
        <v>9951</v>
      </c>
      <c r="C4308" s="31" t="s">
        <v>1732</v>
      </c>
      <c r="D4308" s="168" t="s">
        <v>9952</v>
      </c>
      <c r="E4308" s="31" t="s">
        <v>9953</v>
      </c>
      <c r="F4308" s="31" t="s">
        <v>513</v>
      </c>
      <c r="G4308" s="168" t="s">
        <v>8744</v>
      </c>
      <c r="H4308" s="31" t="s">
        <v>8048</v>
      </c>
      <c r="I4308" s="168" t="s">
        <v>9356</v>
      </c>
      <c r="J4308" s="173">
        <v>1.0</v>
      </c>
      <c r="K4308" s="31" t="s">
        <v>945</v>
      </c>
      <c r="L4308" s="31" t="s">
        <v>134</v>
      </c>
      <c r="M4308" s="174">
        <v>45764.0</v>
      </c>
      <c r="N4308" s="31" t="s">
        <v>2</v>
      </c>
      <c r="O4308" s="173">
        <v>1.0</v>
      </c>
    </row>
    <row r="4309">
      <c r="A4309" s="99" t="s">
        <v>9987</v>
      </c>
      <c r="B4309" s="168" t="s">
        <v>9726</v>
      </c>
      <c r="C4309" s="31" t="s">
        <v>1735</v>
      </c>
      <c r="D4309" s="168" t="s">
        <v>9727</v>
      </c>
      <c r="E4309" s="31" t="s">
        <v>9728</v>
      </c>
      <c r="F4309" s="31" t="s">
        <v>513</v>
      </c>
      <c r="G4309" s="168" t="s">
        <v>8778</v>
      </c>
      <c r="H4309" s="31" t="s">
        <v>8043</v>
      </c>
      <c r="I4309" s="168" t="s">
        <v>1755</v>
      </c>
      <c r="J4309" s="173">
        <v>1.0</v>
      </c>
      <c r="K4309" s="31" t="s">
        <v>9</v>
      </c>
      <c r="L4309" s="31" t="s">
        <v>134</v>
      </c>
      <c r="M4309" s="174">
        <v>45764.0</v>
      </c>
      <c r="N4309" s="31" t="s">
        <v>2</v>
      </c>
      <c r="O4309" s="173">
        <v>1.0</v>
      </c>
    </row>
    <row r="4310">
      <c r="A4310" s="99" t="s">
        <v>9988</v>
      </c>
      <c r="B4310" s="168" t="s">
        <v>9989</v>
      </c>
      <c r="C4310" s="31" t="s">
        <v>1725</v>
      </c>
      <c r="D4310" s="168" t="s">
        <v>9990</v>
      </c>
      <c r="E4310" s="31" t="s">
        <v>9991</v>
      </c>
      <c r="F4310" s="31" t="s">
        <v>725</v>
      </c>
      <c r="G4310" s="163" t="s">
        <v>1728</v>
      </c>
      <c r="H4310" s="31" t="s">
        <v>1728</v>
      </c>
      <c r="I4310" s="168" t="s">
        <v>1755</v>
      </c>
      <c r="J4310" s="173">
        <v>1.0</v>
      </c>
      <c r="K4310" s="31" t="s">
        <v>9</v>
      </c>
      <c r="L4310" s="31" t="s">
        <v>134</v>
      </c>
      <c r="M4310" s="174">
        <v>45764.0</v>
      </c>
      <c r="N4310" s="31" t="s">
        <v>2</v>
      </c>
      <c r="O4310" s="173">
        <v>1.0</v>
      </c>
    </row>
    <row r="4311">
      <c r="A4311" s="99" t="s">
        <v>9992</v>
      </c>
      <c r="B4311" s="168" t="s">
        <v>9896</v>
      </c>
      <c r="C4311" s="31" t="s">
        <v>1732</v>
      </c>
      <c r="D4311" s="168" t="s">
        <v>9897</v>
      </c>
      <c r="E4311" s="31" t="s">
        <v>9898</v>
      </c>
      <c r="F4311" s="31" t="s">
        <v>725</v>
      </c>
      <c r="G4311" s="168" t="s">
        <v>8778</v>
      </c>
      <c r="H4311" s="31" t="s">
        <v>8043</v>
      </c>
      <c r="I4311" s="168" t="s">
        <v>9356</v>
      </c>
      <c r="J4311" s="173">
        <v>1.0</v>
      </c>
      <c r="K4311" s="31" t="s">
        <v>945</v>
      </c>
      <c r="L4311" s="31" t="s">
        <v>134</v>
      </c>
      <c r="M4311" s="174">
        <v>45764.0</v>
      </c>
      <c r="N4311" s="31" t="s">
        <v>2</v>
      </c>
      <c r="O4311" s="173">
        <v>1.0</v>
      </c>
    </row>
    <row r="4312">
      <c r="A4312" s="99" t="s">
        <v>9993</v>
      </c>
      <c r="B4312" s="168" t="s">
        <v>9749</v>
      </c>
      <c r="C4312" s="31" t="s">
        <v>1735</v>
      </c>
      <c r="D4312" s="168" t="s">
        <v>9750</v>
      </c>
      <c r="E4312" s="31" t="s">
        <v>2895</v>
      </c>
      <c r="F4312" s="31" t="s">
        <v>513</v>
      </c>
      <c r="G4312" s="168" t="s">
        <v>8744</v>
      </c>
      <c r="H4312" s="31" t="s">
        <v>8048</v>
      </c>
      <c r="I4312" s="168" t="s">
        <v>9356</v>
      </c>
      <c r="J4312" s="173">
        <v>1.0</v>
      </c>
      <c r="K4312" s="31" t="s">
        <v>945</v>
      </c>
      <c r="L4312" s="31" t="s">
        <v>134</v>
      </c>
      <c r="M4312" s="174">
        <v>45764.0</v>
      </c>
      <c r="N4312" s="31" t="s">
        <v>2</v>
      </c>
      <c r="O4312" s="173">
        <v>1.0</v>
      </c>
    </row>
    <row r="4313">
      <c r="A4313" s="99" t="s">
        <v>9994</v>
      </c>
      <c r="B4313" s="168" t="s">
        <v>9995</v>
      </c>
      <c r="C4313" s="31" t="s">
        <v>1725</v>
      </c>
      <c r="D4313" s="168" t="s">
        <v>9996</v>
      </c>
      <c r="E4313" s="31" t="s">
        <v>4514</v>
      </c>
      <c r="F4313" s="31" t="s">
        <v>725</v>
      </c>
      <c r="G4313" s="163" t="s">
        <v>1728</v>
      </c>
      <c r="H4313" s="31" t="s">
        <v>1728</v>
      </c>
      <c r="I4313" s="168" t="s">
        <v>9356</v>
      </c>
      <c r="J4313" s="173">
        <v>1.0</v>
      </c>
      <c r="K4313" s="31" t="s">
        <v>945</v>
      </c>
      <c r="L4313" s="31" t="s">
        <v>134</v>
      </c>
      <c r="M4313" s="174">
        <v>45764.0</v>
      </c>
      <c r="N4313" s="31" t="s">
        <v>2</v>
      </c>
      <c r="O4313" s="173">
        <v>1.0</v>
      </c>
    </row>
    <row r="4314">
      <c r="A4314" s="99" t="s">
        <v>9997</v>
      </c>
      <c r="B4314" s="168" t="s">
        <v>9998</v>
      </c>
      <c r="C4314" s="31" t="s">
        <v>1725</v>
      </c>
      <c r="D4314" s="168" t="s">
        <v>9999</v>
      </c>
      <c r="E4314" s="31" t="s">
        <v>6187</v>
      </c>
      <c r="F4314" s="31" t="s">
        <v>517</v>
      </c>
      <c r="G4314" s="163" t="s">
        <v>1728</v>
      </c>
      <c r="H4314" s="31" t="s">
        <v>1728</v>
      </c>
      <c r="I4314" s="168" t="s">
        <v>1755</v>
      </c>
      <c r="J4314" s="173">
        <v>1.0</v>
      </c>
      <c r="K4314" s="31" t="s">
        <v>9</v>
      </c>
      <c r="L4314" s="31" t="s">
        <v>134</v>
      </c>
      <c r="M4314" s="174">
        <v>45764.0</v>
      </c>
      <c r="N4314" s="31" t="s">
        <v>2</v>
      </c>
      <c r="O4314" s="173">
        <v>1.0</v>
      </c>
    </row>
    <row r="4315">
      <c r="A4315" s="99" t="s">
        <v>10000</v>
      </c>
      <c r="B4315" s="168" t="s">
        <v>9524</v>
      </c>
      <c r="C4315" s="31" t="s">
        <v>1735</v>
      </c>
      <c r="D4315" s="168" t="s">
        <v>9525</v>
      </c>
      <c r="E4315" s="31" t="s">
        <v>9526</v>
      </c>
      <c r="F4315" s="31" t="s">
        <v>722</v>
      </c>
      <c r="G4315" s="168" t="s">
        <v>7953</v>
      </c>
      <c r="H4315" s="31" t="s">
        <v>7912</v>
      </c>
      <c r="I4315" s="168" t="s">
        <v>9356</v>
      </c>
      <c r="J4315" s="173">
        <v>1.0</v>
      </c>
      <c r="K4315" s="31" t="s">
        <v>945</v>
      </c>
      <c r="L4315" s="31" t="s">
        <v>134</v>
      </c>
      <c r="M4315" s="174">
        <v>45764.0</v>
      </c>
      <c r="N4315" s="31" t="s">
        <v>2</v>
      </c>
      <c r="O4315" s="173">
        <v>1.0</v>
      </c>
    </row>
    <row r="4316">
      <c r="A4316" s="99" t="s">
        <v>10001</v>
      </c>
      <c r="B4316" s="168" t="s">
        <v>9676</v>
      </c>
      <c r="C4316" s="31" t="s">
        <v>1735</v>
      </c>
      <c r="D4316" s="168" t="s">
        <v>9677</v>
      </c>
      <c r="E4316" s="31" t="s">
        <v>9678</v>
      </c>
      <c r="F4316" s="31" t="s">
        <v>513</v>
      </c>
      <c r="G4316" s="168" t="s">
        <v>1736</v>
      </c>
      <c r="H4316" s="31" t="s">
        <v>1733</v>
      </c>
      <c r="I4316" s="168" t="s">
        <v>1729</v>
      </c>
      <c r="J4316" s="173">
        <v>1.0</v>
      </c>
      <c r="K4316" s="31" t="s">
        <v>82</v>
      </c>
      <c r="L4316" s="31" t="s">
        <v>134</v>
      </c>
      <c r="M4316" s="174">
        <v>45764.0</v>
      </c>
      <c r="N4316" s="31" t="s">
        <v>2</v>
      </c>
      <c r="O4316" s="173">
        <v>1.0</v>
      </c>
    </row>
    <row r="4317">
      <c r="A4317" s="99" t="s">
        <v>10002</v>
      </c>
      <c r="B4317" s="168" t="s">
        <v>10003</v>
      </c>
      <c r="C4317" s="31" t="s">
        <v>1725</v>
      </c>
      <c r="D4317" s="168" t="s">
        <v>10004</v>
      </c>
      <c r="E4317" s="31" t="s">
        <v>10005</v>
      </c>
      <c r="F4317" s="31" t="s">
        <v>178</v>
      </c>
      <c r="G4317" s="163" t="s">
        <v>1728</v>
      </c>
      <c r="H4317" s="31" t="s">
        <v>1728</v>
      </c>
      <c r="I4317" s="168" t="s">
        <v>1755</v>
      </c>
      <c r="J4317" s="173">
        <v>2.0</v>
      </c>
      <c r="K4317" s="31" t="s">
        <v>9</v>
      </c>
      <c r="L4317" s="31" t="s">
        <v>134</v>
      </c>
      <c r="M4317" s="174">
        <v>45764.0</v>
      </c>
      <c r="N4317" s="31" t="s">
        <v>2</v>
      </c>
      <c r="O4317" s="173">
        <v>2.0</v>
      </c>
    </row>
    <row r="4318">
      <c r="A4318" s="99" t="s">
        <v>10006</v>
      </c>
      <c r="B4318" s="168" t="s">
        <v>9946</v>
      </c>
      <c r="C4318" s="31" t="s">
        <v>1732</v>
      </c>
      <c r="D4318" s="168" t="s">
        <v>9947</v>
      </c>
      <c r="E4318" s="31" t="s">
        <v>9948</v>
      </c>
      <c r="F4318" s="31" t="s">
        <v>722</v>
      </c>
      <c r="G4318" s="168" t="s">
        <v>7953</v>
      </c>
      <c r="H4318" s="31" t="s">
        <v>7912</v>
      </c>
      <c r="I4318" s="168" t="s">
        <v>1755</v>
      </c>
      <c r="J4318" s="173">
        <v>1.0</v>
      </c>
      <c r="K4318" s="31" t="s">
        <v>9</v>
      </c>
      <c r="L4318" s="31" t="s">
        <v>134</v>
      </c>
      <c r="M4318" s="174">
        <v>45764.0</v>
      </c>
      <c r="N4318" s="31" t="s">
        <v>2</v>
      </c>
      <c r="O4318" s="173">
        <v>1.0</v>
      </c>
    </row>
    <row r="4319">
      <c r="A4319" s="99" t="s">
        <v>10007</v>
      </c>
      <c r="B4319" s="168" t="s">
        <v>9644</v>
      </c>
      <c r="C4319" s="31" t="s">
        <v>1735</v>
      </c>
      <c r="D4319" s="168" t="s">
        <v>9645</v>
      </c>
      <c r="E4319" s="31" t="s">
        <v>9646</v>
      </c>
      <c r="F4319" s="31" t="s">
        <v>129</v>
      </c>
      <c r="G4319" s="168" t="s">
        <v>8829</v>
      </c>
      <c r="H4319" s="31" t="s">
        <v>8830</v>
      </c>
      <c r="I4319" s="168" t="s">
        <v>9356</v>
      </c>
      <c r="J4319" s="173">
        <v>1.0</v>
      </c>
      <c r="K4319" s="31" t="s">
        <v>945</v>
      </c>
      <c r="L4319" s="31" t="s">
        <v>134</v>
      </c>
      <c r="M4319" s="174">
        <v>45764.0</v>
      </c>
      <c r="N4319" s="31" t="s">
        <v>2</v>
      </c>
      <c r="O4319" s="173">
        <v>1.0</v>
      </c>
    </row>
    <row r="4320">
      <c r="A4320" s="99" t="s">
        <v>10008</v>
      </c>
      <c r="B4320" s="168" t="s">
        <v>10009</v>
      </c>
      <c r="C4320" s="31" t="s">
        <v>1725</v>
      </c>
      <c r="D4320" s="168" t="s">
        <v>10010</v>
      </c>
      <c r="E4320" s="31" t="s">
        <v>10011</v>
      </c>
      <c r="F4320" s="31" t="s">
        <v>401</v>
      </c>
      <c r="G4320" s="163" t="s">
        <v>1728</v>
      </c>
      <c r="H4320" s="31" t="s">
        <v>1728</v>
      </c>
      <c r="I4320" s="168" t="s">
        <v>9356</v>
      </c>
      <c r="J4320" s="173">
        <v>1.0</v>
      </c>
      <c r="K4320" s="31" t="s">
        <v>945</v>
      </c>
      <c r="L4320" s="31" t="s">
        <v>134</v>
      </c>
      <c r="M4320" s="174">
        <v>45764.0</v>
      </c>
      <c r="N4320" s="31" t="s">
        <v>2</v>
      </c>
      <c r="O4320" s="173">
        <v>1.0</v>
      </c>
    </row>
    <row r="4321">
      <c r="A4321" s="99" t="s">
        <v>10012</v>
      </c>
      <c r="B4321" s="168" t="s">
        <v>10013</v>
      </c>
      <c r="C4321" s="31" t="s">
        <v>1725</v>
      </c>
      <c r="D4321" s="168" t="s">
        <v>10014</v>
      </c>
      <c r="E4321" s="31" t="s">
        <v>10015</v>
      </c>
      <c r="F4321" s="31" t="s">
        <v>132</v>
      </c>
      <c r="G4321" s="163" t="s">
        <v>1728</v>
      </c>
      <c r="H4321" s="31" t="s">
        <v>1728</v>
      </c>
      <c r="I4321" s="168" t="s">
        <v>9356</v>
      </c>
      <c r="J4321" s="173">
        <v>1.0</v>
      </c>
      <c r="K4321" s="31" t="s">
        <v>945</v>
      </c>
      <c r="L4321" s="31" t="s">
        <v>134</v>
      </c>
      <c r="M4321" s="174">
        <v>45764.0</v>
      </c>
      <c r="N4321" s="31" t="s">
        <v>2</v>
      </c>
      <c r="O4321" s="173">
        <v>1.0</v>
      </c>
    </row>
    <row r="4322">
      <c r="A4322" s="99" t="s">
        <v>10016</v>
      </c>
      <c r="B4322" s="168" t="s">
        <v>10013</v>
      </c>
      <c r="C4322" s="31" t="s">
        <v>1725</v>
      </c>
      <c r="D4322" s="168" t="s">
        <v>10014</v>
      </c>
      <c r="E4322" s="31" t="s">
        <v>10015</v>
      </c>
      <c r="F4322" s="31" t="s">
        <v>132</v>
      </c>
      <c r="G4322" s="163" t="s">
        <v>1728</v>
      </c>
      <c r="H4322" s="31" t="s">
        <v>1728</v>
      </c>
      <c r="I4322" s="168" t="s">
        <v>1729</v>
      </c>
      <c r="J4322" s="173">
        <v>1.0</v>
      </c>
      <c r="K4322" s="31" t="s">
        <v>82</v>
      </c>
      <c r="L4322" s="31" t="s">
        <v>134</v>
      </c>
      <c r="M4322" s="174">
        <v>45764.0</v>
      </c>
      <c r="N4322" s="31" t="s">
        <v>2</v>
      </c>
      <c r="O4322" s="173">
        <v>1.0</v>
      </c>
    </row>
    <row r="4323">
      <c r="A4323" s="99" t="s">
        <v>10017</v>
      </c>
      <c r="B4323" s="168" t="s">
        <v>9998</v>
      </c>
      <c r="C4323" s="31" t="s">
        <v>1732</v>
      </c>
      <c r="D4323" s="168" t="s">
        <v>9999</v>
      </c>
      <c r="E4323" s="31" t="s">
        <v>6187</v>
      </c>
      <c r="F4323" s="31" t="s">
        <v>517</v>
      </c>
      <c r="G4323" s="168" t="s">
        <v>8730</v>
      </c>
      <c r="H4323" s="31" t="s">
        <v>8731</v>
      </c>
      <c r="I4323" s="168" t="s">
        <v>1755</v>
      </c>
      <c r="J4323" s="173">
        <v>1.0</v>
      </c>
      <c r="K4323" s="31" t="s">
        <v>9</v>
      </c>
      <c r="L4323" s="31" t="s">
        <v>134</v>
      </c>
      <c r="M4323" s="174">
        <v>45764.0</v>
      </c>
      <c r="N4323" s="31" t="s">
        <v>2</v>
      </c>
      <c r="O4323" s="173">
        <v>1.0</v>
      </c>
    </row>
    <row r="4324">
      <c r="A4324" s="99" t="s">
        <v>10018</v>
      </c>
      <c r="B4324" s="168" t="s">
        <v>10019</v>
      </c>
      <c r="C4324" s="31" t="s">
        <v>1725</v>
      </c>
      <c r="D4324" s="168" t="s">
        <v>10020</v>
      </c>
      <c r="E4324" s="31" t="s">
        <v>10021</v>
      </c>
      <c r="F4324" s="31" t="s">
        <v>722</v>
      </c>
      <c r="G4324" s="163" t="s">
        <v>1728</v>
      </c>
      <c r="H4324" s="31" t="s">
        <v>1728</v>
      </c>
      <c r="I4324" s="168" t="s">
        <v>9356</v>
      </c>
      <c r="J4324" s="173">
        <v>1.0</v>
      </c>
      <c r="K4324" s="31" t="s">
        <v>945</v>
      </c>
      <c r="L4324" s="31" t="s">
        <v>134</v>
      </c>
      <c r="M4324" s="174">
        <v>45764.0</v>
      </c>
      <c r="N4324" s="31" t="s">
        <v>2</v>
      </c>
      <c r="O4324" s="173">
        <v>1.0</v>
      </c>
    </row>
    <row r="4325">
      <c r="A4325" s="99" t="s">
        <v>10022</v>
      </c>
      <c r="B4325" s="168" t="s">
        <v>9635</v>
      </c>
      <c r="C4325" s="31" t="s">
        <v>1735</v>
      </c>
      <c r="D4325" s="168" t="s">
        <v>9636</v>
      </c>
      <c r="E4325" s="31" t="s">
        <v>9637</v>
      </c>
      <c r="F4325" s="31" t="s">
        <v>832</v>
      </c>
      <c r="G4325" s="168" t="s">
        <v>8730</v>
      </c>
      <c r="H4325" s="31" t="s">
        <v>8731</v>
      </c>
      <c r="I4325" s="168" t="s">
        <v>9356</v>
      </c>
      <c r="J4325" s="173">
        <v>1.0</v>
      </c>
      <c r="K4325" s="31" t="s">
        <v>945</v>
      </c>
      <c r="L4325" s="31" t="s">
        <v>134</v>
      </c>
      <c r="M4325" s="174">
        <v>45764.0</v>
      </c>
      <c r="N4325" s="31" t="s">
        <v>2</v>
      </c>
      <c r="O4325" s="173">
        <v>1.0</v>
      </c>
    </row>
    <row r="4326">
      <c r="A4326" s="99" t="s">
        <v>10023</v>
      </c>
      <c r="B4326" s="168" t="s">
        <v>9618</v>
      </c>
      <c r="C4326" s="31" t="s">
        <v>1735</v>
      </c>
      <c r="D4326" s="168" t="s">
        <v>9619</v>
      </c>
      <c r="E4326" s="31" t="s">
        <v>9620</v>
      </c>
      <c r="F4326" s="31" t="s">
        <v>517</v>
      </c>
      <c r="G4326" s="168" t="s">
        <v>6891</v>
      </c>
      <c r="H4326" s="31" t="s">
        <v>6719</v>
      </c>
      <c r="I4326" s="168" t="s">
        <v>1755</v>
      </c>
      <c r="J4326" s="173">
        <v>1.0</v>
      </c>
      <c r="K4326" s="31" t="s">
        <v>9</v>
      </c>
      <c r="L4326" s="31" t="s">
        <v>134</v>
      </c>
      <c r="M4326" s="174">
        <v>45764.0</v>
      </c>
      <c r="N4326" s="31" t="s">
        <v>2</v>
      </c>
      <c r="O4326" s="173">
        <v>1.0</v>
      </c>
    </row>
    <row r="4327">
      <c r="A4327" s="99" t="s">
        <v>10024</v>
      </c>
      <c r="B4327" s="168" t="s">
        <v>9951</v>
      </c>
      <c r="C4327" s="31" t="s">
        <v>1735</v>
      </c>
      <c r="D4327" s="168" t="s">
        <v>9952</v>
      </c>
      <c r="E4327" s="31" t="s">
        <v>9953</v>
      </c>
      <c r="F4327" s="31" t="s">
        <v>513</v>
      </c>
      <c r="G4327" s="168" t="s">
        <v>8744</v>
      </c>
      <c r="H4327" s="31" t="s">
        <v>8048</v>
      </c>
      <c r="I4327" s="168" t="s">
        <v>9356</v>
      </c>
      <c r="J4327" s="173">
        <v>1.0</v>
      </c>
      <c r="K4327" s="31" t="s">
        <v>945</v>
      </c>
      <c r="L4327" s="31" t="s">
        <v>134</v>
      </c>
      <c r="M4327" s="174">
        <v>45764.0</v>
      </c>
      <c r="N4327" s="31" t="s">
        <v>2</v>
      </c>
      <c r="O4327" s="173">
        <v>1.0</v>
      </c>
    </row>
    <row r="4328">
      <c r="A4328" s="99" t="s">
        <v>10025</v>
      </c>
      <c r="B4328" s="168" t="s">
        <v>9690</v>
      </c>
      <c r="C4328" s="31" t="s">
        <v>1732</v>
      </c>
      <c r="D4328" s="168" t="s">
        <v>9691</v>
      </c>
      <c r="E4328" s="31" t="s">
        <v>9692</v>
      </c>
      <c r="F4328" s="31" t="s">
        <v>722</v>
      </c>
      <c r="G4328" s="168" t="s">
        <v>1749</v>
      </c>
      <c r="H4328" s="31" t="s">
        <v>1742</v>
      </c>
      <c r="I4328" s="168" t="s">
        <v>1755</v>
      </c>
      <c r="J4328" s="173">
        <v>1.0</v>
      </c>
      <c r="K4328" s="31" t="s">
        <v>9</v>
      </c>
      <c r="L4328" s="31" t="s">
        <v>134</v>
      </c>
      <c r="M4328" s="174">
        <v>45764.0</v>
      </c>
      <c r="N4328" s="31" t="s">
        <v>2</v>
      </c>
      <c r="O4328" s="173">
        <v>1.0</v>
      </c>
    </row>
    <row r="4329">
      <c r="A4329" s="99" t="s">
        <v>10026</v>
      </c>
      <c r="B4329" s="168" t="s">
        <v>10009</v>
      </c>
      <c r="C4329" s="31" t="s">
        <v>1732</v>
      </c>
      <c r="D4329" s="168" t="s">
        <v>10010</v>
      </c>
      <c r="E4329" s="31" t="s">
        <v>10011</v>
      </c>
      <c r="F4329" s="31" t="s">
        <v>401</v>
      </c>
      <c r="G4329" s="168" t="s">
        <v>1749</v>
      </c>
      <c r="H4329" s="31" t="s">
        <v>1742</v>
      </c>
      <c r="I4329" s="168" t="s">
        <v>9356</v>
      </c>
      <c r="J4329" s="173">
        <v>1.0</v>
      </c>
      <c r="K4329" s="31" t="s">
        <v>945</v>
      </c>
      <c r="L4329" s="31" t="s">
        <v>134</v>
      </c>
      <c r="M4329" s="174">
        <v>45764.0</v>
      </c>
      <c r="N4329" s="31" t="s">
        <v>2</v>
      </c>
      <c r="O4329" s="173">
        <v>1.0</v>
      </c>
    </row>
    <row r="4330">
      <c r="A4330" s="99" t="s">
        <v>10027</v>
      </c>
      <c r="B4330" s="168" t="s">
        <v>9686</v>
      </c>
      <c r="C4330" s="31" t="s">
        <v>1732</v>
      </c>
      <c r="D4330" s="168" t="s">
        <v>9687</v>
      </c>
      <c r="E4330" s="31" t="s">
        <v>9688</v>
      </c>
      <c r="F4330" s="31" t="s">
        <v>722</v>
      </c>
      <c r="G4330" s="168" t="s">
        <v>1749</v>
      </c>
      <c r="H4330" s="31" t="s">
        <v>1742</v>
      </c>
      <c r="I4330" s="168" t="s">
        <v>1729</v>
      </c>
      <c r="J4330" s="173">
        <v>1.0</v>
      </c>
      <c r="K4330" s="31" t="s">
        <v>82</v>
      </c>
      <c r="L4330" s="31" t="s">
        <v>134</v>
      </c>
      <c r="M4330" s="174">
        <v>45764.0</v>
      </c>
      <c r="N4330" s="31" t="s">
        <v>2</v>
      </c>
      <c r="O4330" s="173">
        <v>1.0</v>
      </c>
    </row>
    <row r="4331">
      <c r="A4331" s="99" t="s">
        <v>10028</v>
      </c>
      <c r="B4331" s="168" t="s">
        <v>9500</v>
      </c>
      <c r="C4331" s="31" t="s">
        <v>1735</v>
      </c>
      <c r="D4331" s="168" t="s">
        <v>9501</v>
      </c>
      <c r="E4331" s="31" t="s">
        <v>7700</v>
      </c>
      <c r="F4331" s="31" t="s">
        <v>129</v>
      </c>
      <c r="G4331" s="168" t="s">
        <v>8012</v>
      </c>
      <c r="H4331" s="31" t="s">
        <v>7841</v>
      </c>
      <c r="I4331" s="168" t="s">
        <v>9356</v>
      </c>
      <c r="J4331" s="173">
        <v>1.0</v>
      </c>
      <c r="K4331" s="31" t="s">
        <v>945</v>
      </c>
      <c r="L4331" s="31" t="s">
        <v>134</v>
      </c>
      <c r="M4331" s="174">
        <v>45764.0</v>
      </c>
      <c r="N4331" s="31" t="s">
        <v>2</v>
      </c>
      <c r="O4331" s="173">
        <v>1.0</v>
      </c>
    </row>
    <row r="4332">
      <c r="A4332" s="99" t="s">
        <v>10029</v>
      </c>
      <c r="B4332" s="168" t="s">
        <v>10030</v>
      </c>
      <c r="C4332" s="31" t="s">
        <v>1725</v>
      </c>
      <c r="D4332" s="168" t="s">
        <v>10031</v>
      </c>
      <c r="E4332" s="31" t="s">
        <v>5673</v>
      </c>
      <c r="F4332" s="31" t="s">
        <v>513</v>
      </c>
      <c r="G4332" s="163" t="s">
        <v>1728</v>
      </c>
      <c r="H4332" s="31" t="s">
        <v>1728</v>
      </c>
      <c r="I4332" s="168" t="s">
        <v>1755</v>
      </c>
      <c r="J4332" s="173">
        <v>1.0</v>
      </c>
      <c r="K4332" s="31" t="s">
        <v>9</v>
      </c>
      <c r="L4332" s="31" t="s">
        <v>134</v>
      </c>
      <c r="M4332" s="174">
        <v>45764.0</v>
      </c>
      <c r="N4332" s="31" t="s">
        <v>2</v>
      </c>
      <c r="O4332" s="173">
        <v>1.0</v>
      </c>
    </row>
    <row r="4333">
      <c r="A4333" s="99" t="s">
        <v>10032</v>
      </c>
      <c r="B4333" s="168" t="s">
        <v>10013</v>
      </c>
      <c r="C4333" s="31" t="s">
        <v>1732</v>
      </c>
      <c r="D4333" s="168" t="s">
        <v>10014</v>
      </c>
      <c r="E4333" s="31" t="s">
        <v>10015</v>
      </c>
      <c r="F4333" s="31" t="s">
        <v>132</v>
      </c>
      <c r="G4333" s="168" t="s">
        <v>8829</v>
      </c>
      <c r="H4333" s="31" t="s">
        <v>8830</v>
      </c>
      <c r="I4333" s="168" t="s">
        <v>1729</v>
      </c>
      <c r="J4333" s="173">
        <v>1.0</v>
      </c>
      <c r="K4333" s="31" t="s">
        <v>82</v>
      </c>
      <c r="L4333" s="31" t="s">
        <v>134</v>
      </c>
      <c r="M4333" s="174">
        <v>45764.0</v>
      </c>
      <c r="N4333" s="31" t="s">
        <v>2</v>
      </c>
      <c r="O4333" s="173">
        <v>1.0</v>
      </c>
    </row>
    <row r="4334">
      <c r="A4334" s="99" t="s">
        <v>10033</v>
      </c>
      <c r="B4334" s="168" t="s">
        <v>10030</v>
      </c>
      <c r="C4334" s="31" t="s">
        <v>1732</v>
      </c>
      <c r="D4334" s="168" t="s">
        <v>10031</v>
      </c>
      <c r="E4334" s="31" t="s">
        <v>5673</v>
      </c>
      <c r="F4334" s="31" t="s">
        <v>513</v>
      </c>
      <c r="G4334" s="168" t="s">
        <v>8744</v>
      </c>
      <c r="H4334" s="31" t="s">
        <v>8048</v>
      </c>
      <c r="I4334" s="168" t="s">
        <v>1755</v>
      </c>
      <c r="J4334" s="173">
        <v>1.0</v>
      </c>
      <c r="K4334" s="31" t="s">
        <v>9</v>
      </c>
      <c r="L4334" s="31" t="s">
        <v>134</v>
      </c>
      <c r="M4334" s="174">
        <v>45764.0</v>
      </c>
      <c r="N4334" s="31" t="s">
        <v>2</v>
      </c>
      <c r="O4334" s="173">
        <v>1.0</v>
      </c>
    </row>
    <row r="4335">
      <c r="A4335" s="99" t="s">
        <v>10034</v>
      </c>
      <c r="B4335" s="168" t="s">
        <v>9850</v>
      </c>
      <c r="C4335" s="31" t="s">
        <v>1735</v>
      </c>
      <c r="D4335" s="168" t="s">
        <v>9851</v>
      </c>
      <c r="E4335" s="31" t="s">
        <v>9852</v>
      </c>
      <c r="F4335" s="31" t="s">
        <v>513</v>
      </c>
      <c r="G4335" s="168" t="s">
        <v>1736</v>
      </c>
      <c r="H4335" s="31" t="s">
        <v>1733</v>
      </c>
      <c r="I4335" s="168" t="s">
        <v>9356</v>
      </c>
      <c r="J4335" s="173">
        <v>1.0</v>
      </c>
      <c r="K4335" s="31" t="s">
        <v>945</v>
      </c>
      <c r="L4335" s="31" t="s">
        <v>134</v>
      </c>
      <c r="M4335" s="174">
        <v>45764.0</v>
      </c>
      <c r="N4335" s="31" t="s">
        <v>2</v>
      </c>
      <c r="O4335" s="173">
        <v>1.0</v>
      </c>
    </row>
    <row r="4336">
      <c r="A4336" s="99" t="s">
        <v>10035</v>
      </c>
      <c r="B4336" s="168" t="s">
        <v>9374</v>
      </c>
      <c r="C4336" s="31" t="s">
        <v>1735</v>
      </c>
      <c r="D4336" s="168" t="s">
        <v>9375</v>
      </c>
      <c r="E4336" s="31" t="s">
        <v>4230</v>
      </c>
      <c r="F4336" s="31" t="s">
        <v>131</v>
      </c>
      <c r="G4336" s="168" t="s">
        <v>6736</v>
      </c>
      <c r="H4336" s="31" t="s">
        <v>6716</v>
      </c>
      <c r="I4336" s="168" t="s">
        <v>1755</v>
      </c>
      <c r="J4336" s="173">
        <v>2.0</v>
      </c>
      <c r="K4336" s="31" t="s">
        <v>9</v>
      </c>
      <c r="L4336" s="31" t="s">
        <v>134</v>
      </c>
      <c r="M4336" s="174">
        <v>45764.0</v>
      </c>
      <c r="N4336" s="31" t="s">
        <v>2</v>
      </c>
      <c r="O4336" s="173">
        <v>2.0</v>
      </c>
    </row>
    <row r="4337">
      <c r="A4337" s="99" t="s">
        <v>10036</v>
      </c>
      <c r="B4337" s="168" t="s">
        <v>10037</v>
      </c>
      <c r="C4337" s="31" t="s">
        <v>1725</v>
      </c>
      <c r="D4337" s="168" t="s">
        <v>10038</v>
      </c>
      <c r="E4337" s="31" t="s">
        <v>10039</v>
      </c>
      <c r="F4337" s="31" t="s">
        <v>178</v>
      </c>
      <c r="G4337" s="163" t="s">
        <v>1728</v>
      </c>
      <c r="H4337" s="31" t="s">
        <v>1728</v>
      </c>
      <c r="I4337" s="168" t="s">
        <v>1729</v>
      </c>
      <c r="J4337" s="173">
        <v>1.0</v>
      </c>
      <c r="K4337" s="31" t="s">
        <v>82</v>
      </c>
      <c r="L4337" s="31" t="s">
        <v>134</v>
      </c>
      <c r="M4337" s="174">
        <v>45764.0</v>
      </c>
      <c r="N4337" s="31" t="s">
        <v>2</v>
      </c>
      <c r="O4337" s="173">
        <v>1.0</v>
      </c>
    </row>
    <row r="4338">
      <c r="A4338" s="99" t="s">
        <v>10040</v>
      </c>
      <c r="B4338" s="168" t="s">
        <v>10037</v>
      </c>
      <c r="C4338" s="31" t="s">
        <v>1725</v>
      </c>
      <c r="D4338" s="168" t="s">
        <v>10038</v>
      </c>
      <c r="E4338" s="31" t="s">
        <v>10039</v>
      </c>
      <c r="F4338" s="31" t="s">
        <v>178</v>
      </c>
      <c r="G4338" s="163" t="s">
        <v>1728</v>
      </c>
      <c r="H4338" s="31" t="s">
        <v>1728</v>
      </c>
      <c r="I4338" s="168" t="s">
        <v>9356</v>
      </c>
      <c r="J4338" s="173">
        <v>1.0</v>
      </c>
      <c r="K4338" s="31" t="s">
        <v>945</v>
      </c>
      <c r="L4338" s="31" t="s">
        <v>134</v>
      </c>
      <c r="M4338" s="174">
        <v>45764.0</v>
      </c>
      <c r="N4338" s="31" t="s">
        <v>2</v>
      </c>
      <c r="O4338" s="173">
        <v>1.0</v>
      </c>
    </row>
    <row r="4339">
      <c r="A4339" s="99" t="s">
        <v>10041</v>
      </c>
      <c r="B4339" s="168" t="s">
        <v>9542</v>
      </c>
      <c r="C4339" s="31" t="s">
        <v>1735</v>
      </c>
      <c r="D4339" s="168" t="s">
        <v>9543</v>
      </c>
      <c r="E4339" s="31" t="s">
        <v>9544</v>
      </c>
      <c r="F4339" s="31" t="s">
        <v>178</v>
      </c>
      <c r="G4339" s="168" t="s">
        <v>8778</v>
      </c>
      <c r="H4339" s="31" t="s">
        <v>8043</v>
      </c>
      <c r="I4339" s="168" t="s">
        <v>1755</v>
      </c>
      <c r="J4339" s="173">
        <v>1.0</v>
      </c>
      <c r="K4339" s="31" t="s">
        <v>9</v>
      </c>
      <c r="L4339" s="31" t="s">
        <v>134</v>
      </c>
      <c r="M4339" s="174">
        <v>45764.0</v>
      </c>
      <c r="N4339" s="31" t="s">
        <v>2</v>
      </c>
      <c r="O4339" s="173">
        <v>1.0</v>
      </c>
    </row>
    <row r="4340">
      <c r="A4340" s="99" t="s">
        <v>10042</v>
      </c>
      <c r="B4340" s="168" t="s">
        <v>10037</v>
      </c>
      <c r="C4340" s="31" t="s">
        <v>1732</v>
      </c>
      <c r="D4340" s="168" t="s">
        <v>10038</v>
      </c>
      <c r="E4340" s="31" t="s">
        <v>10039</v>
      </c>
      <c r="F4340" s="31" t="s">
        <v>178</v>
      </c>
      <c r="G4340" s="168" t="s">
        <v>8778</v>
      </c>
      <c r="H4340" s="31" t="s">
        <v>8043</v>
      </c>
      <c r="I4340" s="168" t="s">
        <v>9356</v>
      </c>
      <c r="J4340" s="173">
        <v>1.0</v>
      </c>
      <c r="K4340" s="31" t="s">
        <v>945</v>
      </c>
      <c r="L4340" s="31" t="s">
        <v>134</v>
      </c>
      <c r="M4340" s="174">
        <v>45764.0</v>
      </c>
      <c r="N4340" s="31" t="s">
        <v>2</v>
      </c>
      <c r="O4340" s="173">
        <v>1.0</v>
      </c>
    </row>
    <row r="4341">
      <c r="A4341" s="99" t="s">
        <v>10043</v>
      </c>
      <c r="B4341" s="168" t="s">
        <v>9946</v>
      </c>
      <c r="C4341" s="31" t="s">
        <v>1735</v>
      </c>
      <c r="D4341" s="168" t="s">
        <v>9947</v>
      </c>
      <c r="E4341" s="31" t="s">
        <v>9948</v>
      </c>
      <c r="F4341" s="31" t="s">
        <v>722</v>
      </c>
      <c r="G4341" s="168" t="s">
        <v>7953</v>
      </c>
      <c r="H4341" s="31" t="s">
        <v>7912</v>
      </c>
      <c r="I4341" s="168" t="s">
        <v>1755</v>
      </c>
      <c r="J4341" s="173">
        <v>1.0</v>
      </c>
      <c r="K4341" s="31" t="s">
        <v>9</v>
      </c>
      <c r="L4341" s="31" t="s">
        <v>134</v>
      </c>
      <c r="M4341" s="174">
        <v>45764.0</v>
      </c>
      <c r="N4341" s="31" t="s">
        <v>2</v>
      </c>
      <c r="O4341" s="173">
        <v>1.0</v>
      </c>
    </row>
    <row r="4342">
      <c r="A4342" s="99" t="s">
        <v>10044</v>
      </c>
      <c r="B4342" s="168" t="s">
        <v>10030</v>
      </c>
      <c r="C4342" s="31" t="s">
        <v>1735</v>
      </c>
      <c r="D4342" s="168" t="s">
        <v>10031</v>
      </c>
      <c r="E4342" s="31" t="s">
        <v>5673</v>
      </c>
      <c r="F4342" s="31" t="s">
        <v>513</v>
      </c>
      <c r="G4342" s="168" t="s">
        <v>8744</v>
      </c>
      <c r="H4342" s="31" t="s">
        <v>8048</v>
      </c>
      <c r="I4342" s="168" t="s">
        <v>1755</v>
      </c>
      <c r="J4342" s="173">
        <v>1.0</v>
      </c>
      <c r="K4342" s="31" t="s">
        <v>9</v>
      </c>
      <c r="L4342" s="31" t="s">
        <v>134</v>
      </c>
      <c r="M4342" s="174">
        <v>45764.0</v>
      </c>
      <c r="N4342" s="31" t="s">
        <v>2</v>
      </c>
      <c r="O4342" s="173">
        <v>1.0</v>
      </c>
    </row>
    <row r="4343">
      <c r="A4343" s="99" t="s">
        <v>10045</v>
      </c>
      <c r="B4343" s="168" t="s">
        <v>9707</v>
      </c>
      <c r="C4343" s="31" t="s">
        <v>1735</v>
      </c>
      <c r="D4343" s="168" t="s">
        <v>9708</v>
      </c>
      <c r="E4343" s="31" t="s">
        <v>9709</v>
      </c>
      <c r="F4343" s="31" t="s">
        <v>513</v>
      </c>
      <c r="G4343" s="168" t="s">
        <v>1736</v>
      </c>
      <c r="H4343" s="31" t="s">
        <v>1733</v>
      </c>
      <c r="I4343" s="168" t="s">
        <v>9356</v>
      </c>
      <c r="J4343" s="173">
        <v>1.0</v>
      </c>
      <c r="K4343" s="31" t="s">
        <v>945</v>
      </c>
      <c r="L4343" s="31" t="s">
        <v>134</v>
      </c>
      <c r="M4343" s="174">
        <v>45764.0</v>
      </c>
      <c r="N4343" s="31" t="s">
        <v>2</v>
      </c>
      <c r="O4343" s="173">
        <v>1.0</v>
      </c>
    </row>
    <row r="4344">
      <c r="A4344" s="99" t="s">
        <v>10046</v>
      </c>
      <c r="B4344" s="168" t="s">
        <v>10047</v>
      </c>
      <c r="C4344" s="31" t="s">
        <v>1725</v>
      </c>
      <c r="D4344" s="168" t="s">
        <v>10048</v>
      </c>
      <c r="E4344" s="31" t="s">
        <v>10049</v>
      </c>
      <c r="F4344" s="31" t="s">
        <v>401</v>
      </c>
      <c r="G4344" s="163" t="s">
        <v>1728</v>
      </c>
      <c r="H4344" s="31" t="s">
        <v>1728</v>
      </c>
      <c r="I4344" s="168" t="s">
        <v>9356</v>
      </c>
      <c r="J4344" s="173">
        <v>1.0</v>
      </c>
      <c r="K4344" s="31" t="s">
        <v>945</v>
      </c>
      <c r="L4344" s="31" t="s">
        <v>134</v>
      </c>
      <c r="M4344" s="174">
        <v>45764.0</v>
      </c>
      <c r="N4344" s="31" t="s">
        <v>2</v>
      </c>
      <c r="O4344" s="173">
        <v>1.0</v>
      </c>
    </row>
    <row r="4345">
      <c r="A4345" s="99" t="s">
        <v>10050</v>
      </c>
      <c r="B4345" s="168" t="s">
        <v>10051</v>
      </c>
      <c r="C4345" s="31" t="s">
        <v>1725</v>
      </c>
      <c r="D4345" s="168" t="s">
        <v>10052</v>
      </c>
      <c r="E4345" s="31" t="s">
        <v>10053</v>
      </c>
      <c r="F4345" s="31" t="s">
        <v>401</v>
      </c>
      <c r="G4345" s="163" t="s">
        <v>1728</v>
      </c>
      <c r="H4345" s="31" t="s">
        <v>1728</v>
      </c>
      <c r="I4345" s="168" t="s">
        <v>1729</v>
      </c>
      <c r="J4345" s="173">
        <v>1.0</v>
      </c>
      <c r="K4345" s="31" t="s">
        <v>82</v>
      </c>
      <c r="L4345" s="31" t="s">
        <v>134</v>
      </c>
      <c r="M4345" s="174">
        <v>45764.0</v>
      </c>
      <c r="N4345" s="31" t="s">
        <v>2</v>
      </c>
      <c r="O4345" s="173">
        <v>1.0</v>
      </c>
    </row>
    <row r="4346">
      <c r="A4346" s="99" t="s">
        <v>10054</v>
      </c>
      <c r="B4346" s="168" t="s">
        <v>10051</v>
      </c>
      <c r="C4346" s="31" t="s">
        <v>1732</v>
      </c>
      <c r="D4346" s="168" t="s">
        <v>10052</v>
      </c>
      <c r="E4346" s="31" t="s">
        <v>10053</v>
      </c>
      <c r="F4346" s="31" t="s">
        <v>401</v>
      </c>
      <c r="G4346" s="168" t="s">
        <v>8744</v>
      </c>
      <c r="H4346" s="31" t="s">
        <v>8048</v>
      </c>
      <c r="I4346" s="168" t="s">
        <v>1729</v>
      </c>
      <c r="J4346" s="173">
        <v>1.0</v>
      </c>
      <c r="K4346" s="31" t="s">
        <v>82</v>
      </c>
      <c r="L4346" s="31" t="s">
        <v>134</v>
      </c>
      <c r="M4346" s="174">
        <v>45764.0</v>
      </c>
      <c r="N4346" s="31" t="s">
        <v>2</v>
      </c>
      <c r="O4346" s="173">
        <v>1.0</v>
      </c>
    </row>
    <row r="4347">
      <c r="A4347" s="99" t="s">
        <v>10055</v>
      </c>
      <c r="B4347" s="168" t="s">
        <v>9989</v>
      </c>
      <c r="C4347" s="31" t="s">
        <v>1732</v>
      </c>
      <c r="D4347" s="168" t="s">
        <v>9990</v>
      </c>
      <c r="E4347" s="31" t="s">
        <v>9991</v>
      </c>
      <c r="F4347" s="31" t="s">
        <v>725</v>
      </c>
      <c r="G4347" s="168" t="s">
        <v>7953</v>
      </c>
      <c r="H4347" s="31" t="s">
        <v>7912</v>
      </c>
      <c r="I4347" s="168" t="s">
        <v>1755</v>
      </c>
      <c r="J4347" s="173">
        <v>1.0</v>
      </c>
      <c r="K4347" s="31" t="s">
        <v>9</v>
      </c>
      <c r="L4347" s="31" t="s">
        <v>134</v>
      </c>
      <c r="M4347" s="174">
        <v>45764.0</v>
      </c>
      <c r="N4347" s="31" t="s">
        <v>2</v>
      </c>
      <c r="O4347" s="173">
        <v>1.0</v>
      </c>
    </row>
    <row r="4348">
      <c r="A4348" s="99" t="s">
        <v>10056</v>
      </c>
      <c r="B4348" s="168" t="s">
        <v>10057</v>
      </c>
      <c r="C4348" s="31" t="s">
        <v>1725</v>
      </c>
      <c r="D4348" s="168" t="s">
        <v>10058</v>
      </c>
      <c r="E4348" s="31" t="s">
        <v>10059</v>
      </c>
      <c r="F4348" s="31" t="s">
        <v>722</v>
      </c>
      <c r="G4348" s="163" t="s">
        <v>1728</v>
      </c>
      <c r="H4348" s="31" t="s">
        <v>1728</v>
      </c>
      <c r="I4348" s="168" t="s">
        <v>9356</v>
      </c>
      <c r="J4348" s="173">
        <v>1.0</v>
      </c>
      <c r="K4348" s="31" t="s">
        <v>945</v>
      </c>
      <c r="L4348" s="31" t="s">
        <v>134</v>
      </c>
      <c r="M4348" s="174">
        <v>45764.0</v>
      </c>
      <c r="N4348" s="31" t="s">
        <v>2</v>
      </c>
      <c r="O4348" s="173">
        <v>1.0</v>
      </c>
    </row>
    <row r="4349">
      <c r="A4349" s="99" t="s">
        <v>10060</v>
      </c>
      <c r="B4349" s="168" t="s">
        <v>10061</v>
      </c>
      <c r="C4349" s="31" t="s">
        <v>1725</v>
      </c>
      <c r="D4349" s="168" t="s">
        <v>10062</v>
      </c>
      <c r="E4349" s="31" t="s">
        <v>6351</v>
      </c>
      <c r="F4349" s="31" t="s">
        <v>401</v>
      </c>
      <c r="G4349" s="163" t="s">
        <v>1728</v>
      </c>
      <c r="H4349" s="31" t="s">
        <v>1728</v>
      </c>
      <c r="I4349" s="168" t="s">
        <v>1729</v>
      </c>
      <c r="J4349" s="173">
        <v>1.0</v>
      </c>
      <c r="K4349" s="31" t="s">
        <v>82</v>
      </c>
      <c r="L4349" s="31" t="s">
        <v>134</v>
      </c>
      <c r="M4349" s="174">
        <v>45764.0</v>
      </c>
      <c r="N4349" s="31" t="s">
        <v>2</v>
      </c>
      <c r="O4349" s="173">
        <v>1.0</v>
      </c>
    </row>
    <row r="4350">
      <c r="A4350" s="99" t="s">
        <v>10063</v>
      </c>
      <c r="B4350" s="168" t="s">
        <v>9448</v>
      </c>
      <c r="C4350" s="31" t="s">
        <v>1735</v>
      </c>
      <c r="D4350" s="168" t="s">
        <v>9449</v>
      </c>
      <c r="E4350" s="31" t="s">
        <v>9450</v>
      </c>
      <c r="F4350" s="31" t="s">
        <v>722</v>
      </c>
      <c r="G4350" s="168" t="s">
        <v>1749</v>
      </c>
      <c r="H4350" s="31" t="s">
        <v>1742</v>
      </c>
      <c r="I4350" s="168" t="s">
        <v>9356</v>
      </c>
      <c r="J4350" s="173">
        <v>1.0</v>
      </c>
      <c r="K4350" s="31" t="s">
        <v>945</v>
      </c>
      <c r="L4350" s="31" t="s">
        <v>134</v>
      </c>
      <c r="M4350" s="174">
        <v>45764.0</v>
      </c>
      <c r="N4350" s="31" t="s">
        <v>2</v>
      </c>
      <c r="O4350" s="173">
        <v>1.0</v>
      </c>
    </row>
    <row r="4351">
      <c r="A4351" s="99" t="s">
        <v>10064</v>
      </c>
      <c r="B4351" s="168" t="s">
        <v>9418</v>
      </c>
      <c r="C4351" s="31" t="s">
        <v>1735</v>
      </c>
      <c r="D4351" s="168" t="s">
        <v>9419</v>
      </c>
      <c r="E4351" s="31" t="s">
        <v>9420</v>
      </c>
      <c r="F4351" s="31" t="s">
        <v>129</v>
      </c>
      <c r="G4351" s="168" t="s">
        <v>8012</v>
      </c>
      <c r="H4351" s="31" t="s">
        <v>7841</v>
      </c>
      <c r="I4351" s="168" t="s">
        <v>1755</v>
      </c>
      <c r="J4351" s="173">
        <v>1.0</v>
      </c>
      <c r="K4351" s="31" t="s">
        <v>9</v>
      </c>
      <c r="L4351" s="31" t="s">
        <v>134</v>
      </c>
      <c r="M4351" s="174">
        <v>45764.0</v>
      </c>
      <c r="N4351" s="31" t="s">
        <v>2</v>
      </c>
      <c r="O4351" s="173">
        <v>1.0</v>
      </c>
    </row>
    <row r="4352">
      <c r="A4352" s="99" t="s">
        <v>10065</v>
      </c>
      <c r="B4352" s="168" t="s">
        <v>10066</v>
      </c>
      <c r="C4352" s="31" t="s">
        <v>1725</v>
      </c>
      <c r="D4352" s="168" t="s">
        <v>10067</v>
      </c>
      <c r="E4352" s="31" t="s">
        <v>10068</v>
      </c>
      <c r="F4352" s="31" t="s">
        <v>178</v>
      </c>
      <c r="G4352" s="163" t="s">
        <v>1728</v>
      </c>
      <c r="H4352" s="31" t="s">
        <v>1728</v>
      </c>
      <c r="I4352" s="168" t="s">
        <v>1755</v>
      </c>
      <c r="J4352" s="173">
        <v>1.0</v>
      </c>
      <c r="K4352" s="31" t="s">
        <v>9</v>
      </c>
      <c r="L4352" s="31" t="s">
        <v>134</v>
      </c>
      <c r="M4352" s="174">
        <v>45764.0</v>
      </c>
      <c r="N4352" s="31" t="s">
        <v>2</v>
      </c>
      <c r="O4352" s="173">
        <v>1.0</v>
      </c>
    </row>
    <row r="4353">
      <c r="A4353" s="99" t="s">
        <v>10069</v>
      </c>
      <c r="B4353" s="168" t="s">
        <v>10061</v>
      </c>
      <c r="C4353" s="31" t="s">
        <v>1732</v>
      </c>
      <c r="D4353" s="168" t="s">
        <v>10062</v>
      </c>
      <c r="E4353" s="31" t="s">
        <v>6351</v>
      </c>
      <c r="F4353" s="31" t="s">
        <v>401</v>
      </c>
      <c r="G4353" s="168" t="s">
        <v>8744</v>
      </c>
      <c r="H4353" s="31" t="s">
        <v>8048</v>
      </c>
      <c r="I4353" s="168" t="s">
        <v>1729</v>
      </c>
      <c r="J4353" s="173">
        <v>1.0</v>
      </c>
      <c r="K4353" s="31" t="s">
        <v>82</v>
      </c>
      <c r="L4353" s="31" t="s">
        <v>134</v>
      </c>
      <c r="M4353" s="174">
        <v>45764.0</v>
      </c>
      <c r="N4353" s="31" t="s">
        <v>2</v>
      </c>
      <c r="O4353" s="173">
        <v>1.0</v>
      </c>
    </row>
    <row r="4354">
      <c r="A4354" s="99" t="s">
        <v>10070</v>
      </c>
      <c r="B4354" s="168" t="s">
        <v>9484</v>
      </c>
      <c r="C4354" s="31" t="s">
        <v>1735</v>
      </c>
      <c r="D4354" s="168" t="s">
        <v>9485</v>
      </c>
      <c r="E4354" s="31" t="s">
        <v>4794</v>
      </c>
      <c r="F4354" s="31" t="s">
        <v>517</v>
      </c>
      <c r="G4354" s="168" t="s">
        <v>6891</v>
      </c>
      <c r="H4354" s="31" t="s">
        <v>6719</v>
      </c>
      <c r="I4354" s="168" t="s">
        <v>1755</v>
      </c>
      <c r="J4354" s="173">
        <v>1.0</v>
      </c>
      <c r="K4354" s="31" t="s">
        <v>9</v>
      </c>
      <c r="L4354" s="31" t="s">
        <v>134</v>
      </c>
      <c r="M4354" s="174">
        <v>45764.0</v>
      </c>
      <c r="N4354" s="31" t="s">
        <v>2</v>
      </c>
      <c r="O4354" s="173">
        <v>1.0</v>
      </c>
    </row>
    <row r="4355">
      <c r="A4355" s="99" t="s">
        <v>10071</v>
      </c>
      <c r="B4355" s="168" t="s">
        <v>9720</v>
      </c>
      <c r="C4355" s="31" t="s">
        <v>1735</v>
      </c>
      <c r="D4355" s="168" t="s">
        <v>9721</v>
      </c>
      <c r="E4355" s="31" t="s">
        <v>9722</v>
      </c>
      <c r="F4355" s="31" t="s">
        <v>513</v>
      </c>
      <c r="G4355" s="168" t="s">
        <v>1736</v>
      </c>
      <c r="H4355" s="31" t="s">
        <v>1733</v>
      </c>
      <c r="I4355" s="168" t="s">
        <v>9356</v>
      </c>
      <c r="J4355" s="173">
        <v>1.0</v>
      </c>
      <c r="K4355" s="31" t="s">
        <v>945</v>
      </c>
      <c r="L4355" s="31" t="s">
        <v>134</v>
      </c>
      <c r="M4355" s="174">
        <v>45764.0</v>
      </c>
      <c r="N4355" s="31" t="s">
        <v>2</v>
      </c>
      <c r="O4355" s="173">
        <v>1.0</v>
      </c>
    </row>
    <row r="4356">
      <c r="A4356" s="99" t="s">
        <v>10072</v>
      </c>
      <c r="B4356" s="168" t="s">
        <v>9928</v>
      </c>
      <c r="C4356" s="31" t="s">
        <v>1735</v>
      </c>
      <c r="D4356" s="168" t="s">
        <v>9929</v>
      </c>
      <c r="E4356" s="31" t="s">
        <v>9930</v>
      </c>
      <c r="F4356" s="31" t="s">
        <v>132</v>
      </c>
      <c r="G4356" s="168" t="s">
        <v>8829</v>
      </c>
      <c r="H4356" s="31" t="s">
        <v>8830</v>
      </c>
      <c r="I4356" s="168" t="s">
        <v>1729</v>
      </c>
      <c r="J4356" s="173">
        <v>1.0</v>
      </c>
      <c r="K4356" s="31" t="s">
        <v>82</v>
      </c>
      <c r="L4356" s="31" t="s">
        <v>134</v>
      </c>
      <c r="M4356" s="174">
        <v>45764.0</v>
      </c>
      <c r="N4356" s="31" t="s">
        <v>2</v>
      </c>
      <c r="O4356" s="173">
        <v>1.0</v>
      </c>
    </row>
    <row r="4357">
      <c r="A4357" s="99" t="s">
        <v>10073</v>
      </c>
      <c r="B4357" s="168" t="s">
        <v>9998</v>
      </c>
      <c r="C4357" s="31" t="s">
        <v>1735</v>
      </c>
      <c r="D4357" s="168" t="s">
        <v>9999</v>
      </c>
      <c r="E4357" s="31" t="s">
        <v>6187</v>
      </c>
      <c r="F4357" s="31" t="s">
        <v>517</v>
      </c>
      <c r="G4357" s="168" t="s">
        <v>8730</v>
      </c>
      <c r="H4357" s="31" t="s">
        <v>8731</v>
      </c>
      <c r="I4357" s="168" t="s">
        <v>1755</v>
      </c>
      <c r="J4357" s="173">
        <v>1.0</v>
      </c>
      <c r="K4357" s="31" t="s">
        <v>9</v>
      </c>
      <c r="L4357" s="31" t="s">
        <v>134</v>
      </c>
      <c r="M4357" s="174">
        <v>45764.0</v>
      </c>
      <c r="N4357" s="31" t="s">
        <v>2</v>
      </c>
      <c r="O4357" s="173">
        <v>1.0</v>
      </c>
    </row>
    <row r="4358">
      <c r="A4358" s="99" t="s">
        <v>10074</v>
      </c>
      <c r="B4358" s="168" t="s">
        <v>10075</v>
      </c>
      <c r="C4358" s="31" t="s">
        <v>1725</v>
      </c>
      <c r="D4358" s="168" t="s">
        <v>10076</v>
      </c>
      <c r="E4358" s="31" t="s">
        <v>10077</v>
      </c>
      <c r="F4358" s="31" t="s">
        <v>178</v>
      </c>
      <c r="G4358" s="163" t="s">
        <v>1728</v>
      </c>
      <c r="H4358" s="31" t="s">
        <v>1728</v>
      </c>
      <c r="I4358" s="168" t="s">
        <v>9356</v>
      </c>
      <c r="J4358" s="173">
        <v>1.0</v>
      </c>
      <c r="K4358" s="31" t="s">
        <v>945</v>
      </c>
      <c r="L4358" s="31" t="s">
        <v>134</v>
      </c>
      <c r="M4358" s="174">
        <v>45764.0</v>
      </c>
      <c r="N4358" s="31" t="s">
        <v>2</v>
      </c>
      <c r="O4358" s="173">
        <v>1.0</v>
      </c>
    </row>
    <row r="4359">
      <c r="A4359" s="99" t="s">
        <v>10078</v>
      </c>
      <c r="B4359" s="168" t="s">
        <v>10079</v>
      </c>
      <c r="C4359" s="31" t="s">
        <v>1725</v>
      </c>
      <c r="D4359" s="168" t="s">
        <v>10080</v>
      </c>
      <c r="E4359" s="31" t="s">
        <v>8965</v>
      </c>
      <c r="F4359" s="31" t="s">
        <v>401</v>
      </c>
      <c r="G4359" s="163" t="s">
        <v>1728</v>
      </c>
      <c r="H4359" s="31" t="s">
        <v>1728</v>
      </c>
      <c r="I4359" s="168" t="s">
        <v>9356</v>
      </c>
      <c r="J4359" s="173">
        <v>1.0</v>
      </c>
      <c r="K4359" s="31" t="s">
        <v>945</v>
      </c>
      <c r="L4359" s="31" t="s">
        <v>134</v>
      </c>
      <c r="M4359" s="174">
        <v>45764.0</v>
      </c>
      <c r="N4359" s="31" t="s">
        <v>2</v>
      </c>
      <c r="O4359" s="173">
        <v>1.0</v>
      </c>
    </row>
    <row r="4360">
      <c r="A4360" s="99" t="s">
        <v>10081</v>
      </c>
      <c r="B4360" s="168" t="s">
        <v>10082</v>
      </c>
      <c r="C4360" s="31" t="s">
        <v>1725</v>
      </c>
      <c r="D4360" s="168" t="s">
        <v>10083</v>
      </c>
      <c r="E4360" s="31" t="s">
        <v>10084</v>
      </c>
      <c r="F4360" s="31" t="s">
        <v>132</v>
      </c>
      <c r="G4360" s="163" t="s">
        <v>1728</v>
      </c>
      <c r="H4360" s="31" t="s">
        <v>1728</v>
      </c>
      <c r="I4360" s="168" t="s">
        <v>1755</v>
      </c>
      <c r="J4360" s="173">
        <v>1.0</v>
      </c>
      <c r="K4360" s="31" t="s">
        <v>9</v>
      </c>
      <c r="L4360" s="31" t="s">
        <v>134</v>
      </c>
      <c r="M4360" s="174">
        <v>45764.0</v>
      </c>
      <c r="N4360" s="31" t="s">
        <v>2</v>
      </c>
      <c r="O4360" s="173">
        <v>1.0</v>
      </c>
    </row>
    <row r="4361">
      <c r="A4361" s="99" t="s">
        <v>10085</v>
      </c>
      <c r="B4361" s="168" t="s">
        <v>10086</v>
      </c>
      <c r="C4361" s="31" t="s">
        <v>1725</v>
      </c>
      <c r="D4361" s="168" t="s">
        <v>10087</v>
      </c>
      <c r="E4361" s="31" t="s">
        <v>10088</v>
      </c>
      <c r="F4361" s="31" t="s">
        <v>178</v>
      </c>
      <c r="G4361" s="163" t="s">
        <v>1728</v>
      </c>
      <c r="H4361" s="31" t="s">
        <v>1728</v>
      </c>
      <c r="I4361" s="168" t="s">
        <v>9356</v>
      </c>
      <c r="J4361" s="173">
        <v>1.0</v>
      </c>
      <c r="K4361" s="31" t="s">
        <v>945</v>
      </c>
      <c r="L4361" s="31" t="s">
        <v>134</v>
      </c>
      <c r="M4361" s="174">
        <v>45764.0</v>
      </c>
      <c r="N4361" s="31" t="s">
        <v>2</v>
      </c>
      <c r="O4361" s="173">
        <v>1.0</v>
      </c>
    </row>
    <row r="4362">
      <c r="A4362" s="99" t="s">
        <v>10089</v>
      </c>
      <c r="B4362" s="168" t="s">
        <v>9690</v>
      </c>
      <c r="C4362" s="31" t="s">
        <v>1735</v>
      </c>
      <c r="D4362" s="168" t="s">
        <v>9691</v>
      </c>
      <c r="E4362" s="31" t="s">
        <v>9692</v>
      </c>
      <c r="F4362" s="31" t="s">
        <v>722</v>
      </c>
      <c r="G4362" s="168" t="s">
        <v>1749</v>
      </c>
      <c r="H4362" s="31" t="s">
        <v>1742</v>
      </c>
      <c r="I4362" s="168" t="s">
        <v>1755</v>
      </c>
      <c r="J4362" s="173">
        <v>1.0</v>
      </c>
      <c r="K4362" s="31" t="s">
        <v>9</v>
      </c>
      <c r="L4362" s="31" t="s">
        <v>134</v>
      </c>
      <c r="M4362" s="174">
        <v>45764.0</v>
      </c>
      <c r="N4362" s="31" t="s">
        <v>2</v>
      </c>
      <c r="O4362" s="173">
        <v>1.0</v>
      </c>
    </row>
    <row r="4363">
      <c r="A4363" s="99" t="s">
        <v>10090</v>
      </c>
      <c r="B4363" s="168" t="s">
        <v>9825</v>
      </c>
      <c r="C4363" s="31" t="s">
        <v>1735</v>
      </c>
      <c r="D4363" s="168" t="s">
        <v>9826</v>
      </c>
      <c r="E4363" s="31" t="s">
        <v>9827</v>
      </c>
      <c r="F4363" s="31" t="s">
        <v>131</v>
      </c>
      <c r="G4363" s="168" t="s">
        <v>6736</v>
      </c>
      <c r="H4363" s="31" t="s">
        <v>6716</v>
      </c>
      <c r="I4363" s="168" t="s">
        <v>9356</v>
      </c>
      <c r="J4363" s="173">
        <v>1.0</v>
      </c>
      <c r="K4363" s="31" t="s">
        <v>945</v>
      </c>
      <c r="L4363" s="31" t="s">
        <v>134</v>
      </c>
      <c r="M4363" s="174">
        <v>45764.0</v>
      </c>
      <c r="N4363" s="31" t="s">
        <v>2</v>
      </c>
      <c r="O4363" s="173">
        <v>1.0</v>
      </c>
    </row>
    <row r="4364">
      <c r="A4364" s="99" t="s">
        <v>10091</v>
      </c>
      <c r="B4364" s="168" t="s">
        <v>9741</v>
      </c>
      <c r="C4364" s="31" t="s">
        <v>1735</v>
      </c>
      <c r="D4364" s="168" t="s">
        <v>9742</v>
      </c>
      <c r="E4364" s="31" t="s">
        <v>4171</v>
      </c>
      <c r="F4364" s="31" t="s">
        <v>403</v>
      </c>
      <c r="G4364" s="168" t="s">
        <v>8744</v>
      </c>
      <c r="H4364" s="31" t="s">
        <v>8048</v>
      </c>
      <c r="I4364" s="168" t="s">
        <v>9356</v>
      </c>
      <c r="J4364" s="173">
        <v>1.0</v>
      </c>
      <c r="K4364" s="31" t="s">
        <v>945</v>
      </c>
      <c r="L4364" s="31" t="s">
        <v>134</v>
      </c>
      <c r="M4364" s="174">
        <v>45764.0</v>
      </c>
      <c r="N4364" s="31" t="s">
        <v>2</v>
      </c>
      <c r="O4364" s="173">
        <v>1.0</v>
      </c>
    </row>
    <row r="4365">
      <c r="A4365" s="99" t="s">
        <v>10092</v>
      </c>
      <c r="B4365" s="168" t="s">
        <v>10093</v>
      </c>
      <c r="C4365" s="31" t="s">
        <v>1725</v>
      </c>
      <c r="D4365" s="168" t="s">
        <v>10094</v>
      </c>
      <c r="E4365" s="31" t="s">
        <v>10095</v>
      </c>
      <c r="F4365" s="31" t="s">
        <v>132</v>
      </c>
      <c r="G4365" s="163" t="s">
        <v>1728</v>
      </c>
      <c r="H4365" s="31" t="s">
        <v>1728</v>
      </c>
      <c r="I4365" s="168" t="s">
        <v>1755</v>
      </c>
      <c r="J4365" s="173">
        <v>1.0</v>
      </c>
      <c r="K4365" s="31" t="s">
        <v>9</v>
      </c>
      <c r="L4365" s="31" t="s">
        <v>134</v>
      </c>
      <c r="M4365" s="174">
        <v>45764.0</v>
      </c>
      <c r="N4365" s="31" t="s">
        <v>2</v>
      </c>
      <c r="O4365" s="173">
        <v>1.0</v>
      </c>
    </row>
    <row r="4366">
      <c r="A4366" s="99" t="s">
        <v>10096</v>
      </c>
      <c r="B4366" s="168" t="s">
        <v>10097</v>
      </c>
      <c r="C4366" s="31" t="s">
        <v>1725</v>
      </c>
      <c r="D4366" s="168" t="s">
        <v>10098</v>
      </c>
      <c r="E4366" s="31" t="s">
        <v>10099</v>
      </c>
      <c r="F4366" s="31" t="s">
        <v>517</v>
      </c>
      <c r="G4366" s="163" t="s">
        <v>1728</v>
      </c>
      <c r="H4366" s="31" t="s">
        <v>1728</v>
      </c>
      <c r="I4366" s="168" t="s">
        <v>1729</v>
      </c>
      <c r="J4366" s="173">
        <v>1.0</v>
      </c>
      <c r="K4366" s="31" t="s">
        <v>82</v>
      </c>
      <c r="L4366" s="31" t="s">
        <v>134</v>
      </c>
      <c r="M4366" s="174">
        <v>45764.0</v>
      </c>
      <c r="N4366" s="31" t="s">
        <v>2</v>
      </c>
      <c r="O4366" s="173">
        <v>1.0</v>
      </c>
    </row>
    <row r="4367">
      <c r="A4367" s="99" t="s">
        <v>10100</v>
      </c>
      <c r="B4367" s="168" t="s">
        <v>10101</v>
      </c>
      <c r="C4367" s="31" t="s">
        <v>1725</v>
      </c>
      <c r="D4367" s="168" t="s">
        <v>10102</v>
      </c>
      <c r="E4367" s="31" t="s">
        <v>4550</v>
      </c>
      <c r="F4367" s="31" t="s">
        <v>178</v>
      </c>
      <c r="G4367" s="163" t="s">
        <v>1728</v>
      </c>
      <c r="H4367" s="31" t="s">
        <v>1728</v>
      </c>
      <c r="I4367" s="168" t="s">
        <v>1755</v>
      </c>
      <c r="J4367" s="173">
        <v>1.0</v>
      </c>
      <c r="K4367" s="31" t="s">
        <v>9</v>
      </c>
      <c r="L4367" s="31" t="s">
        <v>134</v>
      </c>
      <c r="M4367" s="174">
        <v>45764.0</v>
      </c>
      <c r="N4367" s="31" t="s">
        <v>2</v>
      </c>
      <c r="O4367" s="173">
        <v>1.0</v>
      </c>
    </row>
    <row r="4368">
      <c r="A4368" s="99" t="s">
        <v>10103</v>
      </c>
      <c r="B4368" s="168" t="s">
        <v>10104</v>
      </c>
      <c r="C4368" s="31" t="s">
        <v>1725</v>
      </c>
      <c r="D4368" s="168" t="s">
        <v>10105</v>
      </c>
      <c r="E4368" s="31" t="s">
        <v>10106</v>
      </c>
      <c r="F4368" s="31" t="s">
        <v>129</v>
      </c>
      <c r="G4368" s="163" t="s">
        <v>1728</v>
      </c>
      <c r="H4368" s="31" t="s">
        <v>1728</v>
      </c>
      <c r="I4368" s="168" t="s">
        <v>1729</v>
      </c>
      <c r="J4368" s="173">
        <v>1.0</v>
      </c>
      <c r="K4368" s="31" t="s">
        <v>82</v>
      </c>
      <c r="L4368" s="31" t="s">
        <v>134</v>
      </c>
      <c r="M4368" s="174">
        <v>45764.0</v>
      </c>
      <c r="N4368" s="31" t="s">
        <v>2</v>
      </c>
      <c r="O4368" s="173">
        <v>1.0</v>
      </c>
    </row>
    <row r="4369">
      <c r="A4369" s="99" t="s">
        <v>10107</v>
      </c>
      <c r="B4369" s="168" t="s">
        <v>10093</v>
      </c>
      <c r="C4369" s="31" t="s">
        <v>1732</v>
      </c>
      <c r="D4369" s="168" t="s">
        <v>10094</v>
      </c>
      <c r="E4369" s="31" t="s">
        <v>10095</v>
      </c>
      <c r="F4369" s="31" t="s">
        <v>132</v>
      </c>
      <c r="G4369" s="168" t="s">
        <v>8730</v>
      </c>
      <c r="H4369" s="31" t="s">
        <v>8731</v>
      </c>
      <c r="I4369" s="168" t="s">
        <v>1755</v>
      </c>
      <c r="J4369" s="173">
        <v>1.0</v>
      </c>
      <c r="K4369" s="31" t="s">
        <v>9</v>
      </c>
      <c r="L4369" s="31" t="s">
        <v>134</v>
      </c>
      <c r="M4369" s="174">
        <v>45764.0</v>
      </c>
      <c r="N4369" s="31" t="s">
        <v>2</v>
      </c>
      <c r="O4369" s="173">
        <v>1.0</v>
      </c>
    </row>
    <row r="4370">
      <c r="A4370" s="99" t="s">
        <v>10108</v>
      </c>
      <c r="B4370" s="168" t="s">
        <v>10097</v>
      </c>
      <c r="C4370" s="31" t="s">
        <v>1732</v>
      </c>
      <c r="D4370" s="168" t="s">
        <v>10098</v>
      </c>
      <c r="E4370" s="31" t="s">
        <v>10099</v>
      </c>
      <c r="F4370" s="31" t="s">
        <v>517</v>
      </c>
      <c r="G4370" s="168" t="s">
        <v>6891</v>
      </c>
      <c r="H4370" s="31" t="s">
        <v>6719</v>
      </c>
      <c r="I4370" s="168" t="s">
        <v>1729</v>
      </c>
      <c r="J4370" s="173">
        <v>1.0</v>
      </c>
      <c r="K4370" s="31" t="s">
        <v>82</v>
      </c>
      <c r="L4370" s="31" t="s">
        <v>134</v>
      </c>
      <c r="M4370" s="174">
        <v>45764.0</v>
      </c>
      <c r="N4370" s="31" t="s">
        <v>2</v>
      </c>
      <c r="O4370" s="173">
        <v>1.0</v>
      </c>
    </row>
    <row r="4371">
      <c r="A4371" s="99" t="s">
        <v>10109</v>
      </c>
      <c r="B4371" s="168" t="s">
        <v>10104</v>
      </c>
      <c r="C4371" s="31" t="s">
        <v>1732</v>
      </c>
      <c r="D4371" s="168" t="s">
        <v>10105</v>
      </c>
      <c r="E4371" s="31" t="s">
        <v>10106</v>
      </c>
      <c r="F4371" s="31" t="s">
        <v>129</v>
      </c>
      <c r="G4371" s="168" t="s">
        <v>8012</v>
      </c>
      <c r="H4371" s="31" t="s">
        <v>7841</v>
      </c>
      <c r="I4371" s="168" t="s">
        <v>1729</v>
      </c>
      <c r="J4371" s="173">
        <v>1.0</v>
      </c>
      <c r="K4371" s="31" t="s">
        <v>82</v>
      </c>
      <c r="L4371" s="31" t="s">
        <v>134</v>
      </c>
      <c r="M4371" s="174">
        <v>45764.0</v>
      </c>
      <c r="N4371" s="31" t="s">
        <v>2</v>
      </c>
      <c r="O4371" s="173">
        <v>1.0</v>
      </c>
    </row>
    <row r="4372">
      <c r="A4372" s="99" t="s">
        <v>10110</v>
      </c>
      <c r="B4372" s="168" t="s">
        <v>9957</v>
      </c>
      <c r="C4372" s="31" t="s">
        <v>1735</v>
      </c>
      <c r="D4372" s="168" t="s">
        <v>9958</v>
      </c>
      <c r="E4372" s="31" t="s">
        <v>9959</v>
      </c>
      <c r="F4372" s="31" t="s">
        <v>403</v>
      </c>
      <c r="G4372" s="168" t="s">
        <v>8744</v>
      </c>
      <c r="H4372" s="31" t="s">
        <v>8048</v>
      </c>
      <c r="I4372" s="168" t="s">
        <v>9356</v>
      </c>
      <c r="J4372" s="173">
        <v>1.0</v>
      </c>
      <c r="K4372" s="31" t="s">
        <v>945</v>
      </c>
      <c r="L4372" s="31" t="s">
        <v>134</v>
      </c>
      <c r="M4372" s="174">
        <v>45764.0</v>
      </c>
      <c r="N4372" s="31" t="s">
        <v>2</v>
      </c>
      <c r="O4372" s="173">
        <v>1.0</v>
      </c>
    </row>
    <row r="4373">
      <c r="A4373" s="99" t="s">
        <v>10111</v>
      </c>
      <c r="B4373" s="168" t="s">
        <v>10112</v>
      </c>
      <c r="C4373" s="31" t="s">
        <v>1725</v>
      </c>
      <c r="D4373" s="168" t="s">
        <v>10113</v>
      </c>
      <c r="E4373" s="31" t="s">
        <v>10114</v>
      </c>
      <c r="F4373" s="31" t="s">
        <v>722</v>
      </c>
      <c r="G4373" s="163" t="s">
        <v>1728</v>
      </c>
      <c r="H4373" s="31" t="s">
        <v>1728</v>
      </c>
      <c r="I4373" s="168" t="s">
        <v>1755</v>
      </c>
      <c r="J4373" s="173">
        <v>1.0</v>
      </c>
      <c r="K4373" s="31" t="s">
        <v>9</v>
      </c>
      <c r="L4373" s="31" t="s">
        <v>134</v>
      </c>
      <c r="M4373" s="174">
        <v>45764.0</v>
      </c>
      <c r="N4373" s="31" t="s">
        <v>2</v>
      </c>
      <c r="O4373" s="173">
        <v>1.0</v>
      </c>
    </row>
    <row r="4374">
      <c r="A4374" s="99" t="s">
        <v>10115</v>
      </c>
      <c r="B4374" s="168" t="s">
        <v>10097</v>
      </c>
      <c r="C4374" s="31" t="s">
        <v>1735</v>
      </c>
      <c r="D4374" s="168" t="s">
        <v>10098</v>
      </c>
      <c r="E4374" s="31" t="s">
        <v>10099</v>
      </c>
      <c r="F4374" s="31" t="s">
        <v>517</v>
      </c>
      <c r="G4374" s="168" t="s">
        <v>6891</v>
      </c>
      <c r="H4374" s="31" t="s">
        <v>6719</v>
      </c>
      <c r="I4374" s="168" t="s">
        <v>1729</v>
      </c>
      <c r="J4374" s="173">
        <v>1.0</v>
      </c>
      <c r="K4374" s="31" t="s">
        <v>82</v>
      </c>
      <c r="L4374" s="31" t="s">
        <v>134</v>
      </c>
      <c r="M4374" s="174">
        <v>45764.0</v>
      </c>
      <c r="N4374" s="31" t="s">
        <v>2</v>
      </c>
      <c r="O4374" s="173">
        <v>1.0</v>
      </c>
    </row>
    <row r="4375">
      <c r="A4375" s="99" t="s">
        <v>10116</v>
      </c>
      <c r="B4375" s="168" t="s">
        <v>9989</v>
      </c>
      <c r="C4375" s="31" t="s">
        <v>1735</v>
      </c>
      <c r="D4375" s="168" t="s">
        <v>9990</v>
      </c>
      <c r="E4375" s="31" t="s">
        <v>9991</v>
      </c>
      <c r="F4375" s="31" t="s">
        <v>725</v>
      </c>
      <c r="G4375" s="168" t="s">
        <v>7953</v>
      </c>
      <c r="H4375" s="31" t="s">
        <v>7912</v>
      </c>
      <c r="I4375" s="168" t="s">
        <v>1755</v>
      </c>
      <c r="J4375" s="173">
        <v>1.0</v>
      </c>
      <c r="K4375" s="31" t="s">
        <v>9</v>
      </c>
      <c r="L4375" s="31" t="s">
        <v>134</v>
      </c>
      <c r="M4375" s="174">
        <v>45764.0</v>
      </c>
      <c r="N4375" s="31" t="s">
        <v>2</v>
      </c>
      <c r="O4375" s="173">
        <v>1.0</v>
      </c>
    </row>
    <row r="4376">
      <c r="A4376" s="99" t="s">
        <v>10117</v>
      </c>
      <c r="B4376" s="168" t="s">
        <v>9460</v>
      </c>
      <c r="C4376" s="31" t="s">
        <v>1735</v>
      </c>
      <c r="D4376" s="168" t="s">
        <v>9461</v>
      </c>
      <c r="E4376" s="31" t="s">
        <v>9462</v>
      </c>
      <c r="F4376" s="31" t="s">
        <v>725</v>
      </c>
      <c r="G4376" s="168" t="s">
        <v>8778</v>
      </c>
      <c r="H4376" s="31" t="s">
        <v>8043</v>
      </c>
      <c r="I4376" s="168" t="s">
        <v>1755</v>
      </c>
      <c r="J4376" s="173">
        <v>1.0</v>
      </c>
      <c r="K4376" s="31" t="s">
        <v>9</v>
      </c>
      <c r="L4376" s="31" t="s">
        <v>134</v>
      </c>
      <c r="M4376" s="174">
        <v>45764.0</v>
      </c>
      <c r="N4376" s="31" t="s">
        <v>2</v>
      </c>
      <c r="O4376" s="173">
        <v>1.0</v>
      </c>
    </row>
    <row r="4377">
      <c r="A4377" s="99" t="s">
        <v>10118</v>
      </c>
      <c r="B4377" s="168" t="s">
        <v>9460</v>
      </c>
      <c r="C4377" s="31" t="s">
        <v>1735</v>
      </c>
      <c r="D4377" s="168" t="s">
        <v>9461</v>
      </c>
      <c r="E4377" s="31" t="s">
        <v>9462</v>
      </c>
      <c r="F4377" s="31" t="s">
        <v>725</v>
      </c>
      <c r="G4377" s="168" t="s">
        <v>8778</v>
      </c>
      <c r="H4377" s="31" t="s">
        <v>8043</v>
      </c>
      <c r="I4377" s="168" t="s">
        <v>1729</v>
      </c>
      <c r="J4377" s="173">
        <v>1.0</v>
      </c>
      <c r="K4377" s="31" t="s">
        <v>82</v>
      </c>
      <c r="L4377" s="31" t="s">
        <v>134</v>
      </c>
      <c r="M4377" s="174">
        <v>45764.0</v>
      </c>
      <c r="N4377" s="31" t="s">
        <v>2</v>
      </c>
      <c r="O4377" s="173">
        <v>1.0</v>
      </c>
    </row>
    <row r="4378">
      <c r="A4378" s="99" t="s">
        <v>10119</v>
      </c>
      <c r="B4378" s="168" t="s">
        <v>9686</v>
      </c>
      <c r="C4378" s="31" t="s">
        <v>1735</v>
      </c>
      <c r="D4378" s="168" t="s">
        <v>9687</v>
      </c>
      <c r="E4378" s="31" t="s">
        <v>9688</v>
      </c>
      <c r="F4378" s="31" t="s">
        <v>722</v>
      </c>
      <c r="G4378" s="168" t="s">
        <v>1749</v>
      </c>
      <c r="H4378" s="31" t="s">
        <v>1742</v>
      </c>
      <c r="I4378" s="168" t="s">
        <v>1729</v>
      </c>
      <c r="J4378" s="173">
        <v>1.0</v>
      </c>
      <c r="K4378" s="31" t="s">
        <v>82</v>
      </c>
      <c r="L4378" s="31" t="s">
        <v>134</v>
      </c>
      <c r="M4378" s="174">
        <v>45764.0</v>
      </c>
      <c r="N4378" s="31" t="s">
        <v>2</v>
      </c>
      <c r="O4378" s="173">
        <v>1.0</v>
      </c>
    </row>
    <row r="4379">
      <c r="A4379" s="99" t="s">
        <v>10120</v>
      </c>
      <c r="B4379" s="168" t="s">
        <v>10121</v>
      </c>
      <c r="C4379" s="31" t="s">
        <v>1725</v>
      </c>
      <c r="D4379" s="168" t="s">
        <v>10122</v>
      </c>
      <c r="E4379" s="31" t="s">
        <v>10123</v>
      </c>
      <c r="F4379" s="31" t="s">
        <v>722</v>
      </c>
      <c r="G4379" s="163" t="s">
        <v>1728</v>
      </c>
      <c r="H4379" s="31" t="s">
        <v>1728</v>
      </c>
      <c r="I4379" s="168" t="s">
        <v>9356</v>
      </c>
      <c r="J4379" s="173">
        <v>1.0</v>
      </c>
      <c r="K4379" s="31" t="s">
        <v>945</v>
      </c>
      <c r="L4379" s="31" t="s">
        <v>134</v>
      </c>
      <c r="M4379" s="174">
        <v>45764.0</v>
      </c>
      <c r="N4379" s="31" t="s">
        <v>2</v>
      </c>
      <c r="O4379" s="173">
        <v>1.0</v>
      </c>
    </row>
    <row r="4380">
      <c r="A4380" s="99" t="s">
        <v>10124</v>
      </c>
      <c r="B4380" s="168" t="s">
        <v>10125</v>
      </c>
      <c r="C4380" s="31" t="s">
        <v>1725</v>
      </c>
      <c r="D4380" s="168" t="s">
        <v>10126</v>
      </c>
      <c r="E4380" s="31" t="s">
        <v>5136</v>
      </c>
      <c r="F4380" s="31" t="s">
        <v>722</v>
      </c>
      <c r="G4380" s="163" t="s">
        <v>1728</v>
      </c>
      <c r="H4380" s="31" t="s">
        <v>1728</v>
      </c>
      <c r="I4380" s="168" t="s">
        <v>9356</v>
      </c>
      <c r="J4380" s="173">
        <v>1.0</v>
      </c>
      <c r="K4380" s="31" t="s">
        <v>945</v>
      </c>
      <c r="L4380" s="31" t="s">
        <v>134</v>
      </c>
      <c r="M4380" s="174">
        <v>45764.0</v>
      </c>
      <c r="N4380" s="31" t="s">
        <v>2</v>
      </c>
      <c r="O4380" s="173">
        <v>1.0</v>
      </c>
    </row>
    <row r="4381">
      <c r="A4381" s="99" t="s">
        <v>10127</v>
      </c>
      <c r="B4381" s="168" t="s">
        <v>9876</v>
      </c>
      <c r="C4381" s="31" t="s">
        <v>1732</v>
      </c>
      <c r="D4381" s="168" t="s">
        <v>9877</v>
      </c>
      <c r="E4381" s="31" t="s">
        <v>9878</v>
      </c>
      <c r="F4381" s="31" t="s">
        <v>178</v>
      </c>
      <c r="G4381" s="168" t="s">
        <v>8778</v>
      </c>
      <c r="H4381" s="31" t="s">
        <v>8043</v>
      </c>
      <c r="I4381" s="168" t="s">
        <v>9356</v>
      </c>
      <c r="J4381" s="173">
        <v>1.0</v>
      </c>
      <c r="K4381" s="31" t="s">
        <v>945</v>
      </c>
      <c r="L4381" s="31" t="s">
        <v>134</v>
      </c>
      <c r="M4381" s="174">
        <v>45764.0</v>
      </c>
      <c r="N4381" s="31" t="s">
        <v>2</v>
      </c>
      <c r="O4381" s="173">
        <v>1.0</v>
      </c>
    </row>
    <row r="4382">
      <c r="A4382" s="99" t="s">
        <v>10128</v>
      </c>
      <c r="B4382" s="168" t="s">
        <v>10129</v>
      </c>
      <c r="C4382" s="31" t="s">
        <v>1725</v>
      </c>
      <c r="D4382" s="168" t="s">
        <v>10130</v>
      </c>
      <c r="E4382" s="31" t="s">
        <v>10131</v>
      </c>
      <c r="F4382" s="31" t="s">
        <v>129</v>
      </c>
      <c r="G4382" s="163" t="s">
        <v>1728</v>
      </c>
      <c r="H4382" s="31" t="s">
        <v>1728</v>
      </c>
      <c r="I4382" s="168" t="s">
        <v>1729</v>
      </c>
      <c r="J4382" s="173">
        <v>1.0</v>
      </c>
      <c r="K4382" s="31" t="s">
        <v>82</v>
      </c>
      <c r="L4382" s="31" t="s">
        <v>134</v>
      </c>
      <c r="M4382" s="174">
        <v>45764.0</v>
      </c>
      <c r="N4382" s="31" t="s">
        <v>2</v>
      </c>
      <c r="O4382" s="173">
        <v>1.0</v>
      </c>
    </row>
    <row r="4383">
      <c r="A4383" s="99" t="s">
        <v>10132</v>
      </c>
      <c r="B4383" s="168" t="s">
        <v>10129</v>
      </c>
      <c r="C4383" s="31" t="s">
        <v>1732</v>
      </c>
      <c r="D4383" s="168" t="s">
        <v>10130</v>
      </c>
      <c r="E4383" s="31" t="s">
        <v>10131</v>
      </c>
      <c r="F4383" s="31" t="s">
        <v>129</v>
      </c>
      <c r="G4383" s="168" t="s">
        <v>6891</v>
      </c>
      <c r="H4383" s="31" t="s">
        <v>6719</v>
      </c>
      <c r="I4383" s="168" t="s">
        <v>1729</v>
      </c>
      <c r="J4383" s="173">
        <v>1.0</v>
      </c>
      <c r="K4383" s="31" t="s">
        <v>82</v>
      </c>
      <c r="L4383" s="31" t="s">
        <v>134</v>
      </c>
      <c r="M4383" s="174">
        <v>45764.0</v>
      </c>
      <c r="N4383" s="31" t="s">
        <v>2</v>
      </c>
      <c r="O4383" s="173">
        <v>1.0</v>
      </c>
    </row>
    <row r="4384">
      <c r="A4384" s="99" t="s">
        <v>10133</v>
      </c>
      <c r="B4384" s="168" t="s">
        <v>10134</v>
      </c>
      <c r="C4384" s="31" t="s">
        <v>1725</v>
      </c>
      <c r="D4384" s="168" t="s">
        <v>10135</v>
      </c>
      <c r="E4384" s="31" t="s">
        <v>10136</v>
      </c>
      <c r="F4384" s="31" t="s">
        <v>513</v>
      </c>
      <c r="G4384" s="163" t="s">
        <v>1728</v>
      </c>
      <c r="H4384" s="31" t="s">
        <v>1728</v>
      </c>
      <c r="I4384" s="168" t="s">
        <v>9356</v>
      </c>
      <c r="J4384" s="173">
        <v>1.0</v>
      </c>
      <c r="K4384" s="31" t="s">
        <v>945</v>
      </c>
      <c r="L4384" s="31" t="s">
        <v>134</v>
      </c>
      <c r="M4384" s="174">
        <v>45764.0</v>
      </c>
      <c r="N4384" s="31" t="s">
        <v>2</v>
      </c>
      <c r="O4384" s="173">
        <v>1.0</v>
      </c>
    </row>
    <row r="4385">
      <c r="A4385" s="99" t="s">
        <v>10137</v>
      </c>
      <c r="B4385" s="168" t="s">
        <v>9597</v>
      </c>
      <c r="C4385" s="31" t="s">
        <v>1735</v>
      </c>
      <c r="D4385" s="168" t="s">
        <v>9598</v>
      </c>
      <c r="E4385" s="31" t="s">
        <v>9599</v>
      </c>
      <c r="F4385" s="31" t="s">
        <v>131</v>
      </c>
      <c r="G4385" s="168" t="s">
        <v>6736</v>
      </c>
      <c r="H4385" s="31" t="s">
        <v>6716</v>
      </c>
      <c r="I4385" s="168" t="s">
        <v>1729</v>
      </c>
      <c r="J4385" s="173">
        <v>1.0</v>
      </c>
      <c r="K4385" s="31" t="s">
        <v>82</v>
      </c>
      <c r="L4385" s="31" t="s">
        <v>134</v>
      </c>
      <c r="M4385" s="174">
        <v>45764.0</v>
      </c>
      <c r="N4385" s="31" t="s">
        <v>2</v>
      </c>
      <c r="O4385" s="173">
        <v>1.0</v>
      </c>
    </row>
    <row r="4386">
      <c r="A4386" s="99" t="s">
        <v>10138</v>
      </c>
      <c r="B4386" s="168" t="s">
        <v>10139</v>
      </c>
      <c r="C4386" s="31" t="s">
        <v>1725</v>
      </c>
      <c r="D4386" s="168" t="s">
        <v>10140</v>
      </c>
      <c r="E4386" s="31" t="s">
        <v>10141</v>
      </c>
      <c r="F4386" s="31" t="s">
        <v>517</v>
      </c>
      <c r="G4386" s="163" t="s">
        <v>1728</v>
      </c>
      <c r="H4386" s="31" t="s">
        <v>1728</v>
      </c>
      <c r="I4386" s="168" t="s">
        <v>9356</v>
      </c>
      <c r="J4386" s="173">
        <v>1.0</v>
      </c>
      <c r="K4386" s="31" t="s">
        <v>945</v>
      </c>
      <c r="L4386" s="31" t="s">
        <v>134</v>
      </c>
      <c r="M4386" s="174">
        <v>45764.0</v>
      </c>
      <c r="N4386" s="31" t="s">
        <v>2</v>
      </c>
      <c r="O4386" s="173">
        <v>1.0</v>
      </c>
    </row>
    <row r="4387">
      <c r="A4387" s="99" t="s">
        <v>10142</v>
      </c>
      <c r="B4387" s="168" t="s">
        <v>10143</v>
      </c>
      <c r="C4387" s="31" t="s">
        <v>1725</v>
      </c>
      <c r="D4387" s="168" t="s">
        <v>10144</v>
      </c>
      <c r="E4387" s="31" t="s">
        <v>7099</v>
      </c>
      <c r="F4387" s="31" t="s">
        <v>722</v>
      </c>
      <c r="G4387" s="163" t="s">
        <v>1728</v>
      </c>
      <c r="H4387" s="31" t="s">
        <v>1728</v>
      </c>
      <c r="I4387" s="168" t="s">
        <v>1729</v>
      </c>
      <c r="J4387" s="173">
        <v>1.0</v>
      </c>
      <c r="K4387" s="31" t="s">
        <v>82</v>
      </c>
      <c r="L4387" s="31" t="s">
        <v>134</v>
      </c>
      <c r="M4387" s="174">
        <v>45764.0</v>
      </c>
      <c r="N4387" s="31" t="s">
        <v>2</v>
      </c>
      <c r="O4387" s="173">
        <v>1.0</v>
      </c>
    </row>
    <row r="4388">
      <c r="A4388" s="99" t="s">
        <v>10145</v>
      </c>
      <c r="B4388" s="168" t="s">
        <v>10143</v>
      </c>
      <c r="C4388" s="31" t="s">
        <v>1732</v>
      </c>
      <c r="D4388" s="168" t="s">
        <v>10144</v>
      </c>
      <c r="E4388" s="31" t="s">
        <v>7099</v>
      </c>
      <c r="F4388" s="31" t="s">
        <v>722</v>
      </c>
      <c r="G4388" s="168" t="s">
        <v>7953</v>
      </c>
      <c r="H4388" s="31" t="s">
        <v>7912</v>
      </c>
      <c r="I4388" s="168" t="s">
        <v>1729</v>
      </c>
      <c r="J4388" s="173">
        <v>1.0</v>
      </c>
      <c r="K4388" s="31" t="s">
        <v>82</v>
      </c>
      <c r="L4388" s="31" t="s">
        <v>134</v>
      </c>
      <c r="M4388" s="174">
        <v>45764.0</v>
      </c>
      <c r="N4388" s="31" t="s">
        <v>2</v>
      </c>
      <c r="O4388" s="173">
        <v>1.0</v>
      </c>
    </row>
    <row r="4389">
      <c r="A4389" s="99" t="s">
        <v>10146</v>
      </c>
      <c r="B4389" s="168" t="s">
        <v>10147</v>
      </c>
      <c r="C4389" s="31" t="s">
        <v>1725</v>
      </c>
      <c r="D4389" s="168" t="s">
        <v>10148</v>
      </c>
      <c r="E4389" s="31" t="s">
        <v>10149</v>
      </c>
      <c r="F4389" s="31" t="s">
        <v>513</v>
      </c>
      <c r="G4389" s="163" t="s">
        <v>1728</v>
      </c>
      <c r="H4389" s="31" t="s">
        <v>1728</v>
      </c>
      <c r="I4389" s="168" t="s">
        <v>1755</v>
      </c>
      <c r="J4389" s="173">
        <v>1.0</v>
      </c>
      <c r="K4389" s="31" t="s">
        <v>9</v>
      </c>
      <c r="L4389" s="31" t="s">
        <v>134</v>
      </c>
      <c r="M4389" s="174">
        <v>45764.0</v>
      </c>
      <c r="N4389" s="31" t="s">
        <v>2</v>
      </c>
      <c r="O4389" s="173">
        <v>1.0</v>
      </c>
    </row>
    <row r="4390">
      <c r="A4390" s="99" t="s">
        <v>10150</v>
      </c>
      <c r="B4390" s="168" t="s">
        <v>10147</v>
      </c>
      <c r="C4390" s="31" t="s">
        <v>1732</v>
      </c>
      <c r="D4390" s="168" t="s">
        <v>10148</v>
      </c>
      <c r="E4390" s="31" t="s">
        <v>10149</v>
      </c>
      <c r="F4390" s="31" t="s">
        <v>513</v>
      </c>
      <c r="G4390" s="168" t="s">
        <v>8744</v>
      </c>
      <c r="H4390" s="31" t="s">
        <v>8048</v>
      </c>
      <c r="I4390" s="168" t="s">
        <v>1755</v>
      </c>
      <c r="J4390" s="173">
        <v>1.0</v>
      </c>
      <c r="K4390" s="31" t="s">
        <v>9</v>
      </c>
      <c r="L4390" s="31" t="s">
        <v>134</v>
      </c>
      <c r="M4390" s="174">
        <v>45764.0</v>
      </c>
      <c r="N4390" s="31" t="s">
        <v>2</v>
      </c>
      <c r="O4390" s="173">
        <v>1.0</v>
      </c>
    </row>
    <row r="4391">
      <c r="A4391" s="99" t="s">
        <v>10151</v>
      </c>
      <c r="B4391" s="168" t="s">
        <v>10152</v>
      </c>
      <c r="C4391" s="31" t="s">
        <v>1725</v>
      </c>
      <c r="D4391" s="168" t="s">
        <v>10153</v>
      </c>
      <c r="E4391" s="31" t="s">
        <v>10154</v>
      </c>
      <c r="F4391" s="31" t="s">
        <v>131</v>
      </c>
      <c r="G4391" s="163" t="s">
        <v>1728</v>
      </c>
      <c r="H4391" s="31" t="s">
        <v>1728</v>
      </c>
      <c r="I4391" s="168" t="s">
        <v>1729</v>
      </c>
      <c r="J4391" s="173">
        <v>1.0</v>
      </c>
      <c r="K4391" s="31" t="s">
        <v>82</v>
      </c>
      <c r="L4391" s="31" t="s">
        <v>134</v>
      </c>
      <c r="M4391" s="174">
        <v>45764.0</v>
      </c>
      <c r="N4391" s="31" t="s">
        <v>2</v>
      </c>
      <c r="O4391" s="173">
        <v>1.0</v>
      </c>
    </row>
    <row r="4392">
      <c r="A4392" s="99" t="s">
        <v>10155</v>
      </c>
      <c r="B4392" s="168" t="s">
        <v>10152</v>
      </c>
      <c r="C4392" s="31" t="s">
        <v>1732</v>
      </c>
      <c r="D4392" s="168" t="s">
        <v>10153</v>
      </c>
      <c r="E4392" s="31" t="s">
        <v>10154</v>
      </c>
      <c r="F4392" s="31" t="s">
        <v>131</v>
      </c>
      <c r="G4392" s="168" t="s">
        <v>8730</v>
      </c>
      <c r="H4392" s="31" t="s">
        <v>8731</v>
      </c>
      <c r="I4392" s="168" t="s">
        <v>1729</v>
      </c>
      <c r="J4392" s="173">
        <v>1.0</v>
      </c>
      <c r="K4392" s="31" t="s">
        <v>82</v>
      </c>
      <c r="L4392" s="31" t="s">
        <v>134</v>
      </c>
      <c r="M4392" s="174">
        <v>45764.0</v>
      </c>
      <c r="N4392" s="31" t="s">
        <v>2</v>
      </c>
      <c r="O4392" s="173">
        <v>1.0</v>
      </c>
    </row>
    <row r="4393">
      <c r="A4393" s="99" t="s">
        <v>10156</v>
      </c>
      <c r="B4393" s="168" t="s">
        <v>9881</v>
      </c>
      <c r="C4393" s="31" t="s">
        <v>1735</v>
      </c>
      <c r="D4393" s="168" t="s">
        <v>9882</v>
      </c>
      <c r="E4393" s="31" t="s">
        <v>3494</v>
      </c>
      <c r="F4393" s="31" t="s">
        <v>132</v>
      </c>
      <c r="G4393" s="168" t="s">
        <v>8829</v>
      </c>
      <c r="H4393" s="31" t="s">
        <v>8830</v>
      </c>
      <c r="I4393" s="168" t="s">
        <v>9356</v>
      </c>
      <c r="J4393" s="173">
        <v>2.0</v>
      </c>
      <c r="K4393" s="31" t="s">
        <v>945</v>
      </c>
      <c r="L4393" s="31" t="s">
        <v>134</v>
      </c>
      <c r="M4393" s="174">
        <v>45764.0</v>
      </c>
      <c r="N4393" s="31" t="s">
        <v>2</v>
      </c>
      <c r="O4393" s="173">
        <v>2.0</v>
      </c>
    </row>
    <row r="4394">
      <c r="A4394" s="99" t="s">
        <v>10157</v>
      </c>
      <c r="B4394" s="168" t="s">
        <v>9806</v>
      </c>
      <c r="C4394" s="31" t="s">
        <v>1732</v>
      </c>
      <c r="D4394" s="168" t="s">
        <v>9807</v>
      </c>
      <c r="E4394" s="31" t="s">
        <v>4016</v>
      </c>
      <c r="F4394" s="31" t="s">
        <v>725</v>
      </c>
      <c r="G4394" s="168" t="s">
        <v>8778</v>
      </c>
      <c r="H4394" s="31" t="s">
        <v>8043</v>
      </c>
      <c r="I4394" s="168" t="s">
        <v>9356</v>
      </c>
      <c r="J4394" s="173">
        <v>1.0</v>
      </c>
      <c r="K4394" s="31" t="s">
        <v>945</v>
      </c>
      <c r="L4394" s="31" t="s">
        <v>134</v>
      </c>
      <c r="M4394" s="174">
        <v>45764.0</v>
      </c>
      <c r="N4394" s="31" t="s">
        <v>2</v>
      </c>
      <c r="O4394" s="173">
        <v>1.0</v>
      </c>
    </row>
    <row r="4395">
      <c r="A4395" s="99" t="s">
        <v>10158</v>
      </c>
      <c r="B4395" s="168" t="s">
        <v>9567</v>
      </c>
      <c r="C4395" s="31" t="s">
        <v>1735</v>
      </c>
      <c r="D4395" s="168" t="s">
        <v>9568</v>
      </c>
      <c r="E4395" s="31" t="s">
        <v>9184</v>
      </c>
      <c r="F4395" s="31" t="s">
        <v>725</v>
      </c>
      <c r="G4395" s="168" t="s">
        <v>8778</v>
      </c>
      <c r="H4395" s="31" t="s">
        <v>8043</v>
      </c>
      <c r="I4395" s="168" t="s">
        <v>1755</v>
      </c>
      <c r="J4395" s="173">
        <v>1.0</v>
      </c>
      <c r="K4395" s="31" t="s">
        <v>9</v>
      </c>
      <c r="L4395" s="31" t="s">
        <v>134</v>
      </c>
      <c r="M4395" s="174">
        <v>45764.0</v>
      </c>
      <c r="N4395" s="31" t="s">
        <v>2</v>
      </c>
      <c r="O4395" s="173">
        <v>1.0</v>
      </c>
    </row>
    <row r="4396">
      <c r="A4396" s="99" t="s">
        <v>10159</v>
      </c>
      <c r="B4396" s="168" t="s">
        <v>9567</v>
      </c>
      <c r="C4396" s="31" t="s">
        <v>1735</v>
      </c>
      <c r="D4396" s="168" t="s">
        <v>9568</v>
      </c>
      <c r="E4396" s="31" t="s">
        <v>9184</v>
      </c>
      <c r="F4396" s="31" t="s">
        <v>725</v>
      </c>
      <c r="G4396" s="168" t="s">
        <v>8778</v>
      </c>
      <c r="H4396" s="31" t="s">
        <v>8043</v>
      </c>
      <c r="I4396" s="168" t="s">
        <v>1729</v>
      </c>
      <c r="J4396" s="173">
        <v>1.0</v>
      </c>
      <c r="K4396" s="31" t="s">
        <v>82</v>
      </c>
      <c r="L4396" s="31" t="s">
        <v>134</v>
      </c>
      <c r="M4396" s="174">
        <v>45764.0</v>
      </c>
      <c r="N4396" s="31" t="s">
        <v>2</v>
      </c>
      <c r="O4396" s="173">
        <v>1.0</v>
      </c>
    </row>
    <row r="4397">
      <c r="A4397" s="99" t="s">
        <v>10160</v>
      </c>
      <c r="B4397" s="168" t="s">
        <v>10082</v>
      </c>
      <c r="C4397" s="31" t="s">
        <v>1732</v>
      </c>
      <c r="D4397" s="168" t="s">
        <v>10083</v>
      </c>
      <c r="E4397" s="31" t="s">
        <v>10084</v>
      </c>
      <c r="F4397" s="31" t="s">
        <v>132</v>
      </c>
      <c r="G4397" s="168" t="s">
        <v>6736</v>
      </c>
      <c r="H4397" s="31" t="s">
        <v>6716</v>
      </c>
      <c r="I4397" s="168" t="s">
        <v>1755</v>
      </c>
      <c r="J4397" s="173">
        <v>1.0</v>
      </c>
      <c r="K4397" s="31" t="s">
        <v>9</v>
      </c>
      <c r="L4397" s="31" t="s">
        <v>134</v>
      </c>
      <c r="M4397" s="174">
        <v>45764.0</v>
      </c>
      <c r="N4397" s="31" t="s">
        <v>2</v>
      </c>
      <c r="O4397" s="173">
        <v>1.0</v>
      </c>
    </row>
    <row r="4398">
      <c r="A4398" s="99" t="s">
        <v>10161</v>
      </c>
      <c r="B4398" s="168" t="s">
        <v>10051</v>
      </c>
      <c r="C4398" s="31" t="s">
        <v>1735</v>
      </c>
      <c r="D4398" s="168" t="s">
        <v>10052</v>
      </c>
      <c r="E4398" s="31" t="s">
        <v>10053</v>
      </c>
      <c r="F4398" s="31" t="s">
        <v>401</v>
      </c>
      <c r="G4398" s="168" t="s">
        <v>8744</v>
      </c>
      <c r="H4398" s="31" t="s">
        <v>8048</v>
      </c>
      <c r="I4398" s="168" t="s">
        <v>1729</v>
      </c>
      <c r="J4398" s="173">
        <v>1.0</v>
      </c>
      <c r="K4398" s="31" t="s">
        <v>82</v>
      </c>
      <c r="L4398" s="31" t="s">
        <v>134</v>
      </c>
      <c r="M4398" s="174">
        <v>45764.0</v>
      </c>
      <c r="N4398" s="31" t="s">
        <v>2</v>
      </c>
      <c r="O4398" s="173">
        <v>1.0</v>
      </c>
    </row>
    <row r="4399">
      <c r="A4399" s="99" t="s">
        <v>10162</v>
      </c>
      <c r="B4399" s="168" t="s">
        <v>10163</v>
      </c>
      <c r="C4399" s="31" t="s">
        <v>1725</v>
      </c>
      <c r="D4399" s="168" t="s">
        <v>10164</v>
      </c>
      <c r="E4399" s="31" t="s">
        <v>10165</v>
      </c>
      <c r="F4399" s="31" t="s">
        <v>131</v>
      </c>
      <c r="G4399" s="163" t="s">
        <v>1728</v>
      </c>
      <c r="H4399" s="31" t="s">
        <v>1728</v>
      </c>
      <c r="I4399" s="168" t="s">
        <v>1755</v>
      </c>
      <c r="J4399" s="173">
        <v>1.0</v>
      </c>
      <c r="K4399" s="31" t="s">
        <v>9</v>
      </c>
      <c r="L4399" s="31" t="s">
        <v>134</v>
      </c>
      <c r="M4399" s="174">
        <v>45764.0</v>
      </c>
      <c r="N4399" s="31" t="s">
        <v>2</v>
      </c>
      <c r="O4399" s="173">
        <v>1.0</v>
      </c>
    </row>
    <row r="4400">
      <c r="A4400" s="99" t="s">
        <v>10166</v>
      </c>
      <c r="B4400" s="168" t="s">
        <v>10167</v>
      </c>
      <c r="C4400" s="31" t="s">
        <v>1725</v>
      </c>
      <c r="D4400" s="168" t="s">
        <v>10168</v>
      </c>
      <c r="E4400" s="31" t="s">
        <v>10169</v>
      </c>
      <c r="F4400" s="31" t="s">
        <v>401</v>
      </c>
      <c r="G4400" s="163" t="s">
        <v>1728</v>
      </c>
      <c r="H4400" s="31" t="s">
        <v>1728</v>
      </c>
      <c r="I4400" s="168" t="s">
        <v>9356</v>
      </c>
      <c r="J4400" s="173">
        <v>1.0</v>
      </c>
      <c r="K4400" s="31" t="s">
        <v>945</v>
      </c>
      <c r="L4400" s="31" t="s">
        <v>134</v>
      </c>
      <c r="M4400" s="174">
        <v>45764.0</v>
      </c>
      <c r="N4400" s="31" t="s">
        <v>2</v>
      </c>
      <c r="O4400" s="173">
        <v>1.0</v>
      </c>
    </row>
    <row r="4401">
      <c r="A4401" s="99" t="s">
        <v>10170</v>
      </c>
      <c r="B4401" s="168" t="s">
        <v>10171</v>
      </c>
      <c r="C4401" s="31" t="s">
        <v>1725</v>
      </c>
      <c r="D4401" s="168" t="s">
        <v>10172</v>
      </c>
      <c r="E4401" s="31" t="s">
        <v>9055</v>
      </c>
      <c r="F4401" s="31" t="s">
        <v>178</v>
      </c>
      <c r="G4401" s="163" t="s">
        <v>1728</v>
      </c>
      <c r="H4401" s="31" t="s">
        <v>1728</v>
      </c>
      <c r="I4401" s="168" t="s">
        <v>1755</v>
      </c>
      <c r="J4401" s="173">
        <v>1.0</v>
      </c>
      <c r="K4401" s="31" t="s">
        <v>9</v>
      </c>
      <c r="L4401" s="31" t="s">
        <v>134</v>
      </c>
      <c r="M4401" s="174">
        <v>45764.0</v>
      </c>
      <c r="N4401" s="31" t="s">
        <v>2</v>
      </c>
      <c r="O4401" s="173">
        <v>1.0</v>
      </c>
    </row>
    <row r="4402">
      <c r="A4402" s="99" t="s">
        <v>10173</v>
      </c>
      <c r="B4402" s="168" t="s">
        <v>10174</v>
      </c>
      <c r="C4402" s="31" t="s">
        <v>1725</v>
      </c>
      <c r="D4402" s="168" t="s">
        <v>10175</v>
      </c>
      <c r="E4402" s="31" t="s">
        <v>10176</v>
      </c>
      <c r="F4402" s="31" t="s">
        <v>129</v>
      </c>
      <c r="G4402" s="163" t="s">
        <v>1728</v>
      </c>
      <c r="H4402" s="31" t="s">
        <v>1728</v>
      </c>
      <c r="I4402" s="168" t="s">
        <v>9356</v>
      </c>
      <c r="J4402" s="173">
        <v>1.0</v>
      </c>
      <c r="K4402" s="31" t="s">
        <v>945</v>
      </c>
      <c r="L4402" s="31" t="s">
        <v>134</v>
      </c>
      <c r="M4402" s="174">
        <v>45764.0</v>
      </c>
      <c r="N4402" s="31" t="s">
        <v>2</v>
      </c>
      <c r="O4402" s="173">
        <v>1.0</v>
      </c>
    </row>
    <row r="4403">
      <c r="A4403" s="99" t="s">
        <v>10177</v>
      </c>
      <c r="B4403" s="168" t="s">
        <v>10178</v>
      </c>
      <c r="C4403" s="31" t="s">
        <v>1725</v>
      </c>
      <c r="D4403" s="168" t="s">
        <v>10179</v>
      </c>
      <c r="E4403" s="31" t="s">
        <v>10180</v>
      </c>
      <c r="F4403" s="31" t="s">
        <v>129</v>
      </c>
      <c r="G4403" s="163" t="s">
        <v>1728</v>
      </c>
      <c r="H4403" s="31" t="s">
        <v>1728</v>
      </c>
      <c r="I4403" s="168" t="s">
        <v>1729</v>
      </c>
      <c r="J4403" s="173">
        <v>2.0</v>
      </c>
      <c r="K4403" s="31" t="s">
        <v>82</v>
      </c>
      <c r="L4403" s="31" t="s">
        <v>134</v>
      </c>
      <c r="M4403" s="174">
        <v>45764.0</v>
      </c>
      <c r="N4403" s="31" t="s">
        <v>2</v>
      </c>
      <c r="O4403" s="173">
        <v>2.0</v>
      </c>
    </row>
    <row r="4404">
      <c r="A4404" s="99" t="s">
        <v>10181</v>
      </c>
      <c r="B4404" s="168" t="s">
        <v>10178</v>
      </c>
      <c r="C4404" s="31" t="s">
        <v>1732</v>
      </c>
      <c r="D4404" s="168" t="s">
        <v>10179</v>
      </c>
      <c r="E4404" s="31" t="s">
        <v>10180</v>
      </c>
      <c r="F4404" s="31" t="s">
        <v>129</v>
      </c>
      <c r="G4404" s="168" t="s">
        <v>8012</v>
      </c>
      <c r="H4404" s="31" t="s">
        <v>7841</v>
      </c>
      <c r="I4404" s="168" t="s">
        <v>1729</v>
      </c>
      <c r="J4404" s="173">
        <v>2.0</v>
      </c>
      <c r="K4404" s="31" t="s">
        <v>82</v>
      </c>
      <c r="L4404" s="31" t="s">
        <v>134</v>
      </c>
      <c r="M4404" s="174">
        <v>45764.0</v>
      </c>
      <c r="N4404" s="31" t="s">
        <v>2</v>
      </c>
      <c r="O4404" s="173">
        <v>2.0</v>
      </c>
    </row>
    <row r="4405">
      <c r="A4405" s="99" t="s">
        <v>10182</v>
      </c>
      <c r="B4405" s="168" t="s">
        <v>9381</v>
      </c>
      <c r="C4405" s="31" t="s">
        <v>1735</v>
      </c>
      <c r="D4405" s="168" t="s">
        <v>9382</v>
      </c>
      <c r="E4405" s="31" t="s">
        <v>9383</v>
      </c>
      <c r="F4405" s="31" t="s">
        <v>132</v>
      </c>
      <c r="G4405" s="168" t="s">
        <v>8730</v>
      </c>
      <c r="H4405" s="31" t="s">
        <v>8731</v>
      </c>
      <c r="I4405" s="168" t="s">
        <v>9356</v>
      </c>
      <c r="J4405" s="173">
        <v>1.0</v>
      </c>
      <c r="K4405" s="31" t="s">
        <v>945</v>
      </c>
      <c r="L4405" s="31" t="s">
        <v>134</v>
      </c>
      <c r="M4405" s="174">
        <v>45764.0</v>
      </c>
      <c r="N4405" s="31" t="s">
        <v>2</v>
      </c>
      <c r="O4405" s="173">
        <v>1.0</v>
      </c>
    </row>
    <row r="4406">
      <c r="A4406" s="99" t="s">
        <v>10183</v>
      </c>
      <c r="B4406" s="168" t="s">
        <v>10139</v>
      </c>
      <c r="C4406" s="31" t="s">
        <v>1732</v>
      </c>
      <c r="D4406" s="168" t="s">
        <v>10140</v>
      </c>
      <c r="E4406" s="31" t="s">
        <v>10141</v>
      </c>
      <c r="F4406" s="31" t="s">
        <v>517</v>
      </c>
      <c r="G4406" s="168" t="s">
        <v>8829</v>
      </c>
      <c r="H4406" s="31" t="s">
        <v>8830</v>
      </c>
      <c r="I4406" s="168" t="s">
        <v>9356</v>
      </c>
      <c r="J4406" s="173">
        <v>1.0</v>
      </c>
      <c r="K4406" s="31" t="s">
        <v>945</v>
      </c>
      <c r="L4406" s="31" t="s">
        <v>134</v>
      </c>
      <c r="M4406" s="174">
        <v>45764.0</v>
      </c>
      <c r="N4406" s="31" t="s">
        <v>2</v>
      </c>
      <c r="O4406" s="173">
        <v>1.0</v>
      </c>
    </row>
    <row r="4407">
      <c r="A4407" s="99" t="s">
        <v>10184</v>
      </c>
      <c r="B4407" s="168" t="s">
        <v>10104</v>
      </c>
      <c r="C4407" s="31" t="s">
        <v>1735</v>
      </c>
      <c r="D4407" s="168" t="s">
        <v>10105</v>
      </c>
      <c r="E4407" s="31" t="s">
        <v>10106</v>
      </c>
      <c r="F4407" s="31" t="s">
        <v>129</v>
      </c>
      <c r="G4407" s="168" t="s">
        <v>8012</v>
      </c>
      <c r="H4407" s="31" t="s">
        <v>7841</v>
      </c>
      <c r="I4407" s="168" t="s">
        <v>1729</v>
      </c>
      <c r="J4407" s="173">
        <v>1.0</v>
      </c>
      <c r="K4407" s="31" t="s">
        <v>82</v>
      </c>
      <c r="L4407" s="31" t="s">
        <v>134</v>
      </c>
      <c r="M4407" s="174">
        <v>45764.0</v>
      </c>
      <c r="N4407" s="31" t="s">
        <v>2</v>
      </c>
      <c r="O4407" s="173">
        <v>1.0</v>
      </c>
    </row>
    <row r="4408">
      <c r="A4408" s="99" t="s">
        <v>10185</v>
      </c>
      <c r="B4408" s="168" t="s">
        <v>10163</v>
      </c>
      <c r="C4408" s="31" t="s">
        <v>1732</v>
      </c>
      <c r="D4408" s="168" t="s">
        <v>10164</v>
      </c>
      <c r="E4408" s="31" t="s">
        <v>10165</v>
      </c>
      <c r="F4408" s="31" t="s">
        <v>131</v>
      </c>
      <c r="G4408" s="168" t="s">
        <v>6736</v>
      </c>
      <c r="H4408" s="31" t="s">
        <v>6716</v>
      </c>
      <c r="I4408" s="168" t="s">
        <v>1755</v>
      </c>
      <c r="J4408" s="173">
        <v>1.0</v>
      </c>
      <c r="K4408" s="31" t="s">
        <v>9</v>
      </c>
      <c r="L4408" s="31" t="s">
        <v>134</v>
      </c>
      <c r="M4408" s="174">
        <v>45764.0</v>
      </c>
      <c r="N4408" s="31" t="s">
        <v>2</v>
      </c>
      <c r="O4408" s="173">
        <v>1.0</v>
      </c>
    </row>
    <row r="4409">
      <c r="A4409" s="99" t="s">
        <v>10186</v>
      </c>
      <c r="B4409" s="168" t="s">
        <v>9924</v>
      </c>
      <c r="C4409" s="31" t="s">
        <v>1735</v>
      </c>
      <c r="D4409" s="168" t="s">
        <v>9925</v>
      </c>
      <c r="E4409" s="31" t="s">
        <v>9926</v>
      </c>
      <c r="F4409" s="31" t="s">
        <v>403</v>
      </c>
      <c r="G4409" s="168" t="s">
        <v>1736</v>
      </c>
      <c r="H4409" s="31" t="s">
        <v>1733</v>
      </c>
      <c r="I4409" s="168" t="s">
        <v>9356</v>
      </c>
      <c r="J4409" s="173">
        <v>1.0</v>
      </c>
      <c r="K4409" s="31" t="s">
        <v>945</v>
      </c>
      <c r="L4409" s="31" t="s">
        <v>134</v>
      </c>
      <c r="M4409" s="174">
        <v>45764.0</v>
      </c>
      <c r="N4409" s="31" t="s">
        <v>2</v>
      </c>
      <c r="O4409" s="173">
        <v>1.0</v>
      </c>
    </row>
    <row r="4410">
      <c r="A4410" s="99" t="s">
        <v>10187</v>
      </c>
      <c r="B4410" s="168" t="s">
        <v>10188</v>
      </c>
      <c r="C4410" s="31" t="s">
        <v>1725</v>
      </c>
      <c r="D4410" s="168" t="s">
        <v>10189</v>
      </c>
      <c r="E4410" s="31" t="s">
        <v>10190</v>
      </c>
      <c r="F4410" s="31" t="s">
        <v>132</v>
      </c>
      <c r="G4410" s="163" t="s">
        <v>1728</v>
      </c>
      <c r="H4410" s="31" t="s">
        <v>1728</v>
      </c>
      <c r="I4410" s="168" t="s">
        <v>1755</v>
      </c>
      <c r="J4410" s="173">
        <v>1.0</v>
      </c>
      <c r="K4410" s="31" t="s">
        <v>9</v>
      </c>
      <c r="L4410" s="31" t="s">
        <v>134</v>
      </c>
      <c r="M4410" s="174">
        <v>45764.0</v>
      </c>
      <c r="N4410" s="31" t="s">
        <v>2</v>
      </c>
      <c r="O4410" s="173">
        <v>1.0</v>
      </c>
    </row>
    <row r="4411">
      <c r="A4411" s="99" t="s">
        <v>10191</v>
      </c>
      <c r="B4411" s="168" t="s">
        <v>9764</v>
      </c>
      <c r="C4411" s="31" t="s">
        <v>1735</v>
      </c>
      <c r="D4411" s="168" t="s">
        <v>9765</v>
      </c>
      <c r="E4411" s="31" t="s">
        <v>9766</v>
      </c>
      <c r="F4411" s="31" t="s">
        <v>131</v>
      </c>
      <c r="G4411" s="168" t="s">
        <v>6736</v>
      </c>
      <c r="H4411" s="31" t="s">
        <v>6716</v>
      </c>
      <c r="I4411" s="168" t="s">
        <v>9356</v>
      </c>
      <c r="J4411" s="173">
        <v>1.0</v>
      </c>
      <c r="K4411" s="31" t="s">
        <v>945</v>
      </c>
      <c r="L4411" s="31" t="s">
        <v>134</v>
      </c>
      <c r="M4411" s="174">
        <v>45764.0</v>
      </c>
      <c r="N4411" s="31" t="s">
        <v>2</v>
      </c>
      <c r="O4411" s="173">
        <v>1.0</v>
      </c>
    </row>
    <row r="4412">
      <c r="A4412" s="99" t="s">
        <v>10192</v>
      </c>
      <c r="B4412" s="168" t="s">
        <v>10193</v>
      </c>
      <c r="C4412" s="31" t="s">
        <v>1725</v>
      </c>
      <c r="D4412" s="168" t="s">
        <v>10194</v>
      </c>
      <c r="E4412" s="31" t="s">
        <v>10195</v>
      </c>
      <c r="F4412" s="31" t="s">
        <v>132</v>
      </c>
      <c r="G4412" s="163" t="s">
        <v>1728</v>
      </c>
      <c r="H4412" s="31" t="s">
        <v>1728</v>
      </c>
      <c r="I4412" s="168" t="s">
        <v>9356</v>
      </c>
      <c r="J4412" s="173">
        <v>1.0</v>
      </c>
      <c r="K4412" s="31" t="s">
        <v>945</v>
      </c>
      <c r="L4412" s="31" t="s">
        <v>134</v>
      </c>
      <c r="M4412" s="174">
        <v>45764.0</v>
      </c>
      <c r="N4412" s="31" t="s">
        <v>2</v>
      </c>
      <c r="O4412" s="173">
        <v>1.0</v>
      </c>
    </row>
    <row r="4413">
      <c r="A4413" s="99" t="s">
        <v>10196</v>
      </c>
      <c r="B4413" s="168" t="s">
        <v>10197</v>
      </c>
      <c r="C4413" s="31" t="s">
        <v>1725</v>
      </c>
      <c r="D4413" s="168" t="s">
        <v>10198</v>
      </c>
      <c r="E4413" s="31" t="s">
        <v>2320</v>
      </c>
      <c r="F4413" s="31" t="s">
        <v>129</v>
      </c>
      <c r="G4413" s="163" t="s">
        <v>1728</v>
      </c>
      <c r="H4413" s="31" t="s">
        <v>1728</v>
      </c>
      <c r="I4413" s="168" t="s">
        <v>1755</v>
      </c>
      <c r="J4413" s="173">
        <v>1.0</v>
      </c>
      <c r="K4413" s="31" t="s">
        <v>9</v>
      </c>
      <c r="L4413" s="31" t="s">
        <v>134</v>
      </c>
      <c r="M4413" s="174">
        <v>45764.0</v>
      </c>
      <c r="N4413" s="31" t="s">
        <v>2</v>
      </c>
      <c r="O4413" s="173">
        <v>1.0</v>
      </c>
    </row>
    <row r="4414">
      <c r="A4414" s="99" t="s">
        <v>10199</v>
      </c>
      <c r="B4414" s="168" t="s">
        <v>10200</v>
      </c>
      <c r="C4414" s="31" t="s">
        <v>1725</v>
      </c>
      <c r="D4414" s="168" t="s">
        <v>10201</v>
      </c>
      <c r="E4414" s="31" t="s">
        <v>10202</v>
      </c>
      <c r="F4414" s="31" t="s">
        <v>132</v>
      </c>
      <c r="G4414" s="163" t="s">
        <v>1728</v>
      </c>
      <c r="H4414" s="31" t="s">
        <v>1728</v>
      </c>
      <c r="I4414" s="168" t="s">
        <v>1755</v>
      </c>
      <c r="J4414" s="173">
        <v>1.0</v>
      </c>
      <c r="K4414" s="31" t="s">
        <v>9</v>
      </c>
      <c r="L4414" s="31" t="s">
        <v>134</v>
      </c>
      <c r="M4414" s="174">
        <v>45764.0</v>
      </c>
      <c r="N4414" s="31" t="s">
        <v>2</v>
      </c>
      <c r="O4414" s="173">
        <v>1.0</v>
      </c>
    </row>
    <row r="4415">
      <c r="A4415" s="99" t="s">
        <v>10203</v>
      </c>
      <c r="B4415" s="168" t="s">
        <v>9909</v>
      </c>
      <c r="C4415" s="31" t="s">
        <v>1735</v>
      </c>
      <c r="D4415" s="168" t="s">
        <v>9910</v>
      </c>
      <c r="E4415" s="31" t="s">
        <v>9911</v>
      </c>
      <c r="F4415" s="31" t="s">
        <v>132</v>
      </c>
      <c r="G4415" s="168" t="s">
        <v>8829</v>
      </c>
      <c r="H4415" s="31" t="s">
        <v>8830</v>
      </c>
      <c r="I4415" s="168" t="s">
        <v>1729</v>
      </c>
      <c r="J4415" s="173">
        <v>1.0</v>
      </c>
      <c r="K4415" s="31" t="s">
        <v>82</v>
      </c>
      <c r="L4415" s="31" t="s">
        <v>134</v>
      </c>
      <c r="M4415" s="174">
        <v>45764.0</v>
      </c>
      <c r="N4415" s="31" t="s">
        <v>2</v>
      </c>
      <c r="O4415" s="173">
        <v>1.0</v>
      </c>
    </row>
    <row r="4416">
      <c r="A4416" s="99" t="s">
        <v>10204</v>
      </c>
      <c r="B4416" s="168" t="s">
        <v>10188</v>
      </c>
      <c r="C4416" s="31" t="s">
        <v>1732</v>
      </c>
      <c r="D4416" s="168" t="s">
        <v>10189</v>
      </c>
      <c r="E4416" s="31" t="s">
        <v>10190</v>
      </c>
      <c r="F4416" s="31" t="s">
        <v>132</v>
      </c>
      <c r="G4416" s="168" t="s">
        <v>6736</v>
      </c>
      <c r="H4416" s="31" t="s">
        <v>6716</v>
      </c>
      <c r="I4416" s="168" t="s">
        <v>1755</v>
      </c>
      <c r="J4416" s="173">
        <v>1.0</v>
      </c>
      <c r="K4416" s="31" t="s">
        <v>9</v>
      </c>
      <c r="L4416" s="31" t="s">
        <v>134</v>
      </c>
      <c r="M4416" s="174">
        <v>45764.0</v>
      </c>
      <c r="N4416" s="31" t="s">
        <v>2</v>
      </c>
      <c r="O4416" s="173">
        <v>1.0</v>
      </c>
    </row>
    <row r="4417">
      <c r="A4417" s="99" t="s">
        <v>10205</v>
      </c>
      <c r="B4417" s="168" t="s">
        <v>10174</v>
      </c>
      <c r="C4417" s="31" t="s">
        <v>1732</v>
      </c>
      <c r="D4417" s="168" t="s">
        <v>10175</v>
      </c>
      <c r="E4417" s="31" t="s">
        <v>10176</v>
      </c>
      <c r="F4417" s="31" t="s">
        <v>129</v>
      </c>
      <c r="G4417" s="168" t="s">
        <v>8829</v>
      </c>
      <c r="H4417" s="31" t="s">
        <v>8830</v>
      </c>
      <c r="I4417" s="168" t="s">
        <v>9356</v>
      </c>
      <c r="J4417" s="173">
        <v>1.0</v>
      </c>
      <c r="K4417" s="31" t="s">
        <v>945</v>
      </c>
      <c r="L4417" s="31" t="s">
        <v>134</v>
      </c>
      <c r="M4417" s="174">
        <v>45764.0</v>
      </c>
      <c r="N4417" s="31" t="s">
        <v>2</v>
      </c>
      <c r="O4417" s="173">
        <v>1.0</v>
      </c>
    </row>
    <row r="4418">
      <c r="A4418" s="99" t="s">
        <v>10206</v>
      </c>
      <c r="B4418" s="168" t="s">
        <v>10061</v>
      </c>
      <c r="C4418" s="31" t="s">
        <v>1735</v>
      </c>
      <c r="D4418" s="168" t="s">
        <v>10062</v>
      </c>
      <c r="E4418" s="31" t="s">
        <v>6351</v>
      </c>
      <c r="F4418" s="31" t="s">
        <v>401</v>
      </c>
      <c r="G4418" s="168" t="s">
        <v>8744</v>
      </c>
      <c r="H4418" s="31" t="s">
        <v>8048</v>
      </c>
      <c r="I4418" s="168" t="s">
        <v>1729</v>
      </c>
      <c r="J4418" s="173">
        <v>1.0</v>
      </c>
      <c r="K4418" s="31" t="s">
        <v>82</v>
      </c>
      <c r="L4418" s="31" t="s">
        <v>134</v>
      </c>
      <c r="M4418" s="174">
        <v>45764.0</v>
      </c>
      <c r="N4418" s="31" t="s">
        <v>2</v>
      </c>
      <c r="O4418" s="173">
        <v>1.0</v>
      </c>
    </row>
    <row r="4419">
      <c r="A4419" s="99" t="s">
        <v>10207</v>
      </c>
      <c r="B4419" s="168" t="s">
        <v>10193</v>
      </c>
      <c r="C4419" s="31" t="s">
        <v>1732</v>
      </c>
      <c r="D4419" s="168" t="s">
        <v>10194</v>
      </c>
      <c r="E4419" s="31" t="s">
        <v>10195</v>
      </c>
      <c r="F4419" s="31" t="s">
        <v>132</v>
      </c>
      <c r="G4419" s="168" t="s">
        <v>8730</v>
      </c>
      <c r="H4419" s="31" t="s">
        <v>8731</v>
      </c>
      <c r="I4419" s="168" t="s">
        <v>9356</v>
      </c>
      <c r="J4419" s="173">
        <v>1.0</v>
      </c>
      <c r="K4419" s="31" t="s">
        <v>945</v>
      </c>
      <c r="L4419" s="31" t="s">
        <v>134</v>
      </c>
      <c r="M4419" s="174">
        <v>45764.0</v>
      </c>
      <c r="N4419" s="31" t="s">
        <v>2</v>
      </c>
      <c r="O4419" s="173">
        <v>1.0</v>
      </c>
    </row>
    <row r="4420">
      <c r="A4420" s="99" t="s">
        <v>10208</v>
      </c>
      <c r="B4420" s="168" t="s">
        <v>10209</v>
      </c>
      <c r="C4420" s="31" t="s">
        <v>1725</v>
      </c>
      <c r="D4420" s="168" t="s">
        <v>10210</v>
      </c>
      <c r="E4420" s="31" t="s">
        <v>10211</v>
      </c>
      <c r="F4420" s="31" t="s">
        <v>129</v>
      </c>
      <c r="G4420" s="163" t="s">
        <v>1728</v>
      </c>
      <c r="H4420" s="31" t="s">
        <v>1728</v>
      </c>
      <c r="I4420" s="168" t="s">
        <v>9356</v>
      </c>
      <c r="J4420" s="173">
        <v>1.0</v>
      </c>
      <c r="K4420" s="31" t="s">
        <v>945</v>
      </c>
      <c r="L4420" s="31" t="s">
        <v>134</v>
      </c>
      <c r="M4420" s="174">
        <v>45764.0</v>
      </c>
      <c r="N4420" s="31" t="s">
        <v>2</v>
      </c>
      <c r="O4420" s="173">
        <v>1.0</v>
      </c>
    </row>
    <row r="4421">
      <c r="A4421" s="99" t="s">
        <v>10212</v>
      </c>
      <c r="B4421" s="168" t="s">
        <v>9653</v>
      </c>
      <c r="C4421" s="31" t="s">
        <v>1735</v>
      </c>
      <c r="D4421" s="168" t="s">
        <v>9654</v>
      </c>
      <c r="E4421" s="31" t="s">
        <v>4148</v>
      </c>
      <c r="F4421" s="31" t="s">
        <v>725</v>
      </c>
      <c r="G4421" s="168" t="s">
        <v>8778</v>
      </c>
      <c r="H4421" s="31" t="s">
        <v>8043</v>
      </c>
      <c r="I4421" s="168" t="s">
        <v>9356</v>
      </c>
      <c r="J4421" s="173">
        <v>1.0</v>
      </c>
      <c r="K4421" s="31" t="s">
        <v>945</v>
      </c>
      <c r="L4421" s="31" t="s">
        <v>134</v>
      </c>
      <c r="M4421" s="174">
        <v>45764.0</v>
      </c>
      <c r="N4421" s="31" t="s">
        <v>2</v>
      </c>
      <c r="O4421" s="173">
        <v>1.0</v>
      </c>
    </row>
    <row r="4422">
      <c r="A4422" s="99" t="s">
        <v>10213</v>
      </c>
      <c r="B4422" s="168" t="s">
        <v>10214</v>
      </c>
      <c r="C4422" s="31" t="s">
        <v>1725</v>
      </c>
      <c r="D4422" s="168" t="s">
        <v>10215</v>
      </c>
      <c r="E4422" s="31" t="s">
        <v>3888</v>
      </c>
      <c r="F4422" s="31" t="s">
        <v>832</v>
      </c>
      <c r="G4422" s="163" t="s">
        <v>1728</v>
      </c>
      <c r="H4422" s="31" t="s">
        <v>1728</v>
      </c>
      <c r="I4422" s="168" t="s">
        <v>1755</v>
      </c>
      <c r="J4422" s="173">
        <v>1.0</v>
      </c>
      <c r="K4422" s="31" t="s">
        <v>9</v>
      </c>
      <c r="L4422" s="31" t="s">
        <v>134</v>
      </c>
      <c r="M4422" s="174">
        <v>45764.0</v>
      </c>
      <c r="N4422" s="31" t="s">
        <v>2</v>
      </c>
      <c r="O4422" s="173">
        <v>1.0</v>
      </c>
    </row>
    <row r="4423">
      <c r="A4423" s="99" t="s">
        <v>10216</v>
      </c>
      <c r="B4423" s="168" t="s">
        <v>10217</v>
      </c>
      <c r="C4423" s="31" t="s">
        <v>1725</v>
      </c>
      <c r="D4423" s="168" t="s">
        <v>10218</v>
      </c>
      <c r="E4423" s="31" t="s">
        <v>10219</v>
      </c>
      <c r="F4423" s="31" t="s">
        <v>722</v>
      </c>
      <c r="G4423" s="163" t="s">
        <v>1728</v>
      </c>
      <c r="H4423" s="31" t="s">
        <v>1728</v>
      </c>
      <c r="I4423" s="168" t="s">
        <v>1729</v>
      </c>
      <c r="J4423" s="173">
        <v>1.0</v>
      </c>
      <c r="K4423" s="31" t="s">
        <v>82</v>
      </c>
      <c r="L4423" s="31" t="s">
        <v>134</v>
      </c>
      <c r="M4423" s="174">
        <v>45764.0</v>
      </c>
      <c r="N4423" s="31" t="s">
        <v>2</v>
      </c>
      <c r="O4423" s="173">
        <v>1.0</v>
      </c>
    </row>
    <row r="4424">
      <c r="A4424" s="99" t="s">
        <v>10220</v>
      </c>
      <c r="B4424" s="168" t="s">
        <v>10217</v>
      </c>
      <c r="C4424" s="31" t="s">
        <v>1732</v>
      </c>
      <c r="D4424" s="168" t="s">
        <v>10218</v>
      </c>
      <c r="E4424" s="31" t="s">
        <v>10219</v>
      </c>
      <c r="F4424" s="31" t="s">
        <v>722</v>
      </c>
      <c r="G4424" s="168" t="s">
        <v>8012</v>
      </c>
      <c r="H4424" s="31" t="s">
        <v>7841</v>
      </c>
      <c r="I4424" s="168" t="s">
        <v>1729</v>
      </c>
      <c r="J4424" s="173">
        <v>1.0</v>
      </c>
      <c r="K4424" s="31" t="s">
        <v>82</v>
      </c>
      <c r="L4424" s="31" t="s">
        <v>134</v>
      </c>
      <c r="M4424" s="174">
        <v>45764.0</v>
      </c>
      <c r="N4424" s="31" t="s">
        <v>2</v>
      </c>
      <c r="O4424" s="173">
        <v>1.0</v>
      </c>
    </row>
    <row r="4425">
      <c r="A4425" s="99" t="s">
        <v>10221</v>
      </c>
      <c r="B4425" s="168" t="s">
        <v>10222</v>
      </c>
      <c r="C4425" s="31" t="s">
        <v>1725</v>
      </c>
      <c r="D4425" s="168" t="s">
        <v>10223</v>
      </c>
      <c r="E4425" s="31" t="s">
        <v>10224</v>
      </c>
      <c r="F4425" s="31" t="s">
        <v>131</v>
      </c>
      <c r="G4425" s="163" t="s">
        <v>1728</v>
      </c>
      <c r="H4425" s="31" t="s">
        <v>1728</v>
      </c>
      <c r="I4425" s="168" t="s">
        <v>1755</v>
      </c>
      <c r="J4425" s="173">
        <v>1.0</v>
      </c>
      <c r="K4425" s="31" t="s">
        <v>9</v>
      </c>
      <c r="L4425" s="31" t="s">
        <v>134</v>
      </c>
      <c r="M4425" s="174">
        <v>45764.0</v>
      </c>
      <c r="N4425" s="31" t="s">
        <v>2</v>
      </c>
      <c r="O4425" s="173">
        <v>1.0</v>
      </c>
    </row>
    <row r="4426">
      <c r="A4426" s="99" t="s">
        <v>10225</v>
      </c>
      <c r="B4426" s="168" t="s">
        <v>9479</v>
      </c>
      <c r="C4426" s="31" t="s">
        <v>1735</v>
      </c>
      <c r="D4426" s="168" t="s">
        <v>9480</v>
      </c>
      <c r="E4426" s="31" t="s">
        <v>9481</v>
      </c>
      <c r="F4426" s="31" t="s">
        <v>129</v>
      </c>
      <c r="G4426" s="168" t="s">
        <v>6891</v>
      </c>
      <c r="H4426" s="31" t="s">
        <v>6719</v>
      </c>
      <c r="I4426" s="168" t="s">
        <v>1755</v>
      </c>
      <c r="J4426" s="173">
        <v>1.0</v>
      </c>
      <c r="K4426" s="31" t="s">
        <v>9</v>
      </c>
      <c r="L4426" s="31" t="s">
        <v>134</v>
      </c>
      <c r="M4426" s="174">
        <v>45764.0</v>
      </c>
      <c r="N4426" s="31" t="s">
        <v>2</v>
      </c>
      <c r="O4426" s="173">
        <v>1.0</v>
      </c>
    </row>
    <row r="4427">
      <c r="A4427" s="99" t="s">
        <v>10226</v>
      </c>
      <c r="B4427" s="168" t="s">
        <v>10227</v>
      </c>
      <c r="C4427" s="31" t="s">
        <v>1725</v>
      </c>
      <c r="D4427" s="168" t="s">
        <v>10228</v>
      </c>
      <c r="E4427" s="31" t="s">
        <v>10229</v>
      </c>
      <c r="F4427" s="31" t="s">
        <v>131</v>
      </c>
      <c r="G4427" s="163" t="s">
        <v>1728</v>
      </c>
      <c r="H4427" s="31" t="s">
        <v>1728</v>
      </c>
      <c r="I4427" s="168" t="s">
        <v>9356</v>
      </c>
      <c r="J4427" s="173">
        <v>1.0</v>
      </c>
      <c r="K4427" s="31" t="s">
        <v>945</v>
      </c>
      <c r="L4427" s="31" t="s">
        <v>134</v>
      </c>
      <c r="M4427" s="174">
        <v>45764.0</v>
      </c>
      <c r="N4427" s="31" t="s">
        <v>2</v>
      </c>
      <c r="O4427" s="173">
        <v>1.0</v>
      </c>
    </row>
    <row r="4428">
      <c r="A4428" s="99" t="s">
        <v>10230</v>
      </c>
      <c r="B4428" s="168" t="s">
        <v>9479</v>
      </c>
      <c r="C4428" s="31" t="s">
        <v>1735</v>
      </c>
      <c r="D4428" s="168" t="s">
        <v>9480</v>
      </c>
      <c r="E4428" s="31" t="s">
        <v>9481</v>
      </c>
      <c r="F4428" s="31" t="s">
        <v>129</v>
      </c>
      <c r="G4428" s="168" t="s">
        <v>6891</v>
      </c>
      <c r="H4428" s="31" t="s">
        <v>6719</v>
      </c>
      <c r="I4428" s="168" t="s">
        <v>1729</v>
      </c>
      <c r="J4428" s="173">
        <v>1.0</v>
      </c>
      <c r="K4428" s="31" t="s">
        <v>82</v>
      </c>
      <c r="L4428" s="31" t="s">
        <v>134</v>
      </c>
      <c r="M4428" s="174">
        <v>45764.0</v>
      </c>
      <c r="N4428" s="31" t="s">
        <v>2</v>
      </c>
      <c r="O4428" s="173">
        <v>1.0</v>
      </c>
    </row>
    <row r="4429">
      <c r="A4429" s="99" t="s">
        <v>10231</v>
      </c>
      <c r="B4429" s="168" t="s">
        <v>9799</v>
      </c>
      <c r="C4429" s="31" t="s">
        <v>1735</v>
      </c>
      <c r="D4429" s="168" t="s">
        <v>9800</v>
      </c>
      <c r="E4429" s="31" t="s">
        <v>7083</v>
      </c>
      <c r="F4429" s="31" t="s">
        <v>131</v>
      </c>
      <c r="G4429" s="168" t="s">
        <v>8730</v>
      </c>
      <c r="H4429" s="31" t="s">
        <v>8731</v>
      </c>
      <c r="I4429" s="168" t="s">
        <v>9356</v>
      </c>
      <c r="J4429" s="173">
        <v>1.0</v>
      </c>
      <c r="K4429" s="31" t="s">
        <v>945</v>
      </c>
      <c r="L4429" s="31" t="s">
        <v>134</v>
      </c>
      <c r="M4429" s="174">
        <v>45764.0</v>
      </c>
      <c r="N4429" s="31" t="s">
        <v>2</v>
      </c>
      <c r="O4429" s="173">
        <v>1.0</v>
      </c>
    </row>
    <row r="4430">
      <c r="A4430" s="99" t="s">
        <v>10232</v>
      </c>
      <c r="B4430" s="168" t="s">
        <v>9799</v>
      </c>
      <c r="C4430" s="31" t="s">
        <v>1735</v>
      </c>
      <c r="D4430" s="168" t="s">
        <v>9800</v>
      </c>
      <c r="E4430" s="31" t="s">
        <v>7083</v>
      </c>
      <c r="F4430" s="31" t="s">
        <v>131</v>
      </c>
      <c r="G4430" s="168" t="s">
        <v>8730</v>
      </c>
      <c r="H4430" s="31" t="s">
        <v>8731</v>
      </c>
      <c r="I4430" s="168" t="s">
        <v>1729</v>
      </c>
      <c r="J4430" s="173">
        <v>1.0</v>
      </c>
      <c r="K4430" s="31" t="s">
        <v>82</v>
      </c>
      <c r="L4430" s="31" t="s">
        <v>134</v>
      </c>
      <c r="M4430" s="174">
        <v>45764.0</v>
      </c>
      <c r="N4430" s="31" t="s">
        <v>2</v>
      </c>
      <c r="O4430" s="173">
        <v>1.0</v>
      </c>
    </row>
    <row r="4431">
      <c r="A4431" s="99" t="s">
        <v>10233</v>
      </c>
      <c r="B4431" s="168" t="s">
        <v>9905</v>
      </c>
      <c r="C4431" s="31" t="s">
        <v>1735</v>
      </c>
      <c r="D4431" s="168" t="s">
        <v>9906</v>
      </c>
      <c r="E4431" s="31" t="s">
        <v>9907</v>
      </c>
      <c r="F4431" s="31" t="s">
        <v>401</v>
      </c>
      <c r="G4431" s="168" t="s">
        <v>8744</v>
      </c>
      <c r="H4431" s="31" t="s">
        <v>8048</v>
      </c>
      <c r="I4431" s="168" t="s">
        <v>1729</v>
      </c>
      <c r="J4431" s="173">
        <v>1.0</v>
      </c>
      <c r="K4431" s="31" t="s">
        <v>82</v>
      </c>
      <c r="L4431" s="31" t="s">
        <v>134</v>
      </c>
      <c r="M4431" s="174">
        <v>45764.0</v>
      </c>
      <c r="N4431" s="31" t="s">
        <v>2</v>
      </c>
      <c r="O4431" s="173">
        <v>1.0</v>
      </c>
    </row>
    <row r="4432">
      <c r="A4432" s="99" t="s">
        <v>10234</v>
      </c>
      <c r="B4432" s="168" t="s">
        <v>9885</v>
      </c>
      <c r="C4432" s="31" t="s">
        <v>1735</v>
      </c>
      <c r="D4432" s="168" t="s">
        <v>9886</v>
      </c>
      <c r="E4432" s="31" t="s">
        <v>9887</v>
      </c>
      <c r="F4432" s="31" t="s">
        <v>131</v>
      </c>
      <c r="G4432" s="168" t="s">
        <v>6736</v>
      </c>
      <c r="H4432" s="31" t="s">
        <v>6716</v>
      </c>
      <c r="I4432" s="168" t="s">
        <v>9356</v>
      </c>
      <c r="J4432" s="173">
        <v>1.0</v>
      </c>
      <c r="K4432" s="31" t="s">
        <v>945</v>
      </c>
      <c r="L4432" s="31" t="s">
        <v>134</v>
      </c>
      <c r="M4432" s="174">
        <v>45764.0</v>
      </c>
      <c r="N4432" s="31" t="s">
        <v>2</v>
      </c>
      <c r="O4432" s="173">
        <v>1.0</v>
      </c>
    </row>
    <row r="4433">
      <c r="A4433" s="99" t="s">
        <v>10235</v>
      </c>
      <c r="B4433" s="168" t="s">
        <v>10178</v>
      </c>
      <c r="C4433" s="31" t="s">
        <v>1735</v>
      </c>
      <c r="D4433" s="168" t="s">
        <v>10179</v>
      </c>
      <c r="E4433" s="31" t="s">
        <v>10180</v>
      </c>
      <c r="F4433" s="31" t="s">
        <v>129</v>
      </c>
      <c r="G4433" s="168" t="s">
        <v>8012</v>
      </c>
      <c r="H4433" s="31" t="s">
        <v>7841</v>
      </c>
      <c r="I4433" s="168" t="s">
        <v>1729</v>
      </c>
      <c r="J4433" s="173">
        <v>2.0</v>
      </c>
      <c r="K4433" s="31" t="s">
        <v>82</v>
      </c>
      <c r="L4433" s="31" t="s">
        <v>134</v>
      </c>
      <c r="M4433" s="174">
        <v>45764.0</v>
      </c>
      <c r="N4433" s="31" t="s">
        <v>2</v>
      </c>
      <c r="O4433" s="173">
        <v>2.0</v>
      </c>
    </row>
    <row r="4434">
      <c r="A4434" s="99" t="s">
        <v>10236</v>
      </c>
      <c r="B4434" s="168" t="s">
        <v>10237</v>
      </c>
      <c r="C4434" s="31" t="s">
        <v>1725</v>
      </c>
      <c r="D4434" s="168" t="s">
        <v>10238</v>
      </c>
      <c r="E4434" s="31" t="s">
        <v>10239</v>
      </c>
      <c r="F4434" s="31" t="s">
        <v>132</v>
      </c>
      <c r="G4434" s="163" t="s">
        <v>1728</v>
      </c>
      <c r="H4434" s="31" t="s">
        <v>1728</v>
      </c>
      <c r="I4434" s="168" t="s">
        <v>1755</v>
      </c>
      <c r="J4434" s="173">
        <v>1.0</v>
      </c>
      <c r="K4434" s="31" t="s">
        <v>9</v>
      </c>
      <c r="L4434" s="31" t="s">
        <v>134</v>
      </c>
      <c r="M4434" s="174">
        <v>45764.0</v>
      </c>
      <c r="N4434" s="31" t="s">
        <v>2</v>
      </c>
      <c r="O4434" s="173">
        <v>1.0</v>
      </c>
    </row>
    <row r="4435">
      <c r="A4435" s="99" t="s">
        <v>10240</v>
      </c>
      <c r="B4435" s="168" t="s">
        <v>10241</v>
      </c>
      <c r="C4435" s="31" t="s">
        <v>1725</v>
      </c>
      <c r="D4435" s="168" t="s">
        <v>10242</v>
      </c>
      <c r="E4435" s="31" t="s">
        <v>10243</v>
      </c>
      <c r="F4435" s="31" t="s">
        <v>403</v>
      </c>
      <c r="G4435" s="163" t="s">
        <v>1728</v>
      </c>
      <c r="H4435" s="31" t="s">
        <v>1728</v>
      </c>
      <c r="I4435" s="168" t="s">
        <v>1729</v>
      </c>
      <c r="J4435" s="173">
        <v>1.0</v>
      </c>
      <c r="K4435" s="31" t="s">
        <v>82</v>
      </c>
      <c r="L4435" s="31" t="s">
        <v>134</v>
      </c>
      <c r="M4435" s="174">
        <v>45764.0</v>
      </c>
      <c r="N4435" s="31" t="s">
        <v>2</v>
      </c>
      <c r="O4435" s="173">
        <v>1.0</v>
      </c>
    </row>
    <row r="4436">
      <c r="A4436" s="99" t="s">
        <v>10244</v>
      </c>
      <c r="B4436" s="168" t="s">
        <v>10241</v>
      </c>
      <c r="C4436" s="31" t="s">
        <v>1732</v>
      </c>
      <c r="D4436" s="168" t="s">
        <v>10242</v>
      </c>
      <c r="E4436" s="31" t="s">
        <v>10243</v>
      </c>
      <c r="F4436" s="31" t="s">
        <v>403</v>
      </c>
      <c r="G4436" s="168" t="s">
        <v>8744</v>
      </c>
      <c r="H4436" s="31" t="s">
        <v>8048</v>
      </c>
      <c r="I4436" s="168" t="s">
        <v>1729</v>
      </c>
      <c r="J4436" s="173">
        <v>1.0</v>
      </c>
      <c r="K4436" s="31" t="s">
        <v>82</v>
      </c>
      <c r="L4436" s="31" t="s">
        <v>134</v>
      </c>
      <c r="M4436" s="174">
        <v>45764.0</v>
      </c>
      <c r="N4436" s="31" t="s">
        <v>2</v>
      </c>
      <c r="O4436" s="173">
        <v>1.0</v>
      </c>
    </row>
    <row r="4437">
      <c r="A4437" s="99" t="s">
        <v>10245</v>
      </c>
      <c r="B4437" s="168" t="s">
        <v>9900</v>
      </c>
      <c r="C4437" s="31" t="s">
        <v>1735</v>
      </c>
      <c r="D4437" s="168" t="s">
        <v>9901</v>
      </c>
      <c r="E4437" s="31" t="s">
        <v>9902</v>
      </c>
      <c r="F4437" s="31" t="s">
        <v>132</v>
      </c>
      <c r="G4437" s="168" t="s">
        <v>8829</v>
      </c>
      <c r="H4437" s="31" t="s">
        <v>8830</v>
      </c>
      <c r="I4437" s="168" t="s">
        <v>1729</v>
      </c>
      <c r="J4437" s="173">
        <v>1.0</v>
      </c>
      <c r="K4437" s="31" t="s">
        <v>82</v>
      </c>
      <c r="L4437" s="31" t="s">
        <v>134</v>
      </c>
      <c r="M4437" s="174">
        <v>45764.0</v>
      </c>
      <c r="N4437" s="31" t="s">
        <v>2</v>
      </c>
      <c r="O4437" s="173">
        <v>1.0</v>
      </c>
    </row>
    <row r="4438">
      <c r="A4438" s="99" t="s">
        <v>10246</v>
      </c>
      <c r="B4438" s="168" t="s">
        <v>9806</v>
      </c>
      <c r="C4438" s="31" t="s">
        <v>1735</v>
      </c>
      <c r="D4438" s="168" t="s">
        <v>9807</v>
      </c>
      <c r="E4438" s="31" t="s">
        <v>4016</v>
      </c>
      <c r="F4438" s="31" t="s">
        <v>725</v>
      </c>
      <c r="G4438" s="168" t="s">
        <v>8778</v>
      </c>
      <c r="H4438" s="31" t="s">
        <v>8043</v>
      </c>
      <c r="I4438" s="168" t="s">
        <v>9356</v>
      </c>
      <c r="J4438" s="173">
        <v>1.0</v>
      </c>
      <c r="K4438" s="31" t="s">
        <v>945</v>
      </c>
      <c r="L4438" s="31" t="s">
        <v>134</v>
      </c>
      <c r="M4438" s="174">
        <v>45764.0</v>
      </c>
      <c r="N4438" s="31" t="s">
        <v>2</v>
      </c>
      <c r="O4438" s="173">
        <v>1.0</v>
      </c>
    </row>
    <row r="4439">
      <c r="A4439" s="99" t="s">
        <v>10247</v>
      </c>
      <c r="B4439" s="168" t="s">
        <v>10248</v>
      </c>
      <c r="C4439" s="31" t="s">
        <v>1725</v>
      </c>
      <c r="D4439" s="168" t="s">
        <v>10249</v>
      </c>
      <c r="E4439" s="31" t="s">
        <v>10250</v>
      </c>
      <c r="F4439" s="31" t="s">
        <v>513</v>
      </c>
      <c r="G4439" s="163" t="s">
        <v>1728</v>
      </c>
      <c r="H4439" s="31" t="s">
        <v>1728</v>
      </c>
      <c r="I4439" s="168" t="s">
        <v>9356</v>
      </c>
      <c r="J4439" s="173">
        <v>1.0</v>
      </c>
      <c r="K4439" s="31" t="s">
        <v>945</v>
      </c>
      <c r="L4439" s="31" t="s">
        <v>134</v>
      </c>
      <c r="M4439" s="174">
        <v>45764.0</v>
      </c>
      <c r="N4439" s="31" t="s">
        <v>2</v>
      </c>
      <c r="O4439" s="173">
        <v>1.0</v>
      </c>
    </row>
    <row r="4440">
      <c r="A4440" s="99" t="s">
        <v>10251</v>
      </c>
      <c r="B4440" s="168" t="s">
        <v>10143</v>
      </c>
      <c r="C4440" s="31" t="s">
        <v>1735</v>
      </c>
      <c r="D4440" s="168" t="s">
        <v>10144</v>
      </c>
      <c r="E4440" s="31" t="s">
        <v>7099</v>
      </c>
      <c r="F4440" s="31" t="s">
        <v>722</v>
      </c>
      <c r="G4440" s="168" t="s">
        <v>7953</v>
      </c>
      <c r="H4440" s="31" t="s">
        <v>7912</v>
      </c>
      <c r="I4440" s="168" t="s">
        <v>1729</v>
      </c>
      <c r="J4440" s="173">
        <v>1.0</v>
      </c>
      <c r="K4440" s="31" t="s">
        <v>82</v>
      </c>
      <c r="L4440" s="31" t="s">
        <v>134</v>
      </c>
      <c r="M4440" s="174">
        <v>45764.0</v>
      </c>
      <c r="N4440" s="31" t="s">
        <v>2</v>
      </c>
      <c r="O4440" s="173">
        <v>1.0</v>
      </c>
    </row>
    <row r="4441">
      <c r="A4441" s="99" t="s">
        <v>10252</v>
      </c>
      <c r="B4441" s="168" t="s">
        <v>10214</v>
      </c>
      <c r="C4441" s="31" t="s">
        <v>1732</v>
      </c>
      <c r="D4441" s="168" t="s">
        <v>10215</v>
      </c>
      <c r="E4441" s="31" t="s">
        <v>3888</v>
      </c>
      <c r="F4441" s="31" t="s">
        <v>832</v>
      </c>
      <c r="G4441" s="168" t="s">
        <v>8829</v>
      </c>
      <c r="H4441" s="31" t="s">
        <v>8830</v>
      </c>
      <c r="I4441" s="168" t="s">
        <v>1755</v>
      </c>
      <c r="J4441" s="173">
        <v>1.0</v>
      </c>
      <c r="K4441" s="31" t="s">
        <v>9</v>
      </c>
      <c r="L4441" s="31" t="s">
        <v>134</v>
      </c>
      <c r="M4441" s="174">
        <v>45764.0</v>
      </c>
      <c r="N4441" s="31" t="s">
        <v>2</v>
      </c>
      <c r="O4441" s="173">
        <v>1.0</v>
      </c>
    </row>
    <row r="4442">
      <c r="A4442" s="99" t="s">
        <v>10253</v>
      </c>
      <c r="B4442" s="168" t="s">
        <v>10254</v>
      </c>
      <c r="C4442" s="31" t="s">
        <v>1725</v>
      </c>
      <c r="D4442" s="168" t="s">
        <v>10255</v>
      </c>
      <c r="E4442" s="31" t="s">
        <v>10256</v>
      </c>
      <c r="F4442" s="31" t="s">
        <v>403</v>
      </c>
      <c r="G4442" s="163" t="s">
        <v>1728</v>
      </c>
      <c r="H4442" s="31" t="s">
        <v>1728</v>
      </c>
      <c r="I4442" s="168" t="s">
        <v>1755</v>
      </c>
      <c r="J4442" s="173">
        <v>1.0</v>
      </c>
      <c r="K4442" s="31" t="s">
        <v>9</v>
      </c>
      <c r="L4442" s="31" t="s">
        <v>134</v>
      </c>
      <c r="M4442" s="174">
        <v>45764.0</v>
      </c>
      <c r="N4442" s="31" t="s">
        <v>2</v>
      </c>
      <c r="O4442" s="173">
        <v>1.0</v>
      </c>
    </row>
    <row r="4443">
      <c r="A4443" s="99" t="s">
        <v>10257</v>
      </c>
      <c r="B4443" s="168" t="s">
        <v>10258</v>
      </c>
      <c r="C4443" s="31" t="s">
        <v>1725</v>
      </c>
      <c r="D4443" s="168" t="s">
        <v>10259</v>
      </c>
      <c r="E4443" s="31" t="s">
        <v>10260</v>
      </c>
      <c r="F4443" s="31" t="s">
        <v>725</v>
      </c>
      <c r="G4443" s="163" t="s">
        <v>1728</v>
      </c>
      <c r="H4443" s="31" t="s">
        <v>1728</v>
      </c>
      <c r="I4443" s="168" t="s">
        <v>9356</v>
      </c>
      <c r="J4443" s="173">
        <v>1.0</v>
      </c>
      <c r="K4443" s="31" t="s">
        <v>945</v>
      </c>
      <c r="L4443" s="31" t="s">
        <v>134</v>
      </c>
      <c r="M4443" s="174">
        <v>45764.0</v>
      </c>
      <c r="N4443" s="31" t="s">
        <v>2</v>
      </c>
      <c r="O4443" s="173">
        <v>1.0</v>
      </c>
    </row>
    <row r="4444">
      <c r="A4444" s="99" t="s">
        <v>10261</v>
      </c>
      <c r="B4444" s="168" t="s">
        <v>10227</v>
      </c>
      <c r="C4444" s="31" t="s">
        <v>1732</v>
      </c>
      <c r="D4444" s="168" t="s">
        <v>10228</v>
      </c>
      <c r="E4444" s="31" t="s">
        <v>10229</v>
      </c>
      <c r="F4444" s="31" t="s">
        <v>131</v>
      </c>
      <c r="G4444" s="168" t="s">
        <v>6736</v>
      </c>
      <c r="H4444" s="31" t="s">
        <v>6716</v>
      </c>
      <c r="I4444" s="168" t="s">
        <v>9356</v>
      </c>
      <c r="J4444" s="173">
        <v>1.0</v>
      </c>
      <c r="K4444" s="31" t="s">
        <v>945</v>
      </c>
      <c r="L4444" s="31" t="s">
        <v>134</v>
      </c>
      <c r="M4444" s="174">
        <v>45764.0</v>
      </c>
      <c r="N4444" s="31" t="s">
        <v>2</v>
      </c>
      <c r="O4444" s="173">
        <v>1.0</v>
      </c>
    </row>
    <row r="4445">
      <c r="A4445" s="99" t="s">
        <v>10262</v>
      </c>
      <c r="B4445" s="168" t="s">
        <v>10263</v>
      </c>
      <c r="C4445" s="31" t="s">
        <v>1725</v>
      </c>
      <c r="D4445" s="168" t="s">
        <v>10264</v>
      </c>
      <c r="E4445" s="31" t="s">
        <v>10265</v>
      </c>
      <c r="F4445" s="31" t="s">
        <v>513</v>
      </c>
      <c r="G4445" s="163" t="s">
        <v>1728</v>
      </c>
      <c r="H4445" s="31" t="s">
        <v>1728</v>
      </c>
      <c r="I4445" s="168" t="s">
        <v>9356</v>
      </c>
      <c r="J4445" s="173">
        <v>1.0</v>
      </c>
      <c r="K4445" s="31" t="s">
        <v>945</v>
      </c>
      <c r="L4445" s="31" t="s">
        <v>134</v>
      </c>
      <c r="M4445" s="174">
        <v>45764.0</v>
      </c>
      <c r="N4445" s="31" t="s">
        <v>2</v>
      </c>
      <c r="O4445" s="173">
        <v>1.0</v>
      </c>
    </row>
    <row r="4446">
      <c r="A4446" s="99" t="s">
        <v>10266</v>
      </c>
      <c r="B4446" s="168" t="s">
        <v>10267</v>
      </c>
      <c r="C4446" s="31" t="s">
        <v>1725</v>
      </c>
      <c r="D4446" s="168" t="s">
        <v>10268</v>
      </c>
      <c r="E4446" s="31" t="s">
        <v>10269</v>
      </c>
      <c r="F4446" s="31" t="s">
        <v>401</v>
      </c>
      <c r="G4446" s="163" t="s">
        <v>1728</v>
      </c>
      <c r="H4446" s="31" t="s">
        <v>1728</v>
      </c>
      <c r="I4446" s="168" t="s">
        <v>1729</v>
      </c>
      <c r="J4446" s="173">
        <v>1.0</v>
      </c>
      <c r="K4446" s="31" t="s">
        <v>82</v>
      </c>
      <c r="L4446" s="31" t="s">
        <v>134</v>
      </c>
      <c r="M4446" s="174">
        <v>45764.0</v>
      </c>
      <c r="N4446" s="31" t="s">
        <v>2</v>
      </c>
      <c r="O4446" s="173">
        <v>1.0</v>
      </c>
    </row>
    <row r="4447">
      <c r="A4447" s="99" t="s">
        <v>10270</v>
      </c>
      <c r="B4447" s="168" t="s">
        <v>10267</v>
      </c>
      <c r="C4447" s="31" t="s">
        <v>1732</v>
      </c>
      <c r="D4447" s="168" t="s">
        <v>10268</v>
      </c>
      <c r="E4447" s="31" t="s">
        <v>10269</v>
      </c>
      <c r="F4447" s="31" t="s">
        <v>401</v>
      </c>
      <c r="G4447" s="168" t="s">
        <v>8778</v>
      </c>
      <c r="H4447" s="31" t="s">
        <v>8043</v>
      </c>
      <c r="I4447" s="168" t="s">
        <v>1729</v>
      </c>
      <c r="J4447" s="173">
        <v>1.0</v>
      </c>
      <c r="K4447" s="31" t="s">
        <v>82</v>
      </c>
      <c r="L4447" s="31" t="s">
        <v>134</v>
      </c>
      <c r="M4447" s="174">
        <v>45764.0</v>
      </c>
      <c r="N4447" s="31" t="s">
        <v>2</v>
      </c>
      <c r="O4447" s="173">
        <v>1.0</v>
      </c>
    </row>
    <row r="4448">
      <c r="A4448" s="99" t="s">
        <v>10271</v>
      </c>
      <c r="B4448" s="168" t="s">
        <v>10272</v>
      </c>
      <c r="C4448" s="31" t="s">
        <v>1725</v>
      </c>
      <c r="D4448" s="168" t="s">
        <v>10273</v>
      </c>
      <c r="E4448" s="31" t="s">
        <v>10274</v>
      </c>
      <c r="F4448" s="31" t="s">
        <v>722</v>
      </c>
      <c r="G4448" s="163" t="s">
        <v>1728</v>
      </c>
      <c r="H4448" s="31" t="s">
        <v>1728</v>
      </c>
      <c r="I4448" s="168" t="s">
        <v>9356</v>
      </c>
      <c r="J4448" s="173">
        <v>1.0</v>
      </c>
      <c r="K4448" s="31" t="s">
        <v>945</v>
      </c>
      <c r="L4448" s="31" t="s">
        <v>134</v>
      </c>
      <c r="M4448" s="174">
        <v>45764.0</v>
      </c>
      <c r="N4448" s="31" t="s">
        <v>2</v>
      </c>
      <c r="O4448" s="173">
        <v>1.0</v>
      </c>
    </row>
    <row r="4449">
      <c r="A4449" s="99" t="s">
        <v>10275</v>
      </c>
      <c r="B4449" s="168" t="s">
        <v>10276</v>
      </c>
      <c r="C4449" s="31" t="s">
        <v>1725</v>
      </c>
      <c r="D4449" s="168" t="s">
        <v>10277</v>
      </c>
      <c r="E4449" s="31" t="s">
        <v>2901</v>
      </c>
      <c r="F4449" s="31" t="s">
        <v>178</v>
      </c>
      <c r="G4449" s="163" t="s">
        <v>1728</v>
      </c>
      <c r="H4449" s="31" t="s">
        <v>1728</v>
      </c>
      <c r="I4449" s="168" t="s">
        <v>9356</v>
      </c>
      <c r="J4449" s="173">
        <v>1.0</v>
      </c>
      <c r="K4449" s="31" t="s">
        <v>945</v>
      </c>
      <c r="L4449" s="31" t="s">
        <v>134</v>
      </c>
      <c r="M4449" s="174">
        <v>45764.0</v>
      </c>
      <c r="N4449" s="31" t="s">
        <v>2</v>
      </c>
      <c r="O4449" s="173">
        <v>1.0</v>
      </c>
    </row>
    <row r="4450">
      <c r="A4450" s="99" t="s">
        <v>10278</v>
      </c>
      <c r="B4450" s="168" t="s">
        <v>10279</v>
      </c>
      <c r="C4450" s="31" t="s">
        <v>1725</v>
      </c>
      <c r="D4450" s="168" t="s">
        <v>10280</v>
      </c>
      <c r="E4450" s="31" t="s">
        <v>10281</v>
      </c>
      <c r="F4450" s="31" t="s">
        <v>178</v>
      </c>
      <c r="G4450" s="163" t="s">
        <v>1728</v>
      </c>
      <c r="H4450" s="31" t="s">
        <v>1728</v>
      </c>
      <c r="I4450" s="168" t="s">
        <v>9356</v>
      </c>
      <c r="J4450" s="173">
        <v>1.0</v>
      </c>
      <c r="K4450" s="31" t="s">
        <v>945</v>
      </c>
      <c r="L4450" s="31" t="s">
        <v>134</v>
      </c>
      <c r="M4450" s="174">
        <v>45764.0</v>
      </c>
      <c r="N4450" s="31" t="s">
        <v>2</v>
      </c>
      <c r="O4450" s="173">
        <v>1.0</v>
      </c>
    </row>
    <row r="4451">
      <c r="A4451" s="99" t="s">
        <v>10282</v>
      </c>
      <c r="B4451" s="168" t="s">
        <v>9896</v>
      </c>
      <c r="C4451" s="31" t="s">
        <v>1735</v>
      </c>
      <c r="D4451" s="168" t="s">
        <v>9897</v>
      </c>
      <c r="E4451" s="31" t="s">
        <v>9898</v>
      </c>
      <c r="F4451" s="31" t="s">
        <v>725</v>
      </c>
      <c r="G4451" s="168" t="s">
        <v>8778</v>
      </c>
      <c r="H4451" s="31" t="s">
        <v>8043</v>
      </c>
      <c r="I4451" s="168" t="s">
        <v>9356</v>
      </c>
      <c r="J4451" s="173">
        <v>1.0</v>
      </c>
      <c r="K4451" s="31" t="s">
        <v>945</v>
      </c>
      <c r="L4451" s="31" t="s">
        <v>134</v>
      </c>
      <c r="M4451" s="174">
        <v>45764.0</v>
      </c>
      <c r="N4451" s="31" t="s">
        <v>2</v>
      </c>
      <c r="O4451" s="173">
        <v>1.0</v>
      </c>
    </row>
    <row r="4452">
      <c r="A4452" s="99" t="s">
        <v>10283</v>
      </c>
      <c r="B4452" s="168" t="s">
        <v>10284</v>
      </c>
      <c r="C4452" s="31" t="s">
        <v>1725</v>
      </c>
      <c r="D4452" s="168" t="s">
        <v>10285</v>
      </c>
      <c r="E4452" s="31" t="s">
        <v>10286</v>
      </c>
      <c r="F4452" s="31" t="s">
        <v>132</v>
      </c>
      <c r="G4452" s="163" t="s">
        <v>1728</v>
      </c>
      <c r="H4452" s="31" t="s">
        <v>1728</v>
      </c>
      <c r="I4452" s="168" t="s">
        <v>9356</v>
      </c>
      <c r="J4452" s="173">
        <v>1.0</v>
      </c>
      <c r="K4452" s="31" t="s">
        <v>945</v>
      </c>
      <c r="L4452" s="31" t="s">
        <v>134</v>
      </c>
      <c r="M4452" s="174">
        <v>45764.0</v>
      </c>
      <c r="N4452" s="31" t="s">
        <v>2</v>
      </c>
      <c r="O4452" s="173">
        <v>1.0</v>
      </c>
    </row>
    <row r="4453">
      <c r="A4453" s="99" t="s">
        <v>10287</v>
      </c>
      <c r="B4453" s="168" t="s">
        <v>9889</v>
      </c>
      <c r="C4453" s="31" t="s">
        <v>1735</v>
      </c>
      <c r="D4453" s="168" t="s">
        <v>9890</v>
      </c>
      <c r="E4453" s="31" t="s">
        <v>9891</v>
      </c>
      <c r="F4453" s="31" t="s">
        <v>401</v>
      </c>
      <c r="G4453" s="168" t="s">
        <v>8744</v>
      </c>
      <c r="H4453" s="31" t="s">
        <v>8048</v>
      </c>
      <c r="I4453" s="168" t="s">
        <v>1755</v>
      </c>
      <c r="J4453" s="173">
        <v>1.0</v>
      </c>
      <c r="K4453" s="31" t="s">
        <v>9</v>
      </c>
      <c r="L4453" s="31" t="s">
        <v>134</v>
      </c>
      <c r="M4453" s="174">
        <v>45764.0</v>
      </c>
      <c r="N4453" s="31" t="s">
        <v>2</v>
      </c>
      <c r="O4453" s="173">
        <v>1.0</v>
      </c>
    </row>
    <row r="4454">
      <c r="A4454" s="99" t="s">
        <v>10288</v>
      </c>
      <c r="B4454" s="168" t="s">
        <v>10289</v>
      </c>
      <c r="C4454" s="31" t="s">
        <v>1725</v>
      </c>
      <c r="D4454" s="168" t="s">
        <v>10290</v>
      </c>
      <c r="E4454" s="31" t="s">
        <v>10291</v>
      </c>
      <c r="F4454" s="31" t="s">
        <v>129</v>
      </c>
      <c r="G4454" s="163" t="s">
        <v>1728</v>
      </c>
      <c r="H4454" s="31" t="s">
        <v>1728</v>
      </c>
      <c r="I4454" s="168" t="s">
        <v>1755</v>
      </c>
      <c r="J4454" s="173">
        <v>1.0</v>
      </c>
      <c r="K4454" s="31" t="s">
        <v>9</v>
      </c>
      <c r="L4454" s="31" t="s">
        <v>134</v>
      </c>
      <c r="M4454" s="174">
        <v>45764.0</v>
      </c>
      <c r="N4454" s="31" t="s">
        <v>2</v>
      </c>
      <c r="O4454" s="173">
        <v>1.0</v>
      </c>
    </row>
    <row r="4455">
      <c r="A4455" s="99" t="s">
        <v>10292</v>
      </c>
      <c r="B4455" s="168" t="s">
        <v>10293</v>
      </c>
      <c r="C4455" s="31" t="s">
        <v>1725</v>
      </c>
      <c r="D4455" s="168" t="s">
        <v>10294</v>
      </c>
      <c r="E4455" s="31" t="s">
        <v>10295</v>
      </c>
      <c r="F4455" s="31" t="s">
        <v>513</v>
      </c>
      <c r="G4455" s="163" t="s">
        <v>1728</v>
      </c>
      <c r="H4455" s="31" t="s">
        <v>1728</v>
      </c>
      <c r="I4455" s="168" t="s">
        <v>9356</v>
      </c>
      <c r="J4455" s="173">
        <v>1.0</v>
      </c>
      <c r="K4455" s="31" t="s">
        <v>945</v>
      </c>
      <c r="L4455" s="31" t="s">
        <v>134</v>
      </c>
      <c r="M4455" s="174">
        <v>45764.0</v>
      </c>
      <c r="N4455" s="31" t="s">
        <v>2</v>
      </c>
      <c r="O4455" s="173">
        <v>1.0</v>
      </c>
    </row>
    <row r="4456">
      <c r="A4456" s="99" t="s">
        <v>10296</v>
      </c>
      <c r="B4456" s="168" t="s">
        <v>10188</v>
      </c>
      <c r="C4456" s="31" t="s">
        <v>1735</v>
      </c>
      <c r="D4456" s="168" t="s">
        <v>10189</v>
      </c>
      <c r="E4456" s="31" t="s">
        <v>10190</v>
      </c>
      <c r="F4456" s="31" t="s">
        <v>132</v>
      </c>
      <c r="G4456" s="168" t="s">
        <v>6736</v>
      </c>
      <c r="H4456" s="31" t="s">
        <v>6716</v>
      </c>
      <c r="I4456" s="168" t="s">
        <v>1755</v>
      </c>
      <c r="J4456" s="173">
        <v>1.0</v>
      </c>
      <c r="K4456" s="31" t="s">
        <v>9</v>
      </c>
      <c r="L4456" s="31" t="s">
        <v>134</v>
      </c>
      <c r="M4456" s="174">
        <v>45764.0</v>
      </c>
      <c r="N4456" s="31" t="s">
        <v>2</v>
      </c>
      <c r="O4456" s="173">
        <v>1.0</v>
      </c>
    </row>
    <row r="4457">
      <c r="A4457" s="99" t="s">
        <v>10297</v>
      </c>
      <c r="B4457" s="168" t="s">
        <v>10009</v>
      </c>
      <c r="C4457" s="31" t="s">
        <v>1735</v>
      </c>
      <c r="D4457" s="168" t="s">
        <v>10010</v>
      </c>
      <c r="E4457" s="31" t="s">
        <v>10011</v>
      </c>
      <c r="F4457" s="31" t="s">
        <v>401</v>
      </c>
      <c r="G4457" s="168" t="s">
        <v>1749</v>
      </c>
      <c r="H4457" s="31" t="s">
        <v>1742</v>
      </c>
      <c r="I4457" s="168" t="s">
        <v>9356</v>
      </c>
      <c r="J4457" s="173">
        <v>1.0</v>
      </c>
      <c r="K4457" s="31" t="s">
        <v>945</v>
      </c>
      <c r="L4457" s="31" t="s">
        <v>134</v>
      </c>
      <c r="M4457" s="174">
        <v>45764.0</v>
      </c>
      <c r="N4457" s="31" t="s">
        <v>2</v>
      </c>
      <c r="O4457" s="173">
        <v>1.0</v>
      </c>
    </row>
    <row r="4458">
      <c r="A4458" s="99" t="s">
        <v>10298</v>
      </c>
      <c r="B4458" s="168" t="s">
        <v>10013</v>
      </c>
      <c r="C4458" s="31" t="s">
        <v>1735</v>
      </c>
      <c r="D4458" s="168" t="s">
        <v>10014</v>
      </c>
      <c r="E4458" s="31" t="s">
        <v>10015</v>
      </c>
      <c r="F4458" s="31" t="s">
        <v>132</v>
      </c>
      <c r="G4458" s="168" t="s">
        <v>8829</v>
      </c>
      <c r="H4458" s="31" t="s">
        <v>8830</v>
      </c>
      <c r="I4458" s="168" t="s">
        <v>9356</v>
      </c>
      <c r="J4458" s="173">
        <v>1.0</v>
      </c>
      <c r="K4458" s="31" t="s">
        <v>945</v>
      </c>
      <c r="L4458" s="31" t="s">
        <v>134</v>
      </c>
      <c r="M4458" s="174">
        <v>45764.0</v>
      </c>
      <c r="N4458" s="31" t="s">
        <v>2</v>
      </c>
      <c r="O4458" s="173">
        <v>1.0</v>
      </c>
    </row>
    <row r="4459">
      <c r="A4459" s="99" t="s">
        <v>10299</v>
      </c>
      <c r="B4459" s="168" t="s">
        <v>10013</v>
      </c>
      <c r="C4459" s="31" t="s">
        <v>1735</v>
      </c>
      <c r="D4459" s="168" t="s">
        <v>10014</v>
      </c>
      <c r="E4459" s="31" t="s">
        <v>10015</v>
      </c>
      <c r="F4459" s="31" t="s">
        <v>132</v>
      </c>
      <c r="G4459" s="168" t="s">
        <v>8829</v>
      </c>
      <c r="H4459" s="31" t="s">
        <v>8830</v>
      </c>
      <c r="I4459" s="168" t="s">
        <v>1729</v>
      </c>
      <c r="J4459" s="173">
        <v>1.0</v>
      </c>
      <c r="K4459" s="31" t="s">
        <v>82</v>
      </c>
      <c r="L4459" s="31" t="s">
        <v>134</v>
      </c>
      <c r="M4459" s="174">
        <v>45764.0</v>
      </c>
      <c r="N4459" s="31" t="s">
        <v>2</v>
      </c>
      <c r="O4459" s="173">
        <v>1.0</v>
      </c>
    </row>
    <row r="4460">
      <c r="A4460" s="99" t="s">
        <v>10300</v>
      </c>
      <c r="B4460" s="168" t="s">
        <v>10200</v>
      </c>
      <c r="C4460" s="31" t="s">
        <v>1732</v>
      </c>
      <c r="D4460" s="168" t="s">
        <v>10201</v>
      </c>
      <c r="E4460" s="31" t="s">
        <v>10202</v>
      </c>
      <c r="F4460" s="31" t="s">
        <v>132</v>
      </c>
      <c r="G4460" s="168" t="s">
        <v>8829</v>
      </c>
      <c r="H4460" s="31" t="s">
        <v>8830</v>
      </c>
      <c r="I4460" s="168" t="s">
        <v>1755</v>
      </c>
      <c r="J4460" s="173">
        <v>1.0</v>
      </c>
      <c r="K4460" s="31" t="s">
        <v>9</v>
      </c>
      <c r="L4460" s="31" t="s">
        <v>134</v>
      </c>
      <c r="M4460" s="174">
        <v>45764.0</v>
      </c>
      <c r="N4460" s="31" t="s">
        <v>2</v>
      </c>
      <c r="O4460" s="173">
        <v>1.0</v>
      </c>
    </row>
    <row r="4461">
      <c r="A4461" s="99" t="s">
        <v>10301</v>
      </c>
      <c r="B4461" s="168" t="s">
        <v>10289</v>
      </c>
      <c r="C4461" s="31" t="s">
        <v>1732</v>
      </c>
      <c r="D4461" s="168" t="s">
        <v>10290</v>
      </c>
      <c r="E4461" s="31" t="s">
        <v>10291</v>
      </c>
      <c r="F4461" s="31" t="s">
        <v>129</v>
      </c>
      <c r="G4461" s="168" t="s">
        <v>8829</v>
      </c>
      <c r="H4461" s="31" t="s">
        <v>8830</v>
      </c>
      <c r="I4461" s="168" t="s">
        <v>1755</v>
      </c>
      <c r="J4461" s="173">
        <v>1.0</v>
      </c>
      <c r="K4461" s="31" t="s">
        <v>9</v>
      </c>
      <c r="L4461" s="31" t="s">
        <v>134</v>
      </c>
      <c r="M4461" s="174">
        <v>45764.0</v>
      </c>
      <c r="N4461" s="31" t="s">
        <v>2</v>
      </c>
      <c r="O4461" s="173">
        <v>1.0</v>
      </c>
    </row>
    <row r="4462">
      <c r="A4462" s="99" t="s">
        <v>10302</v>
      </c>
      <c r="B4462" s="168" t="s">
        <v>10293</v>
      </c>
      <c r="C4462" s="31" t="s">
        <v>1732</v>
      </c>
      <c r="D4462" s="168" t="s">
        <v>10294</v>
      </c>
      <c r="E4462" s="31" t="s">
        <v>10295</v>
      </c>
      <c r="F4462" s="31" t="s">
        <v>513</v>
      </c>
      <c r="G4462" s="168" t="s">
        <v>1736</v>
      </c>
      <c r="H4462" s="31" t="s">
        <v>1733</v>
      </c>
      <c r="I4462" s="168" t="s">
        <v>9356</v>
      </c>
      <c r="J4462" s="173">
        <v>1.0</v>
      </c>
      <c r="K4462" s="31" t="s">
        <v>945</v>
      </c>
      <c r="L4462" s="31" t="s">
        <v>134</v>
      </c>
      <c r="M4462" s="174">
        <v>45764.0</v>
      </c>
      <c r="N4462" s="31" t="s">
        <v>2</v>
      </c>
      <c r="O4462" s="173">
        <v>1.0</v>
      </c>
    </row>
    <row r="4463">
      <c r="A4463" s="99" t="s">
        <v>10303</v>
      </c>
      <c r="B4463" s="168" t="s">
        <v>10304</v>
      </c>
      <c r="C4463" s="31" t="s">
        <v>1725</v>
      </c>
      <c r="D4463" s="168" t="s">
        <v>10305</v>
      </c>
      <c r="E4463" s="31" t="s">
        <v>10306</v>
      </c>
      <c r="F4463" s="31" t="s">
        <v>403</v>
      </c>
      <c r="G4463" s="163" t="s">
        <v>1728</v>
      </c>
      <c r="H4463" s="31" t="s">
        <v>1728</v>
      </c>
      <c r="I4463" s="168" t="s">
        <v>9356</v>
      </c>
      <c r="J4463" s="173">
        <v>1.0</v>
      </c>
      <c r="K4463" s="31" t="s">
        <v>945</v>
      </c>
      <c r="L4463" s="31" t="s">
        <v>134</v>
      </c>
      <c r="M4463" s="174">
        <v>45764.0</v>
      </c>
      <c r="N4463" s="31" t="s">
        <v>2</v>
      </c>
      <c r="O4463" s="173">
        <v>1.0</v>
      </c>
    </row>
    <row r="4464">
      <c r="A4464" s="99" t="s">
        <v>10307</v>
      </c>
      <c r="B4464" s="168" t="s">
        <v>10254</v>
      </c>
      <c r="C4464" s="31" t="s">
        <v>1732</v>
      </c>
      <c r="D4464" s="168" t="s">
        <v>10255</v>
      </c>
      <c r="E4464" s="31" t="s">
        <v>10256</v>
      </c>
      <c r="F4464" s="31" t="s">
        <v>403</v>
      </c>
      <c r="G4464" s="168" t="s">
        <v>1736</v>
      </c>
      <c r="H4464" s="31" t="s">
        <v>1733</v>
      </c>
      <c r="I4464" s="168" t="s">
        <v>1755</v>
      </c>
      <c r="J4464" s="173">
        <v>1.0</v>
      </c>
      <c r="K4464" s="31" t="s">
        <v>9</v>
      </c>
      <c r="L4464" s="31" t="s">
        <v>134</v>
      </c>
      <c r="M4464" s="174">
        <v>45764.0</v>
      </c>
      <c r="N4464" s="31" t="s">
        <v>2</v>
      </c>
      <c r="O4464" s="173">
        <v>1.0</v>
      </c>
    </row>
    <row r="4465">
      <c r="A4465" s="99" t="s">
        <v>10308</v>
      </c>
      <c r="B4465" s="168" t="s">
        <v>10304</v>
      </c>
      <c r="C4465" s="31" t="s">
        <v>1732</v>
      </c>
      <c r="D4465" s="168" t="s">
        <v>10305</v>
      </c>
      <c r="E4465" s="31" t="s">
        <v>10306</v>
      </c>
      <c r="F4465" s="31" t="s">
        <v>403</v>
      </c>
      <c r="G4465" s="168" t="s">
        <v>1736</v>
      </c>
      <c r="H4465" s="31" t="s">
        <v>1733</v>
      </c>
      <c r="I4465" s="168" t="s">
        <v>9356</v>
      </c>
      <c r="J4465" s="173">
        <v>1.0</v>
      </c>
      <c r="K4465" s="31" t="s">
        <v>945</v>
      </c>
      <c r="L4465" s="31" t="s">
        <v>134</v>
      </c>
      <c r="M4465" s="174">
        <v>45764.0</v>
      </c>
      <c r="N4465" s="31" t="s">
        <v>2</v>
      </c>
      <c r="O4465" s="173">
        <v>1.0</v>
      </c>
    </row>
    <row r="4466">
      <c r="A4466" s="99" t="s">
        <v>10309</v>
      </c>
      <c r="B4466" s="168" t="s">
        <v>10134</v>
      </c>
      <c r="C4466" s="31" t="s">
        <v>1732</v>
      </c>
      <c r="D4466" s="168" t="s">
        <v>10135</v>
      </c>
      <c r="E4466" s="31" t="s">
        <v>10136</v>
      </c>
      <c r="F4466" s="31" t="s">
        <v>513</v>
      </c>
      <c r="G4466" s="168" t="s">
        <v>1736</v>
      </c>
      <c r="H4466" s="31" t="s">
        <v>1733</v>
      </c>
      <c r="I4466" s="168" t="s">
        <v>9356</v>
      </c>
      <c r="J4466" s="173">
        <v>1.0</v>
      </c>
      <c r="K4466" s="31" t="s">
        <v>945</v>
      </c>
      <c r="L4466" s="31" t="s">
        <v>134</v>
      </c>
      <c r="M4466" s="174">
        <v>45764.0</v>
      </c>
      <c r="N4466" s="31" t="s">
        <v>2</v>
      </c>
      <c r="O4466" s="173">
        <v>1.0</v>
      </c>
    </row>
    <row r="4467">
      <c r="A4467" s="99" t="s">
        <v>10310</v>
      </c>
      <c r="B4467" s="168" t="s">
        <v>10082</v>
      </c>
      <c r="C4467" s="31" t="s">
        <v>1735</v>
      </c>
      <c r="D4467" s="168" t="s">
        <v>10083</v>
      </c>
      <c r="E4467" s="31" t="s">
        <v>10084</v>
      </c>
      <c r="F4467" s="31" t="s">
        <v>132</v>
      </c>
      <c r="G4467" s="168" t="s">
        <v>6736</v>
      </c>
      <c r="H4467" s="31" t="s">
        <v>6716</v>
      </c>
      <c r="I4467" s="168" t="s">
        <v>1755</v>
      </c>
      <c r="J4467" s="173">
        <v>1.0</v>
      </c>
      <c r="K4467" s="31" t="s">
        <v>9</v>
      </c>
      <c r="L4467" s="31" t="s">
        <v>134</v>
      </c>
      <c r="M4467" s="174">
        <v>45764.0</v>
      </c>
      <c r="N4467" s="31" t="s">
        <v>2</v>
      </c>
      <c r="O4467" s="173">
        <v>1.0</v>
      </c>
    </row>
    <row r="4468">
      <c r="A4468" s="99" t="s">
        <v>10311</v>
      </c>
      <c r="B4468" s="168" t="s">
        <v>10263</v>
      </c>
      <c r="C4468" s="31" t="s">
        <v>1732</v>
      </c>
      <c r="D4468" s="168" t="s">
        <v>10264</v>
      </c>
      <c r="E4468" s="31" t="s">
        <v>10265</v>
      </c>
      <c r="F4468" s="31" t="s">
        <v>513</v>
      </c>
      <c r="G4468" s="168" t="s">
        <v>1736</v>
      </c>
      <c r="H4468" s="31" t="s">
        <v>1733</v>
      </c>
      <c r="I4468" s="168" t="s">
        <v>9356</v>
      </c>
      <c r="J4468" s="173">
        <v>1.0</v>
      </c>
      <c r="K4468" s="31" t="s">
        <v>945</v>
      </c>
      <c r="L4468" s="31" t="s">
        <v>134</v>
      </c>
      <c r="M4468" s="174">
        <v>45764.0</v>
      </c>
      <c r="N4468" s="31" t="s">
        <v>2</v>
      </c>
      <c r="O4468" s="173">
        <v>1.0</v>
      </c>
    </row>
    <row r="4469">
      <c r="A4469" s="99" t="s">
        <v>10312</v>
      </c>
      <c r="B4469" s="168" t="s">
        <v>9560</v>
      </c>
      <c r="C4469" s="31" t="s">
        <v>1735</v>
      </c>
      <c r="D4469" s="168" t="s">
        <v>9561</v>
      </c>
      <c r="E4469" s="31" t="s">
        <v>9562</v>
      </c>
      <c r="F4469" s="31" t="s">
        <v>725</v>
      </c>
      <c r="G4469" s="168" t="s">
        <v>8012</v>
      </c>
      <c r="H4469" s="31" t="s">
        <v>7841</v>
      </c>
      <c r="I4469" s="168" t="s">
        <v>1755</v>
      </c>
      <c r="J4469" s="173">
        <v>1.0</v>
      </c>
      <c r="K4469" s="31" t="s">
        <v>9</v>
      </c>
      <c r="L4469" s="31" t="s">
        <v>134</v>
      </c>
      <c r="M4469" s="174">
        <v>45764.0</v>
      </c>
      <c r="N4469" s="31" t="s">
        <v>2</v>
      </c>
      <c r="O4469" s="173">
        <v>1.0</v>
      </c>
    </row>
    <row r="4470">
      <c r="A4470" s="99" t="s">
        <v>10313</v>
      </c>
      <c r="B4470" s="168" t="s">
        <v>10248</v>
      </c>
      <c r="C4470" s="31" t="s">
        <v>1732</v>
      </c>
      <c r="D4470" s="168" t="s">
        <v>10249</v>
      </c>
      <c r="E4470" s="31" t="s">
        <v>10250</v>
      </c>
      <c r="F4470" s="31" t="s">
        <v>513</v>
      </c>
      <c r="G4470" s="168" t="s">
        <v>1736</v>
      </c>
      <c r="H4470" s="31" t="s">
        <v>1733</v>
      </c>
      <c r="I4470" s="168" t="s">
        <v>9356</v>
      </c>
      <c r="J4470" s="173">
        <v>1.0</v>
      </c>
      <c r="K4470" s="31" t="s">
        <v>945</v>
      </c>
      <c r="L4470" s="31" t="s">
        <v>134</v>
      </c>
      <c r="M4470" s="174">
        <v>45764.0</v>
      </c>
      <c r="N4470" s="31" t="s">
        <v>2</v>
      </c>
      <c r="O4470" s="173">
        <v>1.0</v>
      </c>
    </row>
    <row r="4471">
      <c r="A4471" s="99" t="s">
        <v>10314</v>
      </c>
      <c r="B4471" s="168" t="s">
        <v>10315</v>
      </c>
      <c r="C4471" s="31" t="s">
        <v>1725</v>
      </c>
      <c r="D4471" s="168" t="s">
        <v>10316</v>
      </c>
      <c r="E4471" s="31" t="s">
        <v>9688</v>
      </c>
      <c r="F4471" s="31" t="s">
        <v>131</v>
      </c>
      <c r="G4471" s="163" t="s">
        <v>1728</v>
      </c>
      <c r="H4471" s="31" t="s">
        <v>1728</v>
      </c>
      <c r="I4471" s="168" t="s">
        <v>1755</v>
      </c>
      <c r="J4471" s="173">
        <v>1.0</v>
      </c>
      <c r="K4471" s="31" t="s">
        <v>9</v>
      </c>
      <c r="L4471" s="31" t="s">
        <v>134</v>
      </c>
      <c r="M4471" s="174">
        <v>45764.0</v>
      </c>
      <c r="N4471" s="31" t="s">
        <v>2</v>
      </c>
      <c r="O4471" s="173">
        <v>1.0</v>
      </c>
    </row>
    <row r="4472">
      <c r="A4472" s="99" t="s">
        <v>10317</v>
      </c>
      <c r="B4472" s="168" t="s">
        <v>9503</v>
      </c>
      <c r="C4472" s="31" t="s">
        <v>1735</v>
      </c>
      <c r="D4472" s="168" t="s">
        <v>9504</v>
      </c>
      <c r="E4472" s="31" t="s">
        <v>9505</v>
      </c>
      <c r="F4472" s="31" t="s">
        <v>129</v>
      </c>
      <c r="G4472" s="168" t="s">
        <v>6891</v>
      </c>
      <c r="H4472" s="31" t="s">
        <v>6719</v>
      </c>
      <c r="I4472" s="168" t="s">
        <v>9356</v>
      </c>
      <c r="J4472" s="173">
        <v>1.0</v>
      </c>
      <c r="K4472" s="31" t="s">
        <v>945</v>
      </c>
      <c r="L4472" s="31" t="s">
        <v>134</v>
      </c>
      <c r="M4472" s="174">
        <v>45764.0</v>
      </c>
      <c r="N4472" s="31" t="s">
        <v>2</v>
      </c>
      <c r="O4472" s="173">
        <v>1.0</v>
      </c>
    </row>
    <row r="4473">
      <c r="A4473" s="99" t="s">
        <v>10318</v>
      </c>
      <c r="B4473" s="168" t="s">
        <v>9452</v>
      </c>
      <c r="C4473" s="31" t="s">
        <v>1735</v>
      </c>
      <c r="D4473" s="168" t="s">
        <v>9453</v>
      </c>
      <c r="E4473" s="31" t="s">
        <v>9454</v>
      </c>
      <c r="F4473" s="31" t="s">
        <v>132</v>
      </c>
      <c r="G4473" s="168" t="s">
        <v>8730</v>
      </c>
      <c r="H4473" s="31" t="s">
        <v>8731</v>
      </c>
      <c r="I4473" s="168" t="s">
        <v>1755</v>
      </c>
      <c r="J4473" s="173">
        <v>1.0</v>
      </c>
      <c r="K4473" s="31" t="s">
        <v>9</v>
      </c>
      <c r="L4473" s="31" t="s">
        <v>134</v>
      </c>
      <c r="M4473" s="174">
        <v>45764.0</v>
      </c>
      <c r="N4473" s="31" t="s">
        <v>2</v>
      </c>
      <c r="O4473" s="173">
        <v>1.0</v>
      </c>
    </row>
    <row r="4474">
      <c r="A4474" s="99" t="s">
        <v>10319</v>
      </c>
      <c r="B4474" s="168" t="s">
        <v>10320</v>
      </c>
      <c r="C4474" s="31" t="s">
        <v>1725</v>
      </c>
      <c r="D4474" s="168" t="s">
        <v>10321</v>
      </c>
      <c r="E4474" s="31" t="s">
        <v>10322</v>
      </c>
      <c r="F4474" s="31" t="s">
        <v>513</v>
      </c>
      <c r="G4474" s="163" t="s">
        <v>1728</v>
      </c>
      <c r="H4474" s="31" t="s">
        <v>1728</v>
      </c>
      <c r="I4474" s="168" t="s">
        <v>9356</v>
      </c>
      <c r="J4474" s="173">
        <v>1.0</v>
      </c>
      <c r="K4474" s="31" t="s">
        <v>945</v>
      </c>
      <c r="L4474" s="31" t="s">
        <v>134</v>
      </c>
      <c r="M4474" s="174">
        <v>45764.0</v>
      </c>
      <c r="N4474" s="31" t="s">
        <v>2</v>
      </c>
      <c r="O4474" s="173">
        <v>1.0</v>
      </c>
    </row>
    <row r="4475">
      <c r="A4475" s="99" t="s">
        <v>10323</v>
      </c>
      <c r="B4475" s="168" t="s">
        <v>9847</v>
      </c>
      <c r="C4475" s="31" t="s">
        <v>1735</v>
      </c>
      <c r="D4475" s="168" t="s">
        <v>9848</v>
      </c>
      <c r="E4475" s="31" t="s">
        <v>6643</v>
      </c>
      <c r="F4475" s="31" t="s">
        <v>401</v>
      </c>
      <c r="G4475" s="168" t="s">
        <v>8744</v>
      </c>
      <c r="H4475" s="31" t="s">
        <v>8048</v>
      </c>
      <c r="I4475" s="168" t="s">
        <v>1755</v>
      </c>
      <c r="J4475" s="173">
        <v>1.0</v>
      </c>
      <c r="K4475" s="31" t="s">
        <v>9</v>
      </c>
      <c r="L4475" s="31" t="s">
        <v>134</v>
      </c>
      <c r="M4475" s="174">
        <v>45764.0</v>
      </c>
      <c r="N4475" s="31" t="s">
        <v>2</v>
      </c>
      <c r="O4475" s="173">
        <v>1.0</v>
      </c>
    </row>
    <row r="4476">
      <c r="A4476" s="99" t="s">
        <v>10324</v>
      </c>
      <c r="B4476" s="168" t="s">
        <v>10325</v>
      </c>
      <c r="C4476" s="31" t="s">
        <v>1725</v>
      </c>
      <c r="D4476" s="168" t="s">
        <v>10326</v>
      </c>
      <c r="E4476" s="31" t="s">
        <v>9785</v>
      </c>
      <c r="F4476" s="31" t="s">
        <v>178</v>
      </c>
      <c r="G4476" s="163" t="s">
        <v>1728</v>
      </c>
      <c r="H4476" s="31" t="s">
        <v>1728</v>
      </c>
      <c r="I4476" s="168" t="s">
        <v>1729</v>
      </c>
      <c r="J4476" s="173">
        <v>1.0</v>
      </c>
      <c r="K4476" s="31" t="s">
        <v>82</v>
      </c>
      <c r="L4476" s="31" t="s">
        <v>134</v>
      </c>
      <c r="M4476" s="174">
        <v>45764.0</v>
      </c>
      <c r="N4476" s="31" t="s">
        <v>2</v>
      </c>
      <c r="O4476" s="173">
        <v>1.0</v>
      </c>
    </row>
    <row r="4477">
      <c r="A4477" s="99" t="s">
        <v>10327</v>
      </c>
      <c r="B4477" s="168" t="s">
        <v>10320</v>
      </c>
      <c r="C4477" s="31" t="s">
        <v>1732</v>
      </c>
      <c r="D4477" s="168" t="s">
        <v>10321</v>
      </c>
      <c r="E4477" s="31" t="s">
        <v>10322</v>
      </c>
      <c r="F4477" s="31" t="s">
        <v>513</v>
      </c>
      <c r="G4477" s="168" t="s">
        <v>1736</v>
      </c>
      <c r="H4477" s="31" t="s">
        <v>1733</v>
      </c>
      <c r="I4477" s="168" t="s">
        <v>9356</v>
      </c>
      <c r="J4477" s="173">
        <v>1.0</v>
      </c>
      <c r="K4477" s="31" t="s">
        <v>945</v>
      </c>
      <c r="L4477" s="31" t="s">
        <v>134</v>
      </c>
      <c r="M4477" s="174">
        <v>45764.0</v>
      </c>
      <c r="N4477" s="31" t="s">
        <v>2</v>
      </c>
      <c r="O4477" s="173">
        <v>1.0</v>
      </c>
    </row>
    <row r="4478">
      <c r="A4478" s="99" t="s">
        <v>10328</v>
      </c>
      <c r="B4478" s="168" t="s">
        <v>10325</v>
      </c>
      <c r="C4478" s="31" t="s">
        <v>1732</v>
      </c>
      <c r="D4478" s="168" t="s">
        <v>10326</v>
      </c>
      <c r="E4478" s="31" t="s">
        <v>9785</v>
      </c>
      <c r="F4478" s="31" t="s">
        <v>178</v>
      </c>
      <c r="G4478" s="168" t="s">
        <v>6891</v>
      </c>
      <c r="H4478" s="31" t="s">
        <v>6719</v>
      </c>
      <c r="I4478" s="168" t="s">
        <v>1729</v>
      </c>
      <c r="J4478" s="173">
        <v>1.0</v>
      </c>
      <c r="K4478" s="31" t="s">
        <v>82</v>
      </c>
      <c r="L4478" s="31" t="s">
        <v>134</v>
      </c>
      <c r="M4478" s="174">
        <v>45764.0</v>
      </c>
      <c r="N4478" s="31" t="s">
        <v>2</v>
      </c>
      <c r="O4478" s="173">
        <v>1.0</v>
      </c>
    </row>
    <row r="4479">
      <c r="A4479" s="99" t="s">
        <v>10329</v>
      </c>
      <c r="B4479" s="168" t="s">
        <v>10330</v>
      </c>
      <c r="C4479" s="31" t="s">
        <v>1725</v>
      </c>
      <c r="D4479" s="168" t="s">
        <v>10331</v>
      </c>
      <c r="E4479" s="31" t="s">
        <v>10332</v>
      </c>
      <c r="F4479" s="31" t="s">
        <v>178</v>
      </c>
      <c r="G4479" s="163" t="s">
        <v>1728</v>
      </c>
      <c r="H4479" s="31" t="s">
        <v>1728</v>
      </c>
      <c r="I4479" s="168" t="s">
        <v>1729</v>
      </c>
      <c r="J4479" s="173">
        <v>1.0</v>
      </c>
      <c r="K4479" s="31" t="s">
        <v>82</v>
      </c>
      <c r="L4479" s="31" t="s">
        <v>134</v>
      </c>
      <c r="M4479" s="174">
        <v>45764.0</v>
      </c>
      <c r="N4479" s="31" t="s">
        <v>2</v>
      </c>
      <c r="O4479" s="173">
        <v>1.0</v>
      </c>
    </row>
    <row r="4480">
      <c r="A4480" s="99" t="s">
        <v>10333</v>
      </c>
      <c r="B4480" s="168" t="s">
        <v>10330</v>
      </c>
      <c r="C4480" s="31" t="s">
        <v>1732</v>
      </c>
      <c r="D4480" s="168" t="s">
        <v>10331</v>
      </c>
      <c r="E4480" s="31" t="s">
        <v>10332</v>
      </c>
      <c r="F4480" s="31" t="s">
        <v>178</v>
      </c>
      <c r="G4480" s="168" t="s">
        <v>8778</v>
      </c>
      <c r="H4480" s="31" t="s">
        <v>8043</v>
      </c>
      <c r="I4480" s="168" t="s">
        <v>1729</v>
      </c>
      <c r="J4480" s="173">
        <v>1.0</v>
      </c>
      <c r="K4480" s="31" t="s">
        <v>82</v>
      </c>
      <c r="L4480" s="31" t="s">
        <v>134</v>
      </c>
      <c r="M4480" s="174">
        <v>45764.0</v>
      </c>
      <c r="N4480" s="31" t="s">
        <v>2</v>
      </c>
      <c r="O4480" s="173">
        <v>1.0</v>
      </c>
    </row>
    <row r="4481">
      <c r="A4481" s="99" t="s">
        <v>10334</v>
      </c>
      <c r="B4481" s="168" t="s">
        <v>10335</v>
      </c>
      <c r="C4481" s="31" t="s">
        <v>1725</v>
      </c>
      <c r="D4481" s="168" t="s">
        <v>10336</v>
      </c>
      <c r="E4481" s="31" t="s">
        <v>10337</v>
      </c>
      <c r="F4481" s="31" t="s">
        <v>832</v>
      </c>
      <c r="G4481" s="163" t="s">
        <v>1728</v>
      </c>
      <c r="H4481" s="31" t="s">
        <v>1728</v>
      </c>
      <c r="I4481" s="168" t="s">
        <v>1729</v>
      </c>
      <c r="J4481" s="173">
        <v>1.0</v>
      </c>
      <c r="K4481" s="31" t="s">
        <v>82</v>
      </c>
      <c r="L4481" s="31" t="s">
        <v>134</v>
      </c>
      <c r="M4481" s="174">
        <v>45764.0</v>
      </c>
      <c r="N4481" s="31" t="s">
        <v>2</v>
      </c>
      <c r="O4481" s="173">
        <v>1.0</v>
      </c>
    </row>
    <row r="4482">
      <c r="A4482" s="99" t="s">
        <v>10338</v>
      </c>
      <c r="B4482" s="168" t="s">
        <v>10335</v>
      </c>
      <c r="C4482" s="31" t="s">
        <v>1725</v>
      </c>
      <c r="D4482" s="168" t="s">
        <v>10336</v>
      </c>
      <c r="E4482" s="31" t="s">
        <v>10337</v>
      </c>
      <c r="F4482" s="31" t="s">
        <v>832</v>
      </c>
      <c r="G4482" s="163" t="s">
        <v>1728</v>
      </c>
      <c r="H4482" s="31" t="s">
        <v>1728</v>
      </c>
      <c r="I4482" s="168" t="s">
        <v>1755</v>
      </c>
      <c r="J4482" s="173">
        <v>1.0</v>
      </c>
      <c r="K4482" s="31" t="s">
        <v>9</v>
      </c>
      <c r="L4482" s="31" t="s">
        <v>134</v>
      </c>
      <c r="M4482" s="174">
        <v>45764.0</v>
      </c>
      <c r="N4482" s="31" t="s">
        <v>2</v>
      </c>
      <c r="O4482" s="173">
        <v>1.0</v>
      </c>
    </row>
    <row r="4483">
      <c r="A4483" s="99" t="s">
        <v>10339</v>
      </c>
      <c r="B4483" s="168" t="s">
        <v>10340</v>
      </c>
      <c r="C4483" s="31" t="s">
        <v>1725</v>
      </c>
      <c r="D4483" s="168" t="s">
        <v>10341</v>
      </c>
      <c r="E4483" s="31" t="s">
        <v>10342</v>
      </c>
      <c r="F4483" s="31" t="s">
        <v>178</v>
      </c>
      <c r="G4483" s="163" t="s">
        <v>1728</v>
      </c>
      <c r="H4483" s="31" t="s">
        <v>1728</v>
      </c>
      <c r="I4483" s="168" t="s">
        <v>1729</v>
      </c>
      <c r="J4483" s="173">
        <v>1.0</v>
      </c>
      <c r="K4483" s="31" t="s">
        <v>82</v>
      </c>
      <c r="L4483" s="31" t="s">
        <v>134</v>
      </c>
      <c r="M4483" s="174">
        <v>45764.0</v>
      </c>
      <c r="N4483" s="31" t="s">
        <v>2</v>
      </c>
      <c r="O4483" s="173">
        <v>1.0</v>
      </c>
    </row>
    <row r="4484">
      <c r="A4484" s="99" t="s">
        <v>10343</v>
      </c>
      <c r="B4484" s="168" t="s">
        <v>10344</v>
      </c>
      <c r="C4484" s="31" t="s">
        <v>1725</v>
      </c>
      <c r="D4484" s="168" t="s">
        <v>10345</v>
      </c>
      <c r="E4484" s="31" t="s">
        <v>10346</v>
      </c>
      <c r="F4484" s="31" t="s">
        <v>178</v>
      </c>
      <c r="G4484" s="163" t="s">
        <v>1728</v>
      </c>
      <c r="H4484" s="31" t="s">
        <v>1728</v>
      </c>
      <c r="I4484" s="168" t="s">
        <v>1729</v>
      </c>
      <c r="J4484" s="173">
        <v>1.0</v>
      </c>
      <c r="K4484" s="31" t="s">
        <v>82</v>
      </c>
      <c r="L4484" s="31" t="s">
        <v>134</v>
      </c>
      <c r="M4484" s="174">
        <v>45764.0</v>
      </c>
      <c r="N4484" s="31" t="s">
        <v>2</v>
      </c>
      <c r="O4484" s="173">
        <v>1.0</v>
      </c>
    </row>
    <row r="4485">
      <c r="A4485" s="99" t="s">
        <v>10347</v>
      </c>
      <c r="B4485" s="168" t="s">
        <v>10340</v>
      </c>
      <c r="C4485" s="31" t="s">
        <v>1732</v>
      </c>
      <c r="D4485" s="168" t="s">
        <v>10341</v>
      </c>
      <c r="E4485" s="31" t="s">
        <v>10342</v>
      </c>
      <c r="F4485" s="31" t="s">
        <v>178</v>
      </c>
      <c r="G4485" s="168" t="s">
        <v>7953</v>
      </c>
      <c r="H4485" s="31" t="s">
        <v>7912</v>
      </c>
      <c r="I4485" s="168" t="s">
        <v>1729</v>
      </c>
      <c r="J4485" s="173">
        <v>1.0</v>
      </c>
      <c r="K4485" s="31" t="s">
        <v>82</v>
      </c>
      <c r="L4485" s="31" t="s">
        <v>134</v>
      </c>
      <c r="M4485" s="174">
        <v>45764.0</v>
      </c>
      <c r="N4485" s="31" t="s">
        <v>2</v>
      </c>
      <c r="O4485" s="173">
        <v>1.0</v>
      </c>
    </row>
    <row r="4486">
      <c r="A4486" s="99" t="s">
        <v>10348</v>
      </c>
      <c r="B4486" s="168" t="s">
        <v>10200</v>
      </c>
      <c r="C4486" s="31" t="s">
        <v>1735</v>
      </c>
      <c r="D4486" s="168" t="s">
        <v>10201</v>
      </c>
      <c r="E4486" s="31" t="s">
        <v>10202</v>
      </c>
      <c r="F4486" s="31" t="s">
        <v>132</v>
      </c>
      <c r="G4486" s="168" t="s">
        <v>8829</v>
      </c>
      <c r="H4486" s="31" t="s">
        <v>8830</v>
      </c>
      <c r="I4486" s="168" t="s">
        <v>1755</v>
      </c>
      <c r="J4486" s="173">
        <v>1.0</v>
      </c>
      <c r="K4486" s="31" t="s">
        <v>9</v>
      </c>
      <c r="L4486" s="31" t="s">
        <v>134</v>
      </c>
      <c r="M4486" s="174">
        <v>45764.0</v>
      </c>
      <c r="N4486" s="31" t="s">
        <v>2</v>
      </c>
      <c r="O4486" s="173">
        <v>1.0</v>
      </c>
    </row>
    <row r="4487">
      <c r="A4487" s="99" t="s">
        <v>10349</v>
      </c>
      <c r="B4487" s="168" t="s">
        <v>10112</v>
      </c>
      <c r="C4487" s="31" t="s">
        <v>1732</v>
      </c>
      <c r="D4487" s="168" t="s">
        <v>10113</v>
      </c>
      <c r="E4487" s="31" t="s">
        <v>10114</v>
      </c>
      <c r="F4487" s="31" t="s">
        <v>722</v>
      </c>
      <c r="G4487" s="168" t="s">
        <v>6811</v>
      </c>
      <c r="H4487" s="31" t="s">
        <v>6812</v>
      </c>
      <c r="I4487" s="168" t="s">
        <v>1755</v>
      </c>
      <c r="J4487" s="173">
        <v>1.0</v>
      </c>
      <c r="K4487" s="31" t="s">
        <v>9</v>
      </c>
      <c r="L4487" s="31" t="s">
        <v>134</v>
      </c>
      <c r="M4487" s="174">
        <v>45764.0</v>
      </c>
      <c r="N4487" s="31" t="s">
        <v>2</v>
      </c>
      <c r="O4487" s="173">
        <v>1.0</v>
      </c>
    </row>
    <row r="4488">
      <c r="A4488" s="99" t="s">
        <v>10350</v>
      </c>
      <c r="B4488" s="168" t="s">
        <v>10057</v>
      </c>
      <c r="C4488" s="31" t="s">
        <v>1732</v>
      </c>
      <c r="D4488" s="168" t="s">
        <v>10058</v>
      </c>
      <c r="E4488" s="31" t="s">
        <v>10059</v>
      </c>
      <c r="F4488" s="31" t="s">
        <v>722</v>
      </c>
      <c r="G4488" s="168" t="s">
        <v>6811</v>
      </c>
      <c r="H4488" s="31" t="s">
        <v>6812</v>
      </c>
      <c r="I4488" s="168" t="s">
        <v>9356</v>
      </c>
      <c r="J4488" s="173">
        <v>1.0</v>
      </c>
      <c r="K4488" s="31" t="s">
        <v>945</v>
      </c>
      <c r="L4488" s="31" t="s">
        <v>134</v>
      </c>
      <c r="M4488" s="174">
        <v>45764.0</v>
      </c>
      <c r="N4488" s="31" t="s">
        <v>2</v>
      </c>
      <c r="O4488" s="173">
        <v>1.0</v>
      </c>
    </row>
    <row r="4489">
      <c r="A4489" s="99" t="s">
        <v>10351</v>
      </c>
      <c r="B4489" s="168" t="s">
        <v>9995</v>
      </c>
      <c r="C4489" s="31" t="s">
        <v>1732</v>
      </c>
      <c r="D4489" s="168" t="s">
        <v>9996</v>
      </c>
      <c r="E4489" s="31" t="s">
        <v>4514</v>
      </c>
      <c r="F4489" s="31" t="s">
        <v>725</v>
      </c>
      <c r="G4489" s="168" t="s">
        <v>6811</v>
      </c>
      <c r="H4489" s="31" t="s">
        <v>6812</v>
      </c>
      <c r="I4489" s="168" t="s">
        <v>9356</v>
      </c>
      <c r="J4489" s="173">
        <v>1.0</v>
      </c>
      <c r="K4489" s="31" t="s">
        <v>945</v>
      </c>
      <c r="L4489" s="31" t="s">
        <v>134</v>
      </c>
      <c r="M4489" s="174">
        <v>45764.0</v>
      </c>
      <c r="N4489" s="31" t="s">
        <v>2</v>
      </c>
      <c r="O4489" s="173">
        <v>1.0</v>
      </c>
    </row>
    <row r="4490">
      <c r="A4490" s="99" t="s">
        <v>10352</v>
      </c>
      <c r="B4490" s="168" t="s">
        <v>10272</v>
      </c>
      <c r="C4490" s="31" t="s">
        <v>1732</v>
      </c>
      <c r="D4490" s="168" t="s">
        <v>10273</v>
      </c>
      <c r="E4490" s="31" t="s">
        <v>10274</v>
      </c>
      <c r="F4490" s="31" t="s">
        <v>722</v>
      </c>
      <c r="G4490" s="168" t="s">
        <v>6811</v>
      </c>
      <c r="H4490" s="31" t="s">
        <v>6812</v>
      </c>
      <c r="I4490" s="168" t="s">
        <v>9356</v>
      </c>
      <c r="J4490" s="173">
        <v>1.0</v>
      </c>
      <c r="K4490" s="31" t="s">
        <v>945</v>
      </c>
      <c r="L4490" s="31" t="s">
        <v>134</v>
      </c>
      <c r="M4490" s="174">
        <v>45764.0</v>
      </c>
      <c r="N4490" s="31" t="s">
        <v>2</v>
      </c>
      <c r="O4490" s="173">
        <v>1.0</v>
      </c>
    </row>
    <row r="4491">
      <c r="A4491" s="99" t="s">
        <v>10353</v>
      </c>
      <c r="B4491" s="168" t="s">
        <v>9876</v>
      </c>
      <c r="C4491" s="31" t="s">
        <v>1735</v>
      </c>
      <c r="D4491" s="168" t="s">
        <v>9877</v>
      </c>
      <c r="E4491" s="31" t="s">
        <v>9878</v>
      </c>
      <c r="F4491" s="31" t="s">
        <v>178</v>
      </c>
      <c r="G4491" s="168" t="s">
        <v>8778</v>
      </c>
      <c r="H4491" s="31" t="s">
        <v>8043</v>
      </c>
      <c r="I4491" s="168" t="s">
        <v>9356</v>
      </c>
      <c r="J4491" s="173">
        <v>1.0</v>
      </c>
      <c r="K4491" s="31" t="s">
        <v>945</v>
      </c>
      <c r="L4491" s="31" t="s">
        <v>134</v>
      </c>
      <c r="M4491" s="174">
        <v>45764.0</v>
      </c>
      <c r="N4491" s="31" t="s">
        <v>2</v>
      </c>
      <c r="O4491" s="173">
        <v>1.0</v>
      </c>
    </row>
    <row r="4492">
      <c r="A4492" s="99" t="s">
        <v>10354</v>
      </c>
      <c r="B4492" s="168" t="s">
        <v>10258</v>
      </c>
      <c r="C4492" s="31" t="s">
        <v>1732</v>
      </c>
      <c r="D4492" s="168" t="s">
        <v>10259</v>
      </c>
      <c r="E4492" s="31" t="s">
        <v>10260</v>
      </c>
      <c r="F4492" s="31" t="s">
        <v>725</v>
      </c>
      <c r="G4492" s="168" t="s">
        <v>6811</v>
      </c>
      <c r="H4492" s="31" t="s">
        <v>6812</v>
      </c>
      <c r="I4492" s="168" t="s">
        <v>9356</v>
      </c>
      <c r="J4492" s="173">
        <v>1.0</v>
      </c>
      <c r="K4492" s="31" t="s">
        <v>945</v>
      </c>
      <c r="L4492" s="31" t="s">
        <v>134</v>
      </c>
      <c r="M4492" s="174">
        <v>45764.0</v>
      </c>
      <c r="N4492" s="31" t="s">
        <v>2</v>
      </c>
      <c r="O4492" s="173">
        <v>1.0</v>
      </c>
    </row>
    <row r="4493">
      <c r="A4493" s="99" t="s">
        <v>10355</v>
      </c>
      <c r="B4493" s="168" t="s">
        <v>9920</v>
      </c>
      <c r="C4493" s="31" t="s">
        <v>1732</v>
      </c>
      <c r="D4493" s="168" t="s">
        <v>9921</v>
      </c>
      <c r="E4493" s="31" t="s">
        <v>5493</v>
      </c>
      <c r="F4493" s="31" t="s">
        <v>722</v>
      </c>
      <c r="G4493" s="168" t="s">
        <v>6811</v>
      </c>
      <c r="H4493" s="31" t="s">
        <v>6812</v>
      </c>
      <c r="I4493" s="168" t="s">
        <v>9356</v>
      </c>
      <c r="J4493" s="173">
        <v>1.0</v>
      </c>
      <c r="K4493" s="31" t="s">
        <v>945</v>
      </c>
      <c r="L4493" s="31" t="s">
        <v>134</v>
      </c>
      <c r="M4493" s="174">
        <v>45764.0</v>
      </c>
      <c r="N4493" s="31" t="s">
        <v>2</v>
      </c>
      <c r="O4493" s="173">
        <v>1.0</v>
      </c>
    </row>
    <row r="4494">
      <c r="A4494" s="99" t="s">
        <v>10356</v>
      </c>
      <c r="B4494" s="168" t="s">
        <v>10019</v>
      </c>
      <c r="C4494" s="31" t="s">
        <v>1732</v>
      </c>
      <c r="D4494" s="168" t="s">
        <v>10020</v>
      </c>
      <c r="E4494" s="31" t="s">
        <v>10021</v>
      </c>
      <c r="F4494" s="31" t="s">
        <v>722</v>
      </c>
      <c r="G4494" s="168" t="s">
        <v>6811</v>
      </c>
      <c r="H4494" s="31" t="s">
        <v>6812</v>
      </c>
      <c r="I4494" s="168" t="s">
        <v>9356</v>
      </c>
      <c r="J4494" s="173">
        <v>1.0</v>
      </c>
      <c r="K4494" s="31" t="s">
        <v>945</v>
      </c>
      <c r="L4494" s="31" t="s">
        <v>134</v>
      </c>
      <c r="M4494" s="174">
        <v>45764.0</v>
      </c>
      <c r="N4494" s="31" t="s">
        <v>2</v>
      </c>
      <c r="O4494" s="173">
        <v>1.0</v>
      </c>
    </row>
    <row r="4495">
      <c r="A4495" s="99" t="s">
        <v>10357</v>
      </c>
      <c r="B4495" s="168" t="s">
        <v>9389</v>
      </c>
      <c r="C4495" s="31" t="s">
        <v>1735</v>
      </c>
      <c r="D4495" s="168" t="s">
        <v>9390</v>
      </c>
      <c r="E4495" s="31" t="s">
        <v>9391</v>
      </c>
      <c r="F4495" s="31" t="s">
        <v>725</v>
      </c>
      <c r="G4495" s="168" t="s">
        <v>8012</v>
      </c>
      <c r="H4495" s="31" t="s">
        <v>7841</v>
      </c>
      <c r="I4495" s="168" t="s">
        <v>1755</v>
      </c>
      <c r="J4495" s="173">
        <v>1.0</v>
      </c>
      <c r="K4495" s="31" t="s">
        <v>9</v>
      </c>
      <c r="L4495" s="31" t="s">
        <v>134</v>
      </c>
      <c r="M4495" s="174">
        <v>45764.0</v>
      </c>
      <c r="N4495" s="31" t="s">
        <v>2</v>
      </c>
      <c r="O4495" s="173">
        <v>1.0</v>
      </c>
    </row>
    <row r="4496">
      <c r="A4496" s="99" t="s">
        <v>10358</v>
      </c>
      <c r="B4496" s="168" t="s">
        <v>10344</v>
      </c>
      <c r="C4496" s="31" t="s">
        <v>1732</v>
      </c>
      <c r="D4496" s="168" t="s">
        <v>10345</v>
      </c>
      <c r="E4496" s="31" t="s">
        <v>10346</v>
      </c>
      <c r="F4496" s="31" t="s">
        <v>178</v>
      </c>
      <c r="G4496" s="168" t="s">
        <v>8012</v>
      </c>
      <c r="H4496" s="31" t="s">
        <v>7841</v>
      </c>
      <c r="I4496" s="168" t="s">
        <v>1729</v>
      </c>
      <c r="J4496" s="173">
        <v>1.0</v>
      </c>
      <c r="K4496" s="31" t="s">
        <v>82</v>
      </c>
      <c r="L4496" s="31" t="s">
        <v>134</v>
      </c>
      <c r="M4496" s="174">
        <v>45764.0</v>
      </c>
      <c r="N4496" s="31" t="s">
        <v>2</v>
      </c>
      <c r="O4496" s="173">
        <v>1.0</v>
      </c>
    </row>
    <row r="4497">
      <c r="A4497" s="99" t="s">
        <v>10359</v>
      </c>
      <c r="B4497" s="168" t="s">
        <v>9961</v>
      </c>
      <c r="C4497" s="31" t="s">
        <v>1732</v>
      </c>
      <c r="D4497" s="168" t="s">
        <v>9962</v>
      </c>
      <c r="E4497" s="31" t="s">
        <v>9963</v>
      </c>
      <c r="F4497" s="31" t="s">
        <v>725</v>
      </c>
      <c r="G4497" s="168" t="s">
        <v>6811</v>
      </c>
      <c r="H4497" s="31" t="s">
        <v>6812</v>
      </c>
      <c r="I4497" s="168" t="s">
        <v>1755</v>
      </c>
      <c r="J4497" s="173">
        <v>1.0</v>
      </c>
      <c r="K4497" s="31" t="s">
        <v>9</v>
      </c>
      <c r="L4497" s="31" t="s">
        <v>134</v>
      </c>
      <c r="M4497" s="174">
        <v>45764.0</v>
      </c>
      <c r="N4497" s="31" t="s">
        <v>2</v>
      </c>
      <c r="O4497" s="173">
        <v>1.0</v>
      </c>
    </row>
    <row r="4498">
      <c r="A4498" s="99" t="s">
        <v>10360</v>
      </c>
      <c r="B4498" s="168" t="s">
        <v>10361</v>
      </c>
      <c r="C4498" s="31" t="s">
        <v>1725</v>
      </c>
      <c r="D4498" s="168" t="s">
        <v>10362</v>
      </c>
      <c r="E4498" s="31" t="s">
        <v>10363</v>
      </c>
      <c r="F4498" s="31" t="s">
        <v>725</v>
      </c>
      <c r="G4498" s="163" t="s">
        <v>1728</v>
      </c>
      <c r="H4498" s="31" t="s">
        <v>1728</v>
      </c>
      <c r="I4498" s="168" t="s">
        <v>9356</v>
      </c>
      <c r="J4498" s="173">
        <v>1.0</v>
      </c>
      <c r="K4498" s="31" t="s">
        <v>945</v>
      </c>
      <c r="L4498" s="31" t="s">
        <v>134</v>
      </c>
      <c r="M4498" s="174">
        <v>45764.0</v>
      </c>
      <c r="N4498" s="31" t="s">
        <v>2</v>
      </c>
      <c r="O4498" s="173">
        <v>1.0</v>
      </c>
    </row>
    <row r="4499">
      <c r="A4499" s="99" t="s">
        <v>10364</v>
      </c>
      <c r="B4499" s="168" t="s">
        <v>10365</v>
      </c>
      <c r="C4499" s="31" t="s">
        <v>1725</v>
      </c>
      <c r="D4499" s="168" t="s">
        <v>10366</v>
      </c>
      <c r="E4499" s="31" t="s">
        <v>10367</v>
      </c>
      <c r="F4499" s="31" t="s">
        <v>722</v>
      </c>
      <c r="G4499" s="163" t="s">
        <v>1728</v>
      </c>
      <c r="H4499" s="31" t="s">
        <v>1728</v>
      </c>
      <c r="I4499" s="168" t="s">
        <v>1729</v>
      </c>
      <c r="J4499" s="173">
        <v>1.0</v>
      </c>
      <c r="K4499" s="31" t="s">
        <v>82</v>
      </c>
      <c r="L4499" s="31" t="s">
        <v>134</v>
      </c>
      <c r="M4499" s="174">
        <v>45764.0</v>
      </c>
      <c r="N4499" s="31" t="s">
        <v>2</v>
      </c>
      <c r="O4499" s="173">
        <v>1.0</v>
      </c>
    </row>
    <row r="4500">
      <c r="A4500" s="99" t="s">
        <v>10368</v>
      </c>
      <c r="B4500" s="168" t="s">
        <v>10369</v>
      </c>
      <c r="C4500" s="31" t="s">
        <v>1725</v>
      </c>
      <c r="D4500" s="168" t="s">
        <v>10370</v>
      </c>
      <c r="E4500" s="31" t="s">
        <v>10371</v>
      </c>
      <c r="F4500" s="31" t="s">
        <v>832</v>
      </c>
      <c r="G4500" s="163" t="s">
        <v>1728</v>
      </c>
      <c r="H4500" s="31" t="s">
        <v>1728</v>
      </c>
      <c r="I4500" s="168" t="s">
        <v>1755</v>
      </c>
      <c r="J4500" s="173">
        <v>1.0</v>
      </c>
      <c r="K4500" s="31" t="s">
        <v>9</v>
      </c>
      <c r="L4500" s="31" t="s">
        <v>134</v>
      </c>
      <c r="M4500" s="174">
        <v>45764.0</v>
      </c>
      <c r="N4500" s="31" t="s">
        <v>2</v>
      </c>
      <c r="O4500" s="173">
        <v>1.0</v>
      </c>
    </row>
    <row r="4501">
      <c r="A4501" s="99" t="s">
        <v>10372</v>
      </c>
      <c r="B4501" s="168" t="s">
        <v>10373</v>
      </c>
      <c r="C4501" s="31" t="s">
        <v>1725</v>
      </c>
      <c r="D4501" s="168" t="s">
        <v>10374</v>
      </c>
      <c r="E4501" s="31" t="s">
        <v>10375</v>
      </c>
      <c r="F4501" s="31" t="s">
        <v>178</v>
      </c>
      <c r="G4501" s="163" t="s">
        <v>1728</v>
      </c>
      <c r="H4501" s="31" t="s">
        <v>1728</v>
      </c>
      <c r="I4501" s="168" t="s">
        <v>9356</v>
      </c>
      <c r="J4501" s="173">
        <v>1.0</v>
      </c>
      <c r="K4501" s="31" t="s">
        <v>945</v>
      </c>
      <c r="L4501" s="31" t="s">
        <v>134</v>
      </c>
      <c r="M4501" s="174">
        <v>45764.0</v>
      </c>
      <c r="N4501" s="31" t="s">
        <v>2</v>
      </c>
      <c r="O4501" s="173">
        <v>1.0</v>
      </c>
    </row>
    <row r="4502">
      <c r="A4502" s="99" t="s">
        <v>10376</v>
      </c>
      <c r="B4502" s="168" t="s">
        <v>10365</v>
      </c>
      <c r="C4502" s="31" t="s">
        <v>1732</v>
      </c>
      <c r="D4502" s="168" t="s">
        <v>10366</v>
      </c>
      <c r="E4502" s="31" t="s">
        <v>10367</v>
      </c>
      <c r="F4502" s="31" t="s">
        <v>722</v>
      </c>
      <c r="G4502" s="168" t="s">
        <v>7953</v>
      </c>
      <c r="H4502" s="31" t="s">
        <v>7912</v>
      </c>
      <c r="I4502" s="168" t="s">
        <v>1729</v>
      </c>
      <c r="J4502" s="173">
        <v>1.0</v>
      </c>
      <c r="K4502" s="31" t="s">
        <v>82</v>
      </c>
      <c r="L4502" s="31" t="s">
        <v>134</v>
      </c>
      <c r="M4502" s="174">
        <v>45764.0</v>
      </c>
      <c r="N4502" s="31" t="s">
        <v>2</v>
      </c>
      <c r="O4502" s="173">
        <v>1.0</v>
      </c>
    </row>
    <row r="4503">
      <c r="A4503" s="99" t="s">
        <v>10377</v>
      </c>
      <c r="B4503" s="168" t="s">
        <v>9536</v>
      </c>
      <c r="C4503" s="31" t="s">
        <v>1735</v>
      </c>
      <c r="D4503" s="168" t="s">
        <v>9537</v>
      </c>
      <c r="E4503" s="31" t="s">
        <v>9538</v>
      </c>
      <c r="F4503" s="31" t="s">
        <v>178</v>
      </c>
      <c r="G4503" s="168" t="s">
        <v>7953</v>
      </c>
      <c r="H4503" s="31" t="s">
        <v>7912</v>
      </c>
      <c r="I4503" s="168" t="s">
        <v>9356</v>
      </c>
      <c r="J4503" s="173">
        <v>1.0</v>
      </c>
      <c r="K4503" s="31" t="s">
        <v>945</v>
      </c>
      <c r="L4503" s="31" t="s">
        <v>134</v>
      </c>
      <c r="M4503" s="174">
        <v>45764.0</v>
      </c>
      <c r="N4503" s="31" t="s">
        <v>2</v>
      </c>
      <c r="O4503" s="173">
        <v>1.0</v>
      </c>
    </row>
    <row r="4504">
      <c r="A4504" s="99" t="s">
        <v>10378</v>
      </c>
      <c r="B4504" s="168" t="s">
        <v>10379</v>
      </c>
      <c r="C4504" s="31" t="s">
        <v>1725</v>
      </c>
      <c r="D4504" s="168" t="s">
        <v>10380</v>
      </c>
      <c r="E4504" s="31" t="s">
        <v>10381</v>
      </c>
      <c r="F4504" s="31" t="s">
        <v>401</v>
      </c>
      <c r="G4504" s="163" t="s">
        <v>1728</v>
      </c>
      <c r="H4504" s="31" t="s">
        <v>1728</v>
      </c>
      <c r="I4504" s="168" t="s">
        <v>9356</v>
      </c>
      <c r="J4504" s="173">
        <v>1.0</v>
      </c>
      <c r="K4504" s="31" t="s">
        <v>945</v>
      </c>
      <c r="L4504" s="31" t="s">
        <v>134</v>
      </c>
      <c r="M4504" s="174">
        <v>45764.0</v>
      </c>
      <c r="N4504" s="31" t="s">
        <v>2</v>
      </c>
      <c r="O4504" s="173">
        <v>1.0</v>
      </c>
    </row>
    <row r="4505">
      <c r="A4505" s="99" t="s">
        <v>10382</v>
      </c>
      <c r="B4505" s="168" t="s">
        <v>10383</v>
      </c>
      <c r="C4505" s="31" t="s">
        <v>1725</v>
      </c>
      <c r="D4505" s="168" t="s">
        <v>10384</v>
      </c>
      <c r="E4505" s="31" t="s">
        <v>10385</v>
      </c>
      <c r="F4505" s="31" t="s">
        <v>129</v>
      </c>
      <c r="G4505" s="163" t="s">
        <v>1728</v>
      </c>
      <c r="H4505" s="31" t="s">
        <v>1728</v>
      </c>
      <c r="I4505" s="168" t="s">
        <v>1729</v>
      </c>
      <c r="J4505" s="173">
        <v>1.0</v>
      </c>
      <c r="K4505" s="31" t="s">
        <v>82</v>
      </c>
      <c r="L4505" s="31" t="s">
        <v>134</v>
      </c>
      <c r="M4505" s="174">
        <v>45764.0</v>
      </c>
      <c r="N4505" s="31" t="s">
        <v>2</v>
      </c>
      <c r="O4505" s="173">
        <v>1.0</v>
      </c>
    </row>
    <row r="4506">
      <c r="A4506" s="99" t="s">
        <v>10386</v>
      </c>
      <c r="B4506" s="168" t="s">
        <v>10383</v>
      </c>
      <c r="C4506" s="31" t="s">
        <v>1732</v>
      </c>
      <c r="D4506" s="168" t="s">
        <v>10384</v>
      </c>
      <c r="E4506" s="31" t="s">
        <v>10385</v>
      </c>
      <c r="F4506" s="31" t="s">
        <v>129</v>
      </c>
      <c r="G4506" s="168" t="s">
        <v>8829</v>
      </c>
      <c r="H4506" s="31" t="s">
        <v>8830</v>
      </c>
      <c r="I4506" s="168" t="s">
        <v>1729</v>
      </c>
      <c r="J4506" s="173">
        <v>1.0</v>
      </c>
      <c r="K4506" s="31" t="s">
        <v>82</v>
      </c>
      <c r="L4506" s="31" t="s">
        <v>134</v>
      </c>
      <c r="M4506" s="174">
        <v>45764.0</v>
      </c>
      <c r="N4506" s="31" t="s">
        <v>2</v>
      </c>
      <c r="O4506" s="173">
        <v>1.0</v>
      </c>
    </row>
    <row r="4507">
      <c r="A4507" s="99" t="s">
        <v>10387</v>
      </c>
      <c r="B4507" s="168" t="s">
        <v>10167</v>
      </c>
      <c r="C4507" s="31" t="s">
        <v>1732</v>
      </c>
      <c r="D4507" s="168" t="s">
        <v>10168</v>
      </c>
      <c r="E4507" s="31" t="s">
        <v>10169</v>
      </c>
      <c r="F4507" s="31" t="s">
        <v>401</v>
      </c>
      <c r="G4507" s="168" t="s">
        <v>1749</v>
      </c>
      <c r="H4507" s="31" t="s">
        <v>1742</v>
      </c>
      <c r="I4507" s="168" t="s">
        <v>9356</v>
      </c>
      <c r="J4507" s="173">
        <v>1.0</v>
      </c>
      <c r="K4507" s="31" t="s">
        <v>945</v>
      </c>
      <c r="L4507" s="31" t="s">
        <v>134</v>
      </c>
      <c r="M4507" s="174">
        <v>45764.0</v>
      </c>
      <c r="N4507" s="31" t="s">
        <v>2</v>
      </c>
      <c r="O4507" s="173">
        <v>1.0</v>
      </c>
    </row>
    <row r="4508">
      <c r="A4508" s="99" t="s">
        <v>10388</v>
      </c>
      <c r="B4508" s="168" t="s">
        <v>10320</v>
      </c>
      <c r="C4508" s="31" t="s">
        <v>1735</v>
      </c>
      <c r="D4508" s="168" t="s">
        <v>10321</v>
      </c>
      <c r="E4508" s="31" t="s">
        <v>10322</v>
      </c>
      <c r="F4508" s="31" t="s">
        <v>513</v>
      </c>
      <c r="G4508" s="168" t="s">
        <v>1736</v>
      </c>
      <c r="H4508" s="31" t="s">
        <v>1733</v>
      </c>
      <c r="I4508" s="168" t="s">
        <v>9356</v>
      </c>
      <c r="J4508" s="173">
        <v>1.0</v>
      </c>
      <c r="K4508" s="31" t="s">
        <v>945</v>
      </c>
      <c r="L4508" s="31" t="s">
        <v>134</v>
      </c>
      <c r="M4508" s="174">
        <v>45764.0</v>
      </c>
      <c r="N4508" s="31" t="s">
        <v>2</v>
      </c>
      <c r="O4508" s="173">
        <v>1.0</v>
      </c>
    </row>
    <row r="4509">
      <c r="A4509" s="99" t="s">
        <v>10389</v>
      </c>
      <c r="B4509" s="168" t="s">
        <v>10390</v>
      </c>
      <c r="C4509" s="31" t="s">
        <v>1725</v>
      </c>
      <c r="D4509" s="168" t="s">
        <v>10391</v>
      </c>
      <c r="E4509" s="31" t="s">
        <v>10392</v>
      </c>
      <c r="F4509" s="31" t="s">
        <v>832</v>
      </c>
      <c r="G4509" s="163" t="s">
        <v>1728</v>
      </c>
      <c r="H4509" s="31" t="s">
        <v>1728</v>
      </c>
      <c r="I4509" s="168" t="s">
        <v>9356</v>
      </c>
      <c r="J4509" s="173">
        <v>1.0</v>
      </c>
      <c r="K4509" s="31" t="s">
        <v>945</v>
      </c>
      <c r="L4509" s="31" t="s">
        <v>134</v>
      </c>
      <c r="M4509" s="174">
        <v>45764.0</v>
      </c>
      <c r="N4509" s="31" t="s">
        <v>2</v>
      </c>
      <c r="O4509" s="173">
        <v>1.0</v>
      </c>
    </row>
    <row r="4510">
      <c r="A4510" s="99" t="s">
        <v>10393</v>
      </c>
      <c r="B4510" s="168" t="s">
        <v>10129</v>
      </c>
      <c r="C4510" s="31" t="s">
        <v>1735</v>
      </c>
      <c r="D4510" s="168" t="s">
        <v>10130</v>
      </c>
      <c r="E4510" s="31" t="s">
        <v>10131</v>
      </c>
      <c r="F4510" s="31" t="s">
        <v>129</v>
      </c>
      <c r="G4510" s="168" t="s">
        <v>6891</v>
      </c>
      <c r="H4510" s="31" t="s">
        <v>6719</v>
      </c>
      <c r="I4510" s="168" t="s">
        <v>1729</v>
      </c>
      <c r="J4510" s="173">
        <v>1.0</v>
      </c>
      <c r="K4510" s="31" t="s">
        <v>82</v>
      </c>
      <c r="L4510" s="31" t="s">
        <v>134</v>
      </c>
      <c r="M4510" s="174">
        <v>45764.0</v>
      </c>
      <c r="N4510" s="31" t="s">
        <v>2</v>
      </c>
      <c r="O4510" s="173">
        <v>1.0</v>
      </c>
    </row>
    <row r="4511">
      <c r="A4511" s="99" t="s">
        <v>10394</v>
      </c>
      <c r="B4511" s="168" t="s">
        <v>10047</v>
      </c>
      <c r="C4511" s="31" t="s">
        <v>1732</v>
      </c>
      <c r="D4511" s="168" t="s">
        <v>10048</v>
      </c>
      <c r="E4511" s="31" t="s">
        <v>10049</v>
      </c>
      <c r="F4511" s="31" t="s">
        <v>401</v>
      </c>
      <c r="G4511" s="168" t="s">
        <v>1749</v>
      </c>
      <c r="H4511" s="31" t="s">
        <v>1742</v>
      </c>
      <c r="I4511" s="168" t="s">
        <v>9356</v>
      </c>
      <c r="J4511" s="173">
        <v>1.0</v>
      </c>
      <c r="K4511" s="31" t="s">
        <v>945</v>
      </c>
      <c r="L4511" s="31" t="s">
        <v>134</v>
      </c>
      <c r="M4511" s="174">
        <v>45764.0</v>
      </c>
      <c r="N4511" s="31" t="s">
        <v>2</v>
      </c>
      <c r="O4511" s="173">
        <v>1.0</v>
      </c>
    </row>
    <row r="4512">
      <c r="A4512" s="99" t="s">
        <v>10395</v>
      </c>
      <c r="B4512" s="168" t="s">
        <v>10396</v>
      </c>
      <c r="C4512" s="31" t="s">
        <v>1725</v>
      </c>
      <c r="D4512" s="168" t="s">
        <v>10397</v>
      </c>
      <c r="E4512" s="31" t="s">
        <v>10398</v>
      </c>
      <c r="F4512" s="31" t="s">
        <v>132</v>
      </c>
      <c r="G4512" s="163" t="s">
        <v>1728</v>
      </c>
      <c r="H4512" s="31" t="s">
        <v>1728</v>
      </c>
      <c r="I4512" s="168" t="s">
        <v>1755</v>
      </c>
      <c r="J4512" s="173">
        <v>1.0</v>
      </c>
      <c r="K4512" s="31" t="s">
        <v>9</v>
      </c>
      <c r="L4512" s="31" t="s">
        <v>134</v>
      </c>
      <c r="M4512" s="174">
        <v>45764.0</v>
      </c>
      <c r="N4512" s="31" t="s">
        <v>2</v>
      </c>
      <c r="O4512" s="173">
        <v>1.0</v>
      </c>
    </row>
    <row r="4513">
      <c r="A4513" s="99" t="s">
        <v>10399</v>
      </c>
      <c r="B4513" s="168" t="s">
        <v>10079</v>
      </c>
      <c r="C4513" s="31" t="s">
        <v>1732</v>
      </c>
      <c r="D4513" s="168" t="s">
        <v>10080</v>
      </c>
      <c r="E4513" s="31" t="s">
        <v>8965</v>
      </c>
      <c r="F4513" s="31" t="s">
        <v>401</v>
      </c>
      <c r="G4513" s="168" t="s">
        <v>1749</v>
      </c>
      <c r="H4513" s="31" t="s">
        <v>1742</v>
      </c>
      <c r="I4513" s="168" t="s">
        <v>9356</v>
      </c>
      <c r="J4513" s="173">
        <v>1.0</v>
      </c>
      <c r="K4513" s="31" t="s">
        <v>945</v>
      </c>
      <c r="L4513" s="31" t="s">
        <v>134</v>
      </c>
      <c r="M4513" s="174">
        <v>45764.0</v>
      </c>
      <c r="N4513" s="31" t="s">
        <v>2</v>
      </c>
      <c r="O4513" s="173">
        <v>1.0</v>
      </c>
    </row>
    <row r="4514">
      <c r="A4514" s="99" t="s">
        <v>10400</v>
      </c>
      <c r="B4514" s="168" t="s">
        <v>9745</v>
      </c>
      <c r="C4514" s="31" t="s">
        <v>1735</v>
      </c>
      <c r="D4514" s="168" t="s">
        <v>9746</v>
      </c>
      <c r="E4514" s="31" t="s">
        <v>9747</v>
      </c>
      <c r="F4514" s="31" t="s">
        <v>178</v>
      </c>
      <c r="G4514" s="168" t="s">
        <v>8778</v>
      </c>
      <c r="H4514" s="31" t="s">
        <v>8043</v>
      </c>
      <c r="I4514" s="168" t="s">
        <v>1755</v>
      </c>
      <c r="J4514" s="173">
        <v>1.0</v>
      </c>
      <c r="K4514" s="31" t="s">
        <v>9</v>
      </c>
      <c r="L4514" s="31" t="s">
        <v>134</v>
      </c>
      <c r="M4514" s="174">
        <v>45764.0</v>
      </c>
      <c r="N4514" s="31" t="s">
        <v>2</v>
      </c>
      <c r="O4514" s="173">
        <v>1.0</v>
      </c>
    </row>
    <row r="4515">
      <c r="A4515" s="99" t="s">
        <v>10401</v>
      </c>
      <c r="B4515" s="168" t="s">
        <v>9757</v>
      </c>
      <c r="C4515" s="31" t="s">
        <v>1735</v>
      </c>
      <c r="D4515" s="168" t="s">
        <v>9758</v>
      </c>
      <c r="E4515" s="31" t="s">
        <v>6691</v>
      </c>
      <c r="F4515" s="31" t="s">
        <v>725</v>
      </c>
      <c r="G4515" s="168" t="s">
        <v>8012</v>
      </c>
      <c r="H4515" s="31" t="s">
        <v>7841</v>
      </c>
      <c r="I4515" s="168" t="s">
        <v>1755</v>
      </c>
      <c r="J4515" s="173">
        <v>1.0</v>
      </c>
      <c r="K4515" s="31" t="s">
        <v>9</v>
      </c>
      <c r="L4515" s="31" t="s">
        <v>134</v>
      </c>
      <c r="M4515" s="174">
        <v>45764.0</v>
      </c>
      <c r="N4515" s="31" t="s">
        <v>2</v>
      </c>
      <c r="O4515" s="173">
        <v>1.0</v>
      </c>
    </row>
    <row r="4516">
      <c r="A4516" s="99" t="s">
        <v>10402</v>
      </c>
      <c r="B4516" s="168" t="s">
        <v>10403</v>
      </c>
      <c r="C4516" s="31" t="s">
        <v>1725</v>
      </c>
      <c r="D4516" s="168" t="s">
        <v>10404</v>
      </c>
      <c r="E4516" s="31" t="s">
        <v>2808</v>
      </c>
      <c r="F4516" s="31" t="s">
        <v>401</v>
      </c>
      <c r="G4516" s="163" t="s">
        <v>1728</v>
      </c>
      <c r="H4516" s="31" t="s">
        <v>1728</v>
      </c>
      <c r="I4516" s="168" t="s">
        <v>1755</v>
      </c>
      <c r="J4516" s="173">
        <v>1.0</v>
      </c>
      <c r="K4516" s="31" t="s">
        <v>9</v>
      </c>
      <c r="L4516" s="31" t="s">
        <v>134</v>
      </c>
      <c r="M4516" s="174">
        <v>45764.0</v>
      </c>
      <c r="N4516" s="31" t="s">
        <v>2</v>
      </c>
      <c r="O4516" s="173">
        <v>1.0</v>
      </c>
    </row>
    <row r="4517">
      <c r="A4517" s="99" t="s">
        <v>10405</v>
      </c>
      <c r="B4517" s="168" t="s">
        <v>10147</v>
      </c>
      <c r="C4517" s="31" t="s">
        <v>1735</v>
      </c>
      <c r="D4517" s="168" t="s">
        <v>10148</v>
      </c>
      <c r="E4517" s="31" t="s">
        <v>10149</v>
      </c>
      <c r="F4517" s="31" t="s">
        <v>513</v>
      </c>
      <c r="G4517" s="168" t="s">
        <v>8744</v>
      </c>
      <c r="H4517" s="31" t="s">
        <v>8048</v>
      </c>
      <c r="I4517" s="168" t="s">
        <v>1755</v>
      </c>
      <c r="J4517" s="173">
        <v>1.0</v>
      </c>
      <c r="K4517" s="31" t="s">
        <v>9</v>
      </c>
      <c r="L4517" s="31" t="s">
        <v>134</v>
      </c>
      <c r="M4517" s="174">
        <v>45764.0</v>
      </c>
      <c r="N4517" s="31" t="s">
        <v>2</v>
      </c>
      <c r="O4517" s="173">
        <v>1.0</v>
      </c>
    </row>
    <row r="4518">
      <c r="A4518" s="99" t="s">
        <v>10406</v>
      </c>
      <c r="B4518" s="168" t="s">
        <v>10193</v>
      </c>
      <c r="C4518" s="31" t="s">
        <v>1735</v>
      </c>
      <c r="D4518" s="168" t="s">
        <v>10194</v>
      </c>
      <c r="E4518" s="31" t="s">
        <v>10195</v>
      </c>
      <c r="F4518" s="31" t="s">
        <v>132</v>
      </c>
      <c r="G4518" s="168" t="s">
        <v>8730</v>
      </c>
      <c r="H4518" s="31" t="s">
        <v>8731</v>
      </c>
      <c r="I4518" s="168" t="s">
        <v>9356</v>
      </c>
      <c r="J4518" s="173">
        <v>1.0</v>
      </c>
      <c r="K4518" s="31" t="s">
        <v>945</v>
      </c>
      <c r="L4518" s="31" t="s">
        <v>134</v>
      </c>
      <c r="M4518" s="174">
        <v>45764.0</v>
      </c>
      <c r="N4518" s="31" t="s">
        <v>2</v>
      </c>
      <c r="O4518" s="173">
        <v>1.0</v>
      </c>
    </row>
    <row r="4519">
      <c r="A4519" s="99" t="s">
        <v>10407</v>
      </c>
      <c r="B4519" s="168" t="s">
        <v>9970</v>
      </c>
      <c r="C4519" s="31" t="s">
        <v>1732</v>
      </c>
      <c r="D4519" s="168" t="s">
        <v>9971</v>
      </c>
      <c r="E4519" s="31" t="s">
        <v>9972</v>
      </c>
      <c r="F4519" s="31" t="s">
        <v>178</v>
      </c>
      <c r="G4519" s="168" t="s">
        <v>1749</v>
      </c>
      <c r="H4519" s="31" t="s">
        <v>1742</v>
      </c>
      <c r="I4519" s="168" t="s">
        <v>9356</v>
      </c>
      <c r="J4519" s="173">
        <v>1.0</v>
      </c>
      <c r="K4519" s="31" t="s">
        <v>945</v>
      </c>
      <c r="L4519" s="31" t="s">
        <v>134</v>
      </c>
      <c r="M4519" s="174">
        <v>45764.0</v>
      </c>
      <c r="N4519" s="31" t="s">
        <v>2</v>
      </c>
      <c r="O4519" s="173">
        <v>1.0</v>
      </c>
    </row>
    <row r="4520">
      <c r="A4520" s="99" t="s">
        <v>10408</v>
      </c>
      <c r="B4520" s="168" t="s">
        <v>10409</v>
      </c>
      <c r="C4520" s="31" t="s">
        <v>1725</v>
      </c>
      <c r="D4520" s="168" t="s">
        <v>10410</v>
      </c>
      <c r="E4520" s="31" t="s">
        <v>10411</v>
      </c>
      <c r="F4520" s="31" t="s">
        <v>131</v>
      </c>
      <c r="G4520" s="163" t="s">
        <v>1728</v>
      </c>
      <c r="H4520" s="31" t="s">
        <v>1728</v>
      </c>
      <c r="I4520" s="168" t="s">
        <v>1729</v>
      </c>
      <c r="J4520" s="173">
        <v>1.0</v>
      </c>
      <c r="K4520" s="31" t="s">
        <v>82</v>
      </c>
      <c r="L4520" s="31" t="s">
        <v>134</v>
      </c>
      <c r="M4520" s="174">
        <v>45764.0</v>
      </c>
      <c r="N4520" s="31" t="s">
        <v>2</v>
      </c>
      <c r="O4520" s="173">
        <v>1.0</v>
      </c>
    </row>
    <row r="4521">
      <c r="A4521" s="99" t="s">
        <v>10412</v>
      </c>
      <c r="B4521" s="168" t="s">
        <v>10003</v>
      </c>
      <c r="C4521" s="31" t="s">
        <v>1732</v>
      </c>
      <c r="D4521" s="168" t="s">
        <v>10004</v>
      </c>
      <c r="E4521" s="31" t="s">
        <v>10005</v>
      </c>
      <c r="F4521" s="31" t="s">
        <v>178</v>
      </c>
      <c r="G4521" s="168" t="s">
        <v>1749</v>
      </c>
      <c r="H4521" s="31" t="s">
        <v>1742</v>
      </c>
      <c r="I4521" s="168" t="s">
        <v>1755</v>
      </c>
      <c r="J4521" s="173">
        <v>2.0</v>
      </c>
      <c r="K4521" s="31" t="s">
        <v>9</v>
      </c>
      <c r="L4521" s="31" t="s">
        <v>134</v>
      </c>
      <c r="M4521" s="174">
        <v>45764.0</v>
      </c>
      <c r="N4521" s="31" t="s">
        <v>2</v>
      </c>
      <c r="O4521" s="173">
        <v>2.0</v>
      </c>
    </row>
    <row r="4522">
      <c r="A4522" s="99" t="s">
        <v>10413</v>
      </c>
      <c r="B4522" s="168" t="s">
        <v>10409</v>
      </c>
      <c r="C4522" s="31" t="s">
        <v>1732</v>
      </c>
      <c r="D4522" s="168" t="s">
        <v>10410</v>
      </c>
      <c r="E4522" s="31" t="s">
        <v>10411</v>
      </c>
      <c r="F4522" s="31" t="s">
        <v>131</v>
      </c>
      <c r="G4522" s="168" t="s">
        <v>6736</v>
      </c>
      <c r="H4522" s="31" t="s">
        <v>6716</v>
      </c>
      <c r="I4522" s="168" t="s">
        <v>1729</v>
      </c>
      <c r="J4522" s="173">
        <v>1.0</v>
      </c>
      <c r="K4522" s="31" t="s">
        <v>82</v>
      </c>
      <c r="L4522" s="31" t="s">
        <v>134</v>
      </c>
      <c r="M4522" s="174">
        <v>45764.0</v>
      </c>
      <c r="N4522" s="31" t="s">
        <v>2</v>
      </c>
      <c r="O4522" s="173">
        <v>1.0</v>
      </c>
    </row>
    <row r="4523">
      <c r="A4523" s="99" t="s">
        <v>10414</v>
      </c>
      <c r="B4523" s="168" t="s">
        <v>10066</v>
      </c>
      <c r="C4523" s="31" t="s">
        <v>1732</v>
      </c>
      <c r="D4523" s="168" t="s">
        <v>10067</v>
      </c>
      <c r="E4523" s="31" t="s">
        <v>10068</v>
      </c>
      <c r="F4523" s="31" t="s">
        <v>178</v>
      </c>
      <c r="G4523" s="168" t="s">
        <v>1749</v>
      </c>
      <c r="H4523" s="31" t="s">
        <v>1742</v>
      </c>
      <c r="I4523" s="168" t="s">
        <v>1755</v>
      </c>
      <c r="J4523" s="173">
        <v>1.0</v>
      </c>
      <c r="K4523" s="31" t="s">
        <v>9</v>
      </c>
      <c r="L4523" s="31" t="s">
        <v>134</v>
      </c>
      <c r="M4523" s="174">
        <v>45764.0</v>
      </c>
      <c r="N4523" s="31" t="s">
        <v>2</v>
      </c>
      <c r="O4523" s="173">
        <v>1.0</v>
      </c>
    </row>
    <row r="4524">
      <c r="A4524" s="99" t="s">
        <v>10415</v>
      </c>
      <c r="B4524" s="168" t="s">
        <v>10075</v>
      </c>
      <c r="C4524" s="31" t="s">
        <v>1732</v>
      </c>
      <c r="D4524" s="168" t="s">
        <v>10076</v>
      </c>
      <c r="E4524" s="31" t="s">
        <v>10077</v>
      </c>
      <c r="F4524" s="31" t="s">
        <v>178</v>
      </c>
      <c r="G4524" s="168" t="s">
        <v>1749</v>
      </c>
      <c r="H4524" s="31" t="s">
        <v>1742</v>
      </c>
      <c r="I4524" s="168" t="s">
        <v>9356</v>
      </c>
      <c r="J4524" s="173">
        <v>1.0</v>
      </c>
      <c r="K4524" s="31" t="s">
        <v>945</v>
      </c>
      <c r="L4524" s="31" t="s">
        <v>134</v>
      </c>
      <c r="M4524" s="174">
        <v>45764.0</v>
      </c>
      <c r="N4524" s="31" t="s">
        <v>2</v>
      </c>
      <c r="O4524" s="173">
        <v>1.0</v>
      </c>
    </row>
    <row r="4525">
      <c r="A4525" s="99" t="s">
        <v>10416</v>
      </c>
      <c r="B4525" s="168" t="s">
        <v>10417</v>
      </c>
      <c r="C4525" s="31" t="s">
        <v>1725</v>
      </c>
      <c r="D4525" s="168" t="s">
        <v>10418</v>
      </c>
      <c r="E4525" s="31" t="s">
        <v>10419</v>
      </c>
      <c r="F4525" s="31" t="s">
        <v>401</v>
      </c>
      <c r="G4525" s="163" t="s">
        <v>1728</v>
      </c>
      <c r="H4525" s="31" t="s">
        <v>1728</v>
      </c>
      <c r="I4525" s="168" t="s">
        <v>1729</v>
      </c>
      <c r="J4525" s="173">
        <v>1.0</v>
      </c>
      <c r="K4525" s="31" t="s">
        <v>82</v>
      </c>
      <c r="L4525" s="31" t="s">
        <v>134</v>
      </c>
      <c r="M4525" s="174">
        <v>45764.0</v>
      </c>
      <c r="N4525" s="31" t="s">
        <v>2</v>
      </c>
      <c r="O4525" s="173">
        <v>1.0</v>
      </c>
    </row>
    <row r="4526">
      <c r="A4526" s="99" t="s">
        <v>10420</v>
      </c>
      <c r="B4526" s="168" t="s">
        <v>10421</v>
      </c>
      <c r="C4526" s="31" t="s">
        <v>1725</v>
      </c>
      <c r="D4526" s="168" t="s">
        <v>10422</v>
      </c>
      <c r="E4526" s="31" t="s">
        <v>10423</v>
      </c>
      <c r="F4526" s="31" t="s">
        <v>401</v>
      </c>
      <c r="G4526" s="163" t="s">
        <v>1728</v>
      </c>
      <c r="H4526" s="31" t="s">
        <v>1728</v>
      </c>
      <c r="I4526" s="168" t="s">
        <v>9356</v>
      </c>
      <c r="J4526" s="173">
        <v>2.0</v>
      </c>
      <c r="K4526" s="31" t="s">
        <v>945</v>
      </c>
      <c r="L4526" s="31" t="s">
        <v>134</v>
      </c>
      <c r="M4526" s="174">
        <v>45764.0</v>
      </c>
      <c r="N4526" s="31" t="s">
        <v>2</v>
      </c>
      <c r="O4526" s="173">
        <v>2.0</v>
      </c>
    </row>
    <row r="4527">
      <c r="A4527" s="99" t="s">
        <v>10424</v>
      </c>
      <c r="B4527" s="168" t="s">
        <v>9870</v>
      </c>
      <c r="C4527" s="31" t="s">
        <v>1735</v>
      </c>
      <c r="D4527" s="168" t="s">
        <v>9871</v>
      </c>
      <c r="E4527" s="31" t="s">
        <v>9872</v>
      </c>
      <c r="F4527" s="31" t="s">
        <v>178</v>
      </c>
      <c r="G4527" s="168" t="s">
        <v>7953</v>
      </c>
      <c r="H4527" s="31" t="s">
        <v>7912</v>
      </c>
      <c r="I4527" s="168" t="s">
        <v>9356</v>
      </c>
      <c r="J4527" s="173">
        <v>1.0</v>
      </c>
      <c r="K4527" s="31" t="s">
        <v>945</v>
      </c>
      <c r="L4527" s="31" t="s">
        <v>134</v>
      </c>
      <c r="M4527" s="174">
        <v>45764.0</v>
      </c>
      <c r="N4527" s="31" t="s">
        <v>2</v>
      </c>
      <c r="O4527" s="173">
        <v>1.0</v>
      </c>
    </row>
    <row r="4528">
      <c r="A4528" s="99" t="s">
        <v>10425</v>
      </c>
      <c r="B4528" s="168" t="s">
        <v>10227</v>
      </c>
      <c r="C4528" s="31" t="s">
        <v>1735</v>
      </c>
      <c r="D4528" s="168" t="s">
        <v>10228</v>
      </c>
      <c r="E4528" s="31" t="s">
        <v>10229</v>
      </c>
      <c r="F4528" s="31" t="s">
        <v>131</v>
      </c>
      <c r="G4528" s="168" t="s">
        <v>6736</v>
      </c>
      <c r="H4528" s="31" t="s">
        <v>6716</v>
      </c>
      <c r="I4528" s="168" t="s">
        <v>9356</v>
      </c>
      <c r="J4528" s="173">
        <v>1.0</v>
      </c>
      <c r="K4528" s="31" t="s">
        <v>945</v>
      </c>
      <c r="L4528" s="31" t="s">
        <v>134</v>
      </c>
      <c r="M4528" s="174">
        <v>45764.0</v>
      </c>
      <c r="N4528" s="31" t="s">
        <v>2</v>
      </c>
      <c r="O4528" s="173">
        <v>1.0</v>
      </c>
    </row>
    <row r="4529">
      <c r="A4529" s="99" t="s">
        <v>10426</v>
      </c>
      <c r="B4529" s="168" t="s">
        <v>10258</v>
      </c>
      <c r="C4529" s="31" t="s">
        <v>1735</v>
      </c>
      <c r="D4529" s="168" t="s">
        <v>10259</v>
      </c>
      <c r="E4529" s="31" t="s">
        <v>10260</v>
      </c>
      <c r="F4529" s="31" t="s">
        <v>725</v>
      </c>
      <c r="G4529" s="168" t="s">
        <v>6811</v>
      </c>
      <c r="H4529" s="31" t="s">
        <v>6812</v>
      </c>
      <c r="I4529" s="168" t="s">
        <v>9356</v>
      </c>
      <c r="J4529" s="173">
        <v>1.0</v>
      </c>
      <c r="K4529" s="31" t="s">
        <v>945</v>
      </c>
      <c r="L4529" s="31" t="s">
        <v>134</v>
      </c>
      <c r="M4529" s="174">
        <v>45764.0</v>
      </c>
      <c r="N4529" s="31" t="s">
        <v>2</v>
      </c>
      <c r="O4529" s="173">
        <v>1.0</v>
      </c>
    </row>
    <row r="4530">
      <c r="A4530" s="99" t="s">
        <v>10427</v>
      </c>
      <c r="B4530" s="168" t="s">
        <v>10428</v>
      </c>
      <c r="C4530" s="31" t="s">
        <v>1725</v>
      </c>
      <c r="D4530" s="168" t="s">
        <v>10429</v>
      </c>
      <c r="E4530" s="31" t="s">
        <v>2963</v>
      </c>
      <c r="F4530" s="31" t="s">
        <v>725</v>
      </c>
      <c r="G4530" s="163" t="s">
        <v>1728</v>
      </c>
      <c r="H4530" s="31" t="s">
        <v>1728</v>
      </c>
      <c r="I4530" s="168" t="s">
        <v>1729</v>
      </c>
      <c r="J4530" s="173">
        <v>1.0</v>
      </c>
      <c r="K4530" s="31" t="s">
        <v>82</v>
      </c>
      <c r="L4530" s="31" t="s">
        <v>134</v>
      </c>
      <c r="M4530" s="174">
        <v>45764.0</v>
      </c>
      <c r="N4530" s="31" t="s">
        <v>2</v>
      </c>
      <c r="O4530" s="173">
        <v>1.0</v>
      </c>
    </row>
    <row r="4531">
      <c r="A4531" s="99" t="s">
        <v>10430</v>
      </c>
      <c r="B4531" s="168" t="s">
        <v>10428</v>
      </c>
      <c r="C4531" s="31" t="s">
        <v>1732</v>
      </c>
      <c r="D4531" s="168" t="s">
        <v>10429</v>
      </c>
      <c r="E4531" s="31" t="s">
        <v>2963</v>
      </c>
      <c r="F4531" s="31" t="s">
        <v>725</v>
      </c>
      <c r="G4531" s="168" t="s">
        <v>6811</v>
      </c>
      <c r="H4531" s="31" t="s">
        <v>6812</v>
      </c>
      <c r="I4531" s="168" t="s">
        <v>1729</v>
      </c>
      <c r="J4531" s="173">
        <v>1.0</v>
      </c>
      <c r="K4531" s="31" t="s">
        <v>82</v>
      </c>
      <c r="L4531" s="31" t="s">
        <v>134</v>
      </c>
      <c r="M4531" s="174">
        <v>45764.0</v>
      </c>
      <c r="N4531" s="31" t="s">
        <v>2</v>
      </c>
      <c r="O4531" s="173">
        <v>1.0</v>
      </c>
    </row>
    <row r="4532">
      <c r="A4532" s="99" t="s">
        <v>10431</v>
      </c>
      <c r="B4532" s="168" t="s">
        <v>10248</v>
      </c>
      <c r="C4532" s="31" t="s">
        <v>1735</v>
      </c>
      <c r="D4532" s="168" t="s">
        <v>10249</v>
      </c>
      <c r="E4532" s="31" t="s">
        <v>10250</v>
      </c>
      <c r="F4532" s="31" t="s">
        <v>513</v>
      </c>
      <c r="G4532" s="168" t="s">
        <v>1736</v>
      </c>
      <c r="H4532" s="31" t="s">
        <v>1733</v>
      </c>
      <c r="I4532" s="168" t="s">
        <v>9356</v>
      </c>
      <c r="J4532" s="173">
        <v>1.0</v>
      </c>
      <c r="K4532" s="31" t="s">
        <v>945</v>
      </c>
      <c r="L4532" s="31" t="s">
        <v>134</v>
      </c>
      <c r="M4532" s="174">
        <v>45764.0</v>
      </c>
      <c r="N4532" s="31" t="s">
        <v>2</v>
      </c>
      <c r="O4532" s="173">
        <v>1.0</v>
      </c>
    </row>
    <row r="4533">
      <c r="A4533" s="99" t="s">
        <v>10432</v>
      </c>
      <c r="B4533" s="168" t="s">
        <v>9358</v>
      </c>
      <c r="C4533" s="31" t="s">
        <v>1735</v>
      </c>
      <c r="D4533" s="168" t="s">
        <v>9359</v>
      </c>
      <c r="E4533" s="31" t="s">
        <v>9360</v>
      </c>
      <c r="F4533" s="31" t="s">
        <v>132</v>
      </c>
      <c r="G4533" s="168" t="s">
        <v>8730</v>
      </c>
      <c r="H4533" s="31" t="s">
        <v>8731</v>
      </c>
      <c r="I4533" s="168" t="s">
        <v>1755</v>
      </c>
      <c r="J4533" s="173">
        <v>1.0</v>
      </c>
      <c r="K4533" s="31" t="s">
        <v>9</v>
      </c>
      <c r="L4533" s="31" t="s">
        <v>134</v>
      </c>
      <c r="M4533" s="174">
        <v>45764.0</v>
      </c>
      <c r="N4533" s="31" t="s">
        <v>2</v>
      </c>
      <c r="O4533" s="173">
        <v>1.0</v>
      </c>
    </row>
    <row r="4534">
      <c r="A4534" s="99" t="s">
        <v>10433</v>
      </c>
      <c r="B4534" s="168" t="s">
        <v>9934</v>
      </c>
      <c r="C4534" s="31" t="s">
        <v>1735</v>
      </c>
      <c r="D4534" s="168" t="s">
        <v>9935</v>
      </c>
      <c r="E4534" s="31" t="s">
        <v>9936</v>
      </c>
      <c r="F4534" s="31" t="s">
        <v>178</v>
      </c>
      <c r="G4534" s="168" t="s">
        <v>6891</v>
      </c>
      <c r="H4534" s="31" t="s">
        <v>6719</v>
      </c>
      <c r="I4534" s="168" t="s">
        <v>1729</v>
      </c>
      <c r="J4534" s="173">
        <v>1.0</v>
      </c>
      <c r="K4534" s="31" t="s">
        <v>82</v>
      </c>
      <c r="L4534" s="31" t="s">
        <v>134</v>
      </c>
      <c r="M4534" s="174">
        <v>45764.0</v>
      </c>
      <c r="N4534" s="31" t="s">
        <v>2</v>
      </c>
      <c r="O4534" s="173">
        <v>1.0</v>
      </c>
    </row>
    <row r="4535">
      <c r="A4535" s="99" t="s">
        <v>10434</v>
      </c>
      <c r="B4535" s="168" t="s">
        <v>10435</v>
      </c>
      <c r="C4535" s="31" t="s">
        <v>1725</v>
      </c>
      <c r="D4535" s="168" t="s">
        <v>10436</v>
      </c>
      <c r="E4535" s="31" t="s">
        <v>10437</v>
      </c>
      <c r="F4535" s="31" t="s">
        <v>403</v>
      </c>
      <c r="G4535" s="163" t="s">
        <v>1728</v>
      </c>
      <c r="H4535" s="31" t="s">
        <v>1728</v>
      </c>
      <c r="I4535" s="168" t="s">
        <v>9356</v>
      </c>
      <c r="J4535" s="173">
        <v>1.0</v>
      </c>
      <c r="K4535" s="31" t="s">
        <v>945</v>
      </c>
      <c r="L4535" s="31" t="s">
        <v>134</v>
      </c>
      <c r="M4535" s="174">
        <v>45764.0</v>
      </c>
      <c r="N4535" s="31" t="s">
        <v>2</v>
      </c>
      <c r="O4535" s="173">
        <v>1.0</v>
      </c>
    </row>
    <row r="4536">
      <c r="A4536" s="99" t="s">
        <v>10438</v>
      </c>
      <c r="B4536" s="168" t="s">
        <v>10439</v>
      </c>
      <c r="C4536" s="31" t="s">
        <v>1725</v>
      </c>
      <c r="D4536" s="168" t="s">
        <v>10440</v>
      </c>
      <c r="E4536" s="31" t="s">
        <v>5994</v>
      </c>
      <c r="F4536" s="31" t="s">
        <v>725</v>
      </c>
      <c r="G4536" s="163" t="s">
        <v>1728</v>
      </c>
      <c r="H4536" s="31" t="s">
        <v>1728</v>
      </c>
      <c r="I4536" s="168" t="s">
        <v>1729</v>
      </c>
      <c r="J4536" s="173">
        <v>1.0</v>
      </c>
      <c r="K4536" s="31" t="s">
        <v>82</v>
      </c>
      <c r="L4536" s="31" t="s">
        <v>134</v>
      </c>
      <c r="M4536" s="174">
        <v>45764.0</v>
      </c>
      <c r="N4536" s="31" t="s">
        <v>2</v>
      </c>
      <c r="O4536" s="173">
        <v>1.0</v>
      </c>
    </row>
    <row r="4537">
      <c r="A4537" s="99" t="s">
        <v>10441</v>
      </c>
      <c r="B4537" s="168" t="s">
        <v>10241</v>
      </c>
      <c r="C4537" s="31" t="s">
        <v>1735</v>
      </c>
      <c r="D4537" s="168" t="s">
        <v>10242</v>
      </c>
      <c r="E4537" s="31" t="s">
        <v>10243</v>
      </c>
      <c r="F4537" s="31" t="s">
        <v>403</v>
      </c>
      <c r="G4537" s="168" t="s">
        <v>8744</v>
      </c>
      <c r="H4537" s="31" t="s">
        <v>8048</v>
      </c>
      <c r="I4537" s="168" t="s">
        <v>1729</v>
      </c>
      <c r="J4537" s="173">
        <v>1.0</v>
      </c>
      <c r="K4537" s="31" t="s">
        <v>82</v>
      </c>
      <c r="L4537" s="31" t="s">
        <v>134</v>
      </c>
      <c r="M4537" s="174">
        <v>45764.0</v>
      </c>
      <c r="N4537" s="31" t="s">
        <v>2</v>
      </c>
      <c r="O4537" s="173">
        <v>1.0</v>
      </c>
    </row>
    <row r="4538">
      <c r="A4538" s="99" t="s">
        <v>10442</v>
      </c>
      <c r="B4538" s="168" t="s">
        <v>9995</v>
      </c>
      <c r="C4538" s="31" t="s">
        <v>1735</v>
      </c>
      <c r="D4538" s="168" t="s">
        <v>9996</v>
      </c>
      <c r="E4538" s="31" t="s">
        <v>4514</v>
      </c>
      <c r="F4538" s="31" t="s">
        <v>725</v>
      </c>
      <c r="G4538" s="168" t="s">
        <v>6811</v>
      </c>
      <c r="H4538" s="31" t="s">
        <v>6812</v>
      </c>
      <c r="I4538" s="168" t="s">
        <v>9356</v>
      </c>
      <c r="J4538" s="173">
        <v>1.0</v>
      </c>
      <c r="K4538" s="31" t="s">
        <v>945</v>
      </c>
      <c r="L4538" s="31" t="s">
        <v>134</v>
      </c>
      <c r="M4538" s="174">
        <v>45764.0</v>
      </c>
      <c r="N4538" s="31" t="s">
        <v>2</v>
      </c>
      <c r="O4538" s="173">
        <v>1.0</v>
      </c>
    </row>
    <row r="4539">
      <c r="A4539" s="99" t="s">
        <v>10443</v>
      </c>
      <c r="B4539" s="168" t="s">
        <v>9970</v>
      </c>
      <c r="C4539" s="31" t="s">
        <v>1735</v>
      </c>
      <c r="D4539" s="168" t="s">
        <v>9971</v>
      </c>
      <c r="E4539" s="31" t="s">
        <v>9972</v>
      </c>
      <c r="F4539" s="31" t="s">
        <v>178</v>
      </c>
      <c r="G4539" s="168" t="s">
        <v>1749</v>
      </c>
      <c r="H4539" s="31" t="s">
        <v>1742</v>
      </c>
      <c r="I4539" s="168" t="s">
        <v>9356</v>
      </c>
      <c r="J4539" s="173">
        <v>1.0</v>
      </c>
      <c r="K4539" s="31" t="s">
        <v>945</v>
      </c>
      <c r="L4539" s="31" t="s">
        <v>134</v>
      </c>
      <c r="M4539" s="174">
        <v>45764.0</v>
      </c>
      <c r="N4539" s="31" t="s">
        <v>2</v>
      </c>
      <c r="O4539" s="173">
        <v>1.0</v>
      </c>
    </row>
    <row r="4540">
      <c r="A4540" s="99" t="s">
        <v>10444</v>
      </c>
      <c r="B4540" s="168" t="s">
        <v>10439</v>
      </c>
      <c r="C4540" s="31" t="s">
        <v>1732</v>
      </c>
      <c r="D4540" s="168" t="s">
        <v>10440</v>
      </c>
      <c r="E4540" s="31" t="s">
        <v>5994</v>
      </c>
      <c r="F4540" s="31" t="s">
        <v>725</v>
      </c>
      <c r="G4540" s="168" t="s">
        <v>6811</v>
      </c>
      <c r="H4540" s="31" t="s">
        <v>6812</v>
      </c>
      <c r="I4540" s="168" t="s">
        <v>1729</v>
      </c>
      <c r="J4540" s="173">
        <v>1.0</v>
      </c>
      <c r="K4540" s="31" t="s">
        <v>82</v>
      </c>
      <c r="L4540" s="31" t="s">
        <v>134</v>
      </c>
      <c r="M4540" s="174">
        <v>45764.0</v>
      </c>
      <c r="N4540" s="31" t="s">
        <v>2</v>
      </c>
      <c r="O4540" s="173">
        <v>1.0</v>
      </c>
    </row>
    <row r="4541">
      <c r="A4541" s="99" t="s">
        <v>10445</v>
      </c>
      <c r="B4541" s="168" t="s">
        <v>10417</v>
      </c>
      <c r="C4541" s="31" t="s">
        <v>1732</v>
      </c>
      <c r="D4541" s="168" t="s">
        <v>10418</v>
      </c>
      <c r="E4541" s="31" t="s">
        <v>10419</v>
      </c>
      <c r="F4541" s="31" t="s">
        <v>401</v>
      </c>
      <c r="G4541" s="168" t="s">
        <v>1749</v>
      </c>
      <c r="H4541" s="31" t="s">
        <v>1742</v>
      </c>
      <c r="I4541" s="168" t="s">
        <v>1729</v>
      </c>
      <c r="J4541" s="173">
        <v>1.0</v>
      </c>
      <c r="K4541" s="31" t="s">
        <v>82</v>
      </c>
      <c r="L4541" s="31" t="s">
        <v>134</v>
      </c>
      <c r="M4541" s="174">
        <v>45764.0</v>
      </c>
      <c r="N4541" s="31" t="s">
        <v>2</v>
      </c>
      <c r="O4541" s="173">
        <v>1.0</v>
      </c>
    </row>
    <row r="4542">
      <c r="A4542" s="99" t="s">
        <v>10446</v>
      </c>
      <c r="B4542" s="168" t="s">
        <v>9965</v>
      </c>
      <c r="C4542" s="31" t="s">
        <v>1735</v>
      </c>
      <c r="D4542" s="168" t="s">
        <v>9966</v>
      </c>
      <c r="E4542" s="31" t="s">
        <v>7268</v>
      </c>
      <c r="F4542" s="31" t="s">
        <v>178</v>
      </c>
      <c r="G4542" s="168" t="s">
        <v>6891</v>
      </c>
      <c r="H4542" s="31" t="s">
        <v>6719</v>
      </c>
      <c r="I4542" s="168" t="s">
        <v>1755</v>
      </c>
      <c r="J4542" s="173">
        <v>1.0</v>
      </c>
      <c r="K4542" s="31" t="s">
        <v>9</v>
      </c>
      <c r="L4542" s="31" t="s">
        <v>134</v>
      </c>
      <c r="M4542" s="174">
        <v>45764.0</v>
      </c>
      <c r="N4542" s="31" t="s">
        <v>2</v>
      </c>
      <c r="O4542" s="173">
        <v>1.0</v>
      </c>
    </row>
    <row r="4543">
      <c r="A4543" s="99" t="s">
        <v>10447</v>
      </c>
      <c r="B4543" s="168" t="s">
        <v>10448</v>
      </c>
      <c r="C4543" s="31" t="s">
        <v>1725</v>
      </c>
      <c r="D4543" s="168" t="s">
        <v>10449</v>
      </c>
      <c r="E4543" s="31" t="s">
        <v>10450</v>
      </c>
      <c r="F4543" s="31" t="s">
        <v>722</v>
      </c>
      <c r="G4543" s="163" t="s">
        <v>1728</v>
      </c>
      <c r="H4543" s="31" t="s">
        <v>1728</v>
      </c>
      <c r="I4543" s="168" t="s">
        <v>1755</v>
      </c>
      <c r="J4543" s="173">
        <v>1.0</v>
      </c>
      <c r="K4543" s="31" t="s">
        <v>9</v>
      </c>
      <c r="L4543" s="31" t="s">
        <v>134</v>
      </c>
      <c r="M4543" s="174">
        <v>45764.0</v>
      </c>
      <c r="N4543" s="31" t="s">
        <v>2</v>
      </c>
      <c r="O4543" s="173">
        <v>1.0</v>
      </c>
    </row>
    <row r="4544">
      <c r="A4544" s="99" t="s">
        <v>10451</v>
      </c>
      <c r="B4544" s="168" t="s">
        <v>9385</v>
      </c>
      <c r="C4544" s="31" t="s">
        <v>1735</v>
      </c>
      <c r="D4544" s="168" t="s">
        <v>9386</v>
      </c>
      <c r="E4544" s="31" t="s">
        <v>9387</v>
      </c>
      <c r="F4544" s="31" t="s">
        <v>722</v>
      </c>
      <c r="G4544" s="168" t="s">
        <v>8012</v>
      </c>
      <c r="H4544" s="31" t="s">
        <v>7841</v>
      </c>
      <c r="I4544" s="168" t="s">
        <v>9356</v>
      </c>
      <c r="J4544" s="173">
        <v>1.0</v>
      </c>
      <c r="K4544" s="31" t="s">
        <v>945</v>
      </c>
      <c r="L4544" s="31" t="s">
        <v>134</v>
      </c>
      <c r="M4544" s="174">
        <v>45764.0</v>
      </c>
      <c r="N4544" s="31" t="s">
        <v>2</v>
      </c>
      <c r="O4544" s="173">
        <v>1.0</v>
      </c>
    </row>
    <row r="4545">
      <c r="A4545" s="99" t="s">
        <v>10452</v>
      </c>
      <c r="B4545" s="168" t="s">
        <v>10453</v>
      </c>
      <c r="C4545" s="31" t="s">
        <v>1725</v>
      </c>
      <c r="D4545" s="168" t="s">
        <v>10454</v>
      </c>
      <c r="E4545" s="31" t="s">
        <v>10455</v>
      </c>
      <c r="F4545" s="31" t="s">
        <v>725</v>
      </c>
      <c r="G4545" s="163" t="s">
        <v>1728</v>
      </c>
      <c r="H4545" s="31" t="s">
        <v>1728</v>
      </c>
      <c r="I4545" s="168" t="s">
        <v>9356</v>
      </c>
      <c r="J4545" s="173">
        <v>1.0</v>
      </c>
      <c r="K4545" s="31" t="s">
        <v>945</v>
      </c>
      <c r="L4545" s="31" t="s">
        <v>134</v>
      </c>
      <c r="M4545" s="174">
        <v>45764.0</v>
      </c>
      <c r="N4545" s="31" t="s">
        <v>2</v>
      </c>
      <c r="O4545" s="173">
        <v>1.0</v>
      </c>
    </row>
    <row r="4546">
      <c r="A4546" s="99" t="s">
        <v>10456</v>
      </c>
      <c r="B4546" s="168" t="s">
        <v>9836</v>
      </c>
      <c r="C4546" s="31" t="s">
        <v>1735</v>
      </c>
      <c r="D4546" s="168" t="s">
        <v>9837</v>
      </c>
      <c r="E4546" s="31" t="s">
        <v>9838</v>
      </c>
      <c r="F4546" s="31" t="s">
        <v>517</v>
      </c>
      <c r="G4546" s="168" t="s">
        <v>8829</v>
      </c>
      <c r="H4546" s="31" t="s">
        <v>8830</v>
      </c>
      <c r="I4546" s="168" t="s">
        <v>1755</v>
      </c>
      <c r="J4546" s="173">
        <v>1.0</v>
      </c>
      <c r="K4546" s="31" t="s">
        <v>9</v>
      </c>
      <c r="L4546" s="31" t="s">
        <v>134</v>
      </c>
      <c r="M4546" s="174">
        <v>45764.0</v>
      </c>
      <c r="N4546" s="31" t="s">
        <v>2</v>
      </c>
      <c r="O4546" s="173">
        <v>1.0</v>
      </c>
    </row>
    <row r="4547">
      <c r="A4547" s="99" t="s">
        <v>10457</v>
      </c>
      <c r="B4547" s="168" t="s">
        <v>10409</v>
      </c>
      <c r="C4547" s="31" t="s">
        <v>1735</v>
      </c>
      <c r="D4547" s="168" t="s">
        <v>10410</v>
      </c>
      <c r="E4547" s="31" t="s">
        <v>10411</v>
      </c>
      <c r="F4547" s="31" t="s">
        <v>131</v>
      </c>
      <c r="G4547" s="168" t="s">
        <v>6736</v>
      </c>
      <c r="H4547" s="31" t="s">
        <v>6716</v>
      </c>
      <c r="I4547" s="168" t="s">
        <v>1729</v>
      </c>
      <c r="J4547" s="173">
        <v>1.0</v>
      </c>
      <c r="K4547" s="31" t="s">
        <v>82</v>
      </c>
      <c r="L4547" s="31" t="s">
        <v>134</v>
      </c>
      <c r="M4547" s="174">
        <v>45764.0</v>
      </c>
      <c r="N4547" s="31" t="s">
        <v>2</v>
      </c>
      <c r="O4547" s="173">
        <v>1.0</v>
      </c>
    </row>
    <row r="4548">
      <c r="A4548" s="99" t="s">
        <v>10458</v>
      </c>
      <c r="B4548" s="168" t="s">
        <v>10263</v>
      </c>
      <c r="C4548" s="31" t="s">
        <v>1735</v>
      </c>
      <c r="D4548" s="168" t="s">
        <v>10264</v>
      </c>
      <c r="E4548" s="31" t="s">
        <v>10265</v>
      </c>
      <c r="F4548" s="31" t="s">
        <v>513</v>
      </c>
      <c r="G4548" s="168" t="s">
        <v>1736</v>
      </c>
      <c r="H4548" s="31" t="s">
        <v>1733</v>
      </c>
      <c r="I4548" s="168" t="s">
        <v>9356</v>
      </c>
      <c r="J4548" s="173">
        <v>1.0</v>
      </c>
      <c r="K4548" s="31" t="s">
        <v>945</v>
      </c>
      <c r="L4548" s="31" t="s">
        <v>134</v>
      </c>
      <c r="M4548" s="174">
        <v>45764.0</v>
      </c>
      <c r="N4548" s="31" t="s">
        <v>2</v>
      </c>
      <c r="O4548" s="173">
        <v>1.0</v>
      </c>
    </row>
    <row r="4549">
      <c r="A4549" s="99" t="s">
        <v>10459</v>
      </c>
      <c r="B4549" s="168" t="s">
        <v>10460</v>
      </c>
      <c r="C4549" s="31" t="s">
        <v>1725</v>
      </c>
      <c r="D4549" s="168" t="s">
        <v>10461</v>
      </c>
      <c r="E4549" s="31" t="s">
        <v>10462</v>
      </c>
      <c r="F4549" s="31" t="s">
        <v>129</v>
      </c>
      <c r="G4549" s="163" t="s">
        <v>1728</v>
      </c>
      <c r="H4549" s="31" t="s">
        <v>1728</v>
      </c>
      <c r="I4549" s="168" t="s">
        <v>1755</v>
      </c>
      <c r="J4549" s="173">
        <v>1.0</v>
      </c>
      <c r="K4549" s="31" t="s">
        <v>9</v>
      </c>
      <c r="L4549" s="31" t="s">
        <v>134</v>
      </c>
      <c r="M4549" s="174">
        <v>45764.0</v>
      </c>
      <c r="N4549" s="31" t="s">
        <v>2</v>
      </c>
      <c r="O4549" s="173">
        <v>1.0</v>
      </c>
    </row>
    <row r="4550">
      <c r="A4550" s="99" t="s">
        <v>10463</v>
      </c>
      <c r="B4550" s="168" t="s">
        <v>10093</v>
      </c>
      <c r="C4550" s="31" t="s">
        <v>1735</v>
      </c>
      <c r="D4550" s="168" t="s">
        <v>10094</v>
      </c>
      <c r="E4550" s="31" t="s">
        <v>10095</v>
      </c>
      <c r="F4550" s="31" t="s">
        <v>132</v>
      </c>
      <c r="G4550" s="168" t="s">
        <v>8730</v>
      </c>
      <c r="H4550" s="31" t="s">
        <v>8731</v>
      </c>
      <c r="I4550" s="168" t="s">
        <v>1755</v>
      </c>
      <c r="J4550" s="173">
        <v>1.0</v>
      </c>
      <c r="K4550" s="31" t="s">
        <v>9</v>
      </c>
      <c r="L4550" s="31" t="s">
        <v>134</v>
      </c>
      <c r="M4550" s="174">
        <v>45764.0</v>
      </c>
      <c r="N4550" s="31" t="s">
        <v>2</v>
      </c>
      <c r="O4550" s="173">
        <v>1.0</v>
      </c>
    </row>
    <row r="4551">
      <c r="A4551" s="99" t="s">
        <v>10464</v>
      </c>
      <c r="B4551" s="168" t="s">
        <v>10340</v>
      </c>
      <c r="C4551" s="31" t="s">
        <v>1735</v>
      </c>
      <c r="D4551" s="168" t="s">
        <v>10341</v>
      </c>
      <c r="E4551" s="31" t="s">
        <v>10342</v>
      </c>
      <c r="F4551" s="31" t="s">
        <v>178</v>
      </c>
      <c r="G4551" s="168" t="s">
        <v>7953</v>
      </c>
      <c r="H4551" s="31" t="s">
        <v>7912</v>
      </c>
      <c r="I4551" s="168" t="s">
        <v>1729</v>
      </c>
      <c r="J4551" s="173">
        <v>1.0</v>
      </c>
      <c r="K4551" s="31" t="s">
        <v>82</v>
      </c>
      <c r="L4551" s="31" t="s">
        <v>134</v>
      </c>
      <c r="M4551" s="174">
        <v>45764.0</v>
      </c>
      <c r="N4551" s="31" t="s">
        <v>2</v>
      </c>
      <c r="O4551" s="173">
        <v>1.0</v>
      </c>
    </row>
    <row r="4552">
      <c r="A4552" s="99" t="s">
        <v>10465</v>
      </c>
      <c r="B4552" s="168" t="s">
        <v>10276</v>
      </c>
      <c r="C4552" s="31" t="s">
        <v>1732</v>
      </c>
      <c r="D4552" s="168" t="s">
        <v>10277</v>
      </c>
      <c r="E4552" s="31" t="s">
        <v>2901</v>
      </c>
      <c r="F4552" s="31" t="s">
        <v>178</v>
      </c>
      <c r="G4552" s="168" t="s">
        <v>8778</v>
      </c>
      <c r="H4552" s="31" t="s">
        <v>8043</v>
      </c>
      <c r="I4552" s="168" t="s">
        <v>9356</v>
      </c>
      <c r="J4552" s="173">
        <v>1.0</v>
      </c>
      <c r="K4552" s="31" t="s">
        <v>945</v>
      </c>
      <c r="L4552" s="31" t="s">
        <v>134</v>
      </c>
      <c r="M4552" s="174">
        <v>45764.0</v>
      </c>
      <c r="N4552" s="31" t="s">
        <v>2</v>
      </c>
      <c r="O4552" s="173">
        <v>1.0</v>
      </c>
    </row>
    <row r="4553">
      <c r="A4553" s="99" t="s">
        <v>10466</v>
      </c>
      <c r="B4553" s="168" t="s">
        <v>10439</v>
      </c>
      <c r="C4553" s="31" t="s">
        <v>1735</v>
      </c>
      <c r="D4553" s="168" t="s">
        <v>10440</v>
      </c>
      <c r="E4553" s="31" t="s">
        <v>5994</v>
      </c>
      <c r="F4553" s="31" t="s">
        <v>725</v>
      </c>
      <c r="G4553" s="168" t="s">
        <v>6811</v>
      </c>
      <c r="H4553" s="31" t="s">
        <v>6812</v>
      </c>
      <c r="I4553" s="168" t="s">
        <v>1729</v>
      </c>
      <c r="J4553" s="173">
        <v>1.0</v>
      </c>
      <c r="K4553" s="31" t="s">
        <v>82</v>
      </c>
      <c r="L4553" s="31" t="s">
        <v>134</v>
      </c>
      <c r="M4553" s="174">
        <v>45764.0</v>
      </c>
      <c r="N4553" s="31" t="s">
        <v>2</v>
      </c>
      <c r="O4553" s="173">
        <v>1.0</v>
      </c>
    </row>
    <row r="4554">
      <c r="A4554" s="99" t="s">
        <v>10467</v>
      </c>
      <c r="B4554" s="168" t="s">
        <v>10075</v>
      </c>
      <c r="C4554" s="31" t="s">
        <v>1735</v>
      </c>
      <c r="D4554" s="168" t="s">
        <v>10076</v>
      </c>
      <c r="E4554" s="31" t="s">
        <v>10077</v>
      </c>
      <c r="F4554" s="31" t="s">
        <v>178</v>
      </c>
      <c r="G4554" s="168" t="s">
        <v>1749</v>
      </c>
      <c r="H4554" s="31" t="s">
        <v>1742</v>
      </c>
      <c r="I4554" s="168" t="s">
        <v>9356</v>
      </c>
      <c r="J4554" s="173">
        <v>1.0</v>
      </c>
      <c r="K4554" s="31" t="s">
        <v>945</v>
      </c>
      <c r="L4554" s="31" t="s">
        <v>134</v>
      </c>
      <c r="M4554" s="174">
        <v>45764.0</v>
      </c>
      <c r="N4554" s="31" t="s">
        <v>2</v>
      </c>
      <c r="O4554" s="173">
        <v>1.0</v>
      </c>
    </row>
    <row r="4555">
      <c r="A4555" s="99" t="s">
        <v>10468</v>
      </c>
      <c r="B4555" s="168" t="s">
        <v>10469</v>
      </c>
      <c r="C4555" s="31" t="s">
        <v>1725</v>
      </c>
      <c r="D4555" s="168" t="s">
        <v>10470</v>
      </c>
      <c r="E4555" s="31" t="s">
        <v>8411</v>
      </c>
      <c r="F4555" s="31" t="s">
        <v>131</v>
      </c>
      <c r="G4555" s="163" t="s">
        <v>1728</v>
      </c>
      <c r="H4555" s="31" t="s">
        <v>1728</v>
      </c>
      <c r="I4555" s="168" t="s">
        <v>1729</v>
      </c>
      <c r="J4555" s="173">
        <v>1.0</v>
      </c>
      <c r="K4555" s="31" t="s">
        <v>82</v>
      </c>
      <c r="L4555" s="31" t="s">
        <v>134</v>
      </c>
      <c r="M4555" s="174">
        <v>45764.0</v>
      </c>
      <c r="N4555" s="31" t="s">
        <v>2</v>
      </c>
      <c r="O4555" s="173">
        <v>1.0</v>
      </c>
    </row>
    <row r="4556">
      <c r="A4556" s="99" t="s">
        <v>10471</v>
      </c>
      <c r="B4556" s="168" t="s">
        <v>9974</v>
      </c>
      <c r="C4556" s="31" t="s">
        <v>1735</v>
      </c>
      <c r="D4556" s="168" t="s">
        <v>9975</v>
      </c>
      <c r="E4556" s="31" t="s">
        <v>4845</v>
      </c>
      <c r="F4556" s="31" t="s">
        <v>517</v>
      </c>
      <c r="G4556" s="168" t="s">
        <v>8829</v>
      </c>
      <c r="H4556" s="31" t="s">
        <v>8830</v>
      </c>
      <c r="I4556" s="168" t="s">
        <v>9356</v>
      </c>
      <c r="J4556" s="173">
        <v>1.0</v>
      </c>
      <c r="K4556" s="31" t="s">
        <v>945</v>
      </c>
      <c r="L4556" s="31" t="s">
        <v>134</v>
      </c>
      <c r="M4556" s="174">
        <v>45764.0</v>
      </c>
      <c r="N4556" s="31" t="s">
        <v>2</v>
      </c>
      <c r="O4556" s="173">
        <v>1.0</v>
      </c>
    </row>
    <row r="4557">
      <c r="A4557" s="99" t="s">
        <v>10472</v>
      </c>
      <c r="B4557" s="168" t="s">
        <v>10469</v>
      </c>
      <c r="C4557" s="31" t="s">
        <v>1732</v>
      </c>
      <c r="D4557" s="168" t="s">
        <v>10470</v>
      </c>
      <c r="E4557" s="31" t="s">
        <v>8411</v>
      </c>
      <c r="F4557" s="31" t="s">
        <v>131</v>
      </c>
      <c r="G4557" s="168" t="s">
        <v>8730</v>
      </c>
      <c r="H4557" s="31" t="s">
        <v>8731</v>
      </c>
      <c r="I4557" s="168" t="s">
        <v>1729</v>
      </c>
      <c r="J4557" s="173">
        <v>1.0</v>
      </c>
      <c r="K4557" s="31" t="s">
        <v>82</v>
      </c>
      <c r="L4557" s="31" t="s">
        <v>134</v>
      </c>
      <c r="M4557" s="174">
        <v>45764.0</v>
      </c>
      <c r="N4557" s="31" t="s">
        <v>2</v>
      </c>
      <c r="O4557" s="173">
        <v>1.0</v>
      </c>
    </row>
    <row r="4558">
      <c r="A4558" s="99" t="s">
        <v>10473</v>
      </c>
      <c r="B4558" s="168" t="s">
        <v>10474</v>
      </c>
      <c r="C4558" s="31" t="s">
        <v>1725</v>
      </c>
      <c r="D4558" s="168" t="s">
        <v>10475</v>
      </c>
      <c r="E4558" s="31" t="s">
        <v>10476</v>
      </c>
      <c r="F4558" s="31" t="s">
        <v>178</v>
      </c>
      <c r="G4558" s="163" t="s">
        <v>1728</v>
      </c>
      <c r="H4558" s="31" t="s">
        <v>1728</v>
      </c>
      <c r="I4558" s="168" t="s">
        <v>1755</v>
      </c>
      <c r="J4558" s="173">
        <v>1.0</v>
      </c>
      <c r="K4558" s="31" t="s">
        <v>9</v>
      </c>
      <c r="L4558" s="31" t="s">
        <v>134</v>
      </c>
      <c r="M4558" s="174">
        <v>45764.0</v>
      </c>
      <c r="N4558" s="31" t="s">
        <v>2</v>
      </c>
      <c r="O4558" s="173">
        <v>1.0</v>
      </c>
    </row>
    <row r="4559">
      <c r="A4559" s="99" t="s">
        <v>10477</v>
      </c>
      <c r="B4559" s="168" t="s">
        <v>10478</v>
      </c>
      <c r="C4559" s="31" t="s">
        <v>1725</v>
      </c>
      <c r="D4559" s="168" t="s">
        <v>10479</v>
      </c>
      <c r="E4559" s="31" t="s">
        <v>10480</v>
      </c>
      <c r="F4559" s="31" t="s">
        <v>517</v>
      </c>
      <c r="G4559" s="163" t="s">
        <v>1728</v>
      </c>
      <c r="H4559" s="31" t="s">
        <v>1728</v>
      </c>
      <c r="I4559" s="168" t="s">
        <v>1729</v>
      </c>
      <c r="J4559" s="173">
        <v>1.0</v>
      </c>
      <c r="K4559" s="31" t="s">
        <v>82</v>
      </c>
      <c r="L4559" s="31" t="s">
        <v>134</v>
      </c>
      <c r="M4559" s="174">
        <v>45764.0</v>
      </c>
      <c r="N4559" s="31" t="s">
        <v>2</v>
      </c>
      <c r="O4559" s="173">
        <v>1.0</v>
      </c>
    </row>
    <row r="4560">
      <c r="A4560" s="99" t="s">
        <v>10481</v>
      </c>
      <c r="B4560" s="168" t="s">
        <v>10482</v>
      </c>
      <c r="C4560" s="31" t="s">
        <v>1725</v>
      </c>
      <c r="D4560" s="168" t="s">
        <v>10483</v>
      </c>
      <c r="E4560" s="31" t="s">
        <v>10484</v>
      </c>
      <c r="F4560" s="31" t="s">
        <v>513</v>
      </c>
      <c r="G4560" s="163" t="s">
        <v>1728</v>
      </c>
      <c r="H4560" s="31" t="s">
        <v>1728</v>
      </c>
      <c r="I4560" s="168" t="s">
        <v>1755</v>
      </c>
      <c r="J4560" s="173">
        <v>1.0</v>
      </c>
      <c r="K4560" s="31" t="s">
        <v>9</v>
      </c>
      <c r="L4560" s="31" t="s">
        <v>134</v>
      </c>
      <c r="M4560" s="174">
        <v>45764.0</v>
      </c>
      <c r="N4560" s="31" t="s">
        <v>2</v>
      </c>
      <c r="O4560" s="173">
        <v>1.0</v>
      </c>
    </row>
    <row r="4561">
      <c r="A4561" s="99" t="s">
        <v>10485</v>
      </c>
      <c r="B4561" s="168" t="s">
        <v>10448</v>
      </c>
      <c r="C4561" s="31" t="s">
        <v>1732</v>
      </c>
      <c r="D4561" s="168" t="s">
        <v>10449</v>
      </c>
      <c r="E4561" s="31" t="s">
        <v>10450</v>
      </c>
      <c r="F4561" s="31" t="s">
        <v>722</v>
      </c>
      <c r="G4561" s="168" t="s">
        <v>6811</v>
      </c>
      <c r="H4561" s="31" t="s">
        <v>6812</v>
      </c>
      <c r="I4561" s="168" t="s">
        <v>1755</v>
      </c>
      <c r="J4561" s="173">
        <v>1.0</v>
      </c>
      <c r="K4561" s="31" t="s">
        <v>9</v>
      </c>
      <c r="L4561" s="31" t="s">
        <v>134</v>
      </c>
      <c r="M4561" s="174">
        <v>45764.0</v>
      </c>
      <c r="N4561" s="31" t="s">
        <v>2</v>
      </c>
      <c r="O4561" s="173">
        <v>1.0</v>
      </c>
    </row>
    <row r="4562">
      <c r="A4562" s="99" t="s">
        <v>10486</v>
      </c>
      <c r="B4562" s="168" t="s">
        <v>10478</v>
      </c>
      <c r="C4562" s="31" t="s">
        <v>1732</v>
      </c>
      <c r="D4562" s="168" t="s">
        <v>10479</v>
      </c>
      <c r="E4562" s="31" t="s">
        <v>10480</v>
      </c>
      <c r="F4562" s="31" t="s">
        <v>517</v>
      </c>
      <c r="G4562" s="168" t="s">
        <v>8730</v>
      </c>
      <c r="H4562" s="31" t="s">
        <v>8731</v>
      </c>
      <c r="I4562" s="168" t="s">
        <v>1729</v>
      </c>
      <c r="J4562" s="173">
        <v>1.0</v>
      </c>
      <c r="K4562" s="31" t="s">
        <v>82</v>
      </c>
      <c r="L4562" s="31" t="s">
        <v>134</v>
      </c>
      <c r="M4562" s="174">
        <v>45764.0</v>
      </c>
      <c r="N4562" s="31" t="s">
        <v>2</v>
      </c>
      <c r="O4562" s="173">
        <v>1.0</v>
      </c>
    </row>
    <row r="4563">
      <c r="A4563" s="99" t="s">
        <v>10487</v>
      </c>
      <c r="B4563" s="168" t="s">
        <v>10361</v>
      </c>
      <c r="C4563" s="31" t="s">
        <v>1732</v>
      </c>
      <c r="D4563" s="168" t="s">
        <v>10362</v>
      </c>
      <c r="E4563" s="31" t="s">
        <v>10363</v>
      </c>
      <c r="F4563" s="31" t="s">
        <v>725</v>
      </c>
      <c r="G4563" s="168" t="s">
        <v>8778</v>
      </c>
      <c r="H4563" s="31" t="s">
        <v>8043</v>
      </c>
      <c r="I4563" s="168" t="s">
        <v>9356</v>
      </c>
      <c r="J4563" s="173">
        <v>1.0</v>
      </c>
      <c r="K4563" s="31" t="s">
        <v>945</v>
      </c>
      <c r="L4563" s="31" t="s">
        <v>134</v>
      </c>
      <c r="M4563" s="174">
        <v>45764.0</v>
      </c>
      <c r="N4563" s="31" t="s">
        <v>2</v>
      </c>
      <c r="O4563" s="173">
        <v>1.0</v>
      </c>
    </row>
    <row r="4564">
      <c r="A4564" s="99" t="s">
        <v>10488</v>
      </c>
      <c r="B4564" s="168" t="s">
        <v>10482</v>
      </c>
      <c r="C4564" s="31" t="s">
        <v>1732</v>
      </c>
      <c r="D4564" s="168" t="s">
        <v>10483</v>
      </c>
      <c r="E4564" s="31" t="s">
        <v>10484</v>
      </c>
      <c r="F4564" s="31" t="s">
        <v>513</v>
      </c>
      <c r="G4564" s="168" t="s">
        <v>1736</v>
      </c>
      <c r="H4564" s="31" t="s">
        <v>1733</v>
      </c>
      <c r="I4564" s="168" t="s">
        <v>1755</v>
      </c>
      <c r="J4564" s="173">
        <v>1.0</v>
      </c>
      <c r="K4564" s="31" t="s">
        <v>9</v>
      </c>
      <c r="L4564" s="31" t="s">
        <v>134</v>
      </c>
      <c r="M4564" s="174">
        <v>45764.0</v>
      </c>
      <c r="N4564" s="31" t="s">
        <v>2</v>
      </c>
      <c r="O4564" s="173">
        <v>1.0</v>
      </c>
    </row>
    <row r="4565">
      <c r="A4565" s="99" t="s">
        <v>10489</v>
      </c>
      <c r="B4565" s="168" t="s">
        <v>9832</v>
      </c>
      <c r="C4565" s="31" t="s">
        <v>1735</v>
      </c>
      <c r="D4565" s="168" t="s">
        <v>9833</v>
      </c>
      <c r="E4565" s="31" t="s">
        <v>5404</v>
      </c>
      <c r="F4565" s="31" t="s">
        <v>129</v>
      </c>
      <c r="G4565" s="168" t="s">
        <v>6891</v>
      </c>
      <c r="H4565" s="31" t="s">
        <v>6719</v>
      </c>
      <c r="I4565" s="168" t="s">
        <v>9356</v>
      </c>
      <c r="J4565" s="173">
        <v>1.0</v>
      </c>
      <c r="K4565" s="31" t="s">
        <v>945</v>
      </c>
      <c r="L4565" s="31" t="s">
        <v>134</v>
      </c>
      <c r="M4565" s="174">
        <v>45764.0</v>
      </c>
      <c r="N4565" s="31" t="s">
        <v>2</v>
      </c>
      <c r="O4565" s="173">
        <v>1.0</v>
      </c>
    </row>
    <row r="4566">
      <c r="A4566" s="99" t="s">
        <v>10490</v>
      </c>
      <c r="B4566" s="168" t="s">
        <v>10491</v>
      </c>
      <c r="C4566" s="31" t="s">
        <v>1725</v>
      </c>
      <c r="D4566" s="168" t="s">
        <v>10492</v>
      </c>
      <c r="E4566" s="31" t="s">
        <v>8912</v>
      </c>
      <c r="F4566" s="31" t="s">
        <v>401</v>
      </c>
      <c r="G4566" s="163" t="s">
        <v>1728</v>
      </c>
      <c r="H4566" s="31" t="s">
        <v>1728</v>
      </c>
      <c r="I4566" s="168" t="s">
        <v>1755</v>
      </c>
      <c r="J4566" s="173">
        <v>1.0</v>
      </c>
      <c r="K4566" s="31" t="s">
        <v>9</v>
      </c>
      <c r="L4566" s="31" t="s">
        <v>134</v>
      </c>
      <c r="M4566" s="174">
        <v>45764.0</v>
      </c>
      <c r="N4566" s="31" t="s">
        <v>2</v>
      </c>
      <c r="O4566" s="173">
        <v>1.0</v>
      </c>
    </row>
    <row r="4567">
      <c r="A4567" s="99" t="s">
        <v>10493</v>
      </c>
      <c r="B4567" s="168" t="s">
        <v>10494</v>
      </c>
      <c r="C4567" s="31" t="s">
        <v>1725</v>
      </c>
      <c r="D4567" s="168" t="s">
        <v>10495</v>
      </c>
      <c r="E4567" s="31" t="s">
        <v>10496</v>
      </c>
      <c r="F4567" s="31" t="s">
        <v>722</v>
      </c>
      <c r="G4567" s="163" t="s">
        <v>1728</v>
      </c>
      <c r="H4567" s="31" t="s">
        <v>1728</v>
      </c>
      <c r="I4567" s="168" t="s">
        <v>1755</v>
      </c>
      <c r="J4567" s="173">
        <v>1.0</v>
      </c>
      <c r="K4567" s="31" t="s">
        <v>9</v>
      </c>
      <c r="L4567" s="31" t="s">
        <v>134</v>
      </c>
      <c r="M4567" s="174">
        <v>45764.0</v>
      </c>
      <c r="N4567" s="31" t="s">
        <v>2</v>
      </c>
      <c r="O4567" s="173">
        <v>1.0</v>
      </c>
    </row>
    <row r="4568">
      <c r="A4568" s="99" t="s">
        <v>10497</v>
      </c>
      <c r="B4568" s="168" t="s">
        <v>10498</v>
      </c>
      <c r="C4568" s="31" t="s">
        <v>1725</v>
      </c>
      <c r="D4568" s="168" t="s">
        <v>10499</v>
      </c>
      <c r="E4568" s="31" t="s">
        <v>10500</v>
      </c>
      <c r="F4568" s="31" t="s">
        <v>722</v>
      </c>
      <c r="G4568" s="163" t="s">
        <v>1728</v>
      </c>
      <c r="H4568" s="31" t="s">
        <v>1728</v>
      </c>
      <c r="I4568" s="168" t="s">
        <v>9356</v>
      </c>
      <c r="J4568" s="173">
        <v>1.0</v>
      </c>
      <c r="K4568" s="31" t="s">
        <v>945</v>
      </c>
      <c r="L4568" s="31" t="s">
        <v>134</v>
      </c>
      <c r="M4568" s="174">
        <v>45764.0</v>
      </c>
      <c r="N4568" s="31" t="s">
        <v>2</v>
      </c>
      <c r="O4568" s="173">
        <v>1.0</v>
      </c>
    </row>
    <row r="4569">
      <c r="A4569" s="99" t="s">
        <v>10501</v>
      </c>
      <c r="B4569" s="168" t="s">
        <v>10502</v>
      </c>
      <c r="C4569" s="31" t="s">
        <v>1725</v>
      </c>
      <c r="D4569" s="168" t="s">
        <v>10503</v>
      </c>
      <c r="E4569" s="31" t="s">
        <v>10504</v>
      </c>
      <c r="F4569" s="31" t="s">
        <v>513</v>
      </c>
      <c r="G4569" s="163" t="s">
        <v>1728</v>
      </c>
      <c r="H4569" s="31" t="s">
        <v>1728</v>
      </c>
      <c r="I4569" s="168" t="s">
        <v>1729</v>
      </c>
      <c r="J4569" s="173">
        <v>1.0</v>
      </c>
      <c r="K4569" s="31" t="s">
        <v>82</v>
      </c>
      <c r="L4569" s="31" t="s">
        <v>134</v>
      </c>
      <c r="M4569" s="174">
        <v>45764.0</v>
      </c>
      <c r="N4569" s="31" t="s">
        <v>2</v>
      </c>
      <c r="O4569" s="173">
        <v>1.0</v>
      </c>
    </row>
    <row r="4570">
      <c r="A4570" s="99" t="s">
        <v>10505</v>
      </c>
      <c r="B4570" s="168" t="s">
        <v>10506</v>
      </c>
      <c r="C4570" s="31" t="s">
        <v>1725</v>
      </c>
      <c r="D4570" s="168" t="s">
        <v>10507</v>
      </c>
      <c r="E4570" s="31" t="s">
        <v>10508</v>
      </c>
      <c r="F4570" s="31" t="s">
        <v>722</v>
      </c>
      <c r="G4570" s="163" t="s">
        <v>1728</v>
      </c>
      <c r="H4570" s="31" t="s">
        <v>1728</v>
      </c>
      <c r="I4570" s="168" t="s">
        <v>1755</v>
      </c>
      <c r="J4570" s="173">
        <v>1.0</v>
      </c>
      <c r="K4570" s="31" t="s">
        <v>9</v>
      </c>
      <c r="L4570" s="31" t="s">
        <v>134</v>
      </c>
      <c r="M4570" s="174">
        <v>45764.0</v>
      </c>
      <c r="N4570" s="31" t="s">
        <v>2</v>
      </c>
      <c r="O4570" s="173">
        <v>1.0</v>
      </c>
    </row>
    <row r="4571">
      <c r="A4571" s="99" t="s">
        <v>10509</v>
      </c>
      <c r="B4571" s="168" t="s">
        <v>10125</v>
      </c>
      <c r="C4571" s="31" t="s">
        <v>1732</v>
      </c>
      <c r="D4571" s="168" t="s">
        <v>10126</v>
      </c>
      <c r="E4571" s="31" t="s">
        <v>5136</v>
      </c>
      <c r="F4571" s="31" t="s">
        <v>722</v>
      </c>
      <c r="G4571" s="168" t="s">
        <v>10510</v>
      </c>
      <c r="H4571" s="31" t="s">
        <v>10511</v>
      </c>
      <c r="I4571" s="168" t="s">
        <v>9356</v>
      </c>
      <c r="J4571" s="173">
        <v>1.0</v>
      </c>
      <c r="K4571" s="31" t="s">
        <v>945</v>
      </c>
      <c r="L4571" s="31" t="s">
        <v>134</v>
      </c>
      <c r="M4571" s="174">
        <v>45764.0</v>
      </c>
      <c r="N4571" s="31" t="s">
        <v>2</v>
      </c>
      <c r="O4571" s="173">
        <v>1.0</v>
      </c>
    </row>
    <row r="4572">
      <c r="A4572" s="99" t="s">
        <v>10512</v>
      </c>
      <c r="B4572" s="168" t="s">
        <v>9773</v>
      </c>
      <c r="C4572" s="31" t="s">
        <v>1732</v>
      </c>
      <c r="D4572" s="168" t="s">
        <v>9774</v>
      </c>
      <c r="E4572" s="31" t="s">
        <v>9775</v>
      </c>
      <c r="F4572" s="31" t="s">
        <v>725</v>
      </c>
      <c r="G4572" s="168" t="s">
        <v>10510</v>
      </c>
      <c r="H4572" s="31" t="s">
        <v>10511</v>
      </c>
      <c r="I4572" s="168" t="s">
        <v>9356</v>
      </c>
      <c r="J4572" s="173">
        <v>1.0</v>
      </c>
      <c r="K4572" s="31" t="s">
        <v>945</v>
      </c>
      <c r="L4572" s="31" t="s">
        <v>134</v>
      </c>
      <c r="M4572" s="174">
        <v>45764.0</v>
      </c>
      <c r="N4572" s="31" t="s">
        <v>2</v>
      </c>
      <c r="O4572" s="173">
        <v>1.0</v>
      </c>
    </row>
    <row r="4573">
      <c r="A4573" s="99" t="s">
        <v>10513</v>
      </c>
      <c r="B4573" s="168" t="s">
        <v>10330</v>
      </c>
      <c r="C4573" s="31" t="s">
        <v>1735</v>
      </c>
      <c r="D4573" s="168" t="s">
        <v>10331</v>
      </c>
      <c r="E4573" s="31" t="s">
        <v>10332</v>
      </c>
      <c r="F4573" s="31" t="s">
        <v>178</v>
      </c>
      <c r="G4573" s="168" t="s">
        <v>8778</v>
      </c>
      <c r="H4573" s="31" t="s">
        <v>8043</v>
      </c>
      <c r="I4573" s="168" t="s">
        <v>1729</v>
      </c>
      <c r="J4573" s="173">
        <v>1.0</v>
      </c>
      <c r="K4573" s="31" t="s">
        <v>82</v>
      </c>
      <c r="L4573" s="31" t="s">
        <v>134</v>
      </c>
      <c r="M4573" s="174">
        <v>45764.0</v>
      </c>
      <c r="N4573" s="31" t="s">
        <v>2</v>
      </c>
      <c r="O4573" s="173">
        <v>1.0</v>
      </c>
    </row>
    <row r="4574">
      <c r="A4574" s="99" t="s">
        <v>10514</v>
      </c>
      <c r="B4574" s="168" t="s">
        <v>10502</v>
      </c>
      <c r="C4574" s="31" t="s">
        <v>1732</v>
      </c>
      <c r="D4574" s="168" t="s">
        <v>10503</v>
      </c>
      <c r="E4574" s="31" t="s">
        <v>10504</v>
      </c>
      <c r="F4574" s="31" t="s">
        <v>513</v>
      </c>
      <c r="G4574" s="168" t="s">
        <v>1749</v>
      </c>
      <c r="H4574" s="31" t="s">
        <v>1742</v>
      </c>
      <c r="I4574" s="168" t="s">
        <v>1729</v>
      </c>
      <c r="J4574" s="173">
        <v>1.0</v>
      </c>
      <c r="K4574" s="31" t="s">
        <v>82</v>
      </c>
      <c r="L4574" s="31" t="s">
        <v>134</v>
      </c>
      <c r="M4574" s="174">
        <v>45764.0</v>
      </c>
      <c r="N4574" s="31" t="s">
        <v>2</v>
      </c>
      <c r="O4574" s="173">
        <v>1.0</v>
      </c>
    </row>
    <row r="4575">
      <c r="A4575" s="99" t="s">
        <v>10515</v>
      </c>
      <c r="B4575" s="168" t="s">
        <v>10453</v>
      </c>
      <c r="C4575" s="31" t="s">
        <v>1732</v>
      </c>
      <c r="D4575" s="168" t="s">
        <v>10454</v>
      </c>
      <c r="E4575" s="31" t="s">
        <v>10455</v>
      </c>
      <c r="F4575" s="31" t="s">
        <v>725</v>
      </c>
      <c r="G4575" s="168" t="s">
        <v>10510</v>
      </c>
      <c r="H4575" s="31" t="s">
        <v>10511</v>
      </c>
      <c r="I4575" s="168" t="s">
        <v>9356</v>
      </c>
      <c r="J4575" s="173">
        <v>1.0</v>
      </c>
      <c r="K4575" s="31" t="s">
        <v>945</v>
      </c>
      <c r="L4575" s="31" t="s">
        <v>134</v>
      </c>
      <c r="M4575" s="174">
        <v>45764.0</v>
      </c>
      <c r="N4575" s="31" t="s">
        <v>2</v>
      </c>
      <c r="O4575" s="173">
        <v>1.0</v>
      </c>
    </row>
    <row r="4576">
      <c r="A4576" s="99" t="s">
        <v>10516</v>
      </c>
      <c r="B4576" s="168" t="s">
        <v>9768</v>
      </c>
      <c r="C4576" s="31" t="s">
        <v>1735</v>
      </c>
      <c r="D4576" s="168" t="s">
        <v>9769</v>
      </c>
      <c r="E4576" s="31" t="s">
        <v>9770</v>
      </c>
      <c r="F4576" s="31" t="s">
        <v>178</v>
      </c>
      <c r="G4576" s="168" t="s">
        <v>7953</v>
      </c>
      <c r="H4576" s="31" t="s">
        <v>7912</v>
      </c>
      <c r="I4576" s="168" t="s">
        <v>1755</v>
      </c>
      <c r="J4576" s="173">
        <v>1.0</v>
      </c>
      <c r="K4576" s="31" t="s">
        <v>9</v>
      </c>
      <c r="L4576" s="31" t="s">
        <v>134</v>
      </c>
      <c r="M4576" s="174">
        <v>45764.0</v>
      </c>
      <c r="N4576" s="31" t="s">
        <v>2</v>
      </c>
      <c r="O4576" s="173">
        <v>1.0</v>
      </c>
    </row>
    <row r="4577">
      <c r="A4577" s="99" t="s">
        <v>10517</v>
      </c>
      <c r="B4577" s="168" t="s">
        <v>10121</v>
      </c>
      <c r="C4577" s="31" t="s">
        <v>1732</v>
      </c>
      <c r="D4577" s="168" t="s">
        <v>10122</v>
      </c>
      <c r="E4577" s="31" t="s">
        <v>10123</v>
      </c>
      <c r="F4577" s="31" t="s">
        <v>722</v>
      </c>
      <c r="G4577" s="168" t="s">
        <v>10510</v>
      </c>
      <c r="H4577" s="31" t="s">
        <v>10511</v>
      </c>
      <c r="I4577" s="168" t="s">
        <v>9356</v>
      </c>
      <c r="J4577" s="173">
        <v>1.0</v>
      </c>
      <c r="K4577" s="31" t="s">
        <v>945</v>
      </c>
      <c r="L4577" s="31" t="s">
        <v>134</v>
      </c>
      <c r="M4577" s="174">
        <v>45764.0</v>
      </c>
      <c r="N4577" s="31" t="s">
        <v>2</v>
      </c>
      <c r="O4577" s="173">
        <v>1.0</v>
      </c>
    </row>
    <row r="4578">
      <c r="A4578" s="99" t="s">
        <v>10518</v>
      </c>
      <c r="B4578" s="168" t="s">
        <v>9840</v>
      </c>
      <c r="C4578" s="31" t="s">
        <v>1732</v>
      </c>
      <c r="D4578" s="168" t="s">
        <v>9841</v>
      </c>
      <c r="E4578" s="31" t="s">
        <v>9842</v>
      </c>
      <c r="F4578" s="31" t="s">
        <v>722</v>
      </c>
      <c r="G4578" s="168" t="s">
        <v>10510</v>
      </c>
      <c r="H4578" s="31" t="s">
        <v>10511</v>
      </c>
      <c r="I4578" s="168" t="s">
        <v>9356</v>
      </c>
      <c r="J4578" s="173">
        <v>1.0</v>
      </c>
      <c r="K4578" s="31" t="s">
        <v>945</v>
      </c>
      <c r="L4578" s="31" t="s">
        <v>134</v>
      </c>
      <c r="M4578" s="174">
        <v>45764.0</v>
      </c>
      <c r="N4578" s="31" t="s">
        <v>2</v>
      </c>
      <c r="O4578" s="173">
        <v>1.0</v>
      </c>
    </row>
    <row r="4579">
      <c r="A4579" s="99" t="s">
        <v>10519</v>
      </c>
      <c r="B4579" s="168" t="s">
        <v>10498</v>
      </c>
      <c r="C4579" s="31" t="s">
        <v>1732</v>
      </c>
      <c r="D4579" s="168" t="s">
        <v>10499</v>
      </c>
      <c r="E4579" s="31" t="s">
        <v>10500</v>
      </c>
      <c r="F4579" s="31" t="s">
        <v>722</v>
      </c>
      <c r="G4579" s="168" t="s">
        <v>10510</v>
      </c>
      <c r="H4579" s="31" t="s">
        <v>10511</v>
      </c>
      <c r="I4579" s="168" t="s">
        <v>9356</v>
      </c>
      <c r="J4579" s="173">
        <v>1.0</v>
      </c>
      <c r="K4579" s="31" t="s">
        <v>945</v>
      </c>
      <c r="L4579" s="31" t="s">
        <v>134</v>
      </c>
      <c r="M4579" s="174">
        <v>45764.0</v>
      </c>
      <c r="N4579" s="31" t="s">
        <v>2</v>
      </c>
      <c r="O4579" s="173">
        <v>1.0</v>
      </c>
    </row>
    <row r="4580">
      <c r="A4580" s="99" t="s">
        <v>10520</v>
      </c>
      <c r="B4580" s="168" t="s">
        <v>10521</v>
      </c>
      <c r="C4580" s="31" t="s">
        <v>1725</v>
      </c>
      <c r="D4580" s="168" t="s">
        <v>10522</v>
      </c>
      <c r="E4580" s="31" t="s">
        <v>10523</v>
      </c>
      <c r="F4580" s="31" t="s">
        <v>513</v>
      </c>
      <c r="G4580" s="163" t="s">
        <v>1728</v>
      </c>
      <c r="H4580" s="31" t="s">
        <v>1728</v>
      </c>
      <c r="I4580" s="168" t="s">
        <v>1729</v>
      </c>
      <c r="J4580" s="173">
        <v>1.0</v>
      </c>
      <c r="K4580" s="31" t="s">
        <v>82</v>
      </c>
      <c r="L4580" s="31" t="s">
        <v>134</v>
      </c>
      <c r="M4580" s="174">
        <v>45764.0</v>
      </c>
      <c r="N4580" s="31" t="s">
        <v>2</v>
      </c>
      <c r="O4580" s="173">
        <v>1.0</v>
      </c>
    </row>
    <row r="4581">
      <c r="A4581" s="99" t="s">
        <v>10524</v>
      </c>
      <c r="B4581" s="168" t="s">
        <v>10506</v>
      </c>
      <c r="C4581" s="31" t="s">
        <v>1732</v>
      </c>
      <c r="D4581" s="168" t="s">
        <v>10507</v>
      </c>
      <c r="E4581" s="31" t="s">
        <v>10508</v>
      </c>
      <c r="F4581" s="31" t="s">
        <v>722</v>
      </c>
      <c r="G4581" s="168" t="s">
        <v>10510</v>
      </c>
      <c r="H4581" s="31" t="s">
        <v>10511</v>
      </c>
      <c r="I4581" s="168" t="s">
        <v>1755</v>
      </c>
      <c r="J4581" s="173">
        <v>1.0</v>
      </c>
      <c r="K4581" s="31" t="s">
        <v>9</v>
      </c>
      <c r="L4581" s="31" t="s">
        <v>134</v>
      </c>
      <c r="M4581" s="174">
        <v>45764.0</v>
      </c>
      <c r="N4581" s="31" t="s">
        <v>2</v>
      </c>
      <c r="O4581" s="173">
        <v>1.0</v>
      </c>
    </row>
    <row r="4582">
      <c r="A4582" s="99" t="s">
        <v>10525</v>
      </c>
      <c r="B4582" s="168" t="s">
        <v>10521</v>
      </c>
      <c r="C4582" s="31" t="s">
        <v>1732</v>
      </c>
      <c r="D4582" s="168" t="s">
        <v>10522</v>
      </c>
      <c r="E4582" s="31" t="s">
        <v>10523</v>
      </c>
      <c r="F4582" s="31" t="s">
        <v>513</v>
      </c>
      <c r="G4582" s="168" t="s">
        <v>1736</v>
      </c>
      <c r="H4582" s="31" t="s">
        <v>1733</v>
      </c>
      <c r="I4582" s="168" t="s">
        <v>1729</v>
      </c>
      <c r="J4582" s="173">
        <v>1.0</v>
      </c>
      <c r="K4582" s="31" t="s">
        <v>82</v>
      </c>
      <c r="L4582" s="31" t="s">
        <v>134</v>
      </c>
      <c r="M4582" s="174">
        <v>45764.0</v>
      </c>
      <c r="N4582" s="31" t="s">
        <v>2</v>
      </c>
      <c r="O4582" s="173">
        <v>1.0</v>
      </c>
    </row>
    <row r="4583">
      <c r="A4583" s="99" t="s">
        <v>10526</v>
      </c>
      <c r="B4583" s="168" t="s">
        <v>10482</v>
      </c>
      <c r="C4583" s="31" t="s">
        <v>1735</v>
      </c>
      <c r="D4583" s="168" t="s">
        <v>10483</v>
      </c>
      <c r="E4583" s="31" t="s">
        <v>10484</v>
      </c>
      <c r="F4583" s="31" t="s">
        <v>513</v>
      </c>
      <c r="G4583" s="168" t="s">
        <v>1736</v>
      </c>
      <c r="H4583" s="31" t="s">
        <v>1733</v>
      </c>
      <c r="I4583" s="168" t="s">
        <v>1755</v>
      </c>
      <c r="J4583" s="173">
        <v>1.0</v>
      </c>
      <c r="K4583" s="31" t="s">
        <v>9</v>
      </c>
      <c r="L4583" s="31" t="s">
        <v>134</v>
      </c>
      <c r="M4583" s="174">
        <v>45764.0</v>
      </c>
      <c r="N4583" s="31" t="s">
        <v>2</v>
      </c>
      <c r="O4583" s="173">
        <v>1.0</v>
      </c>
    </row>
    <row r="4584">
      <c r="A4584" s="99" t="s">
        <v>10527</v>
      </c>
      <c r="B4584" s="168" t="s">
        <v>10528</v>
      </c>
      <c r="C4584" s="31" t="s">
        <v>1725</v>
      </c>
      <c r="D4584" s="168" t="s">
        <v>10529</v>
      </c>
      <c r="E4584" s="31" t="s">
        <v>10530</v>
      </c>
      <c r="F4584" s="31" t="s">
        <v>401</v>
      </c>
      <c r="G4584" s="163" t="s">
        <v>1728</v>
      </c>
      <c r="H4584" s="31" t="s">
        <v>1728</v>
      </c>
      <c r="I4584" s="168" t="s">
        <v>1755</v>
      </c>
      <c r="J4584" s="173">
        <v>1.0</v>
      </c>
      <c r="K4584" s="31" t="s">
        <v>9</v>
      </c>
      <c r="L4584" s="31" t="s">
        <v>134</v>
      </c>
      <c r="M4584" s="174">
        <v>45764.0</v>
      </c>
      <c r="N4584" s="31" t="s">
        <v>2</v>
      </c>
      <c r="O4584" s="173">
        <v>1.0</v>
      </c>
    </row>
    <row r="4585">
      <c r="A4585" s="99" t="s">
        <v>10531</v>
      </c>
      <c r="B4585" s="168" t="s">
        <v>10494</v>
      </c>
      <c r="C4585" s="31" t="s">
        <v>1732</v>
      </c>
      <c r="D4585" s="168" t="s">
        <v>10495</v>
      </c>
      <c r="E4585" s="31" t="s">
        <v>10496</v>
      </c>
      <c r="F4585" s="31" t="s">
        <v>722</v>
      </c>
      <c r="G4585" s="168" t="s">
        <v>10510</v>
      </c>
      <c r="H4585" s="31" t="s">
        <v>10511</v>
      </c>
      <c r="I4585" s="168" t="s">
        <v>1755</v>
      </c>
      <c r="J4585" s="173">
        <v>1.0</v>
      </c>
      <c r="K4585" s="31" t="s">
        <v>9</v>
      </c>
      <c r="L4585" s="31" t="s">
        <v>134</v>
      </c>
      <c r="M4585" s="174">
        <v>45764.0</v>
      </c>
      <c r="N4585" s="31" t="s">
        <v>2</v>
      </c>
      <c r="O4585" s="173">
        <v>1.0</v>
      </c>
    </row>
    <row r="4586">
      <c r="A4586" s="99" t="s">
        <v>10532</v>
      </c>
      <c r="B4586" s="168" t="s">
        <v>10533</v>
      </c>
      <c r="C4586" s="31" t="s">
        <v>1725</v>
      </c>
      <c r="D4586" s="168" t="s">
        <v>10534</v>
      </c>
      <c r="E4586" s="31" t="s">
        <v>4133</v>
      </c>
      <c r="F4586" s="31" t="s">
        <v>129</v>
      </c>
      <c r="G4586" s="163" t="s">
        <v>1728</v>
      </c>
      <c r="H4586" s="31" t="s">
        <v>1728</v>
      </c>
      <c r="I4586" s="168" t="s">
        <v>9356</v>
      </c>
      <c r="J4586" s="173">
        <v>1.0</v>
      </c>
      <c r="K4586" s="31" t="s">
        <v>945</v>
      </c>
      <c r="L4586" s="31" t="s">
        <v>134</v>
      </c>
      <c r="M4586" s="174">
        <v>45764.0</v>
      </c>
      <c r="N4586" s="31" t="s">
        <v>2</v>
      </c>
      <c r="O4586" s="173">
        <v>1.0</v>
      </c>
    </row>
    <row r="4587">
      <c r="A4587" s="99" t="s">
        <v>10535</v>
      </c>
      <c r="B4587" s="168" t="s">
        <v>10325</v>
      </c>
      <c r="C4587" s="31" t="s">
        <v>1735</v>
      </c>
      <c r="D4587" s="168" t="s">
        <v>10326</v>
      </c>
      <c r="E4587" s="31" t="s">
        <v>9785</v>
      </c>
      <c r="F4587" s="31" t="s">
        <v>178</v>
      </c>
      <c r="G4587" s="168" t="s">
        <v>6891</v>
      </c>
      <c r="H4587" s="31" t="s">
        <v>6719</v>
      </c>
      <c r="I4587" s="168" t="s">
        <v>1729</v>
      </c>
      <c r="J4587" s="173">
        <v>1.0</v>
      </c>
      <c r="K4587" s="31" t="s">
        <v>82</v>
      </c>
      <c r="L4587" s="31" t="s">
        <v>134</v>
      </c>
      <c r="M4587" s="174">
        <v>45764.0</v>
      </c>
      <c r="N4587" s="31" t="s">
        <v>2</v>
      </c>
      <c r="O4587" s="173">
        <v>1.0</v>
      </c>
    </row>
    <row r="4588">
      <c r="A4588" s="99" t="s">
        <v>10536</v>
      </c>
      <c r="B4588" s="168" t="s">
        <v>10003</v>
      </c>
      <c r="C4588" s="31" t="s">
        <v>1735</v>
      </c>
      <c r="D4588" s="168" t="s">
        <v>10004</v>
      </c>
      <c r="E4588" s="31" t="s">
        <v>10005</v>
      </c>
      <c r="F4588" s="31" t="s">
        <v>178</v>
      </c>
      <c r="G4588" s="168" t="s">
        <v>1749</v>
      </c>
      <c r="H4588" s="31" t="s">
        <v>1742</v>
      </c>
      <c r="I4588" s="168" t="s">
        <v>1755</v>
      </c>
      <c r="J4588" s="173">
        <v>2.0</v>
      </c>
      <c r="K4588" s="31" t="s">
        <v>9</v>
      </c>
      <c r="L4588" s="31" t="s">
        <v>134</v>
      </c>
      <c r="M4588" s="174">
        <v>45764.0</v>
      </c>
      <c r="N4588" s="31" t="s">
        <v>2</v>
      </c>
      <c r="O4588" s="173">
        <v>2.0</v>
      </c>
    </row>
    <row r="4589">
      <c r="A4589" s="99" t="s">
        <v>10537</v>
      </c>
      <c r="B4589" s="168" t="s">
        <v>9844</v>
      </c>
      <c r="C4589" s="31" t="s">
        <v>1735</v>
      </c>
      <c r="D4589" s="168" t="s">
        <v>9845</v>
      </c>
      <c r="E4589" s="31" t="s">
        <v>2863</v>
      </c>
      <c r="F4589" s="31" t="s">
        <v>517</v>
      </c>
      <c r="G4589" s="168" t="s">
        <v>8829</v>
      </c>
      <c r="H4589" s="31" t="s">
        <v>8830</v>
      </c>
      <c r="I4589" s="168" t="s">
        <v>1755</v>
      </c>
      <c r="J4589" s="173">
        <v>1.0</v>
      </c>
      <c r="K4589" s="31" t="s">
        <v>9</v>
      </c>
      <c r="L4589" s="31" t="s">
        <v>134</v>
      </c>
      <c r="M4589" s="174">
        <v>45764.0</v>
      </c>
      <c r="N4589" s="31" t="s">
        <v>2</v>
      </c>
      <c r="O4589" s="173">
        <v>1.0</v>
      </c>
    </row>
    <row r="4590">
      <c r="A4590" s="99" t="s">
        <v>10538</v>
      </c>
      <c r="B4590" s="168" t="s">
        <v>9393</v>
      </c>
      <c r="C4590" s="31" t="s">
        <v>1735</v>
      </c>
      <c r="D4590" s="168" t="s">
        <v>9394</v>
      </c>
      <c r="E4590" s="31" t="s">
        <v>9395</v>
      </c>
      <c r="F4590" s="31" t="s">
        <v>722</v>
      </c>
      <c r="G4590" s="168" t="s">
        <v>8012</v>
      </c>
      <c r="H4590" s="31" t="s">
        <v>7841</v>
      </c>
      <c r="I4590" s="168" t="s">
        <v>9356</v>
      </c>
      <c r="J4590" s="173">
        <v>1.0</v>
      </c>
      <c r="K4590" s="31" t="s">
        <v>945</v>
      </c>
      <c r="L4590" s="31" t="s">
        <v>134</v>
      </c>
      <c r="M4590" s="174">
        <v>45764.0</v>
      </c>
      <c r="N4590" s="31" t="s">
        <v>2</v>
      </c>
      <c r="O4590" s="173">
        <v>1.0</v>
      </c>
    </row>
    <row r="4591">
      <c r="A4591" s="99" t="s">
        <v>10539</v>
      </c>
      <c r="B4591" s="168" t="s">
        <v>10540</v>
      </c>
      <c r="C4591" s="31" t="s">
        <v>1725</v>
      </c>
      <c r="D4591" s="168" t="s">
        <v>10541</v>
      </c>
      <c r="E4591" s="31" t="s">
        <v>10542</v>
      </c>
      <c r="F4591" s="31" t="s">
        <v>725</v>
      </c>
      <c r="G4591" s="163" t="s">
        <v>1728</v>
      </c>
      <c r="H4591" s="31" t="s">
        <v>1728</v>
      </c>
      <c r="I4591" s="168" t="s">
        <v>9356</v>
      </c>
      <c r="J4591" s="173">
        <v>1.0</v>
      </c>
      <c r="K4591" s="31" t="s">
        <v>945</v>
      </c>
      <c r="L4591" s="31" t="s">
        <v>134</v>
      </c>
      <c r="M4591" s="174">
        <v>45764.0</v>
      </c>
      <c r="N4591" s="31" t="s">
        <v>2</v>
      </c>
      <c r="O4591" s="173">
        <v>1.0</v>
      </c>
    </row>
    <row r="4592">
      <c r="A4592" s="99" t="s">
        <v>10543</v>
      </c>
      <c r="B4592" s="168" t="s">
        <v>9613</v>
      </c>
      <c r="C4592" s="31" t="s">
        <v>1735</v>
      </c>
      <c r="D4592" s="168" t="s">
        <v>9614</v>
      </c>
      <c r="E4592" s="31" t="s">
        <v>9615</v>
      </c>
      <c r="F4592" s="31" t="s">
        <v>131</v>
      </c>
      <c r="G4592" s="168" t="s">
        <v>8730</v>
      </c>
      <c r="H4592" s="31" t="s">
        <v>8731</v>
      </c>
      <c r="I4592" s="168" t="s">
        <v>9356</v>
      </c>
      <c r="J4592" s="173">
        <v>1.0</v>
      </c>
      <c r="K4592" s="31" t="s">
        <v>945</v>
      </c>
      <c r="L4592" s="31" t="s">
        <v>134</v>
      </c>
      <c r="M4592" s="174">
        <v>45764.0</v>
      </c>
      <c r="N4592" s="31" t="s">
        <v>2</v>
      </c>
      <c r="O4592" s="173">
        <v>1.0</v>
      </c>
    </row>
    <row r="4593">
      <c r="A4593" s="99" t="s">
        <v>10544</v>
      </c>
      <c r="B4593" s="168" t="s">
        <v>9961</v>
      </c>
      <c r="C4593" s="31" t="s">
        <v>1735</v>
      </c>
      <c r="D4593" s="168" t="s">
        <v>9962</v>
      </c>
      <c r="E4593" s="31" t="s">
        <v>9963</v>
      </c>
      <c r="F4593" s="31" t="s">
        <v>725</v>
      </c>
      <c r="G4593" s="168" t="s">
        <v>6811</v>
      </c>
      <c r="H4593" s="31" t="s">
        <v>6812</v>
      </c>
      <c r="I4593" s="168" t="s">
        <v>1755</v>
      </c>
      <c r="J4593" s="173">
        <v>1.0</v>
      </c>
      <c r="K4593" s="31" t="s">
        <v>9</v>
      </c>
      <c r="L4593" s="31" t="s">
        <v>134</v>
      </c>
      <c r="M4593" s="174">
        <v>45764.0</v>
      </c>
      <c r="N4593" s="31" t="s">
        <v>2</v>
      </c>
      <c r="O4593" s="173">
        <v>1.0</v>
      </c>
    </row>
    <row r="4594">
      <c r="A4594" s="99" t="s">
        <v>10545</v>
      </c>
      <c r="B4594" s="168" t="s">
        <v>10546</v>
      </c>
      <c r="C4594" s="31" t="s">
        <v>1725</v>
      </c>
      <c r="D4594" s="168" t="s">
        <v>10547</v>
      </c>
      <c r="E4594" s="31" t="s">
        <v>10548</v>
      </c>
      <c r="F4594" s="31" t="s">
        <v>725</v>
      </c>
      <c r="G4594" s="163" t="s">
        <v>1728</v>
      </c>
      <c r="H4594" s="31" t="s">
        <v>1728</v>
      </c>
      <c r="I4594" s="168" t="s">
        <v>9356</v>
      </c>
      <c r="J4594" s="173">
        <v>1.0</v>
      </c>
      <c r="K4594" s="31" t="s">
        <v>945</v>
      </c>
      <c r="L4594" s="31" t="s">
        <v>134</v>
      </c>
      <c r="M4594" s="174">
        <v>45764.0</v>
      </c>
      <c r="N4594" s="31" t="s">
        <v>2</v>
      </c>
      <c r="O4594" s="173">
        <v>1.0</v>
      </c>
    </row>
    <row r="4595">
      <c r="A4595" s="99" t="s">
        <v>10549</v>
      </c>
      <c r="B4595" s="168" t="s">
        <v>10550</v>
      </c>
      <c r="C4595" s="31" t="s">
        <v>1725</v>
      </c>
      <c r="D4595" s="168" t="s">
        <v>10551</v>
      </c>
      <c r="E4595" s="31" t="s">
        <v>4900</v>
      </c>
      <c r="F4595" s="31" t="s">
        <v>132</v>
      </c>
      <c r="G4595" s="163" t="s">
        <v>1728</v>
      </c>
      <c r="H4595" s="31" t="s">
        <v>1728</v>
      </c>
      <c r="I4595" s="168" t="s">
        <v>9356</v>
      </c>
      <c r="J4595" s="173">
        <v>1.0</v>
      </c>
      <c r="K4595" s="31" t="s">
        <v>945</v>
      </c>
      <c r="L4595" s="31" t="s">
        <v>134</v>
      </c>
      <c r="M4595" s="174">
        <v>45764.0</v>
      </c>
      <c r="N4595" s="31" t="s">
        <v>2</v>
      </c>
      <c r="O4595" s="173">
        <v>1.0</v>
      </c>
    </row>
    <row r="4596">
      <c r="A4596" s="99" t="s">
        <v>10552</v>
      </c>
      <c r="B4596" s="168" t="s">
        <v>10553</v>
      </c>
      <c r="C4596" s="31" t="s">
        <v>1725</v>
      </c>
      <c r="D4596" s="168" t="s">
        <v>10554</v>
      </c>
      <c r="E4596" s="31" t="s">
        <v>10555</v>
      </c>
      <c r="F4596" s="31" t="s">
        <v>178</v>
      </c>
      <c r="G4596" s="163" t="s">
        <v>1728</v>
      </c>
      <c r="H4596" s="31" t="s">
        <v>1728</v>
      </c>
      <c r="I4596" s="168" t="s">
        <v>1729</v>
      </c>
      <c r="J4596" s="173">
        <v>1.0</v>
      </c>
      <c r="K4596" s="31" t="s">
        <v>82</v>
      </c>
      <c r="L4596" s="31" t="s">
        <v>134</v>
      </c>
      <c r="M4596" s="174">
        <v>45764.0</v>
      </c>
      <c r="N4596" s="31" t="s">
        <v>2</v>
      </c>
      <c r="O4596" s="173">
        <v>1.0</v>
      </c>
    </row>
    <row r="4597">
      <c r="A4597" s="99" t="s">
        <v>10556</v>
      </c>
      <c r="B4597" s="168" t="s">
        <v>10557</v>
      </c>
      <c r="C4597" s="31" t="s">
        <v>1725</v>
      </c>
      <c r="D4597" s="168" t="s">
        <v>10558</v>
      </c>
      <c r="E4597" s="31" t="s">
        <v>10559</v>
      </c>
      <c r="F4597" s="31" t="s">
        <v>178</v>
      </c>
      <c r="G4597" s="163" t="s">
        <v>1728</v>
      </c>
      <c r="H4597" s="31" t="s">
        <v>1728</v>
      </c>
      <c r="I4597" s="168" t="s">
        <v>1729</v>
      </c>
      <c r="J4597" s="173">
        <v>1.0</v>
      </c>
      <c r="K4597" s="31" t="s">
        <v>82</v>
      </c>
      <c r="L4597" s="31" t="s">
        <v>134</v>
      </c>
      <c r="M4597" s="174">
        <v>45764.0</v>
      </c>
      <c r="N4597" s="31" t="s">
        <v>2</v>
      </c>
      <c r="O4597" s="173">
        <v>1.0</v>
      </c>
    </row>
    <row r="4598">
      <c r="A4598" s="99" t="s">
        <v>10560</v>
      </c>
      <c r="B4598" s="168" t="s">
        <v>10553</v>
      </c>
      <c r="C4598" s="31" t="s">
        <v>1732</v>
      </c>
      <c r="D4598" s="168" t="s">
        <v>10554</v>
      </c>
      <c r="E4598" s="31" t="s">
        <v>10555</v>
      </c>
      <c r="F4598" s="31" t="s">
        <v>178</v>
      </c>
      <c r="G4598" s="168" t="s">
        <v>7953</v>
      </c>
      <c r="H4598" s="31" t="s">
        <v>7912</v>
      </c>
      <c r="I4598" s="168" t="s">
        <v>1729</v>
      </c>
      <c r="J4598" s="173">
        <v>1.0</v>
      </c>
      <c r="K4598" s="31" t="s">
        <v>82</v>
      </c>
      <c r="L4598" s="31" t="s">
        <v>134</v>
      </c>
      <c r="M4598" s="174">
        <v>45764.0</v>
      </c>
      <c r="N4598" s="31" t="s">
        <v>2</v>
      </c>
      <c r="O4598" s="173">
        <v>1.0</v>
      </c>
    </row>
    <row r="4599">
      <c r="A4599" s="99" t="s">
        <v>10561</v>
      </c>
      <c r="B4599" s="168" t="s">
        <v>10562</v>
      </c>
      <c r="C4599" s="31" t="s">
        <v>1725</v>
      </c>
      <c r="D4599" s="168" t="s">
        <v>10563</v>
      </c>
      <c r="E4599" s="31" t="s">
        <v>10564</v>
      </c>
      <c r="F4599" s="31" t="s">
        <v>832</v>
      </c>
      <c r="G4599" s="163" t="s">
        <v>1728</v>
      </c>
      <c r="H4599" s="31" t="s">
        <v>1728</v>
      </c>
      <c r="I4599" s="168" t="s">
        <v>9356</v>
      </c>
      <c r="J4599" s="173">
        <v>1.0</v>
      </c>
      <c r="K4599" s="31" t="s">
        <v>945</v>
      </c>
      <c r="L4599" s="31" t="s">
        <v>134</v>
      </c>
      <c r="M4599" s="174">
        <v>45764.0</v>
      </c>
      <c r="N4599" s="31" t="s">
        <v>2</v>
      </c>
      <c r="O4599" s="173">
        <v>1.0</v>
      </c>
    </row>
    <row r="4600">
      <c r="A4600" s="99" t="s">
        <v>10565</v>
      </c>
      <c r="B4600" s="168" t="s">
        <v>10134</v>
      </c>
      <c r="C4600" s="31" t="s">
        <v>1735</v>
      </c>
      <c r="D4600" s="168" t="s">
        <v>10135</v>
      </c>
      <c r="E4600" s="31" t="s">
        <v>10136</v>
      </c>
      <c r="F4600" s="31" t="s">
        <v>513</v>
      </c>
      <c r="G4600" s="168" t="s">
        <v>1736</v>
      </c>
      <c r="H4600" s="31" t="s">
        <v>1733</v>
      </c>
      <c r="I4600" s="168" t="s">
        <v>9356</v>
      </c>
      <c r="J4600" s="173">
        <v>1.0</v>
      </c>
      <c r="K4600" s="31" t="s">
        <v>945</v>
      </c>
      <c r="L4600" s="31" t="s">
        <v>134</v>
      </c>
      <c r="M4600" s="174">
        <v>45764.0</v>
      </c>
      <c r="N4600" s="31" t="s">
        <v>2</v>
      </c>
      <c r="O4600" s="173">
        <v>1.0</v>
      </c>
    </row>
    <row r="4601">
      <c r="A4601" s="99" t="s">
        <v>10566</v>
      </c>
      <c r="B4601" s="168" t="s">
        <v>9516</v>
      </c>
      <c r="C4601" s="31" t="s">
        <v>1735</v>
      </c>
      <c r="D4601" s="168" t="s">
        <v>9517</v>
      </c>
      <c r="E4601" s="31" t="s">
        <v>6590</v>
      </c>
      <c r="F4601" s="31" t="s">
        <v>178</v>
      </c>
      <c r="G4601" s="168" t="s">
        <v>7953</v>
      </c>
      <c r="H4601" s="31" t="s">
        <v>7912</v>
      </c>
      <c r="I4601" s="168" t="s">
        <v>1755</v>
      </c>
      <c r="J4601" s="173">
        <v>1.0</v>
      </c>
      <c r="K4601" s="31" t="s">
        <v>9</v>
      </c>
      <c r="L4601" s="31" t="s">
        <v>134</v>
      </c>
      <c r="M4601" s="174">
        <v>45764.0</v>
      </c>
      <c r="N4601" s="31" t="s">
        <v>2</v>
      </c>
      <c r="O4601" s="173">
        <v>1.0</v>
      </c>
    </row>
    <row r="4602">
      <c r="A4602" s="99" t="s">
        <v>10567</v>
      </c>
      <c r="B4602" s="168" t="s">
        <v>10568</v>
      </c>
      <c r="C4602" s="31" t="s">
        <v>1725</v>
      </c>
      <c r="D4602" s="168" t="s">
        <v>10569</v>
      </c>
      <c r="E4602" s="31" t="s">
        <v>10570</v>
      </c>
      <c r="F4602" s="31" t="s">
        <v>722</v>
      </c>
      <c r="G4602" s="163" t="s">
        <v>1728</v>
      </c>
      <c r="H4602" s="31" t="s">
        <v>1728</v>
      </c>
      <c r="I4602" s="168" t="s">
        <v>9356</v>
      </c>
      <c r="J4602" s="173">
        <v>1.0</v>
      </c>
      <c r="K4602" s="31" t="s">
        <v>945</v>
      </c>
      <c r="L4602" s="31" t="s">
        <v>134</v>
      </c>
      <c r="M4602" s="174">
        <v>45764.0</v>
      </c>
      <c r="N4602" s="31" t="s">
        <v>2</v>
      </c>
      <c r="O4602" s="173">
        <v>1.0</v>
      </c>
    </row>
    <row r="4603">
      <c r="A4603" s="99" t="s">
        <v>10571</v>
      </c>
      <c r="B4603" s="168" t="s">
        <v>10572</v>
      </c>
      <c r="C4603" s="31" t="s">
        <v>1725</v>
      </c>
      <c r="D4603" s="168" t="s">
        <v>10573</v>
      </c>
      <c r="E4603" s="31" t="s">
        <v>10574</v>
      </c>
      <c r="F4603" s="31" t="s">
        <v>722</v>
      </c>
      <c r="G4603" s="163" t="s">
        <v>1728</v>
      </c>
      <c r="H4603" s="31" t="s">
        <v>1728</v>
      </c>
      <c r="I4603" s="168" t="s">
        <v>1729</v>
      </c>
      <c r="J4603" s="173">
        <v>1.0</v>
      </c>
      <c r="K4603" s="31" t="s">
        <v>82</v>
      </c>
      <c r="L4603" s="31" t="s">
        <v>134</v>
      </c>
      <c r="M4603" s="174">
        <v>45764.0</v>
      </c>
      <c r="N4603" s="31" t="s">
        <v>2</v>
      </c>
      <c r="O4603" s="173">
        <v>1.0</v>
      </c>
    </row>
    <row r="4604">
      <c r="A4604" s="99" t="s">
        <v>10575</v>
      </c>
      <c r="B4604" s="168" t="s">
        <v>10576</v>
      </c>
      <c r="C4604" s="31" t="s">
        <v>1725</v>
      </c>
      <c r="D4604" s="168" t="s">
        <v>10577</v>
      </c>
      <c r="E4604" s="31" t="s">
        <v>10578</v>
      </c>
      <c r="F4604" s="31" t="s">
        <v>517</v>
      </c>
      <c r="G4604" s="163" t="s">
        <v>1728</v>
      </c>
      <c r="H4604" s="31" t="s">
        <v>1728</v>
      </c>
      <c r="I4604" s="168" t="s">
        <v>1755</v>
      </c>
      <c r="J4604" s="173">
        <v>2.0</v>
      </c>
      <c r="K4604" s="31" t="s">
        <v>9</v>
      </c>
      <c r="L4604" s="31" t="s">
        <v>134</v>
      </c>
      <c r="M4604" s="174">
        <v>45764.0</v>
      </c>
      <c r="N4604" s="31" t="s">
        <v>2</v>
      </c>
      <c r="O4604" s="173">
        <v>2.0</v>
      </c>
    </row>
    <row r="4605">
      <c r="A4605" s="99" t="s">
        <v>10579</v>
      </c>
      <c r="B4605" s="168" t="s">
        <v>10152</v>
      </c>
      <c r="C4605" s="31" t="s">
        <v>1735</v>
      </c>
      <c r="D4605" s="168" t="s">
        <v>10153</v>
      </c>
      <c r="E4605" s="31" t="s">
        <v>10154</v>
      </c>
      <c r="F4605" s="31" t="s">
        <v>131</v>
      </c>
      <c r="G4605" s="168" t="s">
        <v>8730</v>
      </c>
      <c r="H4605" s="31" t="s">
        <v>8731</v>
      </c>
      <c r="I4605" s="168" t="s">
        <v>1729</v>
      </c>
      <c r="J4605" s="173">
        <v>1.0</v>
      </c>
      <c r="K4605" s="31" t="s">
        <v>82</v>
      </c>
      <c r="L4605" s="31" t="s">
        <v>134</v>
      </c>
      <c r="M4605" s="174">
        <v>45764.0</v>
      </c>
      <c r="N4605" s="31" t="s">
        <v>2</v>
      </c>
      <c r="O4605" s="173">
        <v>1.0</v>
      </c>
    </row>
    <row r="4606">
      <c r="A4606" s="99" t="s">
        <v>10580</v>
      </c>
      <c r="B4606" s="168" t="s">
        <v>10453</v>
      </c>
      <c r="C4606" s="31" t="s">
        <v>1735</v>
      </c>
      <c r="D4606" s="168" t="s">
        <v>10454</v>
      </c>
      <c r="E4606" s="31" t="s">
        <v>10455</v>
      </c>
      <c r="F4606" s="31" t="s">
        <v>725</v>
      </c>
      <c r="G4606" s="168" t="s">
        <v>10510</v>
      </c>
      <c r="H4606" s="31" t="s">
        <v>10511</v>
      </c>
      <c r="I4606" s="168" t="s">
        <v>9356</v>
      </c>
      <c r="J4606" s="173">
        <v>1.0</v>
      </c>
      <c r="K4606" s="31" t="s">
        <v>945</v>
      </c>
      <c r="L4606" s="31" t="s">
        <v>134</v>
      </c>
      <c r="M4606" s="174">
        <v>45764.0</v>
      </c>
      <c r="N4606" s="31" t="s">
        <v>2</v>
      </c>
      <c r="O4606" s="173">
        <v>1.0</v>
      </c>
    </row>
    <row r="4607">
      <c r="A4607" s="99" t="s">
        <v>10581</v>
      </c>
      <c r="B4607" s="168" t="s">
        <v>10572</v>
      </c>
      <c r="C4607" s="31" t="s">
        <v>1732</v>
      </c>
      <c r="D4607" s="168" t="s">
        <v>10573</v>
      </c>
      <c r="E4607" s="31" t="s">
        <v>10574</v>
      </c>
      <c r="F4607" s="31" t="s">
        <v>722</v>
      </c>
      <c r="G4607" s="168" t="s">
        <v>10510</v>
      </c>
      <c r="H4607" s="31" t="s">
        <v>10511</v>
      </c>
      <c r="I4607" s="168" t="s">
        <v>1729</v>
      </c>
      <c r="J4607" s="173">
        <v>1.0</v>
      </c>
      <c r="K4607" s="31" t="s">
        <v>82</v>
      </c>
      <c r="L4607" s="31" t="s">
        <v>134</v>
      </c>
      <c r="M4607" s="174">
        <v>45764.0</v>
      </c>
      <c r="N4607" s="31" t="s">
        <v>2</v>
      </c>
      <c r="O4607" s="173">
        <v>1.0</v>
      </c>
    </row>
    <row r="4608">
      <c r="A4608" s="99" t="s">
        <v>10582</v>
      </c>
      <c r="B4608" s="168" t="s">
        <v>10163</v>
      </c>
      <c r="C4608" s="31" t="s">
        <v>1735</v>
      </c>
      <c r="D4608" s="168" t="s">
        <v>10164</v>
      </c>
      <c r="E4608" s="31" t="s">
        <v>10165</v>
      </c>
      <c r="F4608" s="31" t="s">
        <v>131</v>
      </c>
      <c r="G4608" s="168" t="s">
        <v>6736</v>
      </c>
      <c r="H4608" s="31" t="s">
        <v>6716</v>
      </c>
      <c r="I4608" s="168" t="s">
        <v>1755</v>
      </c>
      <c r="J4608" s="173">
        <v>1.0</v>
      </c>
      <c r="K4608" s="31" t="s">
        <v>9</v>
      </c>
      <c r="L4608" s="31" t="s">
        <v>134</v>
      </c>
      <c r="M4608" s="174">
        <v>45764.0</v>
      </c>
      <c r="N4608" s="31" t="s">
        <v>2</v>
      </c>
      <c r="O4608" s="173">
        <v>1.0</v>
      </c>
    </row>
    <row r="4609">
      <c r="A4609" s="99" t="s">
        <v>10583</v>
      </c>
      <c r="B4609" s="168" t="s">
        <v>10584</v>
      </c>
      <c r="C4609" s="31" t="s">
        <v>1725</v>
      </c>
      <c r="D4609" s="168" t="s">
        <v>10585</v>
      </c>
      <c r="E4609" s="31" t="s">
        <v>10586</v>
      </c>
      <c r="F4609" s="31" t="s">
        <v>513</v>
      </c>
      <c r="G4609" s="163" t="s">
        <v>1728</v>
      </c>
      <c r="H4609" s="31" t="s">
        <v>1728</v>
      </c>
      <c r="I4609" s="168" t="s">
        <v>9356</v>
      </c>
      <c r="J4609" s="173">
        <v>1.0</v>
      </c>
      <c r="K4609" s="31" t="s">
        <v>945</v>
      </c>
      <c r="L4609" s="31" t="s">
        <v>134</v>
      </c>
      <c r="M4609" s="174">
        <v>45764.0</v>
      </c>
      <c r="N4609" s="31" t="s">
        <v>2</v>
      </c>
      <c r="O4609" s="173">
        <v>1.0</v>
      </c>
    </row>
    <row r="4610">
      <c r="A4610" s="99" t="s">
        <v>10587</v>
      </c>
      <c r="B4610" s="168" t="s">
        <v>9664</v>
      </c>
      <c r="C4610" s="31" t="s">
        <v>1735</v>
      </c>
      <c r="D4610" s="168" t="s">
        <v>9665</v>
      </c>
      <c r="E4610" s="31" t="s">
        <v>9666</v>
      </c>
      <c r="F4610" s="31" t="s">
        <v>722</v>
      </c>
      <c r="G4610" s="168" t="s">
        <v>8012</v>
      </c>
      <c r="H4610" s="31" t="s">
        <v>7841</v>
      </c>
      <c r="I4610" s="168" t="s">
        <v>1755</v>
      </c>
      <c r="J4610" s="173">
        <v>1.0</v>
      </c>
      <c r="K4610" s="31" t="s">
        <v>9</v>
      </c>
      <c r="L4610" s="31" t="s">
        <v>134</v>
      </c>
      <c r="M4610" s="174">
        <v>45764.0</v>
      </c>
      <c r="N4610" s="31" t="s">
        <v>2</v>
      </c>
      <c r="O4610" s="173">
        <v>1.0</v>
      </c>
    </row>
    <row r="4611">
      <c r="A4611" s="99" t="s">
        <v>10588</v>
      </c>
      <c r="B4611" s="168" t="s">
        <v>10589</v>
      </c>
      <c r="C4611" s="31" t="s">
        <v>1725</v>
      </c>
      <c r="D4611" s="168" t="s">
        <v>10590</v>
      </c>
      <c r="E4611" s="31" t="s">
        <v>10591</v>
      </c>
      <c r="F4611" s="31" t="s">
        <v>832</v>
      </c>
      <c r="G4611" s="163" t="s">
        <v>1728</v>
      </c>
      <c r="H4611" s="31" t="s">
        <v>1728</v>
      </c>
      <c r="I4611" s="168" t="s">
        <v>9356</v>
      </c>
      <c r="J4611" s="173">
        <v>1.0</v>
      </c>
      <c r="K4611" s="31" t="s">
        <v>945</v>
      </c>
      <c r="L4611" s="31" t="s">
        <v>134</v>
      </c>
      <c r="M4611" s="174">
        <v>45764.0</v>
      </c>
      <c r="N4611" s="31" t="s">
        <v>2</v>
      </c>
      <c r="O4611" s="173">
        <v>1.0</v>
      </c>
    </row>
    <row r="4612">
      <c r="A4612" s="99" t="s">
        <v>10592</v>
      </c>
      <c r="B4612" s="168" t="s">
        <v>10593</v>
      </c>
      <c r="C4612" s="31" t="s">
        <v>1725</v>
      </c>
      <c r="D4612" s="168" t="s">
        <v>10594</v>
      </c>
      <c r="E4612" s="31" t="s">
        <v>10595</v>
      </c>
      <c r="F4612" s="31" t="s">
        <v>722</v>
      </c>
      <c r="G4612" s="163" t="s">
        <v>1728</v>
      </c>
      <c r="H4612" s="31" t="s">
        <v>1728</v>
      </c>
      <c r="I4612" s="168" t="s">
        <v>1755</v>
      </c>
      <c r="J4612" s="173">
        <v>1.0</v>
      </c>
      <c r="K4612" s="31" t="s">
        <v>9</v>
      </c>
      <c r="L4612" s="31" t="s">
        <v>134</v>
      </c>
      <c r="M4612" s="174">
        <v>45764.0</v>
      </c>
      <c r="N4612" s="31" t="s">
        <v>2</v>
      </c>
      <c r="O4612" s="173">
        <v>1.0</v>
      </c>
    </row>
    <row r="4613">
      <c r="A4613" s="99" t="s">
        <v>10596</v>
      </c>
      <c r="B4613" s="168" t="s">
        <v>10597</v>
      </c>
      <c r="C4613" s="31" t="s">
        <v>1725</v>
      </c>
      <c r="D4613" s="168" t="s">
        <v>10598</v>
      </c>
      <c r="E4613" s="31" t="s">
        <v>10599</v>
      </c>
      <c r="F4613" s="31" t="s">
        <v>722</v>
      </c>
      <c r="G4613" s="163" t="s">
        <v>1728</v>
      </c>
      <c r="H4613" s="31" t="s">
        <v>1728</v>
      </c>
      <c r="I4613" s="168" t="s">
        <v>1729</v>
      </c>
      <c r="J4613" s="173">
        <v>1.0</v>
      </c>
      <c r="K4613" s="31" t="s">
        <v>82</v>
      </c>
      <c r="L4613" s="31" t="s">
        <v>134</v>
      </c>
      <c r="M4613" s="174">
        <v>45764.0</v>
      </c>
      <c r="N4613" s="31" t="s">
        <v>2</v>
      </c>
      <c r="O4613" s="173">
        <v>1.0</v>
      </c>
    </row>
    <row r="4614">
      <c r="A4614" s="99" t="s">
        <v>10600</v>
      </c>
      <c r="B4614" s="168" t="s">
        <v>10293</v>
      </c>
      <c r="C4614" s="31" t="s">
        <v>1735</v>
      </c>
      <c r="D4614" s="168" t="s">
        <v>10294</v>
      </c>
      <c r="E4614" s="31" t="s">
        <v>10295</v>
      </c>
      <c r="F4614" s="31" t="s">
        <v>513</v>
      </c>
      <c r="G4614" s="168" t="s">
        <v>1736</v>
      </c>
      <c r="H4614" s="31" t="s">
        <v>1733</v>
      </c>
      <c r="I4614" s="168" t="s">
        <v>9356</v>
      </c>
      <c r="J4614" s="173">
        <v>1.0</v>
      </c>
      <c r="K4614" s="31" t="s">
        <v>945</v>
      </c>
      <c r="L4614" s="31" t="s">
        <v>134</v>
      </c>
      <c r="M4614" s="174">
        <v>45764.0</v>
      </c>
      <c r="N4614" s="31" t="s">
        <v>2</v>
      </c>
      <c r="O4614" s="173">
        <v>1.0</v>
      </c>
    </row>
    <row r="4615">
      <c r="A4615" s="99" t="s">
        <v>10601</v>
      </c>
      <c r="B4615" s="168" t="s">
        <v>10593</v>
      </c>
      <c r="C4615" s="31" t="s">
        <v>1732</v>
      </c>
      <c r="D4615" s="168" t="s">
        <v>10594</v>
      </c>
      <c r="E4615" s="31" t="s">
        <v>10595</v>
      </c>
      <c r="F4615" s="31" t="s">
        <v>722</v>
      </c>
      <c r="G4615" s="168" t="s">
        <v>6811</v>
      </c>
      <c r="H4615" s="31" t="s">
        <v>6812</v>
      </c>
      <c r="I4615" s="168" t="s">
        <v>1755</v>
      </c>
      <c r="J4615" s="173">
        <v>1.0</v>
      </c>
      <c r="K4615" s="31" t="s">
        <v>9</v>
      </c>
      <c r="L4615" s="31" t="s">
        <v>134</v>
      </c>
      <c r="M4615" s="174">
        <v>45764.0</v>
      </c>
      <c r="N4615" s="31" t="s">
        <v>2</v>
      </c>
      <c r="O4615" s="173">
        <v>1.0</v>
      </c>
    </row>
    <row r="4616">
      <c r="A4616" s="99" t="s">
        <v>10602</v>
      </c>
      <c r="B4616" s="168" t="s">
        <v>10491</v>
      </c>
      <c r="C4616" s="31" t="s">
        <v>1732</v>
      </c>
      <c r="D4616" s="168" t="s">
        <v>10492</v>
      </c>
      <c r="E4616" s="31" t="s">
        <v>8912</v>
      </c>
      <c r="F4616" s="31" t="s">
        <v>401</v>
      </c>
      <c r="G4616" s="168" t="s">
        <v>8744</v>
      </c>
      <c r="H4616" s="31" t="s">
        <v>8048</v>
      </c>
      <c r="I4616" s="168" t="s">
        <v>1755</v>
      </c>
      <c r="J4616" s="173">
        <v>1.0</v>
      </c>
      <c r="K4616" s="31" t="s">
        <v>9</v>
      </c>
      <c r="L4616" s="31" t="s">
        <v>134</v>
      </c>
      <c r="M4616" s="174">
        <v>45764.0</v>
      </c>
      <c r="N4616" s="31" t="s">
        <v>2</v>
      </c>
      <c r="O4616" s="173">
        <v>1.0</v>
      </c>
    </row>
    <row r="4617">
      <c r="A4617" s="99" t="s">
        <v>10603</v>
      </c>
      <c r="B4617" s="168" t="s">
        <v>10604</v>
      </c>
      <c r="C4617" s="31" t="s">
        <v>1725</v>
      </c>
      <c r="D4617" s="168" t="s">
        <v>10605</v>
      </c>
      <c r="E4617" s="31" t="s">
        <v>2233</v>
      </c>
      <c r="F4617" s="31" t="s">
        <v>722</v>
      </c>
      <c r="G4617" s="163" t="s">
        <v>1728</v>
      </c>
      <c r="H4617" s="31" t="s">
        <v>1728</v>
      </c>
      <c r="I4617" s="168" t="s">
        <v>9356</v>
      </c>
      <c r="J4617" s="173">
        <v>1.0</v>
      </c>
      <c r="K4617" s="31" t="s">
        <v>945</v>
      </c>
      <c r="L4617" s="31" t="s">
        <v>134</v>
      </c>
      <c r="M4617" s="174">
        <v>45764.0</v>
      </c>
      <c r="N4617" s="31" t="s">
        <v>2</v>
      </c>
      <c r="O4617" s="173">
        <v>1.0</v>
      </c>
    </row>
    <row r="4618">
      <c r="A4618" s="99" t="s">
        <v>10606</v>
      </c>
      <c r="B4618" s="168" t="s">
        <v>10403</v>
      </c>
      <c r="C4618" s="31" t="s">
        <v>1732</v>
      </c>
      <c r="D4618" s="168" t="s">
        <v>10404</v>
      </c>
      <c r="E4618" s="31" t="s">
        <v>2808</v>
      </c>
      <c r="F4618" s="31" t="s">
        <v>401</v>
      </c>
      <c r="G4618" s="168" t="s">
        <v>8744</v>
      </c>
      <c r="H4618" s="31" t="s">
        <v>8048</v>
      </c>
      <c r="I4618" s="168" t="s">
        <v>1755</v>
      </c>
      <c r="J4618" s="173">
        <v>1.0</v>
      </c>
      <c r="K4618" s="31" t="s">
        <v>9</v>
      </c>
      <c r="L4618" s="31" t="s">
        <v>134</v>
      </c>
      <c r="M4618" s="174">
        <v>45764.0</v>
      </c>
      <c r="N4618" s="31" t="s">
        <v>2</v>
      </c>
      <c r="O4618" s="173">
        <v>1.0</v>
      </c>
    </row>
    <row r="4619">
      <c r="A4619" s="99" t="s">
        <v>10607</v>
      </c>
      <c r="B4619" s="168" t="s">
        <v>10435</v>
      </c>
      <c r="C4619" s="31" t="s">
        <v>1732</v>
      </c>
      <c r="D4619" s="168" t="s">
        <v>10436</v>
      </c>
      <c r="E4619" s="31" t="s">
        <v>10437</v>
      </c>
      <c r="F4619" s="31" t="s">
        <v>403</v>
      </c>
      <c r="G4619" s="168" t="s">
        <v>8744</v>
      </c>
      <c r="H4619" s="31" t="s">
        <v>8048</v>
      </c>
      <c r="I4619" s="168" t="s">
        <v>9356</v>
      </c>
      <c r="J4619" s="173">
        <v>1.0</v>
      </c>
      <c r="K4619" s="31" t="s">
        <v>945</v>
      </c>
      <c r="L4619" s="31" t="s">
        <v>134</v>
      </c>
      <c r="M4619" s="174">
        <v>45764.0</v>
      </c>
      <c r="N4619" s="31" t="s">
        <v>2</v>
      </c>
      <c r="O4619" s="173">
        <v>1.0</v>
      </c>
    </row>
    <row r="4620">
      <c r="A4620" s="99" t="s">
        <v>10608</v>
      </c>
      <c r="B4620" s="168" t="s">
        <v>10584</v>
      </c>
      <c r="C4620" s="31" t="s">
        <v>1732</v>
      </c>
      <c r="D4620" s="168" t="s">
        <v>10585</v>
      </c>
      <c r="E4620" s="31" t="s">
        <v>10586</v>
      </c>
      <c r="F4620" s="31" t="s">
        <v>513</v>
      </c>
      <c r="G4620" s="168" t="s">
        <v>8744</v>
      </c>
      <c r="H4620" s="31" t="s">
        <v>8048</v>
      </c>
      <c r="I4620" s="168" t="s">
        <v>9356</v>
      </c>
      <c r="J4620" s="173">
        <v>1.0</v>
      </c>
      <c r="K4620" s="31" t="s">
        <v>945</v>
      </c>
      <c r="L4620" s="31" t="s">
        <v>134</v>
      </c>
      <c r="M4620" s="174">
        <v>45764.0</v>
      </c>
      <c r="N4620" s="31" t="s">
        <v>2</v>
      </c>
      <c r="O4620" s="173">
        <v>1.0</v>
      </c>
    </row>
    <row r="4621">
      <c r="A4621" s="99" t="s">
        <v>10609</v>
      </c>
      <c r="B4621" s="168" t="s">
        <v>9773</v>
      </c>
      <c r="C4621" s="31" t="s">
        <v>1735</v>
      </c>
      <c r="D4621" s="168" t="s">
        <v>9774</v>
      </c>
      <c r="E4621" s="31" t="s">
        <v>9775</v>
      </c>
      <c r="F4621" s="31" t="s">
        <v>725</v>
      </c>
      <c r="G4621" s="168" t="s">
        <v>10510</v>
      </c>
      <c r="H4621" s="31" t="s">
        <v>10511</v>
      </c>
      <c r="I4621" s="168" t="s">
        <v>9356</v>
      </c>
      <c r="J4621" s="173">
        <v>1.0</v>
      </c>
      <c r="K4621" s="31" t="s">
        <v>945</v>
      </c>
      <c r="L4621" s="31" t="s">
        <v>134</v>
      </c>
      <c r="M4621" s="174">
        <v>45764.0</v>
      </c>
      <c r="N4621" s="31" t="s">
        <v>2</v>
      </c>
      <c r="O4621" s="173">
        <v>1.0</v>
      </c>
    </row>
    <row r="4622">
      <c r="A4622" s="99" t="s">
        <v>10610</v>
      </c>
      <c r="B4622" s="168" t="s">
        <v>10611</v>
      </c>
      <c r="C4622" s="31" t="s">
        <v>1725</v>
      </c>
      <c r="D4622" s="168" t="s">
        <v>10612</v>
      </c>
      <c r="E4622" s="31" t="s">
        <v>10613</v>
      </c>
      <c r="F4622" s="31" t="s">
        <v>403</v>
      </c>
      <c r="G4622" s="163" t="s">
        <v>1728</v>
      </c>
      <c r="H4622" s="31" t="s">
        <v>1728</v>
      </c>
      <c r="I4622" s="168" t="s">
        <v>9356</v>
      </c>
      <c r="J4622" s="173">
        <v>1.0</v>
      </c>
      <c r="K4622" s="31" t="s">
        <v>945</v>
      </c>
      <c r="L4622" s="31" t="s">
        <v>134</v>
      </c>
      <c r="M4622" s="174">
        <v>45764.0</v>
      </c>
      <c r="N4622" s="31" t="s">
        <v>2</v>
      </c>
      <c r="O4622" s="173">
        <v>1.0</v>
      </c>
    </row>
    <row r="4623">
      <c r="A4623" s="99" t="s">
        <v>10614</v>
      </c>
      <c r="B4623" s="168" t="s">
        <v>10469</v>
      </c>
      <c r="C4623" s="31" t="s">
        <v>1735</v>
      </c>
      <c r="D4623" s="168" t="s">
        <v>10470</v>
      </c>
      <c r="E4623" s="31" t="s">
        <v>8411</v>
      </c>
      <c r="F4623" s="31" t="s">
        <v>131</v>
      </c>
      <c r="G4623" s="168" t="s">
        <v>8730</v>
      </c>
      <c r="H4623" s="31" t="s">
        <v>8731</v>
      </c>
      <c r="I4623" s="168" t="s">
        <v>1729</v>
      </c>
      <c r="J4623" s="173">
        <v>1.0</v>
      </c>
      <c r="K4623" s="31" t="s">
        <v>82</v>
      </c>
      <c r="L4623" s="31" t="s">
        <v>134</v>
      </c>
      <c r="M4623" s="174">
        <v>45764.0</v>
      </c>
      <c r="N4623" s="31" t="s">
        <v>2</v>
      </c>
      <c r="O4623" s="173">
        <v>1.0</v>
      </c>
    </row>
    <row r="4624">
      <c r="A4624" s="99" t="s">
        <v>10615</v>
      </c>
      <c r="B4624" s="168" t="s">
        <v>10553</v>
      </c>
      <c r="C4624" s="31" t="s">
        <v>1735</v>
      </c>
      <c r="D4624" s="168" t="s">
        <v>10554</v>
      </c>
      <c r="E4624" s="31" t="s">
        <v>10555</v>
      </c>
      <c r="F4624" s="31" t="s">
        <v>178</v>
      </c>
      <c r="G4624" s="168" t="s">
        <v>7953</v>
      </c>
      <c r="H4624" s="31" t="s">
        <v>7912</v>
      </c>
      <c r="I4624" s="168" t="s">
        <v>1729</v>
      </c>
      <c r="J4624" s="173">
        <v>1.0</v>
      </c>
      <c r="K4624" s="31" t="s">
        <v>82</v>
      </c>
      <c r="L4624" s="31" t="s">
        <v>134</v>
      </c>
      <c r="M4624" s="174">
        <v>45764.0</v>
      </c>
      <c r="N4624" s="31" t="s">
        <v>2</v>
      </c>
      <c r="O4624" s="173">
        <v>1.0</v>
      </c>
    </row>
    <row r="4625">
      <c r="A4625" s="99" t="s">
        <v>10616</v>
      </c>
      <c r="B4625" s="168" t="s">
        <v>10528</v>
      </c>
      <c r="C4625" s="31" t="s">
        <v>1732</v>
      </c>
      <c r="D4625" s="168" t="s">
        <v>10529</v>
      </c>
      <c r="E4625" s="31" t="s">
        <v>10530</v>
      </c>
      <c r="F4625" s="31" t="s">
        <v>401</v>
      </c>
      <c r="G4625" s="168" t="s">
        <v>8744</v>
      </c>
      <c r="H4625" s="31" t="s">
        <v>8048</v>
      </c>
      <c r="I4625" s="168" t="s">
        <v>1755</v>
      </c>
      <c r="J4625" s="173">
        <v>1.0</v>
      </c>
      <c r="K4625" s="31" t="s">
        <v>9</v>
      </c>
      <c r="L4625" s="31" t="s">
        <v>134</v>
      </c>
      <c r="M4625" s="174">
        <v>45764.0</v>
      </c>
      <c r="N4625" s="31" t="s">
        <v>2</v>
      </c>
      <c r="O4625" s="173">
        <v>1.0</v>
      </c>
    </row>
    <row r="4626">
      <c r="A4626" s="99" t="s">
        <v>10617</v>
      </c>
      <c r="B4626" s="168" t="s">
        <v>10597</v>
      </c>
      <c r="C4626" s="31" t="s">
        <v>1732</v>
      </c>
      <c r="D4626" s="168" t="s">
        <v>10598</v>
      </c>
      <c r="E4626" s="31" t="s">
        <v>10599</v>
      </c>
      <c r="F4626" s="31" t="s">
        <v>722</v>
      </c>
      <c r="G4626" s="168" t="s">
        <v>10510</v>
      </c>
      <c r="H4626" s="31" t="s">
        <v>10511</v>
      </c>
      <c r="I4626" s="168" t="s">
        <v>1729</v>
      </c>
      <c r="J4626" s="173">
        <v>1.0</v>
      </c>
      <c r="K4626" s="31" t="s">
        <v>82</v>
      </c>
      <c r="L4626" s="31" t="s">
        <v>134</v>
      </c>
      <c r="M4626" s="174">
        <v>45764.0</v>
      </c>
      <c r="N4626" s="31" t="s">
        <v>2</v>
      </c>
      <c r="O4626" s="173">
        <v>1.0</v>
      </c>
    </row>
    <row r="4627">
      <c r="A4627" s="99" t="s">
        <v>10618</v>
      </c>
      <c r="B4627" s="168" t="s">
        <v>10619</v>
      </c>
      <c r="C4627" s="31" t="s">
        <v>1725</v>
      </c>
      <c r="D4627" s="168" t="s">
        <v>10620</v>
      </c>
      <c r="E4627" s="31" t="s">
        <v>10621</v>
      </c>
      <c r="F4627" s="31" t="s">
        <v>722</v>
      </c>
      <c r="G4627" s="163" t="s">
        <v>1728</v>
      </c>
      <c r="H4627" s="31" t="s">
        <v>1728</v>
      </c>
      <c r="I4627" s="168" t="s">
        <v>1755</v>
      </c>
      <c r="J4627" s="173">
        <v>1.0</v>
      </c>
      <c r="K4627" s="31" t="s">
        <v>9</v>
      </c>
      <c r="L4627" s="31" t="s">
        <v>134</v>
      </c>
      <c r="M4627" s="174">
        <v>45764.0</v>
      </c>
      <c r="N4627" s="31" t="s">
        <v>2</v>
      </c>
      <c r="O4627" s="173">
        <v>1.0</v>
      </c>
    </row>
    <row r="4628">
      <c r="A4628" s="99" t="s">
        <v>10622</v>
      </c>
      <c r="B4628" s="168" t="s">
        <v>10421</v>
      </c>
      <c r="C4628" s="31" t="s">
        <v>1732</v>
      </c>
      <c r="D4628" s="168" t="s">
        <v>10422</v>
      </c>
      <c r="E4628" s="31" t="s">
        <v>10423</v>
      </c>
      <c r="F4628" s="31" t="s">
        <v>401</v>
      </c>
      <c r="G4628" s="168" t="s">
        <v>8744</v>
      </c>
      <c r="H4628" s="31" t="s">
        <v>8048</v>
      </c>
      <c r="I4628" s="168" t="s">
        <v>9356</v>
      </c>
      <c r="J4628" s="173">
        <v>2.0</v>
      </c>
      <c r="K4628" s="31" t="s">
        <v>945</v>
      </c>
      <c r="L4628" s="31" t="s">
        <v>134</v>
      </c>
      <c r="M4628" s="174">
        <v>45764.0</v>
      </c>
      <c r="N4628" s="31" t="s">
        <v>2</v>
      </c>
      <c r="O4628" s="173">
        <v>2.0</v>
      </c>
    </row>
    <row r="4629">
      <c r="A4629" s="99" t="s">
        <v>10623</v>
      </c>
      <c r="B4629" s="168" t="s">
        <v>10611</v>
      </c>
      <c r="C4629" s="31" t="s">
        <v>1732</v>
      </c>
      <c r="D4629" s="168" t="s">
        <v>10612</v>
      </c>
      <c r="E4629" s="31" t="s">
        <v>10613</v>
      </c>
      <c r="F4629" s="31" t="s">
        <v>403</v>
      </c>
      <c r="G4629" s="168" t="s">
        <v>8744</v>
      </c>
      <c r="H4629" s="31" t="s">
        <v>8048</v>
      </c>
      <c r="I4629" s="168" t="s">
        <v>9356</v>
      </c>
      <c r="J4629" s="173">
        <v>1.0</v>
      </c>
      <c r="K4629" s="31" t="s">
        <v>945</v>
      </c>
      <c r="L4629" s="31" t="s">
        <v>134</v>
      </c>
      <c r="M4629" s="174">
        <v>45764.0</v>
      </c>
      <c r="N4629" s="31" t="s">
        <v>2</v>
      </c>
      <c r="O4629" s="173">
        <v>1.0</v>
      </c>
    </row>
    <row r="4630">
      <c r="A4630" s="99" t="s">
        <v>10624</v>
      </c>
      <c r="B4630" s="168" t="s">
        <v>10625</v>
      </c>
      <c r="C4630" s="31" t="s">
        <v>1725</v>
      </c>
      <c r="D4630" s="168" t="s">
        <v>10626</v>
      </c>
      <c r="E4630" s="31" t="s">
        <v>10627</v>
      </c>
      <c r="F4630" s="31" t="s">
        <v>132</v>
      </c>
      <c r="G4630" s="163" t="s">
        <v>1728</v>
      </c>
      <c r="H4630" s="31" t="s">
        <v>1728</v>
      </c>
      <c r="I4630" s="168" t="s">
        <v>1729</v>
      </c>
      <c r="J4630" s="173">
        <v>1.0</v>
      </c>
      <c r="K4630" s="31" t="s">
        <v>82</v>
      </c>
      <c r="L4630" s="31" t="s">
        <v>134</v>
      </c>
      <c r="M4630" s="174">
        <v>45764.0</v>
      </c>
      <c r="N4630" s="31" t="s">
        <v>2</v>
      </c>
      <c r="O4630" s="173">
        <v>1.0</v>
      </c>
    </row>
    <row r="4631">
      <c r="A4631" s="99" t="s">
        <v>10628</v>
      </c>
      <c r="B4631" s="168" t="s">
        <v>10502</v>
      </c>
      <c r="C4631" s="31" t="s">
        <v>1735</v>
      </c>
      <c r="D4631" s="168" t="s">
        <v>10503</v>
      </c>
      <c r="E4631" s="31" t="s">
        <v>10504</v>
      </c>
      <c r="F4631" s="31" t="s">
        <v>513</v>
      </c>
      <c r="G4631" s="168" t="s">
        <v>1749</v>
      </c>
      <c r="H4631" s="31" t="s">
        <v>1742</v>
      </c>
      <c r="I4631" s="168" t="s">
        <v>1729</v>
      </c>
      <c r="J4631" s="173">
        <v>1.0</v>
      </c>
      <c r="K4631" s="31" t="s">
        <v>82</v>
      </c>
      <c r="L4631" s="31" t="s">
        <v>134</v>
      </c>
      <c r="M4631" s="174">
        <v>45764.0</v>
      </c>
      <c r="N4631" s="31" t="s">
        <v>2</v>
      </c>
      <c r="O4631" s="173">
        <v>1.0</v>
      </c>
    </row>
    <row r="4632">
      <c r="A4632" s="99" t="s">
        <v>10629</v>
      </c>
      <c r="B4632" s="168" t="s">
        <v>10379</v>
      </c>
      <c r="C4632" s="31" t="s">
        <v>1732</v>
      </c>
      <c r="D4632" s="168" t="s">
        <v>10380</v>
      </c>
      <c r="E4632" s="31" t="s">
        <v>10381</v>
      </c>
      <c r="F4632" s="31" t="s">
        <v>401</v>
      </c>
      <c r="G4632" s="168" t="s">
        <v>8744</v>
      </c>
      <c r="H4632" s="31" t="s">
        <v>8048</v>
      </c>
      <c r="I4632" s="168" t="s">
        <v>9356</v>
      </c>
      <c r="J4632" s="173">
        <v>1.0</v>
      </c>
      <c r="K4632" s="31" t="s">
        <v>945</v>
      </c>
      <c r="L4632" s="31" t="s">
        <v>134</v>
      </c>
      <c r="M4632" s="174">
        <v>45764.0</v>
      </c>
      <c r="N4632" s="31" t="s">
        <v>2</v>
      </c>
      <c r="O4632" s="173">
        <v>1.0</v>
      </c>
    </row>
    <row r="4633">
      <c r="A4633" s="99" t="s">
        <v>10630</v>
      </c>
      <c r="B4633" s="168" t="s">
        <v>10625</v>
      </c>
      <c r="C4633" s="31" t="s">
        <v>1732</v>
      </c>
      <c r="D4633" s="168" t="s">
        <v>10626</v>
      </c>
      <c r="E4633" s="31" t="s">
        <v>10627</v>
      </c>
      <c r="F4633" s="31" t="s">
        <v>132</v>
      </c>
      <c r="G4633" s="168" t="s">
        <v>8829</v>
      </c>
      <c r="H4633" s="31" t="s">
        <v>8830</v>
      </c>
      <c r="I4633" s="168" t="s">
        <v>1729</v>
      </c>
      <c r="J4633" s="173">
        <v>1.0</v>
      </c>
      <c r="K4633" s="31" t="s">
        <v>82</v>
      </c>
      <c r="L4633" s="31" t="s">
        <v>134</v>
      </c>
      <c r="M4633" s="174">
        <v>45764.0</v>
      </c>
      <c r="N4633" s="31" t="s">
        <v>2</v>
      </c>
      <c r="O4633" s="173">
        <v>1.0</v>
      </c>
    </row>
    <row r="4634">
      <c r="A4634" s="99" t="s">
        <v>10631</v>
      </c>
      <c r="B4634" s="168" t="s">
        <v>10632</v>
      </c>
      <c r="C4634" s="31" t="s">
        <v>1725</v>
      </c>
      <c r="D4634" s="168" t="s">
        <v>10633</v>
      </c>
      <c r="E4634" s="31" t="s">
        <v>10634</v>
      </c>
      <c r="F4634" s="31" t="s">
        <v>178</v>
      </c>
      <c r="G4634" s="163" t="s">
        <v>1728</v>
      </c>
      <c r="H4634" s="31" t="s">
        <v>1728</v>
      </c>
      <c r="I4634" s="168" t="s">
        <v>1729</v>
      </c>
      <c r="J4634" s="173">
        <v>1.0</v>
      </c>
      <c r="K4634" s="31" t="s">
        <v>82</v>
      </c>
      <c r="L4634" s="31" t="s">
        <v>134</v>
      </c>
      <c r="M4634" s="174">
        <v>45764.0</v>
      </c>
      <c r="N4634" s="31" t="s">
        <v>2</v>
      </c>
      <c r="O4634" s="173">
        <v>1.0</v>
      </c>
    </row>
    <row r="4635">
      <c r="A4635" s="99" t="s">
        <v>10635</v>
      </c>
      <c r="B4635" s="168" t="s">
        <v>10403</v>
      </c>
      <c r="C4635" s="31" t="s">
        <v>1735</v>
      </c>
      <c r="D4635" s="168" t="s">
        <v>10404</v>
      </c>
      <c r="E4635" s="31" t="s">
        <v>2808</v>
      </c>
      <c r="F4635" s="31" t="s">
        <v>401</v>
      </c>
      <c r="G4635" s="168" t="s">
        <v>8744</v>
      </c>
      <c r="H4635" s="31" t="s">
        <v>8048</v>
      </c>
      <c r="I4635" s="168" t="s">
        <v>1755</v>
      </c>
      <c r="J4635" s="173">
        <v>1.0</v>
      </c>
      <c r="K4635" s="31" t="s">
        <v>9</v>
      </c>
      <c r="L4635" s="31" t="s">
        <v>134</v>
      </c>
      <c r="M4635" s="174">
        <v>45764.0</v>
      </c>
      <c r="N4635" s="31" t="s">
        <v>2</v>
      </c>
      <c r="O4635" s="173">
        <v>1.0</v>
      </c>
    </row>
    <row r="4636">
      <c r="A4636" s="99" t="s">
        <v>10636</v>
      </c>
      <c r="B4636" s="168" t="s">
        <v>10637</v>
      </c>
      <c r="C4636" s="31" t="s">
        <v>1725</v>
      </c>
      <c r="D4636" s="168" t="s">
        <v>10638</v>
      </c>
      <c r="E4636" s="31" t="s">
        <v>10639</v>
      </c>
      <c r="F4636" s="31" t="s">
        <v>129</v>
      </c>
      <c r="G4636" s="163" t="s">
        <v>1728</v>
      </c>
      <c r="H4636" s="31" t="s">
        <v>1728</v>
      </c>
      <c r="I4636" s="168" t="s">
        <v>1755</v>
      </c>
      <c r="J4636" s="173">
        <v>1.0</v>
      </c>
      <c r="K4636" s="31" t="s">
        <v>9</v>
      </c>
      <c r="L4636" s="31" t="s">
        <v>134</v>
      </c>
      <c r="M4636" s="174">
        <v>45764.0</v>
      </c>
      <c r="N4636" s="31" t="s">
        <v>2</v>
      </c>
      <c r="O4636" s="173">
        <v>1.0</v>
      </c>
    </row>
    <row r="4637">
      <c r="A4637" s="99" t="s">
        <v>10640</v>
      </c>
      <c r="B4637" s="168" t="s">
        <v>10112</v>
      </c>
      <c r="C4637" s="31" t="s">
        <v>1735</v>
      </c>
      <c r="D4637" s="168" t="s">
        <v>10113</v>
      </c>
      <c r="E4637" s="31" t="s">
        <v>10114</v>
      </c>
      <c r="F4637" s="31" t="s">
        <v>722</v>
      </c>
      <c r="G4637" s="168" t="s">
        <v>6811</v>
      </c>
      <c r="H4637" s="31" t="s">
        <v>6812</v>
      </c>
      <c r="I4637" s="168" t="s">
        <v>1755</v>
      </c>
      <c r="J4637" s="173">
        <v>1.0</v>
      </c>
      <c r="K4637" s="31" t="s">
        <v>9</v>
      </c>
      <c r="L4637" s="31" t="s">
        <v>134</v>
      </c>
      <c r="M4637" s="174">
        <v>45764.0</v>
      </c>
      <c r="N4637" s="31" t="s">
        <v>2</v>
      </c>
      <c r="O4637" s="173">
        <v>1.0</v>
      </c>
    </row>
    <row r="4638">
      <c r="A4638" s="99" t="s">
        <v>10641</v>
      </c>
      <c r="B4638" s="168" t="s">
        <v>10619</v>
      </c>
      <c r="C4638" s="31" t="s">
        <v>1732</v>
      </c>
      <c r="D4638" s="168" t="s">
        <v>10620</v>
      </c>
      <c r="E4638" s="31" t="s">
        <v>10621</v>
      </c>
      <c r="F4638" s="31" t="s">
        <v>722</v>
      </c>
      <c r="G4638" s="168" t="s">
        <v>6811</v>
      </c>
      <c r="H4638" s="31" t="s">
        <v>6812</v>
      </c>
      <c r="I4638" s="168" t="s">
        <v>1755</v>
      </c>
      <c r="J4638" s="173">
        <v>1.0</v>
      </c>
      <c r="K4638" s="31" t="s">
        <v>9</v>
      </c>
      <c r="L4638" s="31" t="s">
        <v>134</v>
      </c>
      <c r="M4638" s="174">
        <v>45764.0</v>
      </c>
      <c r="N4638" s="31" t="s">
        <v>2</v>
      </c>
      <c r="O4638" s="173">
        <v>1.0</v>
      </c>
    </row>
    <row r="4639">
      <c r="A4639" s="99" t="s">
        <v>10642</v>
      </c>
      <c r="B4639" s="168" t="s">
        <v>10494</v>
      </c>
      <c r="C4639" s="31" t="s">
        <v>1735</v>
      </c>
      <c r="D4639" s="168" t="s">
        <v>10495</v>
      </c>
      <c r="E4639" s="31" t="s">
        <v>10496</v>
      </c>
      <c r="F4639" s="31" t="s">
        <v>722</v>
      </c>
      <c r="G4639" s="168" t="s">
        <v>10510</v>
      </c>
      <c r="H4639" s="31" t="s">
        <v>10511</v>
      </c>
      <c r="I4639" s="168" t="s">
        <v>1755</v>
      </c>
      <c r="J4639" s="173">
        <v>1.0</v>
      </c>
      <c r="K4639" s="31" t="s">
        <v>9</v>
      </c>
      <c r="L4639" s="31" t="s">
        <v>134</v>
      </c>
      <c r="M4639" s="174">
        <v>45764.0</v>
      </c>
      <c r="N4639" s="31" t="s">
        <v>2</v>
      </c>
      <c r="O4639" s="173">
        <v>1.0</v>
      </c>
    </row>
    <row r="4640">
      <c r="A4640" s="99" t="s">
        <v>10643</v>
      </c>
      <c r="B4640" s="168" t="s">
        <v>10644</v>
      </c>
      <c r="C4640" s="31" t="s">
        <v>1725</v>
      </c>
      <c r="D4640" s="168" t="s">
        <v>10645</v>
      </c>
      <c r="E4640" s="31" t="s">
        <v>10646</v>
      </c>
      <c r="F4640" s="31" t="s">
        <v>129</v>
      </c>
      <c r="G4640" s="163" t="s">
        <v>1728</v>
      </c>
      <c r="H4640" s="31" t="s">
        <v>1728</v>
      </c>
      <c r="I4640" s="168" t="s">
        <v>1755</v>
      </c>
      <c r="J4640" s="173">
        <v>1.0</v>
      </c>
      <c r="K4640" s="31" t="s">
        <v>9</v>
      </c>
      <c r="L4640" s="31" t="s">
        <v>134</v>
      </c>
      <c r="M4640" s="174">
        <v>45764.0</v>
      </c>
      <c r="N4640" s="31" t="s">
        <v>2</v>
      </c>
      <c r="O4640" s="173">
        <v>1.0</v>
      </c>
    </row>
    <row r="4641">
      <c r="A4641" s="99" t="s">
        <v>10647</v>
      </c>
      <c r="B4641" s="168" t="s">
        <v>10209</v>
      </c>
      <c r="C4641" s="31" t="s">
        <v>1732</v>
      </c>
      <c r="D4641" s="168" t="s">
        <v>10210</v>
      </c>
      <c r="E4641" s="31" t="s">
        <v>10211</v>
      </c>
      <c r="F4641" s="31" t="s">
        <v>129</v>
      </c>
      <c r="G4641" s="168" t="s">
        <v>6891</v>
      </c>
      <c r="H4641" s="31" t="s">
        <v>6719</v>
      </c>
      <c r="I4641" s="168" t="s">
        <v>9356</v>
      </c>
      <c r="J4641" s="173">
        <v>1.0</v>
      </c>
      <c r="K4641" s="31" t="s">
        <v>945</v>
      </c>
      <c r="L4641" s="31" t="s">
        <v>134</v>
      </c>
      <c r="M4641" s="174">
        <v>45764.0</v>
      </c>
      <c r="N4641" s="31" t="s">
        <v>2</v>
      </c>
      <c r="O4641" s="173">
        <v>1.0</v>
      </c>
    </row>
    <row r="4642">
      <c r="A4642" s="99" t="s">
        <v>10648</v>
      </c>
      <c r="B4642" s="168" t="s">
        <v>10576</v>
      </c>
      <c r="C4642" s="31" t="s">
        <v>1732</v>
      </c>
      <c r="D4642" s="168" t="s">
        <v>10577</v>
      </c>
      <c r="E4642" s="31" t="s">
        <v>10578</v>
      </c>
      <c r="F4642" s="31" t="s">
        <v>517</v>
      </c>
      <c r="G4642" s="168" t="s">
        <v>6891</v>
      </c>
      <c r="H4642" s="31" t="s">
        <v>6719</v>
      </c>
      <c r="I4642" s="168" t="s">
        <v>1755</v>
      </c>
      <c r="J4642" s="173">
        <v>2.0</v>
      </c>
      <c r="K4642" s="31" t="s">
        <v>9</v>
      </c>
      <c r="L4642" s="31" t="s">
        <v>134</v>
      </c>
      <c r="M4642" s="174">
        <v>45764.0</v>
      </c>
      <c r="N4642" s="31" t="s">
        <v>2</v>
      </c>
      <c r="O4642" s="173">
        <v>2.0</v>
      </c>
    </row>
    <row r="4643">
      <c r="A4643" s="99" t="s">
        <v>10649</v>
      </c>
      <c r="B4643" s="168" t="s">
        <v>10101</v>
      </c>
      <c r="C4643" s="31" t="s">
        <v>1732</v>
      </c>
      <c r="D4643" s="168" t="s">
        <v>10102</v>
      </c>
      <c r="E4643" s="31" t="s">
        <v>4550</v>
      </c>
      <c r="F4643" s="31" t="s">
        <v>178</v>
      </c>
      <c r="G4643" s="168" t="s">
        <v>6891</v>
      </c>
      <c r="H4643" s="31" t="s">
        <v>6719</v>
      </c>
      <c r="I4643" s="168" t="s">
        <v>1755</v>
      </c>
      <c r="J4643" s="173">
        <v>1.0</v>
      </c>
      <c r="K4643" s="31" t="s">
        <v>9</v>
      </c>
      <c r="L4643" s="31" t="s">
        <v>134</v>
      </c>
      <c r="M4643" s="174">
        <v>45764.0</v>
      </c>
      <c r="N4643" s="31" t="s">
        <v>2</v>
      </c>
      <c r="O4643" s="173">
        <v>1.0</v>
      </c>
    </row>
    <row r="4644">
      <c r="A4644" s="99" t="s">
        <v>10650</v>
      </c>
      <c r="B4644" s="168" t="s">
        <v>10557</v>
      </c>
      <c r="C4644" s="31" t="s">
        <v>1732</v>
      </c>
      <c r="D4644" s="168" t="s">
        <v>10558</v>
      </c>
      <c r="E4644" s="31" t="s">
        <v>10559</v>
      </c>
      <c r="F4644" s="31" t="s">
        <v>178</v>
      </c>
      <c r="G4644" s="168" t="s">
        <v>6891</v>
      </c>
      <c r="H4644" s="31" t="s">
        <v>6719</v>
      </c>
      <c r="I4644" s="168" t="s">
        <v>1729</v>
      </c>
      <c r="J4644" s="173">
        <v>1.0</v>
      </c>
      <c r="K4644" s="31" t="s">
        <v>82</v>
      </c>
      <c r="L4644" s="31" t="s">
        <v>134</v>
      </c>
      <c r="M4644" s="174">
        <v>45764.0</v>
      </c>
      <c r="N4644" s="31" t="s">
        <v>2</v>
      </c>
      <c r="O4644" s="173">
        <v>1.0</v>
      </c>
    </row>
    <row r="4645">
      <c r="A4645" s="99" t="s">
        <v>10651</v>
      </c>
      <c r="B4645" s="168" t="s">
        <v>9980</v>
      </c>
      <c r="C4645" s="31" t="s">
        <v>1732</v>
      </c>
      <c r="D4645" s="168" t="s">
        <v>9981</v>
      </c>
      <c r="E4645" s="31" t="s">
        <v>9982</v>
      </c>
      <c r="F4645" s="31" t="s">
        <v>725</v>
      </c>
      <c r="G4645" s="168" t="s">
        <v>6891</v>
      </c>
      <c r="H4645" s="31" t="s">
        <v>6719</v>
      </c>
      <c r="I4645" s="168" t="s">
        <v>9356</v>
      </c>
      <c r="J4645" s="173">
        <v>1.0</v>
      </c>
      <c r="K4645" s="31" t="s">
        <v>945</v>
      </c>
      <c r="L4645" s="31" t="s">
        <v>134</v>
      </c>
      <c r="M4645" s="174">
        <v>45764.0</v>
      </c>
      <c r="N4645" s="31" t="s">
        <v>2</v>
      </c>
      <c r="O4645" s="173">
        <v>1.0</v>
      </c>
    </row>
    <row r="4646">
      <c r="A4646" s="99" t="s">
        <v>10652</v>
      </c>
      <c r="B4646" s="168" t="s">
        <v>10597</v>
      </c>
      <c r="C4646" s="31" t="s">
        <v>1735</v>
      </c>
      <c r="D4646" s="168" t="s">
        <v>10598</v>
      </c>
      <c r="E4646" s="31" t="s">
        <v>10599</v>
      </c>
      <c r="F4646" s="31" t="s">
        <v>722</v>
      </c>
      <c r="G4646" s="168" t="s">
        <v>10510</v>
      </c>
      <c r="H4646" s="31" t="s">
        <v>10511</v>
      </c>
      <c r="I4646" s="168" t="s">
        <v>1729</v>
      </c>
      <c r="J4646" s="173">
        <v>1.0</v>
      </c>
      <c r="K4646" s="31" t="s">
        <v>82</v>
      </c>
      <c r="L4646" s="31" t="s">
        <v>134</v>
      </c>
      <c r="M4646" s="174">
        <v>45764.0</v>
      </c>
      <c r="N4646" s="31" t="s">
        <v>2</v>
      </c>
      <c r="O4646" s="173">
        <v>1.0</v>
      </c>
    </row>
    <row r="4647">
      <c r="A4647" s="99" t="s">
        <v>10653</v>
      </c>
      <c r="B4647" s="168" t="s">
        <v>10214</v>
      </c>
      <c r="C4647" s="31" t="s">
        <v>1735</v>
      </c>
      <c r="D4647" s="168" t="s">
        <v>10215</v>
      </c>
      <c r="E4647" s="31" t="s">
        <v>3888</v>
      </c>
      <c r="F4647" s="31" t="s">
        <v>832</v>
      </c>
      <c r="G4647" s="168" t="s">
        <v>8829</v>
      </c>
      <c r="H4647" s="31" t="s">
        <v>8830</v>
      </c>
      <c r="I4647" s="168" t="s">
        <v>1755</v>
      </c>
      <c r="J4647" s="173">
        <v>1.0</v>
      </c>
      <c r="K4647" s="31" t="s">
        <v>9</v>
      </c>
      <c r="L4647" s="31" t="s">
        <v>134</v>
      </c>
      <c r="M4647" s="174">
        <v>45764.0</v>
      </c>
      <c r="N4647" s="31" t="s">
        <v>2</v>
      </c>
      <c r="O4647" s="173">
        <v>1.0</v>
      </c>
    </row>
    <row r="4648">
      <c r="A4648" s="99" t="s">
        <v>10654</v>
      </c>
      <c r="B4648" s="168" t="s">
        <v>10546</v>
      </c>
      <c r="C4648" s="31" t="s">
        <v>1732</v>
      </c>
      <c r="D4648" s="168" t="s">
        <v>10547</v>
      </c>
      <c r="E4648" s="31" t="s">
        <v>10548</v>
      </c>
      <c r="F4648" s="31" t="s">
        <v>725</v>
      </c>
      <c r="G4648" s="168" t="s">
        <v>6891</v>
      </c>
      <c r="H4648" s="31" t="s">
        <v>6719</v>
      </c>
      <c r="I4648" s="168" t="s">
        <v>9356</v>
      </c>
      <c r="J4648" s="173">
        <v>1.0</v>
      </c>
      <c r="K4648" s="31" t="s">
        <v>945</v>
      </c>
      <c r="L4648" s="31" t="s">
        <v>134</v>
      </c>
      <c r="M4648" s="174">
        <v>45764.0</v>
      </c>
      <c r="N4648" s="31" t="s">
        <v>2</v>
      </c>
      <c r="O4648" s="173">
        <v>1.0</v>
      </c>
    </row>
    <row r="4649">
      <c r="A4649" s="99" t="s">
        <v>10655</v>
      </c>
      <c r="B4649" s="168" t="s">
        <v>10474</v>
      </c>
      <c r="C4649" s="31" t="s">
        <v>1732</v>
      </c>
      <c r="D4649" s="168" t="s">
        <v>10475</v>
      </c>
      <c r="E4649" s="31" t="s">
        <v>10476</v>
      </c>
      <c r="F4649" s="31" t="s">
        <v>178</v>
      </c>
      <c r="G4649" s="168" t="s">
        <v>6891</v>
      </c>
      <c r="H4649" s="31" t="s">
        <v>6719</v>
      </c>
      <c r="I4649" s="168" t="s">
        <v>1755</v>
      </c>
      <c r="J4649" s="173">
        <v>1.0</v>
      </c>
      <c r="K4649" s="31" t="s">
        <v>9</v>
      </c>
      <c r="L4649" s="31" t="s">
        <v>134</v>
      </c>
      <c r="M4649" s="174">
        <v>45764.0</v>
      </c>
      <c r="N4649" s="31" t="s">
        <v>2</v>
      </c>
      <c r="O4649" s="173">
        <v>1.0</v>
      </c>
    </row>
    <row r="4650">
      <c r="A4650" s="99" t="s">
        <v>10656</v>
      </c>
      <c r="B4650" s="168" t="s">
        <v>10197</v>
      </c>
      <c r="C4650" s="31" t="s">
        <v>1732</v>
      </c>
      <c r="D4650" s="168" t="s">
        <v>10198</v>
      </c>
      <c r="E4650" s="31" t="s">
        <v>2320</v>
      </c>
      <c r="F4650" s="31" t="s">
        <v>129</v>
      </c>
      <c r="G4650" s="168" t="s">
        <v>6891</v>
      </c>
      <c r="H4650" s="31" t="s">
        <v>6719</v>
      </c>
      <c r="I4650" s="168" t="s">
        <v>1755</v>
      </c>
      <c r="J4650" s="173">
        <v>1.0</v>
      </c>
      <c r="K4650" s="31" t="s">
        <v>9</v>
      </c>
      <c r="L4650" s="31" t="s">
        <v>134</v>
      </c>
      <c r="M4650" s="174">
        <v>45764.0</v>
      </c>
      <c r="N4650" s="31" t="s">
        <v>2</v>
      </c>
      <c r="O4650" s="173">
        <v>1.0</v>
      </c>
    </row>
    <row r="4651">
      <c r="A4651" s="99" t="s">
        <v>10657</v>
      </c>
      <c r="B4651" s="168" t="s">
        <v>10304</v>
      </c>
      <c r="C4651" s="31" t="s">
        <v>1735</v>
      </c>
      <c r="D4651" s="168" t="s">
        <v>10305</v>
      </c>
      <c r="E4651" s="31" t="s">
        <v>10306</v>
      </c>
      <c r="F4651" s="31" t="s">
        <v>403</v>
      </c>
      <c r="G4651" s="168" t="s">
        <v>1736</v>
      </c>
      <c r="H4651" s="31" t="s">
        <v>1733</v>
      </c>
      <c r="I4651" s="168" t="s">
        <v>9356</v>
      </c>
      <c r="J4651" s="173">
        <v>1.0</v>
      </c>
      <c r="K4651" s="31" t="s">
        <v>945</v>
      </c>
      <c r="L4651" s="31" t="s">
        <v>134</v>
      </c>
      <c r="M4651" s="174">
        <v>45764.0</v>
      </c>
      <c r="N4651" s="31" t="s">
        <v>2</v>
      </c>
      <c r="O4651" s="173">
        <v>1.0</v>
      </c>
    </row>
    <row r="4652">
      <c r="A4652" s="99" t="s">
        <v>10658</v>
      </c>
      <c r="B4652" s="168" t="s">
        <v>10396</v>
      </c>
      <c r="C4652" s="31" t="s">
        <v>1732</v>
      </c>
      <c r="D4652" s="168" t="s">
        <v>10397</v>
      </c>
      <c r="E4652" s="31" t="s">
        <v>10398</v>
      </c>
      <c r="F4652" s="31" t="s">
        <v>132</v>
      </c>
      <c r="G4652" s="168" t="s">
        <v>6736</v>
      </c>
      <c r="H4652" s="31" t="s">
        <v>6716</v>
      </c>
      <c r="I4652" s="168" t="s">
        <v>1755</v>
      </c>
      <c r="J4652" s="173">
        <v>1.0</v>
      </c>
      <c r="K4652" s="31" t="s">
        <v>9</v>
      </c>
      <c r="L4652" s="31" t="s">
        <v>134</v>
      </c>
      <c r="M4652" s="174">
        <v>45764.0</v>
      </c>
      <c r="N4652" s="31" t="s">
        <v>2</v>
      </c>
      <c r="O4652" s="173">
        <v>1.0</v>
      </c>
    </row>
    <row r="4653">
      <c r="A4653" s="99" t="s">
        <v>10659</v>
      </c>
      <c r="B4653" s="168" t="s">
        <v>10237</v>
      </c>
      <c r="C4653" s="31" t="s">
        <v>1732</v>
      </c>
      <c r="D4653" s="168" t="s">
        <v>10238</v>
      </c>
      <c r="E4653" s="31" t="s">
        <v>10239</v>
      </c>
      <c r="F4653" s="31" t="s">
        <v>132</v>
      </c>
      <c r="G4653" s="168" t="s">
        <v>6736</v>
      </c>
      <c r="H4653" s="31" t="s">
        <v>6716</v>
      </c>
      <c r="I4653" s="168" t="s">
        <v>1755</v>
      </c>
      <c r="J4653" s="173">
        <v>1.0</v>
      </c>
      <c r="K4653" s="31" t="s">
        <v>9</v>
      </c>
      <c r="L4653" s="31" t="s">
        <v>134</v>
      </c>
      <c r="M4653" s="174">
        <v>45764.0</v>
      </c>
      <c r="N4653" s="31" t="s">
        <v>2</v>
      </c>
      <c r="O4653" s="173">
        <v>1.0</v>
      </c>
    </row>
    <row r="4654">
      <c r="A4654" s="99" t="s">
        <v>10660</v>
      </c>
      <c r="B4654" s="168" t="s">
        <v>10661</v>
      </c>
      <c r="C4654" s="31" t="s">
        <v>1725</v>
      </c>
      <c r="D4654" s="168" t="s">
        <v>10662</v>
      </c>
      <c r="E4654" s="31" t="s">
        <v>5028</v>
      </c>
      <c r="F4654" s="31" t="s">
        <v>129</v>
      </c>
      <c r="G4654" s="163" t="s">
        <v>1728</v>
      </c>
      <c r="H4654" s="31" t="s">
        <v>1728</v>
      </c>
      <c r="I4654" s="168" t="s">
        <v>1755</v>
      </c>
      <c r="J4654" s="173">
        <v>1.0</v>
      </c>
      <c r="K4654" s="31" t="s">
        <v>9</v>
      </c>
      <c r="L4654" s="31" t="s">
        <v>134</v>
      </c>
      <c r="M4654" s="174">
        <v>45764.0</v>
      </c>
      <c r="N4654" s="31" t="s">
        <v>2</v>
      </c>
      <c r="O4654" s="173">
        <v>1.0</v>
      </c>
    </row>
    <row r="4655">
      <c r="A4655" s="99" t="s">
        <v>10663</v>
      </c>
      <c r="B4655" s="168" t="s">
        <v>10550</v>
      </c>
      <c r="C4655" s="31" t="s">
        <v>1732</v>
      </c>
      <c r="D4655" s="168" t="s">
        <v>10551</v>
      </c>
      <c r="E4655" s="31" t="s">
        <v>4900</v>
      </c>
      <c r="F4655" s="31" t="s">
        <v>132</v>
      </c>
      <c r="G4655" s="168" t="s">
        <v>6736</v>
      </c>
      <c r="H4655" s="31" t="s">
        <v>6716</v>
      </c>
      <c r="I4655" s="168" t="s">
        <v>9356</v>
      </c>
      <c r="J4655" s="173">
        <v>1.0</v>
      </c>
      <c r="K4655" s="31" t="s">
        <v>945</v>
      </c>
      <c r="L4655" s="31" t="s">
        <v>134</v>
      </c>
      <c r="M4655" s="174">
        <v>45764.0</v>
      </c>
      <c r="N4655" s="31" t="s">
        <v>2</v>
      </c>
      <c r="O4655" s="173">
        <v>1.0</v>
      </c>
    </row>
    <row r="4656">
      <c r="A4656" s="99" t="s">
        <v>10664</v>
      </c>
      <c r="B4656" s="168" t="s">
        <v>10665</v>
      </c>
      <c r="C4656" s="31" t="s">
        <v>1725</v>
      </c>
      <c r="D4656" s="168" t="s">
        <v>10666</v>
      </c>
      <c r="E4656" s="31" t="s">
        <v>10667</v>
      </c>
      <c r="F4656" s="31" t="s">
        <v>513</v>
      </c>
      <c r="G4656" s="163" t="s">
        <v>1728</v>
      </c>
      <c r="H4656" s="31" t="s">
        <v>1728</v>
      </c>
      <c r="I4656" s="168" t="s">
        <v>9356</v>
      </c>
      <c r="J4656" s="173">
        <v>1.0</v>
      </c>
      <c r="K4656" s="31" t="s">
        <v>945</v>
      </c>
      <c r="L4656" s="31" t="s">
        <v>134</v>
      </c>
      <c r="M4656" s="174">
        <v>45764.0</v>
      </c>
      <c r="N4656" s="31" t="s">
        <v>2</v>
      </c>
      <c r="O4656" s="173">
        <v>1.0</v>
      </c>
    </row>
    <row r="4657">
      <c r="A4657" s="99" t="s">
        <v>10668</v>
      </c>
      <c r="B4657" s="168" t="s">
        <v>10222</v>
      </c>
      <c r="C4657" s="31" t="s">
        <v>1732</v>
      </c>
      <c r="D4657" s="168" t="s">
        <v>10223</v>
      </c>
      <c r="E4657" s="31" t="s">
        <v>10224</v>
      </c>
      <c r="F4657" s="31" t="s">
        <v>131</v>
      </c>
      <c r="G4657" s="168" t="s">
        <v>6736</v>
      </c>
      <c r="H4657" s="31" t="s">
        <v>6716</v>
      </c>
      <c r="I4657" s="168" t="s">
        <v>1755</v>
      </c>
      <c r="J4657" s="173">
        <v>1.0</v>
      </c>
      <c r="K4657" s="31" t="s">
        <v>9</v>
      </c>
      <c r="L4657" s="31" t="s">
        <v>134</v>
      </c>
      <c r="M4657" s="174">
        <v>45764.0</v>
      </c>
      <c r="N4657" s="31" t="s">
        <v>2</v>
      </c>
      <c r="O4657" s="173">
        <v>1.0</v>
      </c>
    </row>
    <row r="4658">
      <c r="A4658" s="99" t="s">
        <v>10669</v>
      </c>
      <c r="B4658" s="168" t="s">
        <v>10670</v>
      </c>
      <c r="C4658" s="31" t="s">
        <v>1725</v>
      </c>
      <c r="D4658" s="168" t="s">
        <v>10671</v>
      </c>
      <c r="E4658" s="31" t="s">
        <v>10672</v>
      </c>
      <c r="F4658" s="31" t="s">
        <v>178</v>
      </c>
      <c r="G4658" s="163" t="s">
        <v>1728</v>
      </c>
      <c r="H4658" s="31" t="s">
        <v>1728</v>
      </c>
      <c r="I4658" s="168" t="s">
        <v>9356</v>
      </c>
      <c r="J4658" s="173">
        <v>1.0</v>
      </c>
      <c r="K4658" s="31" t="s">
        <v>945</v>
      </c>
      <c r="L4658" s="31" t="s">
        <v>134</v>
      </c>
      <c r="M4658" s="174">
        <v>45764.0</v>
      </c>
      <c r="N4658" s="31" t="s">
        <v>2</v>
      </c>
      <c r="O4658" s="173">
        <v>1.0</v>
      </c>
    </row>
    <row r="4659">
      <c r="A4659" s="99" t="s">
        <v>10673</v>
      </c>
      <c r="B4659" s="168" t="s">
        <v>10674</v>
      </c>
      <c r="C4659" s="31" t="s">
        <v>1725</v>
      </c>
      <c r="D4659" s="168" t="s">
        <v>10675</v>
      </c>
      <c r="E4659" s="31" t="s">
        <v>8635</v>
      </c>
      <c r="F4659" s="31" t="s">
        <v>401</v>
      </c>
      <c r="G4659" s="163" t="s">
        <v>1728</v>
      </c>
      <c r="H4659" s="31" t="s">
        <v>1728</v>
      </c>
      <c r="I4659" s="168" t="s">
        <v>9356</v>
      </c>
      <c r="J4659" s="173">
        <v>1.0</v>
      </c>
      <c r="K4659" s="31" t="s">
        <v>945</v>
      </c>
      <c r="L4659" s="31" t="s">
        <v>134</v>
      </c>
      <c r="M4659" s="174">
        <v>45764.0</v>
      </c>
      <c r="N4659" s="31" t="s">
        <v>2</v>
      </c>
      <c r="O4659" s="173">
        <v>1.0</v>
      </c>
    </row>
    <row r="4660">
      <c r="A4660" s="99" t="s">
        <v>10676</v>
      </c>
      <c r="B4660" s="168" t="s">
        <v>10677</v>
      </c>
      <c r="C4660" s="31" t="s">
        <v>1725</v>
      </c>
      <c r="D4660" s="168" t="s">
        <v>10678</v>
      </c>
      <c r="E4660" s="31" t="s">
        <v>10679</v>
      </c>
      <c r="F4660" s="31" t="s">
        <v>513</v>
      </c>
      <c r="G4660" s="163" t="s">
        <v>1728</v>
      </c>
      <c r="H4660" s="31" t="s">
        <v>1728</v>
      </c>
      <c r="I4660" s="168" t="s">
        <v>1729</v>
      </c>
      <c r="J4660" s="173">
        <v>1.0</v>
      </c>
      <c r="K4660" s="31" t="s">
        <v>82</v>
      </c>
      <c r="L4660" s="31" t="s">
        <v>134</v>
      </c>
      <c r="M4660" s="174">
        <v>45764.0</v>
      </c>
      <c r="N4660" s="31" t="s">
        <v>2</v>
      </c>
      <c r="O4660" s="173">
        <v>1.0</v>
      </c>
    </row>
    <row r="4661">
      <c r="A4661" s="99" t="s">
        <v>10680</v>
      </c>
      <c r="B4661" s="168" t="s">
        <v>10665</v>
      </c>
      <c r="C4661" s="31" t="s">
        <v>1732</v>
      </c>
      <c r="D4661" s="168" t="s">
        <v>10666</v>
      </c>
      <c r="E4661" s="31" t="s">
        <v>10667</v>
      </c>
      <c r="F4661" s="31" t="s">
        <v>513</v>
      </c>
      <c r="G4661" s="168" t="s">
        <v>8744</v>
      </c>
      <c r="H4661" s="31" t="s">
        <v>8048</v>
      </c>
      <c r="I4661" s="168" t="s">
        <v>9356</v>
      </c>
      <c r="J4661" s="173">
        <v>1.0</v>
      </c>
      <c r="K4661" s="31" t="s">
        <v>945</v>
      </c>
      <c r="L4661" s="31" t="s">
        <v>134</v>
      </c>
      <c r="M4661" s="174">
        <v>45764.0</v>
      </c>
      <c r="N4661" s="31" t="s">
        <v>2</v>
      </c>
      <c r="O4661" s="173">
        <v>1.0</v>
      </c>
    </row>
    <row r="4662">
      <c r="A4662" s="99" t="s">
        <v>10681</v>
      </c>
      <c r="B4662" s="168" t="s">
        <v>10682</v>
      </c>
      <c r="C4662" s="31" t="s">
        <v>1725</v>
      </c>
      <c r="D4662" s="168" t="s">
        <v>10683</v>
      </c>
      <c r="E4662" s="31" t="s">
        <v>5269</v>
      </c>
      <c r="F4662" s="31" t="s">
        <v>725</v>
      </c>
      <c r="G4662" s="163" t="s">
        <v>1728</v>
      </c>
      <c r="H4662" s="31" t="s">
        <v>1728</v>
      </c>
      <c r="I4662" s="168" t="s">
        <v>9356</v>
      </c>
      <c r="J4662" s="173">
        <v>1.0</v>
      </c>
      <c r="K4662" s="31" t="s">
        <v>945</v>
      </c>
      <c r="L4662" s="31" t="s">
        <v>134</v>
      </c>
      <c r="M4662" s="174">
        <v>45764.0</v>
      </c>
      <c r="N4662" s="31" t="s">
        <v>2</v>
      </c>
      <c r="O4662" s="173">
        <v>1.0</v>
      </c>
    </row>
    <row r="4663">
      <c r="A4663" s="99" t="s">
        <v>10684</v>
      </c>
      <c r="B4663" s="168" t="s">
        <v>10284</v>
      </c>
      <c r="C4663" s="31" t="s">
        <v>1732</v>
      </c>
      <c r="D4663" s="168" t="s">
        <v>10285</v>
      </c>
      <c r="E4663" s="31" t="s">
        <v>10286</v>
      </c>
      <c r="F4663" s="31" t="s">
        <v>132</v>
      </c>
      <c r="G4663" s="168" t="s">
        <v>6736</v>
      </c>
      <c r="H4663" s="31" t="s">
        <v>6716</v>
      </c>
      <c r="I4663" s="168" t="s">
        <v>9356</v>
      </c>
      <c r="J4663" s="173">
        <v>1.0</v>
      </c>
      <c r="K4663" s="31" t="s">
        <v>945</v>
      </c>
      <c r="L4663" s="31" t="s">
        <v>134</v>
      </c>
      <c r="M4663" s="174">
        <v>45764.0</v>
      </c>
      <c r="N4663" s="31" t="s">
        <v>2</v>
      </c>
      <c r="O4663" s="173">
        <v>1.0</v>
      </c>
    </row>
    <row r="4664">
      <c r="A4664" s="99" t="s">
        <v>10685</v>
      </c>
      <c r="B4664" s="168" t="s">
        <v>10572</v>
      </c>
      <c r="C4664" s="31" t="s">
        <v>1735</v>
      </c>
      <c r="D4664" s="168" t="s">
        <v>10573</v>
      </c>
      <c r="E4664" s="31" t="s">
        <v>10574</v>
      </c>
      <c r="F4664" s="31" t="s">
        <v>722</v>
      </c>
      <c r="G4664" s="168" t="s">
        <v>10510</v>
      </c>
      <c r="H4664" s="31" t="s">
        <v>10511</v>
      </c>
      <c r="I4664" s="168" t="s">
        <v>1729</v>
      </c>
      <c r="J4664" s="173">
        <v>1.0</v>
      </c>
      <c r="K4664" s="31" t="s">
        <v>82</v>
      </c>
      <c r="L4664" s="31" t="s">
        <v>134</v>
      </c>
      <c r="M4664" s="174">
        <v>45764.0</v>
      </c>
      <c r="N4664" s="31" t="s">
        <v>2</v>
      </c>
      <c r="O4664" s="173">
        <v>1.0</v>
      </c>
    </row>
    <row r="4665">
      <c r="A4665" s="99" t="s">
        <v>10686</v>
      </c>
      <c r="B4665" s="168" t="s">
        <v>10057</v>
      </c>
      <c r="C4665" s="31" t="s">
        <v>1735</v>
      </c>
      <c r="D4665" s="168" t="s">
        <v>10058</v>
      </c>
      <c r="E4665" s="31" t="s">
        <v>10059</v>
      </c>
      <c r="F4665" s="31" t="s">
        <v>722</v>
      </c>
      <c r="G4665" s="168" t="s">
        <v>6811</v>
      </c>
      <c r="H4665" s="31" t="s">
        <v>6812</v>
      </c>
      <c r="I4665" s="168" t="s">
        <v>9356</v>
      </c>
      <c r="J4665" s="173">
        <v>1.0</v>
      </c>
      <c r="K4665" s="31" t="s">
        <v>945</v>
      </c>
      <c r="L4665" s="31" t="s">
        <v>134</v>
      </c>
      <c r="M4665" s="174">
        <v>45764.0</v>
      </c>
      <c r="N4665" s="31" t="s">
        <v>2</v>
      </c>
      <c r="O4665" s="173">
        <v>1.0</v>
      </c>
    </row>
    <row r="4666">
      <c r="A4666" s="99" t="s">
        <v>10687</v>
      </c>
      <c r="B4666" s="168" t="s">
        <v>9438</v>
      </c>
      <c r="C4666" s="31" t="s">
        <v>1735</v>
      </c>
      <c r="D4666" s="168" t="s">
        <v>9439</v>
      </c>
      <c r="E4666" s="31" t="s">
        <v>4569</v>
      </c>
      <c r="F4666" s="31" t="s">
        <v>129</v>
      </c>
      <c r="G4666" s="168" t="s">
        <v>7953</v>
      </c>
      <c r="H4666" s="31" t="s">
        <v>7912</v>
      </c>
      <c r="I4666" s="168" t="s">
        <v>9356</v>
      </c>
      <c r="J4666" s="173">
        <v>1.0</v>
      </c>
      <c r="K4666" s="31" t="s">
        <v>945</v>
      </c>
      <c r="L4666" s="31" t="s">
        <v>134</v>
      </c>
      <c r="M4666" s="174">
        <v>45764.0</v>
      </c>
      <c r="N4666" s="31" t="s">
        <v>2</v>
      </c>
      <c r="O4666" s="173">
        <v>1.0</v>
      </c>
    </row>
    <row r="4667">
      <c r="A4667" s="99" t="s">
        <v>10688</v>
      </c>
      <c r="B4667" s="168" t="s">
        <v>10267</v>
      </c>
      <c r="C4667" s="31" t="s">
        <v>1735</v>
      </c>
      <c r="D4667" s="168" t="s">
        <v>10268</v>
      </c>
      <c r="E4667" s="31" t="s">
        <v>10269</v>
      </c>
      <c r="F4667" s="31" t="s">
        <v>401</v>
      </c>
      <c r="G4667" s="168" t="s">
        <v>8778</v>
      </c>
      <c r="H4667" s="31" t="s">
        <v>8043</v>
      </c>
      <c r="I4667" s="168" t="s">
        <v>1729</v>
      </c>
      <c r="J4667" s="173">
        <v>1.0</v>
      </c>
      <c r="K4667" s="31" t="s">
        <v>82</v>
      </c>
      <c r="L4667" s="31" t="s">
        <v>134</v>
      </c>
      <c r="M4667" s="174">
        <v>45764.0</v>
      </c>
      <c r="N4667" s="31" t="s">
        <v>2</v>
      </c>
      <c r="O4667" s="173">
        <v>1.0</v>
      </c>
    </row>
    <row r="4668">
      <c r="A4668" s="99" t="s">
        <v>10689</v>
      </c>
      <c r="B4668" s="168" t="s">
        <v>9914</v>
      </c>
      <c r="C4668" s="31" t="s">
        <v>1735</v>
      </c>
      <c r="D4668" s="168" t="s">
        <v>9915</v>
      </c>
      <c r="E4668" s="31" t="s">
        <v>9916</v>
      </c>
      <c r="F4668" s="31" t="s">
        <v>401</v>
      </c>
      <c r="G4668" s="168" t="s">
        <v>1749</v>
      </c>
      <c r="H4668" s="31" t="s">
        <v>1742</v>
      </c>
      <c r="I4668" s="168" t="s">
        <v>9356</v>
      </c>
      <c r="J4668" s="173">
        <v>1.0</v>
      </c>
      <c r="K4668" s="31" t="s">
        <v>945</v>
      </c>
      <c r="L4668" s="31" t="s">
        <v>134</v>
      </c>
      <c r="M4668" s="174">
        <v>45764.0</v>
      </c>
      <c r="N4668" s="31" t="s">
        <v>2</v>
      </c>
      <c r="O4668" s="173">
        <v>1.0</v>
      </c>
    </row>
    <row r="4669">
      <c r="A4669" s="99" t="s">
        <v>10690</v>
      </c>
      <c r="B4669" s="168" t="s">
        <v>10101</v>
      </c>
      <c r="C4669" s="31" t="s">
        <v>1735</v>
      </c>
      <c r="D4669" s="168" t="s">
        <v>10102</v>
      </c>
      <c r="E4669" s="31" t="s">
        <v>4550</v>
      </c>
      <c r="F4669" s="31" t="s">
        <v>178</v>
      </c>
      <c r="G4669" s="168" t="s">
        <v>6891</v>
      </c>
      <c r="H4669" s="31" t="s">
        <v>6719</v>
      </c>
      <c r="I4669" s="168" t="s">
        <v>1755</v>
      </c>
      <c r="J4669" s="173">
        <v>1.0</v>
      </c>
      <c r="K4669" s="31" t="s">
        <v>9</v>
      </c>
      <c r="L4669" s="31" t="s">
        <v>134</v>
      </c>
      <c r="M4669" s="174">
        <v>45764.0</v>
      </c>
      <c r="N4669" s="31" t="s">
        <v>2</v>
      </c>
      <c r="O4669" s="173">
        <v>1.0</v>
      </c>
    </row>
    <row r="4670">
      <c r="A4670" s="99" t="s">
        <v>10691</v>
      </c>
      <c r="B4670" s="168" t="s">
        <v>10379</v>
      </c>
      <c r="C4670" s="31" t="s">
        <v>1735</v>
      </c>
      <c r="D4670" s="168" t="s">
        <v>10380</v>
      </c>
      <c r="E4670" s="31" t="s">
        <v>10381</v>
      </c>
      <c r="F4670" s="31" t="s">
        <v>401</v>
      </c>
      <c r="G4670" s="168" t="s">
        <v>8744</v>
      </c>
      <c r="H4670" s="31" t="s">
        <v>8048</v>
      </c>
      <c r="I4670" s="168" t="s">
        <v>9356</v>
      </c>
      <c r="J4670" s="173">
        <v>1.0</v>
      </c>
      <c r="K4670" s="31" t="s">
        <v>945</v>
      </c>
      <c r="L4670" s="31" t="s">
        <v>134</v>
      </c>
      <c r="M4670" s="174">
        <v>45764.0</v>
      </c>
      <c r="N4670" s="31" t="s">
        <v>2</v>
      </c>
      <c r="O4670" s="173">
        <v>1.0</v>
      </c>
    </row>
    <row r="4671">
      <c r="A4671" s="99" t="s">
        <v>10692</v>
      </c>
      <c r="B4671" s="168" t="s">
        <v>10540</v>
      </c>
      <c r="C4671" s="31" t="s">
        <v>1732</v>
      </c>
      <c r="D4671" s="168" t="s">
        <v>10541</v>
      </c>
      <c r="E4671" s="31" t="s">
        <v>10542</v>
      </c>
      <c r="F4671" s="31" t="s">
        <v>725</v>
      </c>
      <c r="G4671" s="168" t="s">
        <v>6891</v>
      </c>
      <c r="H4671" s="31" t="s">
        <v>6719</v>
      </c>
      <c r="I4671" s="168" t="s">
        <v>9356</v>
      </c>
      <c r="J4671" s="173">
        <v>1.0</v>
      </c>
      <c r="K4671" s="31" t="s">
        <v>945</v>
      </c>
      <c r="L4671" s="31" t="s">
        <v>134</v>
      </c>
      <c r="M4671" s="174">
        <v>45764.0</v>
      </c>
      <c r="N4671" s="31" t="s">
        <v>2</v>
      </c>
      <c r="O4671" s="173">
        <v>1.0</v>
      </c>
    </row>
    <row r="4672">
      <c r="A4672" s="99" t="s">
        <v>10693</v>
      </c>
      <c r="B4672" s="168" t="s">
        <v>10315</v>
      </c>
      <c r="C4672" s="31" t="s">
        <v>1732</v>
      </c>
      <c r="D4672" s="168" t="s">
        <v>10316</v>
      </c>
      <c r="E4672" s="31" t="s">
        <v>9688</v>
      </c>
      <c r="F4672" s="31" t="s">
        <v>131</v>
      </c>
      <c r="G4672" s="168" t="s">
        <v>6736</v>
      </c>
      <c r="H4672" s="31" t="s">
        <v>6716</v>
      </c>
      <c r="I4672" s="168" t="s">
        <v>1755</v>
      </c>
      <c r="J4672" s="173">
        <v>1.0</v>
      </c>
      <c r="K4672" s="31" t="s">
        <v>9</v>
      </c>
      <c r="L4672" s="31" t="s">
        <v>134</v>
      </c>
      <c r="M4672" s="174">
        <v>45764.0</v>
      </c>
      <c r="N4672" s="31" t="s">
        <v>2</v>
      </c>
      <c r="O4672" s="173">
        <v>1.0</v>
      </c>
    </row>
    <row r="4673">
      <c r="A4673" s="99" t="s">
        <v>10694</v>
      </c>
      <c r="B4673" s="168" t="s">
        <v>10677</v>
      </c>
      <c r="C4673" s="31" t="s">
        <v>1732</v>
      </c>
      <c r="D4673" s="168" t="s">
        <v>10678</v>
      </c>
      <c r="E4673" s="31" t="s">
        <v>10679</v>
      </c>
      <c r="F4673" s="31" t="s">
        <v>513</v>
      </c>
      <c r="G4673" s="168" t="s">
        <v>8744</v>
      </c>
      <c r="H4673" s="31" t="s">
        <v>8048</v>
      </c>
      <c r="I4673" s="168" t="s">
        <v>1729</v>
      </c>
      <c r="J4673" s="173">
        <v>1.0</v>
      </c>
      <c r="K4673" s="31" t="s">
        <v>82</v>
      </c>
      <c r="L4673" s="31" t="s">
        <v>134</v>
      </c>
      <c r="M4673" s="174">
        <v>45764.0</v>
      </c>
      <c r="N4673" s="31" t="s">
        <v>2</v>
      </c>
      <c r="O4673" s="173">
        <v>1.0</v>
      </c>
    </row>
    <row r="4674">
      <c r="A4674" s="99" t="s">
        <v>10695</v>
      </c>
      <c r="B4674" s="168" t="s">
        <v>10171</v>
      </c>
      <c r="C4674" s="31" t="s">
        <v>1732</v>
      </c>
      <c r="D4674" s="168" t="s">
        <v>10172</v>
      </c>
      <c r="E4674" s="31" t="s">
        <v>9055</v>
      </c>
      <c r="F4674" s="31" t="s">
        <v>178</v>
      </c>
      <c r="G4674" s="168" t="s">
        <v>10696</v>
      </c>
      <c r="H4674" s="31" t="s">
        <v>87</v>
      </c>
      <c r="I4674" s="168" t="s">
        <v>1755</v>
      </c>
      <c r="J4674" s="173">
        <v>1.0</v>
      </c>
      <c r="K4674" s="31" t="s">
        <v>9</v>
      </c>
      <c r="L4674" s="31" t="s">
        <v>134</v>
      </c>
      <c r="M4674" s="174">
        <v>45764.0</v>
      </c>
      <c r="N4674" s="31" t="s">
        <v>2</v>
      </c>
      <c r="O4674" s="173">
        <v>1.0</v>
      </c>
    </row>
    <row r="4675">
      <c r="A4675" s="99" t="s">
        <v>10697</v>
      </c>
      <c r="B4675" s="168" t="s">
        <v>10698</v>
      </c>
      <c r="C4675" s="31" t="s">
        <v>1725</v>
      </c>
      <c r="D4675" s="168" t="s">
        <v>10699</v>
      </c>
      <c r="E4675" s="31" t="s">
        <v>10700</v>
      </c>
      <c r="F4675" s="31" t="s">
        <v>722</v>
      </c>
      <c r="G4675" s="163" t="s">
        <v>1728</v>
      </c>
      <c r="H4675" s="31" t="s">
        <v>1728</v>
      </c>
      <c r="I4675" s="168" t="s">
        <v>1755</v>
      </c>
      <c r="J4675" s="173">
        <v>1.0</v>
      </c>
      <c r="K4675" s="31" t="s">
        <v>9</v>
      </c>
      <c r="L4675" s="31" t="s">
        <v>134</v>
      </c>
      <c r="M4675" s="174">
        <v>45764.0</v>
      </c>
      <c r="N4675" s="31" t="s">
        <v>2</v>
      </c>
      <c r="O4675" s="173">
        <v>1.0</v>
      </c>
    </row>
    <row r="4676">
      <c r="A4676" s="99" t="s">
        <v>10701</v>
      </c>
      <c r="B4676" s="168" t="s">
        <v>10661</v>
      </c>
      <c r="C4676" s="31" t="s">
        <v>1732</v>
      </c>
      <c r="D4676" s="168" t="s">
        <v>10662</v>
      </c>
      <c r="E4676" s="31" t="s">
        <v>5028</v>
      </c>
      <c r="F4676" s="31" t="s">
        <v>129</v>
      </c>
      <c r="G4676" s="168" t="s">
        <v>10696</v>
      </c>
      <c r="H4676" s="31" t="s">
        <v>87</v>
      </c>
      <c r="I4676" s="168" t="s">
        <v>1755</v>
      </c>
      <c r="J4676" s="173">
        <v>1.0</v>
      </c>
      <c r="K4676" s="31" t="s">
        <v>9</v>
      </c>
      <c r="L4676" s="31" t="s">
        <v>134</v>
      </c>
      <c r="M4676" s="174">
        <v>45764.0</v>
      </c>
      <c r="N4676" s="31" t="s">
        <v>2</v>
      </c>
      <c r="O4676" s="173">
        <v>1.0</v>
      </c>
    </row>
    <row r="4677">
      <c r="A4677" s="99" t="s">
        <v>10702</v>
      </c>
      <c r="B4677" s="168" t="s">
        <v>10698</v>
      </c>
      <c r="C4677" s="31" t="s">
        <v>1732</v>
      </c>
      <c r="D4677" s="168" t="s">
        <v>10699</v>
      </c>
      <c r="E4677" s="31" t="s">
        <v>10700</v>
      </c>
      <c r="F4677" s="31" t="s">
        <v>722</v>
      </c>
      <c r="G4677" s="168" t="s">
        <v>6811</v>
      </c>
      <c r="H4677" s="31" t="s">
        <v>6812</v>
      </c>
      <c r="I4677" s="168" t="s">
        <v>1755</v>
      </c>
      <c r="J4677" s="173">
        <v>1.0</v>
      </c>
      <c r="K4677" s="31" t="s">
        <v>9</v>
      </c>
      <c r="L4677" s="31" t="s">
        <v>134</v>
      </c>
      <c r="M4677" s="174">
        <v>45764.0</v>
      </c>
      <c r="N4677" s="31" t="s">
        <v>2</v>
      </c>
      <c r="O4677" s="173">
        <v>1.0</v>
      </c>
    </row>
    <row r="4678">
      <c r="A4678" s="99" t="s">
        <v>10703</v>
      </c>
      <c r="B4678" s="168" t="s">
        <v>10121</v>
      </c>
      <c r="C4678" s="31" t="s">
        <v>1735</v>
      </c>
      <c r="D4678" s="168" t="s">
        <v>10122</v>
      </c>
      <c r="E4678" s="31" t="s">
        <v>10123</v>
      </c>
      <c r="F4678" s="31" t="s">
        <v>722</v>
      </c>
      <c r="G4678" s="168" t="s">
        <v>10510</v>
      </c>
      <c r="H4678" s="31" t="s">
        <v>10511</v>
      </c>
      <c r="I4678" s="168" t="s">
        <v>9356</v>
      </c>
      <c r="J4678" s="173">
        <v>1.0</v>
      </c>
      <c r="K4678" s="31" t="s">
        <v>945</v>
      </c>
      <c r="L4678" s="31" t="s">
        <v>134</v>
      </c>
      <c r="M4678" s="174">
        <v>45764.0</v>
      </c>
      <c r="N4678" s="31" t="s">
        <v>2</v>
      </c>
      <c r="O4678" s="173">
        <v>1.0</v>
      </c>
    </row>
    <row r="4679">
      <c r="A4679" s="99" t="s">
        <v>10704</v>
      </c>
      <c r="B4679" s="168" t="s">
        <v>10670</v>
      </c>
      <c r="C4679" s="31" t="s">
        <v>1732</v>
      </c>
      <c r="D4679" s="168" t="s">
        <v>10671</v>
      </c>
      <c r="E4679" s="31" t="s">
        <v>10672</v>
      </c>
      <c r="F4679" s="31" t="s">
        <v>178</v>
      </c>
      <c r="G4679" s="168" t="s">
        <v>10696</v>
      </c>
      <c r="H4679" s="31" t="s">
        <v>87</v>
      </c>
      <c r="I4679" s="168" t="s">
        <v>9356</v>
      </c>
      <c r="J4679" s="173">
        <v>1.0</v>
      </c>
      <c r="K4679" s="31" t="s">
        <v>945</v>
      </c>
      <c r="L4679" s="31" t="s">
        <v>134</v>
      </c>
      <c r="M4679" s="174">
        <v>45764.0</v>
      </c>
      <c r="N4679" s="31" t="s">
        <v>2</v>
      </c>
      <c r="O4679" s="173">
        <v>1.0</v>
      </c>
    </row>
    <row r="4680">
      <c r="A4680" s="99" t="s">
        <v>10705</v>
      </c>
      <c r="B4680" s="168" t="s">
        <v>10644</v>
      </c>
      <c r="C4680" s="31" t="s">
        <v>1732</v>
      </c>
      <c r="D4680" s="168" t="s">
        <v>10645</v>
      </c>
      <c r="E4680" s="31" t="s">
        <v>10646</v>
      </c>
      <c r="F4680" s="31" t="s">
        <v>129</v>
      </c>
      <c r="G4680" s="168" t="s">
        <v>6891</v>
      </c>
      <c r="H4680" s="31" t="s">
        <v>6719</v>
      </c>
      <c r="I4680" s="168" t="s">
        <v>1755</v>
      </c>
      <c r="J4680" s="173">
        <v>1.0</v>
      </c>
      <c r="K4680" s="31" t="s">
        <v>9</v>
      </c>
      <c r="L4680" s="31" t="s">
        <v>134</v>
      </c>
      <c r="M4680" s="174">
        <v>45764.0</v>
      </c>
      <c r="N4680" s="31" t="s">
        <v>2</v>
      </c>
      <c r="O4680" s="173">
        <v>1.0</v>
      </c>
    </row>
    <row r="4681">
      <c r="A4681" s="99" t="s">
        <v>10706</v>
      </c>
      <c r="B4681" s="168" t="s">
        <v>10707</v>
      </c>
      <c r="C4681" s="31" t="s">
        <v>1725</v>
      </c>
      <c r="D4681" s="168" t="s">
        <v>10708</v>
      </c>
      <c r="E4681" s="31" t="s">
        <v>10709</v>
      </c>
      <c r="F4681" s="31" t="s">
        <v>131</v>
      </c>
      <c r="G4681" s="163" t="s">
        <v>1728</v>
      </c>
      <c r="H4681" s="31" t="s">
        <v>1728</v>
      </c>
      <c r="I4681" s="168" t="s">
        <v>1755</v>
      </c>
      <c r="J4681" s="173">
        <v>1.0</v>
      </c>
      <c r="K4681" s="31" t="s">
        <v>9</v>
      </c>
      <c r="L4681" s="31" t="s">
        <v>134</v>
      </c>
      <c r="M4681" s="174">
        <v>45764.0</v>
      </c>
      <c r="N4681" s="31" t="s">
        <v>2</v>
      </c>
      <c r="O4681" s="173">
        <v>1.0</v>
      </c>
    </row>
    <row r="4682">
      <c r="A4682" s="99" t="s">
        <v>10710</v>
      </c>
      <c r="B4682" s="168" t="s">
        <v>10460</v>
      </c>
      <c r="C4682" s="31" t="s">
        <v>1732</v>
      </c>
      <c r="D4682" s="168" t="s">
        <v>10461</v>
      </c>
      <c r="E4682" s="31" t="s">
        <v>10462</v>
      </c>
      <c r="F4682" s="31" t="s">
        <v>129</v>
      </c>
      <c r="G4682" s="168" t="s">
        <v>10696</v>
      </c>
      <c r="H4682" s="31" t="s">
        <v>87</v>
      </c>
      <c r="I4682" s="168" t="s">
        <v>1755</v>
      </c>
      <c r="J4682" s="173">
        <v>1.0</v>
      </c>
      <c r="K4682" s="31" t="s">
        <v>9</v>
      </c>
      <c r="L4682" s="31" t="s">
        <v>134</v>
      </c>
      <c r="M4682" s="174">
        <v>45764.0</v>
      </c>
      <c r="N4682" s="31" t="s">
        <v>2</v>
      </c>
      <c r="O4682" s="173">
        <v>1.0</v>
      </c>
    </row>
    <row r="4683">
      <c r="A4683" s="99" t="s">
        <v>10711</v>
      </c>
      <c r="B4683" s="168" t="s">
        <v>10533</v>
      </c>
      <c r="C4683" s="31" t="s">
        <v>1732</v>
      </c>
      <c r="D4683" s="168" t="s">
        <v>10534</v>
      </c>
      <c r="E4683" s="31" t="s">
        <v>4133</v>
      </c>
      <c r="F4683" s="31" t="s">
        <v>129</v>
      </c>
      <c r="G4683" s="168" t="s">
        <v>10696</v>
      </c>
      <c r="H4683" s="31" t="s">
        <v>87</v>
      </c>
      <c r="I4683" s="168" t="s">
        <v>9356</v>
      </c>
      <c r="J4683" s="173">
        <v>1.0</v>
      </c>
      <c r="K4683" s="31" t="s">
        <v>945</v>
      </c>
      <c r="L4683" s="31" t="s">
        <v>134</v>
      </c>
      <c r="M4683" s="174">
        <v>45764.0</v>
      </c>
      <c r="N4683" s="31" t="s">
        <v>2</v>
      </c>
      <c r="O4683" s="173">
        <v>1.0</v>
      </c>
    </row>
    <row r="4684">
      <c r="A4684" s="99" t="s">
        <v>10712</v>
      </c>
      <c r="B4684" s="168" t="s">
        <v>10637</v>
      </c>
      <c r="C4684" s="31" t="s">
        <v>1732</v>
      </c>
      <c r="D4684" s="168" t="s">
        <v>10638</v>
      </c>
      <c r="E4684" s="31" t="s">
        <v>10639</v>
      </c>
      <c r="F4684" s="31" t="s">
        <v>129</v>
      </c>
      <c r="G4684" s="168" t="s">
        <v>10696</v>
      </c>
      <c r="H4684" s="31" t="s">
        <v>87</v>
      </c>
      <c r="I4684" s="168" t="s">
        <v>1755</v>
      </c>
      <c r="J4684" s="173">
        <v>1.0</v>
      </c>
      <c r="K4684" s="31" t="s">
        <v>9</v>
      </c>
      <c r="L4684" s="31" t="s">
        <v>134</v>
      </c>
      <c r="M4684" s="174">
        <v>45764.0</v>
      </c>
      <c r="N4684" s="31" t="s">
        <v>2</v>
      </c>
      <c r="O4684" s="173">
        <v>1.0</v>
      </c>
    </row>
    <row r="4685">
      <c r="A4685" s="99" t="s">
        <v>10713</v>
      </c>
      <c r="B4685" s="168" t="s">
        <v>10373</v>
      </c>
      <c r="C4685" s="31" t="s">
        <v>1732</v>
      </c>
      <c r="D4685" s="168" t="s">
        <v>10374</v>
      </c>
      <c r="E4685" s="31" t="s">
        <v>10375</v>
      </c>
      <c r="F4685" s="31" t="s">
        <v>178</v>
      </c>
      <c r="G4685" s="168" t="s">
        <v>10696</v>
      </c>
      <c r="H4685" s="31" t="s">
        <v>87</v>
      </c>
      <c r="I4685" s="168" t="s">
        <v>9356</v>
      </c>
      <c r="J4685" s="173">
        <v>1.0</v>
      </c>
      <c r="K4685" s="31" t="s">
        <v>945</v>
      </c>
      <c r="L4685" s="31" t="s">
        <v>134</v>
      </c>
      <c r="M4685" s="174">
        <v>45764.0</v>
      </c>
      <c r="N4685" s="31" t="s">
        <v>2</v>
      </c>
      <c r="O4685" s="173">
        <v>1.0</v>
      </c>
    </row>
    <row r="4686">
      <c r="A4686" s="99" t="s">
        <v>10714</v>
      </c>
      <c r="B4686" s="168" t="s">
        <v>10417</v>
      </c>
      <c r="C4686" s="31" t="s">
        <v>1735</v>
      </c>
      <c r="D4686" s="168" t="s">
        <v>10418</v>
      </c>
      <c r="E4686" s="31" t="s">
        <v>10419</v>
      </c>
      <c r="F4686" s="31" t="s">
        <v>401</v>
      </c>
      <c r="G4686" s="168" t="s">
        <v>1749</v>
      </c>
      <c r="H4686" s="31" t="s">
        <v>1742</v>
      </c>
      <c r="I4686" s="168" t="s">
        <v>1729</v>
      </c>
      <c r="J4686" s="173">
        <v>1.0</v>
      </c>
      <c r="K4686" s="31" t="s">
        <v>82</v>
      </c>
      <c r="L4686" s="31" t="s">
        <v>134</v>
      </c>
      <c r="M4686" s="174">
        <v>45764.0</v>
      </c>
      <c r="N4686" s="31" t="s">
        <v>2</v>
      </c>
      <c r="O4686" s="173">
        <v>1.0</v>
      </c>
    </row>
    <row r="4687">
      <c r="A4687" s="99" t="s">
        <v>10715</v>
      </c>
      <c r="B4687" s="168" t="s">
        <v>10279</v>
      </c>
      <c r="C4687" s="31" t="s">
        <v>1732</v>
      </c>
      <c r="D4687" s="168" t="s">
        <v>10280</v>
      </c>
      <c r="E4687" s="31" t="s">
        <v>10281</v>
      </c>
      <c r="F4687" s="31" t="s">
        <v>178</v>
      </c>
      <c r="G4687" s="168" t="s">
        <v>10696</v>
      </c>
      <c r="H4687" s="31" t="s">
        <v>87</v>
      </c>
      <c r="I4687" s="168" t="s">
        <v>9356</v>
      </c>
      <c r="J4687" s="173">
        <v>1.0</v>
      </c>
      <c r="K4687" s="31" t="s">
        <v>945</v>
      </c>
      <c r="L4687" s="31" t="s">
        <v>134</v>
      </c>
      <c r="M4687" s="174">
        <v>45764.0</v>
      </c>
      <c r="N4687" s="31" t="s">
        <v>2</v>
      </c>
      <c r="O4687" s="173">
        <v>1.0</v>
      </c>
    </row>
    <row r="4688">
      <c r="A4688" s="99" t="s">
        <v>10716</v>
      </c>
      <c r="B4688" s="168" t="s">
        <v>10421</v>
      </c>
      <c r="C4688" s="31" t="s">
        <v>1735</v>
      </c>
      <c r="D4688" s="168" t="s">
        <v>10422</v>
      </c>
      <c r="E4688" s="31" t="s">
        <v>10423</v>
      </c>
      <c r="F4688" s="31" t="s">
        <v>401</v>
      </c>
      <c r="G4688" s="168" t="s">
        <v>8744</v>
      </c>
      <c r="H4688" s="31" t="s">
        <v>8048</v>
      </c>
      <c r="I4688" s="168" t="s">
        <v>9356</v>
      </c>
      <c r="J4688" s="173">
        <v>2.0</v>
      </c>
      <c r="K4688" s="31" t="s">
        <v>945</v>
      </c>
      <c r="L4688" s="31" t="s">
        <v>134</v>
      </c>
      <c r="M4688" s="174">
        <v>45764.0</v>
      </c>
      <c r="N4688" s="31" t="s">
        <v>2</v>
      </c>
      <c r="O4688" s="173">
        <v>2.0</v>
      </c>
    </row>
    <row r="4689">
      <c r="A4689" s="99" t="s">
        <v>10717</v>
      </c>
      <c r="B4689" s="168" t="s">
        <v>10718</v>
      </c>
      <c r="C4689" s="31" t="s">
        <v>1725</v>
      </c>
      <c r="D4689" s="168" t="s">
        <v>10719</v>
      </c>
      <c r="E4689" s="31" t="s">
        <v>10720</v>
      </c>
      <c r="F4689" s="31" t="s">
        <v>178</v>
      </c>
      <c r="G4689" s="163" t="s">
        <v>1728</v>
      </c>
      <c r="H4689" s="31" t="s">
        <v>1728</v>
      </c>
      <c r="I4689" s="168" t="s">
        <v>1729</v>
      </c>
      <c r="J4689" s="173">
        <v>1.0</v>
      </c>
      <c r="K4689" s="31" t="s">
        <v>82</v>
      </c>
      <c r="L4689" s="31" t="s">
        <v>134</v>
      </c>
      <c r="M4689" s="174">
        <v>45764.0</v>
      </c>
      <c r="N4689" s="31" t="s">
        <v>2</v>
      </c>
      <c r="O4689" s="173">
        <v>1.0</v>
      </c>
    </row>
    <row r="4690">
      <c r="A4690" s="99" t="s">
        <v>10721</v>
      </c>
      <c r="B4690" s="168" t="s">
        <v>10722</v>
      </c>
      <c r="C4690" s="31" t="s">
        <v>1725</v>
      </c>
      <c r="D4690" s="168" t="s">
        <v>10723</v>
      </c>
      <c r="E4690" s="31" t="s">
        <v>10724</v>
      </c>
      <c r="F4690" s="31" t="s">
        <v>178</v>
      </c>
      <c r="G4690" s="163" t="s">
        <v>1728</v>
      </c>
      <c r="H4690" s="31" t="s">
        <v>1728</v>
      </c>
      <c r="I4690" s="168" t="s">
        <v>9356</v>
      </c>
      <c r="J4690" s="173">
        <v>1.0</v>
      </c>
      <c r="K4690" s="31" t="s">
        <v>945</v>
      </c>
      <c r="L4690" s="31" t="s">
        <v>134</v>
      </c>
      <c r="M4690" s="174">
        <v>45764.0</v>
      </c>
      <c r="N4690" s="31" t="s">
        <v>2</v>
      </c>
      <c r="O4690" s="173">
        <v>1.0</v>
      </c>
    </row>
    <row r="4691">
      <c r="A4691" s="99" t="s">
        <v>10725</v>
      </c>
      <c r="B4691" s="168" t="s">
        <v>10726</v>
      </c>
      <c r="C4691" s="31" t="s">
        <v>1725</v>
      </c>
      <c r="D4691" s="168" t="s">
        <v>10727</v>
      </c>
      <c r="E4691" s="31" t="s">
        <v>10728</v>
      </c>
      <c r="F4691" s="31" t="s">
        <v>513</v>
      </c>
      <c r="G4691" s="163" t="s">
        <v>1728</v>
      </c>
      <c r="H4691" s="31" t="s">
        <v>1728</v>
      </c>
      <c r="I4691" s="168" t="s">
        <v>1755</v>
      </c>
      <c r="J4691" s="173">
        <v>1.0</v>
      </c>
      <c r="K4691" s="31" t="s">
        <v>9</v>
      </c>
      <c r="L4691" s="31" t="s">
        <v>134</v>
      </c>
      <c r="M4691" s="174">
        <v>45764.0</v>
      </c>
      <c r="N4691" s="31" t="s">
        <v>2</v>
      </c>
      <c r="O4691" s="173">
        <v>1.0</v>
      </c>
    </row>
    <row r="4692">
      <c r="A4692" s="99" t="s">
        <v>10729</v>
      </c>
      <c r="B4692" s="168" t="s">
        <v>10707</v>
      </c>
      <c r="C4692" s="31" t="s">
        <v>1732</v>
      </c>
      <c r="D4692" s="168" t="s">
        <v>10708</v>
      </c>
      <c r="E4692" s="31" t="s">
        <v>10709</v>
      </c>
      <c r="F4692" s="31" t="s">
        <v>131</v>
      </c>
      <c r="G4692" s="168" t="s">
        <v>6736</v>
      </c>
      <c r="H4692" s="31" t="s">
        <v>6716</v>
      </c>
      <c r="I4692" s="168" t="s">
        <v>1755</v>
      </c>
      <c r="J4692" s="173">
        <v>1.0</v>
      </c>
      <c r="K4692" s="31" t="s">
        <v>9</v>
      </c>
      <c r="L4692" s="31" t="s">
        <v>134</v>
      </c>
      <c r="M4692" s="174">
        <v>45764.0</v>
      </c>
      <c r="N4692" s="31" t="s">
        <v>2</v>
      </c>
      <c r="O4692" s="173">
        <v>1.0</v>
      </c>
    </row>
    <row r="4693">
      <c r="A4693" s="99" t="s">
        <v>10730</v>
      </c>
      <c r="B4693" s="168" t="s">
        <v>10731</v>
      </c>
      <c r="C4693" s="31" t="s">
        <v>1725</v>
      </c>
      <c r="D4693" s="168" t="s">
        <v>10732</v>
      </c>
      <c r="E4693" s="31" t="s">
        <v>10733</v>
      </c>
      <c r="F4693" s="31" t="s">
        <v>403</v>
      </c>
      <c r="G4693" s="163" t="s">
        <v>1728</v>
      </c>
      <c r="H4693" s="31" t="s">
        <v>1728</v>
      </c>
      <c r="I4693" s="168" t="s">
        <v>9356</v>
      </c>
      <c r="J4693" s="173">
        <v>1.0</v>
      </c>
      <c r="K4693" s="31" t="s">
        <v>945</v>
      </c>
      <c r="L4693" s="31" t="s">
        <v>134</v>
      </c>
      <c r="M4693" s="174">
        <v>45764.0</v>
      </c>
      <c r="N4693" s="31" t="s">
        <v>2</v>
      </c>
      <c r="O4693" s="173">
        <v>1.0</v>
      </c>
    </row>
    <row r="4694">
      <c r="A4694" s="99" t="s">
        <v>10734</v>
      </c>
      <c r="B4694" s="168" t="s">
        <v>10478</v>
      </c>
      <c r="C4694" s="31" t="s">
        <v>1735</v>
      </c>
      <c r="D4694" s="168" t="s">
        <v>10479</v>
      </c>
      <c r="E4694" s="31" t="s">
        <v>10480</v>
      </c>
      <c r="F4694" s="31" t="s">
        <v>517</v>
      </c>
      <c r="G4694" s="168" t="s">
        <v>8730</v>
      </c>
      <c r="H4694" s="31" t="s">
        <v>8731</v>
      </c>
      <c r="I4694" s="168" t="s">
        <v>1729</v>
      </c>
      <c r="J4694" s="173">
        <v>1.0</v>
      </c>
      <c r="K4694" s="31" t="s">
        <v>82</v>
      </c>
      <c r="L4694" s="31" t="s">
        <v>134</v>
      </c>
      <c r="M4694" s="174">
        <v>45764.0</v>
      </c>
      <c r="N4694" s="31" t="s">
        <v>2</v>
      </c>
      <c r="O4694" s="173">
        <v>1.0</v>
      </c>
    </row>
    <row r="4695">
      <c r="A4695" s="99" t="s">
        <v>10735</v>
      </c>
      <c r="B4695" s="168" t="s">
        <v>10726</v>
      </c>
      <c r="C4695" s="31" t="s">
        <v>1732</v>
      </c>
      <c r="D4695" s="168" t="s">
        <v>10727</v>
      </c>
      <c r="E4695" s="31" t="s">
        <v>10728</v>
      </c>
      <c r="F4695" s="31" t="s">
        <v>513</v>
      </c>
      <c r="G4695" s="168" t="s">
        <v>8744</v>
      </c>
      <c r="H4695" s="31" t="s">
        <v>8048</v>
      </c>
      <c r="I4695" s="168" t="s">
        <v>1755</v>
      </c>
      <c r="J4695" s="173">
        <v>1.0</v>
      </c>
      <c r="K4695" s="31" t="s">
        <v>9</v>
      </c>
      <c r="L4695" s="31" t="s">
        <v>134</v>
      </c>
      <c r="M4695" s="174">
        <v>45764.0</v>
      </c>
      <c r="N4695" s="31" t="s">
        <v>2</v>
      </c>
      <c r="O4695" s="173">
        <v>1.0</v>
      </c>
    </row>
    <row r="4696">
      <c r="A4696" s="99" t="s">
        <v>10736</v>
      </c>
      <c r="B4696" s="168" t="s">
        <v>10737</v>
      </c>
      <c r="C4696" s="31" t="s">
        <v>1725</v>
      </c>
      <c r="D4696" s="168" t="s">
        <v>10738</v>
      </c>
      <c r="E4696" s="31" t="s">
        <v>4274</v>
      </c>
      <c r="F4696" s="31" t="s">
        <v>517</v>
      </c>
      <c r="G4696" s="163" t="s">
        <v>1728</v>
      </c>
      <c r="H4696" s="31" t="s">
        <v>1728</v>
      </c>
      <c r="I4696" s="168" t="s">
        <v>1755</v>
      </c>
      <c r="J4696" s="173">
        <v>1.0</v>
      </c>
      <c r="K4696" s="31" t="s">
        <v>9</v>
      </c>
      <c r="L4696" s="31" t="s">
        <v>134</v>
      </c>
      <c r="M4696" s="174">
        <v>45764.0</v>
      </c>
      <c r="N4696" s="31" t="s">
        <v>2</v>
      </c>
      <c r="O4696" s="173">
        <v>1.0</v>
      </c>
    </row>
    <row r="4697">
      <c r="A4697" s="99" t="s">
        <v>10739</v>
      </c>
      <c r="B4697" s="168" t="s">
        <v>10448</v>
      </c>
      <c r="C4697" s="31" t="s">
        <v>1735</v>
      </c>
      <c r="D4697" s="168" t="s">
        <v>10449</v>
      </c>
      <c r="E4697" s="31" t="s">
        <v>10450</v>
      </c>
      <c r="F4697" s="31" t="s">
        <v>722</v>
      </c>
      <c r="G4697" s="168" t="s">
        <v>6811</v>
      </c>
      <c r="H4697" s="31" t="s">
        <v>6812</v>
      </c>
      <c r="I4697" s="168" t="s">
        <v>1755</v>
      </c>
      <c r="J4697" s="173">
        <v>1.0</v>
      </c>
      <c r="K4697" s="31" t="s">
        <v>9</v>
      </c>
      <c r="L4697" s="31" t="s">
        <v>134</v>
      </c>
      <c r="M4697" s="174">
        <v>45764.0</v>
      </c>
      <c r="N4697" s="31" t="s">
        <v>2</v>
      </c>
      <c r="O4697" s="173">
        <v>1.0</v>
      </c>
    </row>
    <row r="4698">
      <c r="A4698" s="99" t="s">
        <v>10740</v>
      </c>
      <c r="B4698" s="168" t="s">
        <v>9409</v>
      </c>
      <c r="C4698" s="31" t="s">
        <v>1735</v>
      </c>
      <c r="D4698" s="168" t="s">
        <v>9410</v>
      </c>
      <c r="E4698" s="31" t="s">
        <v>9411</v>
      </c>
      <c r="F4698" s="31" t="s">
        <v>132</v>
      </c>
      <c r="G4698" s="168" t="s">
        <v>7953</v>
      </c>
      <c r="H4698" s="31" t="s">
        <v>7912</v>
      </c>
      <c r="I4698" s="168" t="s">
        <v>1755</v>
      </c>
      <c r="J4698" s="173">
        <v>1.0</v>
      </c>
      <c r="K4698" s="31" t="s">
        <v>9</v>
      </c>
      <c r="L4698" s="31" t="s">
        <v>134</v>
      </c>
      <c r="M4698" s="174">
        <v>45764.0</v>
      </c>
      <c r="N4698" s="31" t="s">
        <v>2</v>
      </c>
      <c r="O4698" s="173">
        <v>1.0</v>
      </c>
    </row>
    <row r="4699">
      <c r="A4699" s="99" t="s">
        <v>10741</v>
      </c>
      <c r="B4699" s="168" t="s">
        <v>10742</v>
      </c>
      <c r="C4699" s="31" t="s">
        <v>1725</v>
      </c>
      <c r="D4699" s="168" t="s">
        <v>10743</v>
      </c>
      <c r="E4699" s="31" t="s">
        <v>3797</v>
      </c>
      <c r="F4699" s="31" t="s">
        <v>129</v>
      </c>
      <c r="G4699" s="163" t="s">
        <v>1728</v>
      </c>
      <c r="H4699" s="31" t="s">
        <v>1728</v>
      </c>
      <c r="I4699" s="168" t="s">
        <v>9356</v>
      </c>
      <c r="J4699" s="173">
        <v>1.0</v>
      </c>
      <c r="K4699" s="31" t="s">
        <v>945</v>
      </c>
      <c r="L4699" s="31" t="s">
        <v>134</v>
      </c>
      <c r="M4699" s="174">
        <v>45764.0</v>
      </c>
      <c r="N4699" s="31" t="s">
        <v>2</v>
      </c>
      <c r="O4699" s="173">
        <v>1.0</v>
      </c>
    </row>
    <row r="4700">
      <c r="A4700" s="99" t="s">
        <v>10744</v>
      </c>
      <c r="B4700" s="168" t="s">
        <v>10167</v>
      </c>
      <c r="C4700" s="31" t="s">
        <v>1735</v>
      </c>
      <c r="D4700" s="168" t="s">
        <v>10168</v>
      </c>
      <c r="E4700" s="31" t="s">
        <v>10169</v>
      </c>
      <c r="F4700" s="31" t="s">
        <v>401</v>
      </c>
      <c r="G4700" s="168" t="s">
        <v>1749</v>
      </c>
      <c r="H4700" s="31" t="s">
        <v>1742</v>
      </c>
      <c r="I4700" s="168" t="s">
        <v>9356</v>
      </c>
      <c r="J4700" s="173">
        <v>1.0</v>
      </c>
      <c r="K4700" s="31" t="s">
        <v>945</v>
      </c>
      <c r="L4700" s="31" t="s">
        <v>134</v>
      </c>
      <c r="M4700" s="174">
        <v>45764.0</v>
      </c>
      <c r="N4700" s="31" t="s">
        <v>2</v>
      </c>
      <c r="O4700" s="173">
        <v>1.0</v>
      </c>
    </row>
    <row r="4701">
      <c r="A4701" s="99" t="s">
        <v>10745</v>
      </c>
      <c r="B4701" s="168" t="s">
        <v>10506</v>
      </c>
      <c r="C4701" s="31" t="s">
        <v>1735</v>
      </c>
      <c r="D4701" s="168" t="s">
        <v>10507</v>
      </c>
      <c r="E4701" s="31" t="s">
        <v>10508</v>
      </c>
      <c r="F4701" s="31" t="s">
        <v>722</v>
      </c>
      <c r="G4701" s="168" t="s">
        <v>10510</v>
      </c>
      <c r="H4701" s="31" t="s">
        <v>10511</v>
      </c>
      <c r="I4701" s="168" t="s">
        <v>1755</v>
      </c>
      <c r="J4701" s="173">
        <v>1.0</v>
      </c>
      <c r="K4701" s="31" t="s">
        <v>9</v>
      </c>
      <c r="L4701" s="31" t="s">
        <v>134</v>
      </c>
      <c r="M4701" s="174">
        <v>45764.0</v>
      </c>
      <c r="N4701" s="31" t="s">
        <v>2</v>
      </c>
      <c r="O4701" s="173">
        <v>1.0</v>
      </c>
    </row>
    <row r="4702">
      <c r="A4702" s="99" t="s">
        <v>10746</v>
      </c>
      <c r="B4702" s="168" t="s">
        <v>10747</v>
      </c>
      <c r="C4702" s="31" t="s">
        <v>1725</v>
      </c>
      <c r="D4702" s="168" t="s">
        <v>10748</v>
      </c>
      <c r="E4702" s="31" t="s">
        <v>10749</v>
      </c>
      <c r="F4702" s="31" t="s">
        <v>403</v>
      </c>
      <c r="G4702" s="163" t="s">
        <v>1728</v>
      </c>
      <c r="H4702" s="31" t="s">
        <v>1728</v>
      </c>
      <c r="I4702" s="168" t="s">
        <v>1729</v>
      </c>
      <c r="J4702" s="173">
        <v>1.0</v>
      </c>
      <c r="K4702" s="31" t="s">
        <v>82</v>
      </c>
      <c r="L4702" s="31" t="s">
        <v>134</v>
      </c>
      <c r="M4702" s="174">
        <v>45764.0</v>
      </c>
      <c r="N4702" s="31" t="s">
        <v>2</v>
      </c>
      <c r="O4702" s="173">
        <v>1.0</v>
      </c>
    </row>
    <row r="4703">
      <c r="A4703" s="99" t="s">
        <v>10750</v>
      </c>
      <c r="B4703" s="168" t="s">
        <v>10550</v>
      </c>
      <c r="C4703" s="31" t="s">
        <v>1735</v>
      </c>
      <c r="D4703" s="168" t="s">
        <v>10551</v>
      </c>
      <c r="E4703" s="31" t="s">
        <v>4900</v>
      </c>
      <c r="F4703" s="31" t="s">
        <v>132</v>
      </c>
      <c r="G4703" s="168" t="s">
        <v>6736</v>
      </c>
      <c r="H4703" s="31" t="s">
        <v>6716</v>
      </c>
      <c r="I4703" s="168" t="s">
        <v>9356</v>
      </c>
      <c r="J4703" s="173">
        <v>1.0</v>
      </c>
      <c r="K4703" s="31" t="s">
        <v>945</v>
      </c>
      <c r="L4703" s="31" t="s">
        <v>134</v>
      </c>
      <c r="M4703" s="174">
        <v>45764.0</v>
      </c>
      <c r="N4703" s="31" t="s">
        <v>2</v>
      </c>
      <c r="O4703" s="173">
        <v>1.0</v>
      </c>
    </row>
    <row r="4704">
      <c r="A4704" s="99" t="s">
        <v>10751</v>
      </c>
      <c r="B4704" s="168" t="s">
        <v>10752</v>
      </c>
      <c r="C4704" s="31" t="s">
        <v>1725</v>
      </c>
      <c r="D4704" s="168" t="s">
        <v>10753</v>
      </c>
      <c r="E4704" s="31" t="s">
        <v>10754</v>
      </c>
      <c r="F4704" s="31" t="s">
        <v>401</v>
      </c>
      <c r="G4704" s="163" t="s">
        <v>1728</v>
      </c>
      <c r="H4704" s="31" t="s">
        <v>1728</v>
      </c>
      <c r="I4704" s="168" t="s">
        <v>9356</v>
      </c>
      <c r="J4704" s="173">
        <v>1.0</v>
      </c>
      <c r="K4704" s="31" t="s">
        <v>945</v>
      </c>
      <c r="L4704" s="31" t="s">
        <v>134</v>
      </c>
      <c r="M4704" s="174">
        <v>45764.0</v>
      </c>
      <c r="N4704" s="31" t="s">
        <v>2</v>
      </c>
      <c r="O4704" s="173">
        <v>1.0</v>
      </c>
    </row>
    <row r="4705">
      <c r="A4705" s="99" t="s">
        <v>10755</v>
      </c>
      <c r="B4705" s="168" t="s">
        <v>10756</v>
      </c>
      <c r="C4705" s="31" t="s">
        <v>1725</v>
      </c>
      <c r="D4705" s="168" t="s">
        <v>10757</v>
      </c>
      <c r="E4705" s="31" t="s">
        <v>4486</v>
      </c>
      <c r="F4705" s="31" t="s">
        <v>401</v>
      </c>
      <c r="G4705" s="163" t="s">
        <v>1728</v>
      </c>
      <c r="H4705" s="31" t="s">
        <v>1728</v>
      </c>
      <c r="I4705" s="168" t="s">
        <v>1729</v>
      </c>
      <c r="J4705" s="173">
        <v>1.0</v>
      </c>
      <c r="K4705" s="31" t="s">
        <v>82</v>
      </c>
      <c r="L4705" s="31" t="s">
        <v>134</v>
      </c>
      <c r="M4705" s="174">
        <v>45764.0</v>
      </c>
      <c r="N4705" s="31" t="s">
        <v>2</v>
      </c>
      <c r="O4705" s="173">
        <v>1.0</v>
      </c>
    </row>
    <row r="4706">
      <c r="A4706" s="99" t="s">
        <v>10758</v>
      </c>
      <c r="B4706" s="168" t="s">
        <v>10557</v>
      </c>
      <c r="C4706" s="31" t="s">
        <v>1735</v>
      </c>
      <c r="D4706" s="168" t="s">
        <v>10558</v>
      </c>
      <c r="E4706" s="31" t="s">
        <v>10559</v>
      </c>
      <c r="F4706" s="31" t="s">
        <v>178</v>
      </c>
      <c r="G4706" s="168" t="s">
        <v>6891</v>
      </c>
      <c r="H4706" s="31" t="s">
        <v>6719</v>
      </c>
      <c r="I4706" s="168" t="s">
        <v>1729</v>
      </c>
      <c r="J4706" s="173">
        <v>1.0</v>
      </c>
      <c r="K4706" s="31" t="s">
        <v>82</v>
      </c>
      <c r="L4706" s="31" t="s">
        <v>134</v>
      </c>
      <c r="M4706" s="174">
        <v>45764.0</v>
      </c>
      <c r="N4706" s="31" t="s">
        <v>2</v>
      </c>
      <c r="O4706" s="173">
        <v>1.0</v>
      </c>
    </row>
    <row r="4707">
      <c r="A4707" s="99" t="s">
        <v>10759</v>
      </c>
      <c r="B4707" s="168" t="s">
        <v>10086</v>
      </c>
      <c r="C4707" s="31" t="s">
        <v>1732</v>
      </c>
      <c r="D4707" s="168" t="s">
        <v>10087</v>
      </c>
      <c r="E4707" s="31" t="s">
        <v>10088</v>
      </c>
      <c r="F4707" s="31" t="s">
        <v>178</v>
      </c>
      <c r="G4707" s="168" t="s">
        <v>6891</v>
      </c>
      <c r="H4707" s="31" t="s">
        <v>6719</v>
      </c>
      <c r="I4707" s="168" t="s">
        <v>9356</v>
      </c>
      <c r="J4707" s="173">
        <v>1.0</v>
      </c>
      <c r="K4707" s="31" t="s">
        <v>945</v>
      </c>
      <c r="L4707" s="31" t="s">
        <v>134</v>
      </c>
      <c r="M4707" s="174">
        <v>45764.0</v>
      </c>
      <c r="N4707" s="31" t="s">
        <v>2</v>
      </c>
      <c r="O4707" s="173">
        <v>1.0</v>
      </c>
    </row>
    <row r="4708">
      <c r="A4708" s="99" t="s">
        <v>10760</v>
      </c>
      <c r="B4708" s="168" t="s">
        <v>10761</v>
      </c>
      <c r="C4708" s="31" t="s">
        <v>1725</v>
      </c>
      <c r="D4708" s="168" t="s">
        <v>10762</v>
      </c>
      <c r="E4708" s="31" t="s">
        <v>10763</v>
      </c>
      <c r="F4708" s="31" t="s">
        <v>132</v>
      </c>
      <c r="G4708" s="163" t="s">
        <v>1728</v>
      </c>
      <c r="H4708" s="31" t="s">
        <v>1728</v>
      </c>
      <c r="I4708" s="168" t="s">
        <v>1755</v>
      </c>
      <c r="J4708" s="173">
        <v>1.0</v>
      </c>
      <c r="K4708" s="31" t="s">
        <v>9</v>
      </c>
      <c r="L4708" s="31" t="s">
        <v>134</v>
      </c>
      <c r="M4708" s="174">
        <v>45764.0</v>
      </c>
      <c r="N4708" s="31" t="s">
        <v>2</v>
      </c>
      <c r="O4708" s="173">
        <v>1.0</v>
      </c>
    </row>
    <row r="4709">
      <c r="A4709" s="99" t="s">
        <v>10764</v>
      </c>
      <c r="B4709" s="168" t="s">
        <v>10765</v>
      </c>
      <c r="C4709" s="31" t="s">
        <v>1725</v>
      </c>
      <c r="D4709" s="168" t="s">
        <v>10766</v>
      </c>
      <c r="E4709" s="31" t="s">
        <v>10767</v>
      </c>
      <c r="F4709" s="31" t="s">
        <v>725</v>
      </c>
      <c r="G4709" s="163" t="s">
        <v>1728</v>
      </c>
      <c r="H4709" s="31" t="s">
        <v>1728</v>
      </c>
      <c r="I4709" s="168" t="s">
        <v>1755</v>
      </c>
      <c r="J4709" s="173">
        <v>1.0</v>
      </c>
      <c r="K4709" s="31" t="s">
        <v>9</v>
      </c>
      <c r="L4709" s="31" t="s">
        <v>134</v>
      </c>
      <c r="M4709" s="174">
        <v>45764.0</v>
      </c>
      <c r="N4709" s="31" t="s">
        <v>2</v>
      </c>
      <c r="O4709" s="173">
        <v>1.0</v>
      </c>
    </row>
    <row r="4710">
      <c r="A4710" s="99" t="s">
        <v>10768</v>
      </c>
      <c r="B4710" s="168" t="s">
        <v>10769</v>
      </c>
      <c r="C4710" s="31" t="s">
        <v>1725</v>
      </c>
      <c r="D4710" s="168" t="s">
        <v>10770</v>
      </c>
      <c r="E4710" s="31" t="s">
        <v>10771</v>
      </c>
      <c r="F4710" s="31" t="s">
        <v>513</v>
      </c>
      <c r="G4710" s="163" t="s">
        <v>1728</v>
      </c>
      <c r="H4710" s="31" t="s">
        <v>1728</v>
      </c>
      <c r="I4710" s="168" t="s">
        <v>9356</v>
      </c>
      <c r="J4710" s="173">
        <v>1.0</v>
      </c>
      <c r="K4710" s="31" t="s">
        <v>945</v>
      </c>
      <c r="L4710" s="31" t="s">
        <v>134</v>
      </c>
      <c r="M4710" s="174">
        <v>45764.0</v>
      </c>
      <c r="N4710" s="31" t="s">
        <v>2</v>
      </c>
      <c r="O4710" s="173">
        <v>1.0</v>
      </c>
    </row>
    <row r="4711">
      <c r="A4711" s="99" t="s">
        <v>10772</v>
      </c>
      <c r="B4711" s="168" t="s">
        <v>10765</v>
      </c>
      <c r="C4711" s="31" t="s">
        <v>1732</v>
      </c>
      <c r="D4711" s="168" t="s">
        <v>10766</v>
      </c>
      <c r="E4711" s="31" t="s">
        <v>10767</v>
      </c>
      <c r="F4711" s="31" t="s">
        <v>725</v>
      </c>
      <c r="G4711" s="168" t="s">
        <v>10510</v>
      </c>
      <c r="H4711" s="31" t="s">
        <v>10511</v>
      </c>
      <c r="I4711" s="168" t="s">
        <v>1755</v>
      </c>
      <c r="J4711" s="173">
        <v>1.0</v>
      </c>
      <c r="K4711" s="31" t="s">
        <v>9</v>
      </c>
      <c r="L4711" s="31" t="s">
        <v>134</v>
      </c>
      <c r="M4711" s="174">
        <v>45764.0</v>
      </c>
      <c r="N4711" s="31" t="s">
        <v>2</v>
      </c>
      <c r="O4711" s="173">
        <v>1.0</v>
      </c>
    </row>
    <row r="4712">
      <c r="A4712" s="99" t="s">
        <v>10773</v>
      </c>
      <c r="B4712" s="168" t="s">
        <v>10521</v>
      </c>
      <c r="C4712" s="31" t="s">
        <v>1735</v>
      </c>
      <c r="D4712" s="168" t="s">
        <v>10522</v>
      </c>
      <c r="E4712" s="31" t="s">
        <v>10523</v>
      </c>
      <c r="F4712" s="31" t="s">
        <v>513</v>
      </c>
      <c r="G4712" s="168" t="s">
        <v>1736</v>
      </c>
      <c r="H4712" s="31" t="s">
        <v>1733</v>
      </c>
      <c r="I4712" s="168" t="s">
        <v>1729</v>
      </c>
      <c r="J4712" s="173">
        <v>1.0</v>
      </c>
      <c r="K4712" s="31" t="s">
        <v>82</v>
      </c>
      <c r="L4712" s="31" t="s">
        <v>134</v>
      </c>
      <c r="M4712" s="174">
        <v>45764.0</v>
      </c>
      <c r="N4712" s="31" t="s">
        <v>2</v>
      </c>
      <c r="O4712" s="173">
        <v>1.0</v>
      </c>
    </row>
    <row r="4713">
      <c r="A4713" s="99" t="s">
        <v>10774</v>
      </c>
      <c r="B4713" s="168" t="s">
        <v>10139</v>
      </c>
      <c r="C4713" s="31" t="s">
        <v>1735</v>
      </c>
      <c r="D4713" s="168" t="s">
        <v>10140</v>
      </c>
      <c r="E4713" s="31" t="s">
        <v>10141</v>
      </c>
      <c r="F4713" s="31" t="s">
        <v>517</v>
      </c>
      <c r="G4713" s="168" t="s">
        <v>8829</v>
      </c>
      <c r="H4713" s="31" t="s">
        <v>8830</v>
      </c>
      <c r="I4713" s="168" t="s">
        <v>9356</v>
      </c>
      <c r="J4713" s="173">
        <v>1.0</v>
      </c>
      <c r="K4713" s="31" t="s">
        <v>945</v>
      </c>
      <c r="L4713" s="31" t="s">
        <v>134</v>
      </c>
      <c r="M4713" s="174">
        <v>45764.0</v>
      </c>
      <c r="N4713" s="31" t="s">
        <v>2</v>
      </c>
      <c r="O4713" s="173">
        <v>1.0</v>
      </c>
    </row>
    <row r="4714">
      <c r="A4714" s="99" t="s">
        <v>10775</v>
      </c>
      <c r="B4714" s="168" t="s">
        <v>10593</v>
      </c>
      <c r="C4714" s="31" t="s">
        <v>1735</v>
      </c>
      <c r="D4714" s="168" t="s">
        <v>10594</v>
      </c>
      <c r="E4714" s="31" t="s">
        <v>10595</v>
      </c>
      <c r="F4714" s="31" t="s">
        <v>722</v>
      </c>
      <c r="G4714" s="168" t="s">
        <v>6811</v>
      </c>
      <c r="H4714" s="31" t="s">
        <v>6812</v>
      </c>
      <c r="I4714" s="168" t="s">
        <v>1755</v>
      </c>
      <c r="J4714" s="173">
        <v>1.0</v>
      </c>
      <c r="K4714" s="31" t="s">
        <v>9</v>
      </c>
      <c r="L4714" s="31" t="s">
        <v>134</v>
      </c>
      <c r="M4714" s="174">
        <v>45764.0</v>
      </c>
      <c r="N4714" s="31" t="s">
        <v>2</v>
      </c>
      <c r="O4714" s="173">
        <v>1.0</v>
      </c>
    </row>
    <row r="4715">
      <c r="A4715" s="99" t="s">
        <v>10776</v>
      </c>
      <c r="B4715" s="168" t="s">
        <v>10498</v>
      </c>
      <c r="C4715" s="31" t="s">
        <v>1735</v>
      </c>
      <c r="D4715" s="168" t="s">
        <v>10499</v>
      </c>
      <c r="E4715" s="31" t="s">
        <v>10500</v>
      </c>
      <c r="F4715" s="31" t="s">
        <v>722</v>
      </c>
      <c r="G4715" s="168" t="s">
        <v>10510</v>
      </c>
      <c r="H4715" s="31" t="s">
        <v>10511</v>
      </c>
      <c r="I4715" s="168" t="s">
        <v>9356</v>
      </c>
      <c r="J4715" s="173">
        <v>1.0</v>
      </c>
      <c r="K4715" s="31" t="s">
        <v>945</v>
      </c>
      <c r="L4715" s="31" t="s">
        <v>134</v>
      </c>
      <c r="M4715" s="174">
        <v>45764.0</v>
      </c>
      <c r="N4715" s="31" t="s">
        <v>2</v>
      </c>
      <c r="O4715" s="173">
        <v>1.0</v>
      </c>
    </row>
    <row r="4716">
      <c r="A4716" s="99" t="s">
        <v>10777</v>
      </c>
      <c r="B4716" s="168" t="s">
        <v>10778</v>
      </c>
      <c r="C4716" s="31" t="s">
        <v>1725</v>
      </c>
      <c r="D4716" s="168" t="s">
        <v>10779</v>
      </c>
      <c r="E4716" s="31" t="s">
        <v>3864</v>
      </c>
      <c r="F4716" s="31" t="s">
        <v>178</v>
      </c>
      <c r="G4716" s="163" t="s">
        <v>1728</v>
      </c>
      <c r="H4716" s="31" t="s">
        <v>1728</v>
      </c>
      <c r="I4716" s="168" t="s">
        <v>1729</v>
      </c>
      <c r="J4716" s="173">
        <v>1.0</v>
      </c>
      <c r="K4716" s="31" t="s">
        <v>82</v>
      </c>
      <c r="L4716" s="31" t="s">
        <v>134</v>
      </c>
      <c r="M4716" s="174">
        <v>45764.0</v>
      </c>
      <c r="N4716" s="31" t="s">
        <v>2</v>
      </c>
      <c r="O4716" s="173">
        <v>1.0</v>
      </c>
    </row>
    <row r="4717">
      <c r="A4717" s="99" t="s">
        <v>10780</v>
      </c>
      <c r="B4717" s="168" t="s">
        <v>10781</v>
      </c>
      <c r="C4717" s="31" t="s">
        <v>1725</v>
      </c>
      <c r="D4717" s="168" t="s">
        <v>10782</v>
      </c>
      <c r="E4717" s="31" t="s">
        <v>10256</v>
      </c>
      <c r="F4717" s="31" t="s">
        <v>517</v>
      </c>
      <c r="G4717" s="163" t="s">
        <v>1728</v>
      </c>
      <c r="H4717" s="31" t="s">
        <v>1728</v>
      </c>
      <c r="I4717" s="168" t="s">
        <v>1729</v>
      </c>
      <c r="J4717" s="173">
        <v>1.0</v>
      </c>
      <c r="K4717" s="31" t="s">
        <v>82</v>
      </c>
      <c r="L4717" s="31" t="s">
        <v>134</v>
      </c>
      <c r="M4717" s="174">
        <v>45764.0</v>
      </c>
      <c r="N4717" s="31" t="s">
        <v>2</v>
      </c>
      <c r="O4717" s="173">
        <v>1.0</v>
      </c>
    </row>
    <row r="4718">
      <c r="A4718" s="99" t="s">
        <v>10783</v>
      </c>
      <c r="B4718" s="168" t="s">
        <v>10784</v>
      </c>
      <c r="C4718" s="31" t="s">
        <v>1725</v>
      </c>
      <c r="D4718" s="168" t="s">
        <v>10785</v>
      </c>
      <c r="E4718" s="31" t="s">
        <v>10786</v>
      </c>
      <c r="F4718" s="31" t="s">
        <v>403</v>
      </c>
      <c r="G4718" s="163" t="s">
        <v>1728</v>
      </c>
      <c r="H4718" s="31" t="s">
        <v>1728</v>
      </c>
      <c r="I4718" s="168" t="s">
        <v>9356</v>
      </c>
      <c r="J4718" s="173">
        <v>1.0</v>
      </c>
      <c r="K4718" s="31" t="s">
        <v>945</v>
      </c>
      <c r="L4718" s="31" t="s">
        <v>134</v>
      </c>
      <c r="M4718" s="174">
        <v>45764.0</v>
      </c>
      <c r="N4718" s="31" t="s">
        <v>2</v>
      </c>
      <c r="O4718" s="173">
        <v>1.0</v>
      </c>
    </row>
    <row r="4719">
      <c r="A4719" s="99" t="s">
        <v>10787</v>
      </c>
      <c r="B4719" s="168" t="s">
        <v>10528</v>
      </c>
      <c r="C4719" s="31" t="s">
        <v>1735</v>
      </c>
      <c r="D4719" s="168" t="s">
        <v>10529</v>
      </c>
      <c r="E4719" s="31" t="s">
        <v>10530</v>
      </c>
      <c r="F4719" s="31" t="s">
        <v>401</v>
      </c>
      <c r="G4719" s="168" t="s">
        <v>8744</v>
      </c>
      <c r="H4719" s="31" t="s">
        <v>8048</v>
      </c>
      <c r="I4719" s="168" t="s">
        <v>1755</v>
      </c>
      <c r="J4719" s="173">
        <v>1.0</v>
      </c>
      <c r="K4719" s="31" t="s">
        <v>9</v>
      </c>
      <c r="L4719" s="31" t="s">
        <v>134</v>
      </c>
      <c r="M4719" s="174">
        <v>45764.0</v>
      </c>
      <c r="N4719" s="31" t="s">
        <v>2</v>
      </c>
      <c r="O4719" s="173">
        <v>1.0</v>
      </c>
    </row>
    <row r="4720">
      <c r="A4720" s="99" t="s">
        <v>10788</v>
      </c>
      <c r="B4720" s="168" t="s">
        <v>10747</v>
      </c>
      <c r="C4720" s="31" t="s">
        <v>1732</v>
      </c>
      <c r="D4720" s="168" t="s">
        <v>10748</v>
      </c>
      <c r="E4720" s="31" t="s">
        <v>10749</v>
      </c>
      <c r="F4720" s="31" t="s">
        <v>403</v>
      </c>
      <c r="G4720" s="168" t="s">
        <v>8744</v>
      </c>
      <c r="H4720" s="31" t="s">
        <v>8048</v>
      </c>
      <c r="I4720" s="168" t="s">
        <v>1729</v>
      </c>
      <c r="J4720" s="173">
        <v>1.0</v>
      </c>
      <c r="K4720" s="31" t="s">
        <v>82</v>
      </c>
      <c r="L4720" s="31" t="s">
        <v>134</v>
      </c>
      <c r="M4720" s="174">
        <v>45764.0</v>
      </c>
      <c r="N4720" s="31" t="s">
        <v>2</v>
      </c>
      <c r="O4720" s="173">
        <v>1.0</v>
      </c>
    </row>
    <row r="4721">
      <c r="A4721" s="99" t="s">
        <v>10789</v>
      </c>
      <c r="B4721" s="168" t="s">
        <v>10670</v>
      </c>
      <c r="C4721" s="31" t="s">
        <v>1735</v>
      </c>
      <c r="D4721" s="168" t="s">
        <v>10671</v>
      </c>
      <c r="E4721" s="31" t="s">
        <v>10672</v>
      </c>
      <c r="F4721" s="31" t="s">
        <v>178</v>
      </c>
      <c r="G4721" s="168" t="s">
        <v>10696</v>
      </c>
      <c r="H4721" s="31" t="s">
        <v>87</v>
      </c>
      <c r="I4721" s="168" t="s">
        <v>9356</v>
      </c>
      <c r="J4721" s="173">
        <v>1.0</v>
      </c>
      <c r="K4721" s="31" t="s">
        <v>945</v>
      </c>
      <c r="L4721" s="31" t="s">
        <v>134</v>
      </c>
      <c r="M4721" s="174">
        <v>45764.0</v>
      </c>
      <c r="N4721" s="31" t="s">
        <v>2</v>
      </c>
      <c r="O4721" s="173">
        <v>1.0</v>
      </c>
    </row>
    <row r="4722">
      <c r="A4722" s="99" t="s">
        <v>10790</v>
      </c>
      <c r="B4722" s="168" t="s">
        <v>10079</v>
      </c>
      <c r="C4722" s="31" t="s">
        <v>1735</v>
      </c>
      <c r="D4722" s="168" t="s">
        <v>10080</v>
      </c>
      <c r="E4722" s="31" t="s">
        <v>8965</v>
      </c>
      <c r="F4722" s="31" t="s">
        <v>401</v>
      </c>
      <c r="G4722" s="168" t="s">
        <v>1749</v>
      </c>
      <c r="H4722" s="31" t="s">
        <v>1742</v>
      </c>
      <c r="I4722" s="168" t="s">
        <v>9356</v>
      </c>
      <c r="J4722" s="173">
        <v>1.0</v>
      </c>
      <c r="K4722" s="31" t="s">
        <v>945</v>
      </c>
      <c r="L4722" s="31" t="s">
        <v>134</v>
      </c>
      <c r="M4722" s="174">
        <v>45764.0</v>
      </c>
      <c r="N4722" s="31" t="s">
        <v>2</v>
      </c>
      <c r="O4722" s="173">
        <v>1.0</v>
      </c>
    </row>
    <row r="4723">
      <c r="A4723" s="99" t="s">
        <v>10791</v>
      </c>
      <c r="B4723" s="168" t="s">
        <v>9401</v>
      </c>
      <c r="C4723" s="31" t="s">
        <v>1735</v>
      </c>
      <c r="D4723" s="168" t="s">
        <v>9402</v>
      </c>
      <c r="E4723" s="31" t="s">
        <v>9403</v>
      </c>
      <c r="F4723" s="31" t="s">
        <v>132</v>
      </c>
      <c r="G4723" s="168" t="s">
        <v>7953</v>
      </c>
      <c r="H4723" s="31" t="s">
        <v>7912</v>
      </c>
      <c r="I4723" s="168" t="s">
        <v>9356</v>
      </c>
      <c r="J4723" s="173">
        <v>1.0</v>
      </c>
      <c r="K4723" s="31" t="s">
        <v>945</v>
      </c>
      <c r="L4723" s="31" t="s">
        <v>134</v>
      </c>
      <c r="M4723" s="174">
        <v>45764.0</v>
      </c>
      <c r="N4723" s="31" t="s">
        <v>2</v>
      </c>
      <c r="O4723" s="173">
        <v>1.0</v>
      </c>
    </row>
    <row r="4724">
      <c r="A4724" s="99" t="s">
        <v>10792</v>
      </c>
      <c r="B4724" s="168" t="s">
        <v>10086</v>
      </c>
      <c r="C4724" s="31" t="s">
        <v>1735</v>
      </c>
      <c r="D4724" s="168" t="s">
        <v>10087</v>
      </c>
      <c r="E4724" s="31" t="s">
        <v>10088</v>
      </c>
      <c r="F4724" s="31" t="s">
        <v>178</v>
      </c>
      <c r="G4724" s="168" t="s">
        <v>6891</v>
      </c>
      <c r="H4724" s="31" t="s">
        <v>6719</v>
      </c>
      <c r="I4724" s="168" t="s">
        <v>9356</v>
      </c>
      <c r="J4724" s="173">
        <v>1.0</v>
      </c>
      <c r="K4724" s="31" t="s">
        <v>945</v>
      </c>
      <c r="L4724" s="31" t="s">
        <v>134</v>
      </c>
      <c r="M4724" s="174">
        <v>45764.0</v>
      </c>
      <c r="N4724" s="31" t="s">
        <v>2</v>
      </c>
      <c r="O4724" s="173">
        <v>1.0</v>
      </c>
    </row>
    <row r="4725">
      <c r="A4725" s="99" t="s">
        <v>10793</v>
      </c>
      <c r="B4725" s="168" t="s">
        <v>10682</v>
      </c>
      <c r="C4725" s="31" t="s">
        <v>1732</v>
      </c>
      <c r="D4725" s="168" t="s">
        <v>10683</v>
      </c>
      <c r="E4725" s="31" t="s">
        <v>5269</v>
      </c>
      <c r="F4725" s="31" t="s">
        <v>725</v>
      </c>
      <c r="G4725" s="168" t="s">
        <v>6891</v>
      </c>
      <c r="H4725" s="31" t="s">
        <v>6719</v>
      </c>
      <c r="I4725" s="168" t="s">
        <v>9356</v>
      </c>
      <c r="J4725" s="173">
        <v>1.0</v>
      </c>
      <c r="K4725" s="31" t="s">
        <v>945</v>
      </c>
      <c r="L4725" s="31" t="s">
        <v>134</v>
      </c>
      <c r="M4725" s="174">
        <v>45764.0</v>
      </c>
      <c r="N4725" s="31" t="s">
        <v>2</v>
      </c>
      <c r="O4725" s="173">
        <v>1.0</v>
      </c>
    </row>
    <row r="4726">
      <c r="A4726" s="99" t="s">
        <v>10794</v>
      </c>
      <c r="B4726" s="168" t="s">
        <v>10125</v>
      </c>
      <c r="C4726" s="31" t="s">
        <v>1735</v>
      </c>
      <c r="D4726" s="168" t="s">
        <v>10126</v>
      </c>
      <c r="E4726" s="31" t="s">
        <v>5136</v>
      </c>
      <c r="F4726" s="31" t="s">
        <v>722</v>
      </c>
      <c r="G4726" s="168" t="s">
        <v>10510</v>
      </c>
      <c r="H4726" s="31" t="s">
        <v>10511</v>
      </c>
      <c r="I4726" s="168" t="s">
        <v>9356</v>
      </c>
      <c r="J4726" s="173">
        <v>1.0</v>
      </c>
      <c r="K4726" s="31" t="s">
        <v>945</v>
      </c>
      <c r="L4726" s="31" t="s">
        <v>134</v>
      </c>
      <c r="M4726" s="174">
        <v>45764.0</v>
      </c>
      <c r="N4726" s="31" t="s">
        <v>2</v>
      </c>
      <c r="O4726" s="173">
        <v>1.0</v>
      </c>
    </row>
    <row r="4727">
      <c r="A4727" s="99" t="s">
        <v>10795</v>
      </c>
      <c r="B4727" s="168" t="s">
        <v>10698</v>
      </c>
      <c r="C4727" s="31" t="s">
        <v>1735</v>
      </c>
      <c r="D4727" s="168" t="s">
        <v>10699</v>
      </c>
      <c r="E4727" s="31" t="s">
        <v>10700</v>
      </c>
      <c r="F4727" s="31" t="s">
        <v>722</v>
      </c>
      <c r="G4727" s="168" t="s">
        <v>6811</v>
      </c>
      <c r="H4727" s="31" t="s">
        <v>6812</v>
      </c>
      <c r="I4727" s="168" t="s">
        <v>1755</v>
      </c>
      <c r="J4727" s="173">
        <v>1.0</v>
      </c>
      <c r="K4727" s="31" t="s">
        <v>9</v>
      </c>
      <c r="L4727" s="31" t="s">
        <v>134</v>
      </c>
      <c r="M4727" s="174">
        <v>45764.0</v>
      </c>
      <c r="N4727" s="31" t="s">
        <v>2</v>
      </c>
      <c r="O4727" s="173">
        <v>1.0</v>
      </c>
    </row>
    <row r="4728">
      <c r="A4728" s="99" t="s">
        <v>10796</v>
      </c>
      <c r="B4728" s="168" t="s">
        <v>10047</v>
      </c>
      <c r="C4728" s="31" t="s">
        <v>1735</v>
      </c>
      <c r="D4728" s="168" t="s">
        <v>10048</v>
      </c>
      <c r="E4728" s="31" t="s">
        <v>10049</v>
      </c>
      <c r="F4728" s="31" t="s">
        <v>401</v>
      </c>
      <c r="G4728" s="168" t="s">
        <v>1749</v>
      </c>
      <c r="H4728" s="31" t="s">
        <v>1742</v>
      </c>
      <c r="I4728" s="168" t="s">
        <v>9356</v>
      </c>
      <c r="J4728" s="173">
        <v>1.0</v>
      </c>
      <c r="K4728" s="31" t="s">
        <v>945</v>
      </c>
      <c r="L4728" s="31" t="s">
        <v>134</v>
      </c>
      <c r="M4728" s="174">
        <v>45764.0</v>
      </c>
      <c r="N4728" s="31" t="s">
        <v>2</v>
      </c>
      <c r="O4728" s="173">
        <v>1.0</v>
      </c>
    </row>
    <row r="4729">
      <c r="A4729" s="99" t="s">
        <v>10797</v>
      </c>
      <c r="B4729" s="168" t="s">
        <v>10798</v>
      </c>
      <c r="C4729" s="31" t="s">
        <v>1725</v>
      </c>
      <c r="D4729" s="168" t="s">
        <v>10799</v>
      </c>
      <c r="E4729" s="31" t="s">
        <v>9041</v>
      </c>
      <c r="F4729" s="31" t="s">
        <v>401</v>
      </c>
      <c r="G4729" s="163" t="s">
        <v>1728</v>
      </c>
      <c r="H4729" s="31" t="s">
        <v>1728</v>
      </c>
      <c r="I4729" s="168" t="s">
        <v>9356</v>
      </c>
      <c r="J4729" s="173">
        <v>1.0</v>
      </c>
      <c r="K4729" s="31" t="s">
        <v>945</v>
      </c>
      <c r="L4729" s="31" t="s">
        <v>134</v>
      </c>
      <c r="M4729" s="174">
        <v>45764.0</v>
      </c>
      <c r="N4729" s="31" t="s">
        <v>2</v>
      </c>
      <c r="O4729" s="173">
        <v>1.0</v>
      </c>
    </row>
    <row r="4730">
      <c r="A4730" s="99" t="s">
        <v>10800</v>
      </c>
      <c r="B4730" s="168" t="s">
        <v>10801</v>
      </c>
      <c r="C4730" s="31" t="s">
        <v>1725</v>
      </c>
      <c r="D4730" s="168" t="s">
        <v>10802</v>
      </c>
      <c r="E4730" s="31" t="s">
        <v>2890</v>
      </c>
      <c r="F4730" s="31" t="s">
        <v>178</v>
      </c>
      <c r="G4730" s="163" t="s">
        <v>1728</v>
      </c>
      <c r="H4730" s="31" t="s">
        <v>1728</v>
      </c>
      <c r="I4730" s="168" t="s">
        <v>1755</v>
      </c>
      <c r="J4730" s="173">
        <v>1.0</v>
      </c>
      <c r="K4730" s="31" t="s">
        <v>9</v>
      </c>
      <c r="L4730" s="31" t="s">
        <v>134</v>
      </c>
      <c r="M4730" s="174">
        <v>45764.0</v>
      </c>
      <c r="N4730" s="31" t="s">
        <v>2</v>
      </c>
      <c r="O4730" s="173">
        <v>1.0</v>
      </c>
    </row>
    <row r="4731">
      <c r="A4731" s="99" t="s">
        <v>10803</v>
      </c>
      <c r="B4731" s="168" t="s">
        <v>10284</v>
      </c>
      <c r="C4731" s="31" t="s">
        <v>1735</v>
      </c>
      <c r="D4731" s="168" t="s">
        <v>10285</v>
      </c>
      <c r="E4731" s="31" t="s">
        <v>10286</v>
      </c>
      <c r="F4731" s="31" t="s">
        <v>132</v>
      </c>
      <c r="G4731" s="168" t="s">
        <v>6736</v>
      </c>
      <c r="H4731" s="31" t="s">
        <v>6716</v>
      </c>
      <c r="I4731" s="168" t="s">
        <v>9356</v>
      </c>
      <c r="J4731" s="173">
        <v>1.0</v>
      </c>
      <c r="K4731" s="31" t="s">
        <v>945</v>
      </c>
      <c r="L4731" s="31" t="s">
        <v>134</v>
      </c>
      <c r="M4731" s="174">
        <v>45764.0</v>
      </c>
      <c r="N4731" s="31" t="s">
        <v>2</v>
      </c>
      <c r="O4731" s="173">
        <v>1.0</v>
      </c>
    </row>
    <row r="4732">
      <c r="A4732" s="99" t="s">
        <v>10804</v>
      </c>
      <c r="B4732" s="168" t="s">
        <v>10805</v>
      </c>
      <c r="C4732" s="31" t="s">
        <v>1725</v>
      </c>
      <c r="D4732" s="168" t="s">
        <v>10806</v>
      </c>
      <c r="E4732" s="31" t="s">
        <v>10807</v>
      </c>
      <c r="F4732" s="31" t="s">
        <v>517</v>
      </c>
      <c r="G4732" s="163" t="s">
        <v>1728</v>
      </c>
      <c r="H4732" s="31" t="s">
        <v>1728</v>
      </c>
      <c r="I4732" s="168" t="s">
        <v>1755</v>
      </c>
      <c r="J4732" s="173">
        <v>1.0</v>
      </c>
      <c r="K4732" s="31" t="s">
        <v>9</v>
      </c>
      <c r="L4732" s="31" t="s">
        <v>134</v>
      </c>
      <c r="M4732" s="174">
        <v>45764.0</v>
      </c>
      <c r="N4732" s="31" t="s">
        <v>2</v>
      </c>
      <c r="O4732" s="173">
        <v>1.0</v>
      </c>
    </row>
    <row r="4733">
      <c r="A4733" s="99" t="s">
        <v>10808</v>
      </c>
      <c r="B4733" s="168" t="s">
        <v>10809</v>
      </c>
      <c r="C4733" s="31" t="s">
        <v>1725</v>
      </c>
      <c r="D4733" s="168" t="s">
        <v>10810</v>
      </c>
      <c r="E4733" s="31" t="s">
        <v>10811</v>
      </c>
      <c r="F4733" s="31" t="s">
        <v>131</v>
      </c>
      <c r="G4733" s="163" t="s">
        <v>1728</v>
      </c>
      <c r="H4733" s="31" t="s">
        <v>1728</v>
      </c>
      <c r="I4733" s="168" t="s">
        <v>1755</v>
      </c>
      <c r="J4733" s="173">
        <v>1.0</v>
      </c>
      <c r="K4733" s="31" t="s">
        <v>9</v>
      </c>
      <c r="L4733" s="31" t="s">
        <v>134</v>
      </c>
      <c r="M4733" s="174">
        <v>45764.0</v>
      </c>
      <c r="N4733" s="31" t="s">
        <v>2</v>
      </c>
      <c r="O4733" s="173">
        <v>1.0</v>
      </c>
    </row>
    <row r="4734">
      <c r="A4734" s="99" t="s">
        <v>10812</v>
      </c>
      <c r="B4734" s="168" t="s">
        <v>10813</v>
      </c>
      <c r="C4734" s="31" t="s">
        <v>1725</v>
      </c>
      <c r="D4734" s="168" t="s">
        <v>10814</v>
      </c>
      <c r="E4734" s="31" t="s">
        <v>10815</v>
      </c>
      <c r="F4734" s="31" t="s">
        <v>722</v>
      </c>
      <c r="G4734" s="163" t="s">
        <v>1728</v>
      </c>
      <c r="H4734" s="31" t="s">
        <v>1728</v>
      </c>
      <c r="I4734" s="168" t="s">
        <v>9356</v>
      </c>
      <c r="J4734" s="173">
        <v>1.0</v>
      </c>
      <c r="K4734" s="31" t="s">
        <v>945</v>
      </c>
      <c r="L4734" s="31" t="s">
        <v>134</v>
      </c>
      <c r="M4734" s="174">
        <v>45764.0</v>
      </c>
      <c r="N4734" s="31" t="s">
        <v>2</v>
      </c>
      <c r="O4734" s="173">
        <v>1.0</v>
      </c>
    </row>
    <row r="4735">
      <c r="A4735" s="99" t="s">
        <v>10816</v>
      </c>
      <c r="B4735" s="168" t="s">
        <v>10474</v>
      </c>
      <c r="C4735" s="31" t="s">
        <v>1735</v>
      </c>
      <c r="D4735" s="168" t="s">
        <v>10475</v>
      </c>
      <c r="E4735" s="31" t="s">
        <v>10476</v>
      </c>
      <c r="F4735" s="31" t="s">
        <v>178</v>
      </c>
      <c r="G4735" s="168" t="s">
        <v>6891</v>
      </c>
      <c r="H4735" s="31" t="s">
        <v>6719</v>
      </c>
      <c r="I4735" s="168" t="s">
        <v>1755</v>
      </c>
      <c r="J4735" s="173">
        <v>1.0</v>
      </c>
      <c r="K4735" s="31" t="s">
        <v>9</v>
      </c>
      <c r="L4735" s="31" t="s">
        <v>134</v>
      </c>
      <c r="M4735" s="174">
        <v>45764.0</v>
      </c>
      <c r="N4735" s="31" t="s">
        <v>2</v>
      </c>
      <c r="O4735" s="173">
        <v>1.0</v>
      </c>
    </row>
    <row r="4736">
      <c r="A4736" s="99" t="s">
        <v>10817</v>
      </c>
      <c r="B4736" s="168" t="s">
        <v>9840</v>
      </c>
      <c r="C4736" s="31" t="s">
        <v>1735</v>
      </c>
      <c r="D4736" s="168" t="s">
        <v>9841</v>
      </c>
      <c r="E4736" s="31" t="s">
        <v>9842</v>
      </c>
      <c r="F4736" s="31" t="s">
        <v>722</v>
      </c>
      <c r="G4736" s="168" t="s">
        <v>10510</v>
      </c>
      <c r="H4736" s="31" t="s">
        <v>10511</v>
      </c>
      <c r="I4736" s="168" t="s">
        <v>9356</v>
      </c>
      <c r="J4736" s="173">
        <v>1.0</v>
      </c>
      <c r="K4736" s="31" t="s">
        <v>945</v>
      </c>
      <c r="L4736" s="31" t="s">
        <v>134</v>
      </c>
      <c r="M4736" s="174">
        <v>45764.0</v>
      </c>
      <c r="N4736" s="31" t="s">
        <v>2</v>
      </c>
      <c r="O4736" s="173">
        <v>1.0</v>
      </c>
    </row>
    <row r="4737">
      <c r="A4737" s="99" t="s">
        <v>10818</v>
      </c>
      <c r="B4737" s="168" t="s">
        <v>10805</v>
      </c>
      <c r="C4737" s="31" t="s">
        <v>1732</v>
      </c>
      <c r="D4737" s="168" t="s">
        <v>10806</v>
      </c>
      <c r="E4737" s="31" t="s">
        <v>10807</v>
      </c>
      <c r="F4737" s="31" t="s">
        <v>517</v>
      </c>
      <c r="G4737" s="168" t="s">
        <v>6891</v>
      </c>
      <c r="H4737" s="31" t="s">
        <v>6719</v>
      </c>
      <c r="I4737" s="168" t="s">
        <v>1755</v>
      </c>
      <c r="J4737" s="173">
        <v>1.0</v>
      </c>
      <c r="K4737" s="31" t="s">
        <v>9</v>
      </c>
      <c r="L4737" s="31" t="s">
        <v>134</v>
      </c>
      <c r="M4737" s="174">
        <v>45764.0</v>
      </c>
      <c r="N4737" s="31" t="s">
        <v>2</v>
      </c>
      <c r="O4737" s="173">
        <v>1.0</v>
      </c>
    </row>
    <row r="4738">
      <c r="A4738" s="99" t="s">
        <v>10819</v>
      </c>
      <c r="B4738" s="168" t="s">
        <v>10171</v>
      </c>
      <c r="C4738" s="31" t="s">
        <v>1735</v>
      </c>
      <c r="D4738" s="168" t="s">
        <v>10172</v>
      </c>
      <c r="E4738" s="31" t="s">
        <v>9055</v>
      </c>
      <c r="F4738" s="31" t="s">
        <v>178</v>
      </c>
      <c r="G4738" s="168" t="s">
        <v>10696</v>
      </c>
      <c r="H4738" s="31" t="s">
        <v>87</v>
      </c>
      <c r="I4738" s="168" t="s">
        <v>1755</v>
      </c>
      <c r="J4738" s="173">
        <v>1.0</v>
      </c>
      <c r="K4738" s="31" t="s">
        <v>9</v>
      </c>
      <c r="L4738" s="31" t="s">
        <v>134</v>
      </c>
      <c r="M4738" s="174">
        <v>45764.0</v>
      </c>
      <c r="N4738" s="31" t="s">
        <v>2</v>
      </c>
      <c r="O4738" s="173">
        <v>1.0</v>
      </c>
    </row>
    <row r="4739">
      <c r="A4739" s="99" t="s">
        <v>10820</v>
      </c>
      <c r="B4739" s="168" t="s">
        <v>10344</v>
      </c>
      <c r="C4739" s="31" t="s">
        <v>1735</v>
      </c>
      <c r="D4739" s="168" t="s">
        <v>10345</v>
      </c>
      <c r="E4739" s="31" t="s">
        <v>10346</v>
      </c>
      <c r="F4739" s="31" t="s">
        <v>178</v>
      </c>
      <c r="G4739" s="168" t="s">
        <v>8012</v>
      </c>
      <c r="H4739" s="31" t="s">
        <v>7841</v>
      </c>
      <c r="I4739" s="168" t="s">
        <v>1729</v>
      </c>
      <c r="J4739" s="173">
        <v>1.0</v>
      </c>
      <c r="K4739" s="31" t="s">
        <v>82</v>
      </c>
      <c r="L4739" s="31" t="s">
        <v>134</v>
      </c>
      <c r="M4739" s="174">
        <v>45764.0</v>
      </c>
      <c r="N4739" s="31" t="s">
        <v>2</v>
      </c>
      <c r="O4739" s="173">
        <v>1.0</v>
      </c>
    </row>
    <row r="4740">
      <c r="A4740" s="99" t="s">
        <v>10821</v>
      </c>
      <c r="B4740" s="168" t="s">
        <v>10822</v>
      </c>
      <c r="C4740" s="31" t="s">
        <v>1725</v>
      </c>
      <c r="D4740" s="168" t="s">
        <v>10823</v>
      </c>
      <c r="E4740" s="31" t="s">
        <v>10824</v>
      </c>
      <c r="F4740" s="31" t="s">
        <v>403</v>
      </c>
      <c r="G4740" s="163" t="s">
        <v>1728</v>
      </c>
      <c r="H4740" s="31" t="s">
        <v>1728</v>
      </c>
      <c r="I4740" s="168" t="s">
        <v>1755</v>
      </c>
      <c r="J4740" s="173">
        <v>1.0</v>
      </c>
      <c r="K4740" s="31" t="s">
        <v>9</v>
      </c>
      <c r="L4740" s="31" t="s">
        <v>134</v>
      </c>
      <c r="M4740" s="174">
        <v>45764.0</v>
      </c>
      <c r="N4740" s="31" t="s">
        <v>2</v>
      </c>
      <c r="O4740" s="173">
        <v>1.0</v>
      </c>
    </row>
    <row r="4741">
      <c r="A4741" s="99" t="s">
        <v>10825</v>
      </c>
      <c r="B4741" s="168" t="s">
        <v>10826</v>
      </c>
      <c r="C4741" s="31" t="s">
        <v>1725</v>
      </c>
      <c r="D4741" s="168" t="s">
        <v>10827</v>
      </c>
      <c r="E4741" s="31" t="s">
        <v>10828</v>
      </c>
      <c r="F4741" s="31" t="s">
        <v>401</v>
      </c>
      <c r="G4741" s="163" t="s">
        <v>1728</v>
      </c>
      <c r="H4741" s="31" t="s">
        <v>1728</v>
      </c>
      <c r="I4741" s="168" t="s">
        <v>1755</v>
      </c>
      <c r="J4741" s="173">
        <v>1.0</v>
      </c>
      <c r="K4741" s="31" t="s">
        <v>9</v>
      </c>
      <c r="L4741" s="31" t="s">
        <v>134</v>
      </c>
      <c r="M4741" s="174">
        <v>45764.0</v>
      </c>
      <c r="N4741" s="31" t="s">
        <v>2</v>
      </c>
      <c r="O4741" s="173">
        <v>1.0</v>
      </c>
    </row>
    <row r="4742">
      <c r="A4742" s="99" t="s">
        <v>10829</v>
      </c>
      <c r="B4742" s="168" t="s">
        <v>10822</v>
      </c>
      <c r="C4742" s="31" t="s">
        <v>1725</v>
      </c>
      <c r="D4742" s="168" t="s">
        <v>10823</v>
      </c>
      <c r="E4742" s="31" t="s">
        <v>10824</v>
      </c>
      <c r="F4742" s="31" t="s">
        <v>403</v>
      </c>
      <c r="G4742" s="163" t="s">
        <v>1728</v>
      </c>
      <c r="H4742" s="31" t="s">
        <v>1728</v>
      </c>
      <c r="I4742" s="168" t="s">
        <v>1729</v>
      </c>
      <c r="J4742" s="173">
        <v>1.0</v>
      </c>
      <c r="K4742" s="31" t="s">
        <v>82</v>
      </c>
      <c r="L4742" s="31" t="s">
        <v>134</v>
      </c>
      <c r="M4742" s="174">
        <v>45764.0</v>
      </c>
      <c r="N4742" s="31" t="s">
        <v>2</v>
      </c>
      <c r="O4742" s="173">
        <v>1.0</v>
      </c>
    </row>
    <row r="4743">
      <c r="A4743" s="99" t="s">
        <v>10830</v>
      </c>
      <c r="B4743" s="168" t="s">
        <v>10831</v>
      </c>
      <c r="C4743" s="31" t="s">
        <v>1725</v>
      </c>
      <c r="D4743" s="168" t="s">
        <v>10832</v>
      </c>
      <c r="E4743" s="31" t="s">
        <v>3036</v>
      </c>
      <c r="F4743" s="31" t="s">
        <v>722</v>
      </c>
      <c r="G4743" s="163" t="s">
        <v>1728</v>
      </c>
      <c r="H4743" s="31" t="s">
        <v>1728</v>
      </c>
      <c r="I4743" s="168" t="s">
        <v>9356</v>
      </c>
      <c r="J4743" s="173">
        <v>1.0</v>
      </c>
      <c r="K4743" s="31" t="s">
        <v>945</v>
      </c>
      <c r="L4743" s="31" t="s">
        <v>134</v>
      </c>
      <c r="M4743" s="174">
        <v>45764.0</v>
      </c>
      <c r="N4743" s="31" t="s">
        <v>2</v>
      </c>
      <c r="O4743" s="173">
        <v>1.0</v>
      </c>
    </row>
    <row r="4744">
      <c r="A4744" s="99" t="s">
        <v>10833</v>
      </c>
      <c r="B4744" s="168" t="s">
        <v>10396</v>
      </c>
      <c r="C4744" s="31" t="s">
        <v>1735</v>
      </c>
      <c r="D4744" s="168" t="s">
        <v>10397</v>
      </c>
      <c r="E4744" s="31" t="s">
        <v>10398</v>
      </c>
      <c r="F4744" s="31" t="s">
        <v>132</v>
      </c>
      <c r="G4744" s="168" t="s">
        <v>6736</v>
      </c>
      <c r="H4744" s="31" t="s">
        <v>6716</v>
      </c>
      <c r="I4744" s="168" t="s">
        <v>1755</v>
      </c>
      <c r="J4744" s="173">
        <v>1.0</v>
      </c>
      <c r="K4744" s="31" t="s">
        <v>9</v>
      </c>
      <c r="L4744" s="31" t="s">
        <v>134</v>
      </c>
      <c r="M4744" s="174">
        <v>45764.0</v>
      </c>
      <c r="N4744" s="31" t="s">
        <v>2</v>
      </c>
      <c r="O4744" s="173">
        <v>1.0</v>
      </c>
    </row>
    <row r="4745">
      <c r="A4745" s="99" t="s">
        <v>10834</v>
      </c>
      <c r="B4745" s="168" t="s">
        <v>9920</v>
      </c>
      <c r="C4745" s="31" t="s">
        <v>1735</v>
      </c>
      <c r="D4745" s="168" t="s">
        <v>9921</v>
      </c>
      <c r="E4745" s="31" t="s">
        <v>5493</v>
      </c>
      <c r="F4745" s="31" t="s">
        <v>722</v>
      </c>
      <c r="G4745" s="168" t="s">
        <v>6811</v>
      </c>
      <c r="H4745" s="31" t="s">
        <v>6812</v>
      </c>
      <c r="I4745" s="168" t="s">
        <v>9356</v>
      </c>
      <c r="J4745" s="173">
        <v>1.0</v>
      </c>
      <c r="K4745" s="31" t="s">
        <v>945</v>
      </c>
      <c r="L4745" s="31" t="s">
        <v>134</v>
      </c>
      <c r="M4745" s="174">
        <v>45764.0</v>
      </c>
      <c r="N4745" s="31" t="s">
        <v>2</v>
      </c>
      <c r="O4745" s="173">
        <v>1.0</v>
      </c>
    </row>
    <row r="4746">
      <c r="A4746" s="99" t="s">
        <v>10835</v>
      </c>
      <c r="B4746" s="168" t="s">
        <v>10836</v>
      </c>
      <c r="C4746" s="31" t="s">
        <v>1725</v>
      </c>
      <c r="D4746" s="168" t="s">
        <v>10837</v>
      </c>
      <c r="E4746" s="31" t="s">
        <v>10838</v>
      </c>
      <c r="F4746" s="31" t="s">
        <v>131</v>
      </c>
      <c r="G4746" s="163" t="s">
        <v>1728</v>
      </c>
      <c r="H4746" s="31" t="s">
        <v>1728</v>
      </c>
      <c r="I4746" s="168" t="s">
        <v>9356</v>
      </c>
      <c r="J4746" s="173">
        <v>1.0</v>
      </c>
      <c r="K4746" s="31" t="s">
        <v>945</v>
      </c>
      <c r="L4746" s="31" t="s">
        <v>134</v>
      </c>
      <c r="M4746" s="174">
        <v>45764.0</v>
      </c>
      <c r="N4746" s="31" t="s">
        <v>2</v>
      </c>
      <c r="O4746" s="173">
        <v>1.0</v>
      </c>
    </row>
    <row r="4747">
      <c r="A4747" s="99" t="s">
        <v>10839</v>
      </c>
      <c r="B4747" s="168" t="s">
        <v>10840</v>
      </c>
      <c r="C4747" s="31" t="s">
        <v>1725</v>
      </c>
      <c r="D4747" s="168" t="s">
        <v>10841</v>
      </c>
      <c r="E4747" s="31" t="s">
        <v>3869</v>
      </c>
      <c r="F4747" s="31" t="s">
        <v>517</v>
      </c>
      <c r="G4747" s="163" t="s">
        <v>1728</v>
      </c>
      <c r="H4747" s="31" t="s">
        <v>1728</v>
      </c>
      <c r="I4747" s="168" t="s">
        <v>9356</v>
      </c>
      <c r="J4747" s="173">
        <v>1.0</v>
      </c>
      <c r="K4747" s="31" t="s">
        <v>945</v>
      </c>
      <c r="L4747" s="31" t="s">
        <v>134</v>
      </c>
      <c r="M4747" s="174">
        <v>45764.0</v>
      </c>
      <c r="N4747" s="31" t="s">
        <v>2</v>
      </c>
      <c r="O4747" s="173">
        <v>1.0</v>
      </c>
    </row>
    <row r="4748">
      <c r="A4748" s="99" t="s">
        <v>10842</v>
      </c>
      <c r="B4748" s="168" t="s">
        <v>10836</v>
      </c>
      <c r="C4748" s="31" t="s">
        <v>1732</v>
      </c>
      <c r="D4748" s="168" t="s">
        <v>10837</v>
      </c>
      <c r="E4748" s="31" t="s">
        <v>10838</v>
      </c>
      <c r="F4748" s="31" t="s">
        <v>131</v>
      </c>
      <c r="G4748" s="168" t="s">
        <v>6736</v>
      </c>
      <c r="H4748" s="31" t="s">
        <v>6716</v>
      </c>
      <c r="I4748" s="168" t="s">
        <v>9356</v>
      </c>
      <c r="J4748" s="173">
        <v>1.0</v>
      </c>
      <c r="K4748" s="31" t="s">
        <v>945</v>
      </c>
      <c r="L4748" s="31" t="s">
        <v>134</v>
      </c>
      <c r="M4748" s="174">
        <v>45764.0</v>
      </c>
      <c r="N4748" s="31" t="s">
        <v>2</v>
      </c>
      <c r="O4748" s="173">
        <v>1.0</v>
      </c>
    </row>
    <row r="4749">
      <c r="A4749" s="99" t="s">
        <v>10843</v>
      </c>
      <c r="B4749" s="168" t="s">
        <v>10813</v>
      </c>
      <c r="C4749" s="31" t="s">
        <v>1732</v>
      </c>
      <c r="D4749" s="168" t="s">
        <v>10814</v>
      </c>
      <c r="E4749" s="31" t="s">
        <v>10815</v>
      </c>
      <c r="F4749" s="31" t="s">
        <v>722</v>
      </c>
      <c r="G4749" s="168" t="s">
        <v>8012</v>
      </c>
      <c r="H4749" s="31" t="s">
        <v>7841</v>
      </c>
      <c r="I4749" s="168" t="s">
        <v>9356</v>
      </c>
      <c r="J4749" s="173">
        <v>1.0</v>
      </c>
      <c r="K4749" s="31" t="s">
        <v>945</v>
      </c>
      <c r="L4749" s="31" t="s">
        <v>134</v>
      </c>
      <c r="M4749" s="174">
        <v>45764.0</v>
      </c>
      <c r="N4749" s="31" t="s">
        <v>2</v>
      </c>
      <c r="O4749" s="173">
        <v>1.0</v>
      </c>
    </row>
    <row r="4750">
      <c r="A4750" s="99" t="s">
        <v>10844</v>
      </c>
      <c r="B4750" s="168" t="s">
        <v>10831</v>
      </c>
      <c r="C4750" s="31" t="s">
        <v>1732</v>
      </c>
      <c r="D4750" s="168" t="s">
        <v>10832</v>
      </c>
      <c r="E4750" s="31" t="s">
        <v>3036</v>
      </c>
      <c r="F4750" s="31" t="s">
        <v>722</v>
      </c>
      <c r="G4750" s="168" t="s">
        <v>8012</v>
      </c>
      <c r="H4750" s="31" t="s">
        <v>7841</v>
      </c>
      <c r="I4750" s="168" t="s">
        <v>9356</v>
      </c>
      <c r="J4750" s="173">
        <v>1.0</v>
      </c>
      <c r="K4750" s="31" t="s">
        <v>945</v>
      </c>
      <c r="L4750" s="31" t="s">
        <v>134</v>
      </c>
      <c r="M4750" s="174">
        <v>45764.0</v>
      </c>
      <c r="N4750" s="31" t="s">
        <v>2</v>
      </c>
      <c r="O4750" s="173">
        <v>1.0</v>
      </c>
    </row>
    <row r="4751">
      <c r="A4751" s="99" t="s">
        <v>10845</v>
      </c>
      <c r="B4751" s="168" t="s">
        <v>10846</v>
      </c>
      <c r="C4751" s="31" t="s">
        <v>1725</v>
      </c>
      <c r="D4751" s="168" t="s">
        <v>10847</v>
      </c>
      <c r="E4751" s="31" t="s">
        <v>10848</v>
      </c>
      <c r="F4751" s="31" t="s">
        <v>722</v>
      </c>
      <c r="G4751" s="163" t="s">
        <v>1728</v>
      </c>
      <c r="H4751" s="31" t="s">
        <v>1728</v>
      </c>
      <c r="I4751" s="168" t="s">
        <v>1755</v>
      </c>
      <c r="J4751" s="173">
        <v>1.0</v>
      </c>
      <c r="K4751" s="31" t="s">
        <v>9</v>
      </c>
      <c r="L4751" s="31" t="s">
        <v>134</v>
      </c>
      <c r="M4751" s="174">
        <v>45764.0</v>
      </c>
      <c r="N4751" s="31" t="s">
        <v>2</v>
      </c>
      <c r="O4751" s="173">
        <v>1.0</v>
      </c>
    </row>
    <row r="4752">
      <c r="A4752" s="99" t="s">
        <v>10849</v>
      </c>
      <c r="B4752" s="168" t="s">
        <v>10850</v>
      </c>
      <c r="C4752" s="31" t="s">
        <v>1725</v>
      </c>
      <c r="D4752" s="168" t="s">
        <v>10851</v>
      </c>
      <c r="E4752" s="31" t="s">
        <v>10852</v>
      </c>
      <c r="F4752" s="31" t="s">
        <v>178</v>
      </c>
      <c r="G4752" s="163" t="s">
        <v>1728</v>
      </c>
      <c r="H4752" s="31" t="s">
        <v>1728</v>
      </c>
      <c r="I4752" s="168" t="s">
        <v>1729</v>
      </c>
      <c r="J4752" s="173">
        <v>1.0</v>
      </c>
      <c r="K4752" s="31" t="s">
        <v>82</v>
      </c>
      <c r="L4752" s="31" t="s">
        <v>134</v>
      </c>
      <c r="M4752" s="174">
        <v>45764.0</v>
      </c>
      <c r="N4752" s="31" t="s">
        <v>2</v>
      </c>
      <c r="O4752" s="173">
        <v>1.0</v>
      </c>
    </row>
    <row r="4753">
      <c r="A4753" s="99" t="s">
        <v>10853</v>
      </c>
      <c r="B4753" s="168" t="s">
        <v>10742</v>
      </c>
      <c r="C4753" s="31" t="s">
        <v>1732</v>
      </c>
      <c r="D4753" s="168" t="s">
        <v>10743</v>
      </c>
      <c r="E4753" s="31" t="s">
        <v>3797</v>
      </c>
      <c r="F4753" s="31" t="s">
        <v>129</v>
      </c>
      <c r="G4753" s="168" t="s">
        <v>8012</v>
      </c>
      <c r="H4753" s="31" t="s">
        <v>7841</v>
      </c>
      <c r="I4753" s="168" t="s">
        <v>9356</v>
      </c>
      <c r="J4753" s="173">
        <v>1.0</v>
      </c>
      <c r="K4753" s="31" t="s">
        <v>945</v>
      </c>
      <c r="L4753" s="31" t="s">
        <v>134</v>
      </c>
      <c r="M4753" s="174">
        <v>45764.0</v>
      </c>
      <c r="N4753" s="31" t="s">
        <v>2</v>
      </c>
      <c r="O4753" s="173">
        <v>1.0</v>
      </c>
    </row>
    <row r="4754">
      <c r="A4754" s="99" t="s">
        <v>10854</v>
      </c>
      <c r="B4754" s="168" t="s">
        <v>10237</v>
      </c>
      <c r="C4754" s="31" t="s">
        <v>1735</v>
      </c>
      <c r="D4754" s="168" t="s">
        <v>10238</v>
      </c>
      <c r="E4754" s="31" t="s">
        <v>10239</v>
      </c>
      <c r="F4754" s="31" t="s">
        <v>132</v>
      </c>
      <c r="G4754" s="168" t="s">
        <v>6736</v>
      </c>
      <c r="H4754" s="31" t="s">
        <v>6716</v>
      </c>
      <c r="I4754" s="168" t="s">
        <v>1755</v>
      </c>
      <c r="J4754" s="173">
        <v>1.0</v>
      </c>
      <c r="K4754" s="31" t="s">
        <v>9</v>
      </c>
      <c r="L4754" s="31" t="s">
        <v>134</v>
      </c>
      <c r="M4754" s="174">
        <v>45764.0</v>
      </c>
      <c r="N4754" s="31" t="s">
        <v>2</v>
      </c>
      <c r="O4754" s="173">
        <v>1.0</v>
      </c>
    </row>
    <row r="4755">
      <c r="A4755" s="99" t="s">
        <v>10855</v>
      </c>
      <c r="B4755" s="168" t="s">
        <v>10674</v>
      </c>
      <c r="C4755" s="31" t="s">
        <v>1732</v>
      </c>
      <c r="D4755" s="168" t="s">
        <v>10675</v>
      </c>
      <c r="E4755" s="31" t="s">
        <v>8635</v>
      </c>
      <c r="F4755" s="31" t="s">
        <v>401</v>
      </c>
      <c r="G4755" s="168" t="s">
        <v>8778</v>
      </c>
      <c r="H4755" s="31" t="s">
        <v>8043</v>
      </c>
      <c r="I4755" s="168" t="s">
        <v>9356</v>
      </c>
      <c r="J4755" s="173">
        <v>1.0</v>
      </c>
      <c r="K4755" s="31" t="s">
        <v>945</v>
      </c>
      <c r="L4755" s="31" t="s">
        <v>134</v>
      </c>
      <c r="M4755" s="174">
        <v>45764.0</v>
      </c>
      <c r="N4755" s="31" t="s">
        <v>2</v>
      </c>
      <c r="O4755" s="173">
        <v>1.0</v>
      </c>
    </row>
    <row r="4756">
      <c r="A4756" s="99" t="s">
        <v>10856</v>
      </c>
      <c r="B4756" s="168" t="s">
        <v>10801</v>
      </c>
      <c r="C4756" s="31" t="s">
        <v>1732</v>
      </c>
      <c r="D4756" s="168" t="s">
        <v>10802</v>
      </c>
      <c r="E4756" s="31" t="s">
        <v>2890</v>
      </c>
      <c r="F4756" s="31" t="s">
        <v>178</v>
      </c>
      <c r="G4756" s="168" t="s">
        <v>8778</v>
      </c>
      <c r="H4756" s="31" t="s">
        <v>8043</v>
      </c>
      <c r="I4756" s="168" t="s">
        <v>1755</v>
      </c>
      <c r="J4756" s="173">
        <v>1.0</v>
      </c>
      <c r="K4756" s="31" t="s">
        <v>9</v>
      </c>
      <c r="L4756" s="31" t="s">
        <v>134</v>
      </c>
      <c r="M4756" s="174">
        <v>45764.0</v>
      </c>
      <c r="N4756" s="31" t="s">
        <v>2</v>
      </c>
      <c r="O4756" s="173">
        <v>1.0</v>
      </c>
    </row>
    <row r="4757">
      <c r="A4757" s="99" t="s">
        <v>10857</v>
      </c>
      <c r="B4757" s="168" t="s">
        <v>10850</v>
      </c>
      <c r="C4757" s="31" t="s">
        <v>1732</v>
      </c>
      <c r="D4757" s="168" t="s">
        <v>10851</v>
      </c>
      <c r="E4757" s="31" t="s">
        <v>10852</v>
      </c>
      <c r="F4757" s="31" t="s">
        <v>178</v>
      </c>
      <c r="G4757" s="168" t="s">
        <v>8778</v>
      </c>
      <c r="H4757" s="31" t="s">
        <v>8043</v>
      </c>
      <c r="I4757" s="168" t="s">
        <v>1729</v>
      </c>
      <c r="J4757" s="173">
        <v>1.0</v>
      </c>
      <c r="K4757" s="31" t="s">
        <v>82</v>
      </c>
      <c r="L4757" s="31" t="s">
        <v>134</v>
      </c>
      <c r="M4757" s="174">
        <v>45764.0</v>
      </c>
      <c r="N4757" s="31" t="s">
        <v>2</v>
      </c>
      <c r="O4757" s="173">
        <v>1.0</v>
      </c>
    </row>
    <row r="4758">
      <c r="A4758" s="99" t="s">
        <v>10858</v>
      </c>
      <c r="B4758" s="168" t="s">
        <v>10568</v>
      </c>
      <c r="C4758" s="31" t="s">
        <v>1732</v>
      </c>
      <c r="D4758" s="168" t="s">
        <v>10569</v>
      </c>
      <c r="E4758" s="31" t="s">
        <v>10570</v>
      </c>
      <c r="F4758" s="31" t="s">
        <v>722</v>
      </c>
      <c r="G4758" s="168" t="s">
        <v>8012</v>
      </c>
      <c r="H4758" s="31" t="s">
        <v>7841</v>
      </c>
      <c r="I4758" s="168" t="s">
        <v>9356</v>
      </c>
      <c r="J4758" s="173">
        <v>1.0</v>
      </c>
      <c r="K4758" s="31" t="s">
        <v>945</v>
      </c>
      <c r="L4758" s="31" t="s">
        <v>134</v>
      </c>
      <c r="M4758" s="174">
        <v>45764.0</v>
      </c>
      <c r="N4758" s="31" t="s">
        <v>2</v>
      </c>
      <c r="O4758" s="173">
        <v>1.0</v>
      </c>
    </row>
    <row r="4759">
      <c r="A4759" s="99" t="s">
        <v>10859</v>
      </c>
      <c r="B4759" s="168" t="s">
        <v>10846</v>
      </c>
      <c r="C4759" s="31" t="s">
        <v>1732</v>
      </c>
      <c r="D4759" s="168" t="s">
        <v>10847</v>
      </c>
      <c r="E4759" s="31" t="s">
        <v>10848</v>
      </c>
      <c r="F4759" s="31" t="s">
        <v>722</v>
      </c>
      <c r="G4759" s="168" t="s">
        <v>10510</v>
      </c>
      <c r="H4759" s="31" t="s">
        <v>10511</v>
      </c>
      <c r="I4759" s="168" t="s">
        <v>1755</v>
      </c>
      <c r="J4759" s="173">
        <v>1.0</v>
      </c>
      <c r="K4759" s="31" t="s">
        <v>9</v>
      </c>
      <c r="L4759" s="31" t="s">
        <v>134</v>
      </c>
      <c r="M4759" s="174">
        <v>45764.0</v>
      </c>
      <c r="N4759" s="31" t="s">
        <v>2</v>
      </c>
      <c r="O4759" s="173">
        <v>1.0</v>
      </c>
    </row>
    <row r="4760">
      <c r="A4760" s="99" t="s">
        <v>10860</v>
      </c>
      <c r="B4760" s="168" t="s">
        <v>10632</v>
      </c>
      <c r="C4760" s="31" t="s">
        <v>1732</v>
      </c>
      <c r="D4760" s="168" t="s">
        <v>10633</v>
      </c>
      <c r="E4760" s="31" t="s">
        <v>10634</v>
      </c>
      <c r="F4760" s="31" t="s">
        <v>178</v>
      </c>
      <c r="G4760" s="168" t="s">
        <v>8778</v>
      </c>
      <c r="H4760" s="31" t="s">
        <v>8043</v>
      </c>
      <c r="I4760" s="168" t="s">
        <v>1729</v>
      </c>
      <c r="J4760" s="173">
        <v>1.0</v>
      </c>
      <c r="K4760" s="31" t="s">
        <v>82</v>
      </c>
      <c r="L4760" s="31" t="s">
        <v>134</v>
      </c>
      <c r="M4760" s="174">
        <v>45764.0</v>
      </c>
      <c r="N4760" s="31" t="s">
        <v>2</v>
      </c>
      <c r="O4760" s="173">
        <v>1.0</v>
      </c>
    </row>
    <row r="4761">
      <c r="A4761" s="99" t="s">
        <v>10861</v>
      </c>
      <c r="B4761" s="168" t="s">
        <v>10765</v>
      </c>
      <c r="C4761" s="31" t="s">
        <v>1735</v>
      </c>
      <c r="D4761" s="168" t="s">
        <v>10766</v>
      </c>
      <c r="E4761" s="31" t="s">
        <v>10767</v>
      </c>
      <c r="F4761" s="31" t="s">
        <v>725</v>
      </c>
      <c r="G4761" s="168" t="s">
        <v>10510</v>
      </c>
      <c r="H4761" s="31" t="s">
        <v>10511</v>
      </c>
      <c r="I4761" s="168" t="s">
        <v>1755</v>
      </c>
      <c r="J4761" s="173">
        <v>1.0</v>
      </c>
      <c r="K4761" s="31" t="s">
        <v>9</v>
      </c>
      <c r="L4761" s="31" t="s">
        <v>134</v>
      </c>
      <c r="M4761" s="174">
        <v>45764.0</v>
      </c>
      <c r="N4761" s="31" t="s">
        <v>2</v>
      </c>
      <c r="O4761" s="173">
        <v>1.0</v>
      </c>
    </row>
    <row r="4762">
      <c r="A4762" s="99" t="s">
        <v>10862</v>
      </c>
      <c r="B4762" s="168" t="s">
        <v>10863</v>
      </c>
      <c r="C4762" s="31" t="s">
        <v>1725</v>
      </c>
      <c r="D4762" s="168" t="s">
        <v>10864</v>
      </c>
      <c r="E4762" s="31" t="s">
        <v>10865</v>
      </c>
      <c r="F4762" s="31" t="s">
        <v>178</v>
      </c>
      <c r="G4762" s="163" t="s">
        <v>1728</v>
      </c>
      <c r="H4762" s="31" t="s">
        <v>1728</v>
      </c>
      <c r="I4762" s="168" t="s">
        <v>9356</v>
      </c>
      <c r="J4762" s="173">
        <v>1.0</v>
      </c>
      <c r="K4762" s="31" t="s">
        <v>945</v>
      </c>
      <c r="L4762" s="31" t="s">
        <v>134</v>
      </c>
      <c r="M4762" s="174">
        <v>45764.0</v>
      </c>
      <c r="N4762" s="31" t="s">
        <v>2</v>
      </c>
      <c r="O4762" s="173">
        <v>1.0</v>
      </c>
    </row>
    <row r="4763">
      <c r="A4763" s="99" t="s">
        <v>10866</v>
      </c>
      <c r="B4763" s="168" t="s">
        <v>10867</v>
      </c>
      <c r="C4763" s="31" t="s">
        <v>1725</v>
      </c>
      <c r="D4763" s="168" t="s">
        <v>10868</v>
      </c>
      <c r="E4763" s="31" t="s">
        <v>10869</v>
      </c>
      <c r="F4763" s="31" t="s">
        <v>832</v>
      </c>
      <c r="G4763" s="163" t="s">
        <v>1728</v>
      </c>
      <c r="H4763" s="31" t="s">
        <v>1728</v>
      </c>
      <c r="I4763" s="168" t="s">
        <v>9356</v>
      </c>
      <c r="J4763" s="173">
        <v>1.0</v>
      </c>
      <c r="K4763" s="31" t="s">
        <v>945</v>
      </c>
      <c r="L4763" s="31" t="s">
        <v>134</v>
      </c>
      <c r="M4763" s="174">
        <v>45764.0</v>
      </c>
      <c r="N4763" s="31" t="s">
        <v>2</v>
      </c>
      <c r="O4763" s="173">
        <v>1.0</v>
      </c>
    </row>
    <row r="4764">
      <c r="A4764" s="99" t="s">
        <v>10870</v>
      </c>
      <c r="B4764" s="168" t="s">
        <v>10272</v>
      </c>
      <c r="C4764" s="31" t="s">
        <v>1735</v>
      </c>
      <c r="D4764" s="168" t="s">
        <v>10273</v>
      </c>
      <c r="E4764" s="31" t="s">
        <v>10274</v>
      </c>
      <c r="F4764" s="31" t="s">
        <v>722</v>
      </c>
      <c r="G4764" s="168" t="s">
        <v>6811</v>
      </c>
      <c r="H4764" s="31" t="s">
        <v>6812</v>
      </c>
      <c r="I4764" s="168" t="s">
        <v>9356</v>
      </c>
      <c r="J4764" s="173">
        <v>1.0</v>
      </c>
      <c r="K4764" s="31" t="s">
        <v>945</v>
      </c>
      <c r="L4764" s="31" t="s">
        <v>134</v>
      </c>
      <c r="M4764" s="174">
        <v>45764.0</v>
      </c>
      <c r="N4764" s="31" t="s">
        <v>2</v>
      </c>
      <c r="O4764" s="173">
        <v>1.0</v>
      </c>
    </row>
    <row r="4765">
      <c r="A4765" s="99" t="s">
        <v>10871</v>
      </c>
      <c r="B4765" s="168" t="s">
        <v>10781</v>
      </c>
      <c r="C4765" s="31" t="s">
        <v>1732</v>
      </c>
      <c r="D4765" s="168" t="s">
        <v>10782</v>
      </c>
      <c r="E4765" s="31" t="s">
        <v>10256</v>
      </c>
      <c r="F4765" s="31" t="s">
        <v>517</v>
      </c>
      <c r="G4765" s="168" t="s">
        <v>6891</v>
      </c>
      <c r="H4765" s="31" t="s">
        <v>6719</v>
      </c>
      <c r="I4765" s="168" t="s">
        <v>1729</v>
      </c>
      <c r="J4765" s="173">
        <v>1.0</v>
      </c>
      <c r="K4765" s="31" t="s">
        <v>82</v>
      </c>
      <c r="L4765" s="31" t="s">
        <v>134</v>
      </c>
      <c r="M4765" s="174">
        <v>45764.0</v>
      </c>
      <c r="N4765" s="31" t="s">
        <v>2</v>
      </c>
      <c r="O4765" s="173">
        <v>1.0</v>
      </c>
    </row>
    <row r="4766">
      <c r="A4766" s="99" t="s">
        <v>10872</v>
      </c>
      <c r="B4766" s="168" t="s">
        <v>10769</v>
      </c>
      <c r="C4766" s="31" t="s">
        <v>1732</v>
      </c>
      <c r="D4766" s="168" t="s">
        <v>10770</v>
      </c>
      <c r="E4766" s="31" t="s">
        <v>10771</v>
      </c>
      <c r="F4766" s="31" t="s">
        <v>513</v>
      </c>
      <c r="G4766" s="168" t="s">
        <v>8778</v>
      </c>
      <c r="H4766" s="31" t="s">
        <v>8043</v>
      </c>
      <c r="I4766" s="168" t="s">
        <v>9356</v>
      </c>
      <c r="J4766" s="173">
        <v>1.0</v>
      </c>
      <c r="K4766" s="31" t="s">
        <v>945</v>
      </c>
      <c r="L4766" s="31" t="s">
        <v>134</v>
      </c>
      <c r="M4766" s="174">
        <v>45764.0</v>
      </c>
      <c r="N4766" s="31" t="s">
        <v>2</v>
      </c>
      <c r="O4766" s="173">
        <v>1.0</v>
      </c>
    </row>
    <row r="4767">
      <c r="A4767" s="99" t="s">
        <v>10873</v>
      </c>
      <c r="B4767" s="168" t="s">
        <v>10798</v>
      </c>
      <c r="C4767" s="31" t="s">
        <v>1732</v>
      </c>
      <c r="D4767" s="168" t="s">
        <v>10799</v>
      </c>
      <c r="E4767" s="31" t="s">
        <v>9041</v>
      </c>
      <c r="F4767" s="31" t="s">
        <v>401</v>
      </c>
      <c r="G4767" s="168" t="s">
        <v>8778</v>
      </c>
      <c r="H4767" s="31" t="s">
        <v>8043</v>
      </c>
      <c r="I4767" s="168" t="s">
        <v>9356</v>
      </c>
      <c r="J4767" s="173">
        <v>1.0</v>
      </c>
      <c r="K4767" s="31" t="s">
        <v>945</v>
      </c>
      <c r="L4767" s="31" t="s">
        <v>134</v>
      </c>
      <c r="M4767" s="174">
        <v>45764.0</v>
      </c>
      <c r="N4767" s="31" t="s">
        <v>2</v>
      </c>
      <c r="O4767" s="173">
        <v>1.0</v>
      </c>
    </row>
    <row r="4768">
      <c r="A4768" s="99" t="s">
        <v>10874</v>
      </c>
      <c r="B4768" s="168" t="s">
        <v>10276</v>
      </c>
      <c r="C4768" s="31" t="s">
        <v>1735</v>
      </c>
      <c r="D4768" s="168" t="s">
        <v>10277</v>
      </c>
      <c r="E4768" s="31" t="s">
        <v>2901</v>
      </c>
      <c r="F4768" s="31" t="s">
        <v>178</v>
      </c>
      <c r="G4768" s="168" t="s">
        <v>8012</v>
      </c>
      <c r="H4768" s="31" t="s">
        <v>7841</v>
      </c>
      <c r="I4768" s="168" t="s">
        <v>9356</v>
      </c>
      <c r="J4768" s="173">
        <v>1.0</v>
      </c>
      <c r="K4768" s="31" t="s">
        <v>945</v>
      </c>
      <c r="L4768" s="31" t="s">
        <v>134</v>
      </c>
      <c r="M4768" s="174">
        <v>45764.0</v>
      </c>
      <c r="N4768" s="31" t="s">
        <v>2</v>
      </c>
      <c r="O4768" s="173">
        <v>1.0</v>
      </c>
    </row>
    <row r="4769">
      <c r="A4769" s="99" t="s">
        <v>10875</v>
      </c>
      <c r="B4769" s="168" t="s">
        <v>10718</v>
      </c>
      <c r="C4769" s="31" t="s">
        <v>1732</v>
      </c>
      <c r="D4769" s="168" t="s">
        <v>10719</v>
      </c>
      <c r="E4769" s="31" t="s">
        <v>10720</v>
      </c>
      <c r="F4769" s="31" t="s">
        <v>178</v>
      </c>
      <c r="G4769" s="168" t="s">
        <v>8012</v>
      </c>
      <c r="H4769" s="31" t="s">
        <v>7841</v>
      </c>
      <c r="I4769" s="168" t="s">
        <v>1729</v>
      </c>
      <c r="J4769" s="173">
        <v>1.0</v>
      </c>
      <c r="K4769" s="31" t="s">
        <v>82</v>
      </c>
      <c r="L4769" s="31" t="s">
        <v>134</v>
      </c>
      <c r="M4769" s="174">
        <v>45764.0</v>
      </c>
      <c r="N4769" s="31" t="s">
        <v>2</v>
      </c>
      <c r="O4769" s="173">
        <v>1.0</v>
      </c>
    </row>
    <row r="4770">
      <c r="A4770" s="99" t="s">
        <v>10876</v>
      </c>
      <c r="B4770" s="168" t="s">
        <v>10752</v>
      </c>
      <c r="C4770" s="31" t="s">
        <v>1732</v>
      </c>
      <c r="D4770" s="168" t="s">
        <v>10753</v>
      </c>
      <c r="E4770" s="31" t="s">
        <v>10754</v>
      </c>
      <c r="F4770" s="31" t="s">
        <v>401</v>
      </c>
      <c r="G4770" s="168" t="s">
        <v>8778</v>
      </c>
      <c r="H4770" s="31" t="s">
        <v>8043</v>
      </c>
      <c r="I4770" s="168" t="s">
        <v>9356</v>
      </c>
      <c r="J4770" s="173">
        <v>1.0</v>
      </c>
      <c r="K4770" s="31" t="s">
        <v>945</v>
      </c>
      <c r="L4770" s="31" t="s">
        <v>134</v>
      </c>
      <c r="M4770" s="174">
        <v>45764.0</v>
      </c>
      <c r="N4770" s="31" t="s">
        <v>2</v>
      </c>
      <c r="O4770" s="173">
        <v>1.0</v>
      </c>
    </row>
    <row r="4771">
      <c r="A4771" s="99" t="s">
        <v>10877</v>
      </c>
      <c r="B4771" s="168" t="s">
        <v>10878</v>
      </c>
      <c r="C4771" s="31" t="s">
        <v>1725</v>
      </c>
      <c r="D4771" s="168" t="s">
        <v>10879</v>
      </c>
      <c r="E4771" s="31" t="s">
        <v>10880</v>
      </c>
      <c r="F4771" s="31" t="s">
        <v>132</v>
      </c>
      <c r="G4771" s="163" t="s">
        <v>1728</v>
      </c>
      <c r="H4771" s="31" t="s">
        <v>1728</v>
      </c>
      <c r="I4771" s="168" t="s">
        <v>1729</v>
      </c>
      <c r="J4771" s="173">
        <v>1.0</v>
      </c>
      <c r="K4771" s="31" t="s">
        <v>82</v>
      </c>
      <c r="L4771" s="31" t="s">
        <v>134</v>
      </c>
      <c r="M4771" s="174">
        <v>45764.0</v>
      </c>
      <c r="N4771" s="31" t="s">
        <v>2</v>
      </c>
      <c r="O4771" s="173">
        <v>1.0</v>
      </c>
    </row>
    <row r="4772">
      <c r="A4772" s="99" t="s">
        <v>10881</v>
      </c>
      <c r="B4772" s="168" t="s">
        <v>10491</v>
      </c>
      <c r="C4772" s="31" t="s">
        <v>1735</v>
      </c>
      <c r="D4772" s="168" t="s">
        <v>10492</v>
      </c>
      <c r="E4772" s="31" t="s">
        <v>8912</v>
      </c>
      <c r="F4772" s="31" t="s">
        <v>401</v>
      </c>
      <c r="G4772" s="168" t="s">
        <v>8744</v>
      </c>
      <c r="H4772" s="31" t="s">
        <v>8048</v>
      </c>
      <c r="I4772" s="168" t="s">
        <v>1755</v>
      </c>
      <c r="J4772" s="173">
        <v>1.0</v>
      </c>
      <c r="K4772" s="31" t="s">
        <v>9</v>
      </c>
      <c r="L4772" s="31" t="s">
        <v>134</v>
      </c>
      <c r="M4772" s="174">
        <v>45764.0</v>
      </c>
      <c r="N4772" s="31" t="s">
        <v>2</v>
      </c>
      <c r="O4772" s="173">
        <v>1.0</v>
      </c>
    </row>
    <row r="4773">
      <c r="A4773" s="99" t="s">
        <v>10882</v>
      </c>
      <c r="B4773" s="168" t="s">
        <v>10682</v>
      </c>
      <c r="C4773" s="31" t="s">
        <v>1735</v>
      </c>
      <c r="D4773" s="168" t="s">
        <v>10683</v>
      </c>
      <c r="E4773" s="31" t="s">
        <v>5269</v>
      </c>
      <c r="F4773" s="31" t="s">
        <v>725</v>
      </c>
      <c r="G4773" s="168" t="s">
        <v>6891</v>
      </c>
      <c r="H4773" s="31" t="s">
        <v>6719</v>
      </c>
      <c r="I4773" s="168" t="s">
        <v>9356</v>
      </c>
      <c r="J4773" s="173">
        <v>1.0</v>
      </c>
      <c r="K4773" s="31" t="s">
        <v>945</v>
      </c>
      <c r="L4773" s="31" t="s">
        <v>134</v>
      </c>
      <c r="M4773" s="174">
        <v>45764.0</v>
      </c>
      <c r="N4773" s="31" t="s">
        <v>2</v>
      </c>
      <c r="O4773" s="173">
        <v>1.0</v>
      </c>
    </row>
    <row r="4774">
      <c r="A4774" s="99" t="s">
        <v>10883</v>
      </c>
      <c r="B4774" s="168" t="s">
        <v>10737</v>
      </c>
      <c r="C4774" s="31" t="s">
        <v>1732</v>
      </c>
      <c r="D4774" s="168" t="s">
        <v>10738</v>
      </c>
      <c r="E4774" s="31" t="s">
        <v>4274</v>
      </c>
      <c r="F4774" s="31" t="s">
        <v>517</v>
      </c>
      <c r="G4774" s="168" t="s">
        <v>6891</v>
      </c>
      <c r="H4774" s="31" t="s">
        <v>6719</v>
      </c>
      <c r="I4774" s="168" t="s">
        <v>1755</v>
      </c>
      <c r="J4774" s="173">
        <v>1.0</v>
      </c>
      <c r="K4774" s="31" t="s">
        <v>9</v>
      </c>
      <c r="L4774" s="31" t="s">
        <v>134</v>
      </c>
      <c r="M4774" s="174">
        <v>45764.0</v>
      </c>
      <c r="N4774" s="31" t="s">
        <v>2</v>
      </c>
      <c r="O4774" s="173">
        <v>1.0</v>
      </c>
    </row>
    <row r="4775">
      <c r="A4775" s="99" t="s">
        <v>10884</v>
      </c>
      <c r="B4775" s="168" t="s">
        <v>10878</v>
      </c>
      <c r="C4775" s="31" t="s">
        <v>1732</v>
      </c>
      <c r="D4775" s="168" t="s">
        <v>10879</v>
      </c>
      <c r="E4775" s="31" t="s">
        <v>10880</v>
      </c>
      <c r="F4775" s="31" t="s">
        <v>132</v>
      </c>
      <c r="G4775" s="168" t="s">
        <v>6736</v>
      </c>
      <c r="H4775" s="31" t="s">
        <v>6716</v>
      </c>
      <c r="I4775" s="168" t="s">
        <v>1729</v>
      </c>
      <c r="J4775" s="173">
        <v>1.0</v>
      </c>
      <c r="K4775" s="31" t="s">
        <v>82</v>
      </c>
      <c r="L4775" s="31" t="s">
        <v>134</v>
      </c>
      <c r="M4775" s="174">
        <v>45764.0</v>
      </c>
      <c r="N4775" s="31" t="s">
        <v>2</v>
      </c>
      <c r="O4775" s="173">
        <v>1.0</v>
      </c>
    </row>
    <row r="4776">
      <c r="A4776" s="99" t="s">
        <v>10885</v>
      </c>
      <c r="B4776" s="168" t="s">
        <v>10279</v>
      </c>
      <c r="C4776" s="31" t="s">
        <v>1735</v>
      </c>
      <c r="D4776" s="168" t="s">
        <v>10280</v>
      </c>
      <c r="E4776" s="31" t="s">
        <v>10281</v>
      </c>
      <c r="F4776" s="31" t="s">
        <v>178</v>
      </c>
      <c r="G4776" s="168" t="s">
        <v>10696</v>
      </c>
      <c r="H4776" s="31" t="s">
        <v>87</v>
      </c>
      <c r="I4776" s="168" t="s">
        <v>9356</v>
      </c>
      <c r="J4776" s="173">
        <v>1.0</v>
      </c>
      <c r="K4776" s="31" t="s">
        <v>945</v>
      </c>
      <c r="L4776" s="31" t="s">
        <v>134</v>
      </c>
      <c r="M4776" s="174">
        <v>45764.0</v>
      </c>
      <c r="N4776" s="31" t="s">
        <v>2</v>
      </c>
      <c r="O4776" s="173">
        <v>1.0</v>
      </c>
    </row>
    <row r="4777">
      <c r="A4777" s="99" t="s">
        <v>10886</v>
      </c>
      <c r="B4777" s="168" t="s">
        <v>10756</v>
      </c>
      <c r="C4777" s="31" t="s">
        <v>1732</v>
      </c>
      <c r="D4777" s="168" t="s">
        <v>10757</v>
      </c>
      <c r="E4777" s="31" t="s">
        <v>4486</v>
      </c>
      <c r="F4777" s="31" t="s">
        <v>401</v>
      </c>
      <c r="G4777" s="168" t="s">
        <v>8744</v>
      </c>
      <c r="H4777" s="31" t="s">
        <v>8048</v>
      </c>
      <c r="I4777" s="168" t="s">
        <v>1729</v>
      </c>
      <c r="J4777" s="173">
        <v>1.0</v>
      </c>
      <c r="K4777" s="31" t="s">
        <v>82</v>
      </c>
      <c r="L4777" s="31" t="s">
        <v>134</v>
      </c>
      <c r="M4777" s="174">
        <v>45764.0</v>
      </c>
      <c r="N4777" s="31" t="s">
        <v>2</v>
      </c>
      <c r="O4777" s="173">
        <v>1.0</v>
      </c>
    </row>
    <row r="4778">
      <c r="A4778" s="99" t="s">
        <v>10887</v>
      </c>
      <c r="B4778" s="168" t="s">
        <v>10778</v>
      </c>
      <c r="C4778" s="31" t="s">
        <v>1732</v>
      </c>
      <c r="D4778" s="168" t="s">
        <v>10779</v>
      </c>
      <c r="E4778" s="31" t="s">
        <v>3864</v>
      </c>
      <c r="F4778" s="31" t="s">
        <v>178</v>
      </c>
      <c r="G4778" s="168" t="s">
        <v>8012</v>
      </c>
      <c r="H4778" s="31" t="s">
        <v>7841</v>
      </c>
      <c r="I4778" s="168" t="s">
        <v>1729</v>
      </c>
      <c r="J4778" s="173">
        <v>1.0</v>
      </c>
      <c r="K4778" s="31" t="s">
        <v>82</v>
      </c>
      <c r="L4778" s="31" t="s">
        <v>134</v>
      </c>
      <c r="M4778" s="174">
        <v>45764.0</v>
      </c>
      <c r="N4778" s="31" t="s">
        <v>2</v>
      </c>
      <c r="O4778" s="173">
        <v>1.0</v>
      </c>
    </row>
    <row r="4779">
      <c r="A4779" s="99" t="s">
        <v>10888</v>
      </c>
      <c r="B4779" s="168" t="s">
        <v>10604</v>
      </c>
      <c r="C4779" s="31" t="s">
        <v>1732</v>
      </c>
      <c r="D4779" s="168" t="s">
        <v>10605</v>
      </c>
      <c r="E4779" s="31" t="s">
        <v>2233</v>
      </c>
      <c r="F4779" s="31" t="s">
        <v>722</v>
      </c>
      <c r="G4779" s="168" t="s">
        <v>7953</v>
      </c>
      <c r="H4779" s="31" t="s">
        <v>7912</v>
      </c>
      <c r="I4779" s="168" t="s">
        <v>9356</v>
      </c>
      <c r="J4779" s="173">
        <v>1.0</v>
      </c>
      <c r="K4779" s="31" t="s">
        <v>945</v>
      </c>
      <c r="L4779" s="31" t="s">
        <v>134</v>
      </c>
      <c r="M4779" s="174">
        <v>45764.0</v>
      </c>
      <c r="N4779" s="31" t="s">
        <v>2</v>
      </c>
      <c r="O4779" s="173">
        <v>1.0</v>
      </c>
    </row>
    <row r="4780">
      <c r="A4780" s="99" t="s">
        <v>10889</v>
      </c>
      <c r="B4780" s="168" t="s">
        <v>10890</v>
      </c>
      <c r="C4780" s="31" t="s">
        <v>1725</v>
      </c>
      <c r="D4780" s="168" t="s">
        <v>10891</v>
      </c>
      <c r="E4780" s="31" t="s">
        <v>9852</v>
      </c>
      <c r="F4780" s="31" t="s">
        <v>401</v>
      </c>
      <c r="G4780" s="163" t="s">
        <v>1728</v>
      </c>
      <c r="H4780" s="31" t="s">
        <v>1728</v>
      </c>
      <c r="I4780" s="168" t="s">
        <v>9356</v>
      </c>
      <c r="J4780" s="173">
        <v>1.0</v>
      </c>
      <c r="K4780" s="31" t="s">
        <v>945</v>
      </c>
      <c r="L4780" s="31" t="s">
        <v>134</v>
      </c>
      <c r="M4780" s="174">
        <v>45764.0</v>
      </c>
      <c r="N4780" s="31" t="s">
        <v>2</v>
      </c>
      <c r="O4780" s="173">
        <v>1.0</v>
      </c>
    </row>
    <row r="4781">
      <c r="A4781" s="99" t="s">
        <v>10892</v>
      </c>
      <c r="B4781" s="168" t="s">
        <v>10893</v>
      </c>
      <c r="C4781" s="31" t="s">
        <v>1725</v>
      </c>
      <c r="D4781" s="168" t="s">
        <v>10894</v>
      </c>
      <c r="E4781" s="31" t="s">
        <v>10895</v>
      </c>
      <c r="F4781" s="31" t="s">
        <v>403</v>
      </c>
      <c r="G4781" s="163" t="s">
        <v>1728</v>
      </c>
      <c r="H4781" s="31" t="s">
        <v>1728</v>
      </c>
      <c r="I4781" s="168" t="s">
        <v>9356</v>
      </c>
      <c r="J4781" s="173">
        <v>1.0</v>
      </c>
      <c r="K4781" s="31" t="s">
        <v>945</v>
      </c>
      <c r="L4781" s="31" t="s">
        <v>134</v>
      </c>
      <c r="M4781" s="174">
        <v>45764.0</v>
      </c>
      <c r="N4781" s="31" t="s">
        <v>2</v>
      </c>
      <c r="O4781" s="173">
        <v>1.0</v>
      </c>
    </row>
    <row r="4782">
      <c r="A4782" s="99" t="s">
        <v>10896</v>
      </c>
      <c r="B4782" s="168" t="s">
        <v>10836</v>
      </c>
      <c r="C4782" s="31" t="s">
        <v>1735</v>
      </c>
      <c r="D4782" s="168" t="s">
        <v>10837</v>
      </c>
      <c r="E4782" s="31" t="s">
        <v>10838</v>
      </c>
      <c r="F4782" s="31" t="s">
        <v>131</v>
      </c>
      <c r="G4782" s="168" t="s">
        <v>6736</v>
      </c>
      <c r="H4782" s="31" t="s">
        <v>6716</v>
      </c>
      <c r="I4782" s="168" t="s">
        <v>9356</v>
      </c>
      <c r="J4782" s="173">
        <v>1.0</v>
      </c>
      <c r="K4782" s="31" t="s">
        <v>945</v>
      </c>
      <c r="L4782" s="31" t="s">
        <v>134</v>
      </c>
      <c r="M4782" s="174">
        <v>45764.0</v>
      </c>
      <c r="N4782" s="31" t="s">
        <v>2</v>
      </c>
      <c r="O4782" s="173">
        <v>1.0</v>
      </c>
    </row>
    <row r="4783">
      <c r="A4783" s="99" t="s">
        <v>10897</v>
      </c>
      <c r="B4783" s="168" t="s">
        <v>10863</v>
      </c>
      <c r="C4783" s="31" t="s">
        <v>1732</v>
      </c>
      <c r="D4783" s="168" t="s">
        <v>10864</v>
      </c>
      <c r="E4783" s="31" t="s">
        <v>10865</v>
      </c>
      <c r="F4783" s="31" t="s">
        <v>178</v>
      </c>
      <c r="G4783" s="168" t="s">
        <v>7953</v>
      </c>
      <c r="H4783" s="31" t="s">
        <v>7912</v>
      </c>
      <c r="I4783" s="168" t="s">
        <v>9356</v>
      </c>
      <c r="J4783" s="173">
        <v>1.0</v>
      </c>
      <c r="K4783" s="31" t="s">
        <v>945</v>
      </c>
      <c r="L4783" s="31" t="s">
        <v>134</v>
      </c>
      <c r="M4783" s="174">
        <v>45764.0</v>
      </c>
      <c r="N4783" s="31" t="s">
        <v>2</v>
      </c>
      <c r="O4783" s="173">
        <v>1.0</v>
      </c>
    </row>
    <row r="4784">
      <c r="A4784" s="99" t="s">
        <v>10898</v>
      </c>
      <c r="B4784" s="168" t="s">
        <v>10619</v>
      </c>
      <c r="C4784" s="31" t="s">
        <v>1735</v>
      </c>
      <c r="D4784" s="168" t="s">
        <v>10620</v>
      </c>
      <c r="E4784" s="31" t="s">
        <v>10621</v>
      </c>
      <c r="F4784" s="31" t="s">
        <v>722</v>
      </c>
      <c r="G4784" s="168" t="s">
        <v>6811</v>
      </c>
      <c r="H4784" s="31" t="s">
        <v>6812</v>
      </c>
      <c r="I4784" s="168" t="s">
        <v>1755</v>
      </c>
      <c r="J4784" s="173">
        <v>1.0</v>
      </c>
      <c r="K4784" s="31" t="s">
        <v>9</v>
      </c>
      <c r="L4784" s="31" t="s">
        <v>134</v>
      </c>
      <c r="M4784" s="174">
        <v>45764.0</v>
      </c>
      <c r="N4784" s="31" t="s">
        <v>2</v>
      </c>
      <c r="O4784" s="173">
        <v>1.0</v>
      </c>
    </row>
    <row r="4785">
      <c r="A4785" s="99" t="s">
        <v>10899</v>
      </c>
      <c r="B4785" s="168" t="s">
        <v>10546</v>
      </c>
      <c r="C4785" s="31" t="s">
        <v>1735</v>
      </c>
      <c r="D4785" s="168" t="s">
        <v>10547</v>
      </c>
      <c r="E4785" s="31" t="s">
        <v>10548</v>
      </c>
      <c r="F4785" s="31" t="s">
        <v>725</v>
      </c>
      <c r="G4785" s="168" t="s">
        <v>6891</v>
      </c>
      <c r="H4785" s="31" t="s">
        <v>6719</v>
      </c>
      <c r="I4785" s="168" t="s">
        <v>9356</v>
      </c>
      <c r="J4785" s="173">
        <v>1.0</v>
      </c>
      <c r="K4785" s="31" t="s">
        <v>945</v>
      </c>
      <c r="L4785" s="31" t="s">
        <v>134</v>
      </c>
      <c r="M4785" s="174">
        <v>45764.0</v>
      </c>
      <c r="N4785" s="31" t="s">
        <v>2</v>
      </c>
      <c r="O4785" s="173">
        <v>1.0</v>
      </c>
    </row>
    <row r="4786">
      <c r="A4786" s="99" t="s">
        <v>10900</v>
      </c>
      <c r="B4786" s="168" t="s">
        <v>10718</v>
      </c>
      <c r="C4786" s="31" t="s">
        <v>1735</v>
      </c>
      <c r="D4786" s="168" t="s">
        <v>10719</v>
      </c>
      <c r="E4786" s="31" t="s">
        <v>10720</v>
      </c>
      <c r="F4786" s="31" t="s">
        <v>178</v>
      </c>
      <c r="G4786" s="168" t="s">
        <v>8012</v>
      </c>
      <c r="H4786" s="31" t="s">
        <v>7841</v>
      </c>
      <c r="I4786" s="168" t="s">
        <v>1729</v>
      </c>
      <c r="J4786" s="173">
        <v>1.0</v>
      </c>
      <c r="K4786" s="31" t="s">
        <v>82</v>
      </c>
      <c r="L4786" s="31" t="s">
        <v>134</v>
      </c>
      <c r="M4786" s="174">
        <v>45764.0</v>
      </c>
      <c r="N4786" s="31" t="s">
        <v>2</v>
      </c>
      <c r="O4786" s="173">
        <v>1.0</v>
      </c>
    </row>
    <row r="4787">
      <c r="A4787" s="99" t="s">
        <v>10901</v>
      </c>
      <c r="B4787" s="168" t="s">
        <v>10756</v>
      </c>
      <c r="C4787" s="31" t="s">
        <v>1735</v>
      </c>
      <c r="D4787" s="168" t="s">
        <v>10757</v>
      </c>
      <c r="E4787" s="31" t="s">
        <v>4486</v>
      </c>
      <c r="F4787" s="31" t="s">
        <v>401</v>
      </c>
      <c r="G4787" s="168" t="s">
        <v>8744</v>
      </c>
      <c r="H4787" s="31" t="s">
        <v>8048</v>
      </c>
      <c r="I4787" s="168" t="s">
        <v>1729</v>
      </c>
      <c r="J4787" s="173">
        <v>1.0</v>
      </c>
      <c r="K4787" s="31" t="s">
        <v>82</v>
      </c>
      <c r="L4787" s="31" t="s">
        <v>134</v>
      </c>
      <c r="M4787" s="174">
        <v>45764.0</v>
      </c>
      <c r="N4787" s="31" t="s">
        <v>2</v>
      </c>
      <c r="O4787" s="173">
        <v>1.0</v>
      </c>
    </row>
    <row r="4788">
      <c r="A4788" s="99" t="s">
        <v>10902</v>
      </c>
      <c r="B4788" s="168" t="s">
        <v>10903</v>
      </c>
      <c r="C4788" s="31" t="s">
        <v>1725</v>
      </c>
      <c r="D4788" s="168" t="s">
        <v>10904</v>
      </c>
      <c r="E4788" s="31" t="s">
        <v>10905</v>
      </c>
      <c r="F4788" s="31" t="s">
        <v>401</v>
      </c>
      <c r="G4788" s="163" t="s">
        <v>1728</v>
      </c>
      <c r="H4788" s="31" t="s">
        <v>1728</v>
      </c>
      <c r="I4788" s="168" t="s">
        <v>1729</v>
      </c>
      <c r="J4788" s="173">
        <v>1.0</v>
      </c>
      <c r="K4788" s="31" t="s">
        <v>82</v>
      </c>
      <c r="L4788" s="31" t="s">
        <v>134</v>
      </c>
      <c r="M4788" s="174">
        <v>45764.0</v>
      </c>
      <c r="N4788" s="31" t="s">
        <v>2</v>
      </c>
      <c r="O4788" s="173">
        <v>1.0</v>
      </c>
    </row>
    <row r="4789">
      <c r="A4789" s="99" t="s">
        <v>10906</v>
      </c>
      <c r="B4789" s="168" t="s">
        <v>10846</v>
      </c>
      <c r="C4789" s="31" t="s">
        <v>1735</v>
      </c>
      <c r="D4789" s="168" t="s">
        <v>10847</v>
      </c>
      <c r="E4789" s="31" t="s">
        <v>10848</v>
      </c>
      <c r="F4789" s="31" t="s">
        <v>722</v>
      </c>
      <c r="G4789" s="168" t="s">
        <v>10510</v>
      </c>
      <c r="H4789" s="31" t="s">
        <v>10511</v>
      </c>
      <c r="I4789" s="168" t="s">
        <v>1755</v>
      </c>
      <c r="J4789" s="173">
        <v>1.0</v>
      </c>
      <c r="K4789" s="31" t="s">
        <v>9</v>
      </c>
      <c r="L4789" s="31" t="s">
        <v>134</v>
      </c>
      <c r="M4789" s="174">
        <v>45764.0</v>
      </c>
      <c r="N4789" s="31" t="s">
        <v>2</v>
      </c>
      <c r="O4789" s="173">
        <v>1.0</v>
      </c>
    </row>
    <row r="4790">
      <c r="A4790" s="99" t="s">
        <v>10907</v>
      </c>
      <c r="B4790" s="168" t="s">
        <v>10908</v>
      </c>
      <c r="C4790" s="31" t="s">
        <v>1725</v>
      </c>
      <c r="D4790" s="168" t="s">
        <v>10909</v>
      </c>
      <c r="E4790" s="31" t="s">
        <v>10910</v>
      </c>
      <c r="F4790" s="31" t="s">
        <v>513</v>
      </c>
      <c r="G4790" s="163" t="s">
        <v>1728</v>
      </c>
      <c r="H4790" s="31" t="s">
        <v>1728</v>
      </c>
      <c r="I4790" s="168" t="s">
        <v>9356</v>
      </c>
      <c r="J4790" s="173">
        <v>1.0</v>
      </c>
      <c r="K4790" s="31" t="s">
        <v>945</v>
      </c>
      <c r="L4790" s="31" t="s">
        <v>134</v>
      </c>
      <c r="M4790" s="174">
        <v>45764.0</v>
      </c>
      <c r="N4790" s="31" t="s">
        <v>2</v>
      </c>
      <c r="O4790" s="173">
        <v>1.0</v>
      </c>
    </row>
    <row r="4791">
      <c r="A4791" s="99" t="s">
        <v>10911</v>
      </c>
      <c r="B4791" s="168" t="s">
        <v>10373</v>
      </c>
      <c r="C4791" s="31" t="s">
        <v>1735</v>
      </c>
      <c r="D4791" s="168" t="s">
        <v>10374</v>
      </c>
      <c r="E4791" s="31" t="s">
        <v>10375</v>
      </c>
      <c r="F4791" s="31" t="s">
        <v>178</v>
      </c>
      <c r="G4791" s="168" t="s">
        <v>10696</v>
      </c>
      <c r="H4791" s="31" t="s">
        <v>87</v>
      </c>
      <c r="I4791" s="168" t="s">
        <v>9356</v>
      </c>
      <c r="J4791" s="173">
        <v>1.0</v>
      </c>
      <c r="K4791" s="31" t="s">
        <v>945</v>
      </c>
      <c r="L4791" s="31" t="s">
        <v>134</v>
      </c>
      <c r="M4791" s="174">
        <v>45764.0</v>
      </c>
      <c r="N4791" s="31" t="s">
        <v>2</v>
      </c>
      <c r="O4791" s="173">
        <v>1.0</v>
      </c>
    </row>
    <row r="4792">
      <c r="A4792" s="99" t="s">
        <v>10912</v>
      </c>
      <c r="B4792" s="168" t="s">
        <v>10722</v>
      </c>
      <c r="C4792" s="31" t="s">
        <v>1732</v>
      </c>
      <c r="D4792" s="168" t="s">
        <v>10723</v>
      </c>
      <c r="E4792" s="31" t="s">
        <v>10724</v>
      </c>
      <c r="F4792" s="31" t="s">
        <v>178</v>
      </c>
      <c r="G4792" s="168" t="s">
        <v>7953</v>
      </c>
      <c r="H4792" s="31" t="s">
        <v>7912</v>
      </c>
      <c r="I4792" s="168" t="s">
        <v>9356</v>
      </c>
      <c r="J4792" s="173">
        <v>1.0</v>
      </c>
      <c r="K4792" s="31" t="s">
        <v>945</v>
      </c>
      <c r="L4792" s="31" t="s">
        <v>134</v>
      </c>
      <c r="M4792" s="174">
        <v>45764.0</v>
      </c>
      <c r="N4792" s="31" t="s">
        <v>2</v>
      </c>
      <c r="O4792" s="173">
        <v>1.0</v>
      </c>
    </row>
    <row r="4793">
      <c r="A4793" s="99" t="s">
        <v>10913</v>
      </c>
      <c r="B4793" s="168" t="s">
        <v>10761</v>
      </c>
      <c r="C4793" s="31" t="s">
        <v>1732</v>
      </c>
      <c r="D4793" s="168" t="s">
        <v>10762</v>
      </c>
      <c r="E4793" s="31" t="s">
        <v>10763</v>
      </c>
      <c r="F4793" s="31" t="s">
        <v>132</v>
      </c>
      <c r="G4793" s="168" t="s">
        <v>6736</v>
      </c>
      <c r="H4793" s="31" t="s">
        <v>6716</v>
      </c>
      <c r="I4793" s="168" t="s">
        <v>1755</v>
      </c>
      <c r="J4793" s="173">
        <v>1.0</v>
      </c>
      <c r="K4793" s="31" t="s">
        <v>9</v>
      </c>
      <c r="L4793" s="31" t="s">
        <v>134</v>
      </c>
      <c r="M4793" s="174">
        <v>45764.0</v>
      </c>
      <c r="N4793" s="31" t="s">
        <v>2</v>
      </c>
      <c r="O4793" s="173">
        <v>1.0</v>
      </c>
    </row>
    <row r="4794">
      <c r="A4794" s="99" t="s">
        <v>10914</v>
      </c>
      <c r="B4794" s="168" t="s">
        <v>10915</v>
      </c>
      <c r="C4794" s="31" t="s">
        <v>1725</v>
      </c>
      <c r="D4794" s="168" t="s">
        <v>10916</v>
      </c>
      <c r="E4794" s="31" t="s">
        <v>10917</v>
      </c>
      <c r="F4794" s="31" t="s">
        <v>178</v>
      </c>
      <c r="G4794" s="163" t="s">
        <v>1728</v>
      </c>
      <c r="H4794" s="31" t="s">
        <v>1728</v>
      </c>
      <c r="I4794" s="168" t="s">
        <v>1729</v>
      </c>
      <c r="J4794" s="173">
        <v>1.0</v>
      </c>
      <c r="K4794" s="31" t="s">
        <v>82</v>
      </c>
      <c r="L4794" s="31" t="s">
        <v>134</v>
      </c>
      <c r="M4794" s="174">
        <v>45764.0</v>
      </c>
      <c r="N4794" s="31" t="s">
        <v>2</v>
      </c>
      <c r="O4794" s="173">
        <v>1.0</v>
      </c>
    </row>
    <row r="4795">
      <c r="A4795" s="99" t="s">
        <v>10918</v>
      </c>
      <c r="B4795" s="168" t="s">
        <v>10915</v>
      </c>
      <c r="C4795" s="31" t="s">
        <v>1732</v>
      </c>
      <c r="D4795" s="168" t="s">
        <v>10916</v>
      </c>
      <c r="E4795" s="31" t="s">
        <v>10917</v>
      </c>
      <c r="F4795" s="31" t="s">
        <v>178</v>
      </c>
      <c r="G4795" s="168" t="s">
        <v>8012</v>
      </c>
      <c r="H4795" s="31" t="s">
        <v>7841</v>
      </c>
      <c r="I4795" s="168" t="s">
        <v>1729</v>
      </c>
      <c r="J4795" s="173">
        <v>1.0</v>
      </c>
      <c r="K4795" s="31" t="s">
        <v>82</v>
      </c>
      <c r="L4795" s="31" t="s">
        <v>134</v>
      </c>
      <c r="M4795" s="174">
        <v>45764.0</v>
      </c>
      <c r="N4795" s="31" t="s">
        <v>2</v>
      </c>
      <c r="O4795" s="173">
        <v>1.0</v>
      </c>
    </row>
    <row r="4796">
      <c r="A4796" s="99" t="s">
        <v>10919</v>
      </c>
      <c r="B4796" s="168" t="s">
        <v>10019</v>
      </c>
      <c r="C4796" s="31" t="s">
        <v>1735</v>
      </c>
      <c r="D4796" s="168" t="s">
        <v>10020</v>
      </c>
      <c r="E4796" s="31" t="s">
        <v>10021</v>
      </c>
      <c r="F4796" s="31" t="s">
        <v>722</v>
      </c>
      <c r="G4796" s="168" t="s">
        <v>6811</v>
      </c>
      <c r="H4796" s="31" t="s">
        <v>6812</v>
      </c>
      <c r="I4796" s="168" t="s">
        <v>9356</v>
      </c>
      <c r="J4796" s="173">
        <v>1.0</v>
      </c>
      <c r="K4796" s="31" t="s">
        <v>945</v>
      </c>
      <c r="L4796" s="31" t="s">
        <v>134</v>
      </c>
      <c r="M4796" s="174">
        <v>45764.0</v>
      </c>
      <c r="N4796" s="31" t="s">
        <v>2</v>
      </c>
      <c r="O4796" s="173">
        <v>1.0</v>
      </c>
    </row>
    <row r="4797">
      <c r="A4797" s="99" t="s">
        <v>10920</v>
      </c>
      <c r="B4797" s="168" t="s">
        <v>10254</v>
      </c>
      <c r="C4797" s="31" t="s">
        <v>1735</v>
      </c>
      <c r="D4797" s="168" t="s">
        <v>10255</v>
      </c>
      <c r="E4797" s="31" t="s">
        <v>10256</v>
      </c>
      <c r="F4797" s="31" t="s">
        <v>403</v>
      </c>
      <c r="G4797" s="168" t="s">
        <v>8744</v>
      </c>
      <c r="H4797" s="31" t="s">
        <v>8048</v>
      </c>
      <c r="I4797" s="168" t="s">
        <v>1755</v>
      </c>
      <c r="J4797" s="173">
        <v>1.0</v>
      </c>
      <c r="K4797" s="31" t="s">
        <v>9</v>
      </c>
      <c r="L4797" s="31" t="s">
        <v>134</v>
      </c>
      <c r="M4797" s="174">
        <v>45764.0</v>
      </c>
      <c r="N4797" s="31" t="s">
        <v>2</v>
      </c>
      <c r="O4797" s="173">
        <v>1.0</v>
      </c>
    </row>
    <row r="4798">
      <c r="A4798" s="99" t="s">
        <v>10921</v>
      </c>
      <c r="B4798" s="168" t="s">
        <v>10903</v>
      </c>
      <c r="C4798" s="31" t="s">
        <v>1732</v>
      </c>
      <c r="D4798" s="168" t="s">
        <v>10904</v>
      </c>
      <c r="E4798" s="31" t="s">
        <v>10905</v>
      </c>
      <c r="F4798" s="31" t="s">
        <v>401</v>
      </c>
      <c r="G4798" s="168" t="s">
        <v>8744</v>
      </c>
      <c r="H4798" s="31" t="s">
        <v>8048</v>
      </c>
      <c r="I4798" s="168" t="s">
        <v>1729</v>
      </c>
      <c r="J4798" s="173">
        <v>1.0</v>
      </c>
      <c r="K4798" s="31" t="s">
        <v>82</v>
      </c>
      <c r="L4798" s="31" t="s">
        <v>134</v>
      </c>
      <c r="M4798" s="174">
        <v>45764.0</v>
      </c>
      <c r="N4798" s="31" t="s">
        <v>2</v>
      </c>
      <c r="O4798" s="173">
        <v>1.0</v>
      </c>
    </row>
    <row r="4799">
      <c r="A4799" s="99" t="s">
        <v>10922</v>
      </c>
      <c r="B4799" s="168" t="s">
        <v>10707</v>
      </c>
      <c r="C4799" s="31" t="s">
        <v>1735</v>
      </c>
      <c r="D4799" s="168" t="s">
        <v>10708</v>
      </c>
      <c r="E4799" s="31" t="s">
        <v>10709</v>
      </c>
      <c r="F4799" s="31" t="s">
        <v>131</v>
      </c>
      <c r="G4799" s="168" t="s">
        <v>6736</v>
      </c>
      <c r="H4799" s="31" t="s">
        <v>6716</v>
      </c>
      <c r="I4799" s="168" t="s">
        <v>1755</v>
      </c>
      <c r="J4799" s="173">
        <v>1.0</v>
      </c>
      <c r="K4799" s="31" t="s">
        <v>9</v>
      </c>
      <c r="L4799" s="31" t="s">
        <v>134</v>
      </c>
      <c r="M4799" s="174">
        <v>45764.0</v>
      </c>
      <c r="N4799" s="31" t="s">
        <v>2</v>
      </c>
      <c r="O4799" s="173">
        <v>1.0</v>
      </c>
    </row>
    <row r="4800">
      <c r="A4800" s="99" t="s">
        <v>10923</v>
      </c>
      <c r="B4800" s="168" t="s">
        <v>10798</v>
      </c>
      <c r="C4800" s="31" t="s">
        <v>1735</v>
      </c>
      <c r="D4800" s="168" t="s">
        <v>10799</v>
      </c>
      <c r="E4800" s="31" t="s">
        <v>9041</v>
      </c>
      <c r="F4800" s="31" t="s">
        <v>401</v>
      </c>
      <c r="G4800" s="168" t="s">
        <v>8778</v>
      </c>
      <c r="H4800" s="31" t="s">
        <v>8043</v>
      </c>
      <c r="I4800" s="168" t="s">
        <v>9356</v>
      </c>
      <c r="J4800" s="173">
        <v>1.0</v>
      </c>
      <c r="K4800" s="31" t="s">
        <v>945</v>
      </c>
      <c r="L4800" s="31" t="s">
        <v>134</v>
      </c>
      <c r="M4800" s="174">
        <v>45764.0</v>
      </c>
      <c r="N4800" s="31" t="s">
        <v>2</v>
      </c>
      <c r="O4800" s="173">
        <v>1.0</v>
      </c>
    </row>
    <row r="4801">
      <c r="A4801" s="99" t="s">
        <v>10924</v>
      </c>
      <c r="B4801" s="168" t="s">
        <v>10540</v>
      </c>
      <c r="C4801" s="31" t="s">
        <v>1735</v>
      </c>
      <c r="D4801" s="168" t="s">
        <v>10541</v>
      </c>
      <c r="E4801" s="31" t="s">
        <v>10542</v>
      </c>
      <c r="F4801" s="31" t="s">
        <v>725</v>
      </c>
      <c r="G4801" s="168" t="s">
        <v>6891</v>
      </c>
      <c r="H4801" s="31" t="s">
        <v>6719</v>
      </c>
      <c r="I4801" s="168" t="s">
        <v>9356</v>
      </c>
      <c r="J4801" s="173">
        <v>1.0</v>
      </c>
      <c r="K4801" s="31" t="s">
        <v>945</v>
      </c>
      <c r="L4801" s="31" t="s">
        <v>134</v>
      </c>
      <c r="M4801" s="174">
        <v>45764.0</v>
      </c>
      <c r="N4801" s="31" t="s">
        <v>2</v>
      </c>
      <c r="O4801" s="173">
        <v>1.0</v>
      </c>
    </row>
    <row r="4802">
      <c r="A4802" s="99" t="s">
        <v>10925</v>
      </c>
      <c r="B4802" s="168" t="s">
        <v>10826</v>
      </c>
      <c r="C4802" s="31" t="s">
        <v>1732</v>
      </c>
      <c r="D4802" s="168" t="s">
        <v>10827</v>
      </c>
      <c r="E4802" s="31" t="s">
        <v>10828</v>
      </c>
      <c r="F4802" s="31" t="s">
        <v>401</v>
      </c>
      <c r="G4802" s="168" t="s">
        <v>8778</v>
      </c>
      <c r="H4802" s="31" t="s">
        <v>8043</v>
      </c>
      <c r="I4802" s="168" t="s">
        <v>1755</v>
      </c>
      <c r="J4802" s="173">
        <v>1.0</v>
      </c>
      <c r="K4802" s="31" t="s">
        <v>9</v>
      </c>
      <c r="L4802" s="31" t="s">
        <v>134</v>
      </c>
      <c r="M4802" s="174">
        <v>45764.0</v>
      </c>
      <c r="N4802" s="31" t="s">
        <v>2</v>
      </c>
      <c r="O4802" s="173">
        <v>1.0</v>
      </c>
    </row>
    <row r="4803">
      <c r="A4803" s="99" t="s">
        <v>10926</v>
      </c>
      <c r="B4803" s="168" t="s">
        <v>10722</v>
      </c>
      <c r="C4803" s="31" t="s">
        <v>1735</v>
      </c>
      <c r="D4803" s="168" t="s">
        <v>10723</v>
      </c>
      <c r="E4803" s="31" t="s">
        <v>10724</v>
      </c>
      <c r="F4803" s="31" t="s">
        <v>178</v>
      </c>
      <c r="G4803" s="168" t="s">
        <v>7953</v>
      </c>
      <c r="H4803" s="31" t="s">
        <v>7912</v>
      </c>
      <c r="I4803" s="168" t="s">
        <v>9356</v>
      </c>
      <c r="J4803" s="173">
        <v>1.0</v>
      </c>
      <c r="K4803" s="31" t="s">
        <v>945</v>
      </c>
      <c r="L4803" s="31" t="s">
        <v>134</v>
      </c>
      <c r="M4803" s="174">
        <v>45764.0</v>
      </c>
      <c r="N4803" s="31" t="s">
        <v>2</v>
      </c>
      <c r="O4803" s="173">
        <v>1.0</v>
      </c>
    </row>
    <row r="4804">
      <c r="A4804" s="99" t="s">
        <v>10927</v>
      </c>
      <c r="B4804" s="168" t="s">
        <v>10928</v>
      </c>
      <c r="C4804" s="31" t="s">
        <v>1725</v>
      </c>
      <c r="D4804" s="168" t="s">
        <v>10929</v>
      </c>
      <c r="E4804" s="31" t="s">
        <v>10930</v>
      </c>
      <c r="F4804" s="31" t="s">
        <v>722</v>
      </c>
      <c r="G4804" s="163" t="s">
        <v>1728</v>
      </c>
      <c r="H4804" s="31" t="s">
        <v>1728</v>
      </c>
      <c r="I4804" s="168" t="s">
        <v>9356</v>
      </c>
      <c r="J4804" s="173">
        <v>1.0</v>
      </c>
      <c r="K4804" s="31" t="s">
        <v>945</v>
      </c>
      <c r="L4804" s="31" t="s">
        <v>134</v>
      </c>
      <c r="M4804" s="174">
        <v>45764.0</v>
      </c>
      <c r="N4804" s="31" t="s">
        <v>2</v>
      </c>
      <c r="O4804" s="173">
        <v>1.0</v>
      </c>
    </row>
    <row r="4805">
      <c r="A4805" s="99" t="s">
        <v>10931</v>
      </c>
      <c r="B4805" s="168" t="s">
        <v>10174</v>
      </c>
      <c r="C4805" s="31" t="s">
        <v>1735</v>
      </c>
      <c r="D4805" s="168" t="s">
        <v>10175</v>
      </c>
      <c r="E4805" s="31" t="s">
        <v>10176</v>
      </c>
      <c r="F4805" s="31" t="s">
        <v>129</v>
      </c>
      <c r="G4805" s="168" t="s">
        <v>8829</v>
      </c>
      <c r="H4805" s="31" t="s">
        <v>8830</v>
      </c>
      <c r="I4805" s="168" t="s">
        <v>9356</v>
      </c>
      <c r="J4805" s="173">
        <v>1.0</v>
      </c>
      <c r="K4805" s="31" t="s">
        <v>945</v>
      </c>
      <c r="L4805" s="31" t="s">
        <v>134</v>
      </c>
      <c r="M4805" s="174">
        <v>45764.0</v>
      </c>
      <c r="N4805" s="31" t="s">
        <v>2</v>
      </c>
      <c r="O4805" s="173">
        <v>1.0</v>
      </c>
    </row>
    <row r="4806">
      <c r="A4806" s="99" t="s">
        <v>10932</v>
      </c>
      <c r="B4806" s="168" t="s">
        <v>10890</v>
      </c>
      <c r="C4806" s="31" t="s">
        <v>1732</v>
      </c>
      <c r="D4806" s="168" t="s">
        <v>10891</v>
      </c>
      <c r="E4806" s="31" t="s">
        <v>9852</v>
      </c>
      <c r="F4806" s="31" t="s">
        <v>401</v>
      </c>
      <c r="G4806" s="168" t="s">
        <v>8778</v>
      </c>
      <c r="H4806" s="31" t="s">
        <v>8043</v>
      </c>
      <c r="I4806" s="168" t="s">
        <v>9356</v>
      </c>
      <c r="J4806" s="173">
        <v>1.0</v>
      </c>
      <c r="K4806" s="31" t="s">
        <v>945</v>
      </c>
      <c r="L4806" s="31" t="s">
        <v>134</v>
      </c>
      <c r="M4806" s="174">
        <v>45764.0</v>
      </c>
      <c r="N4806" s="31" t="s">
        <v>2</v>
      </c>
      <c r="O4806" s="173">
        <v>1.0</v>
      </c>
    </row>
    <row r="4807">
      <c r="A4807" s="99" t="s">
        <v>10933</v>
      </c>
      <c r="B4807" s="168" t="s">
        <v>10928</v>
      </c>
      <c r="C4807" s="31" t="s">
        <v>1732</v>
      </c>
      <c r="D4807" s="168" t="s">
        <v>10929</v>
      </c>
      <c r="E4807" s="31" t="s">
        <v>10930</v>
      </c>
      <c r="F4807" s="31" t="s">
        <v>722</v>
      </c>
      <c r="G4807" s="168" t="s">
        <v>7953</v>
      </c>
      <c r="H4807" s="31" t="s">
        <v>7912</v>
      </c>
      <c r="I4807" s="168" t="s">
        <v>9356</v>
      </c>
      <c r="J4807" s="173">
        <v>1.0</v>
      </c>
      <c r="K4807" s="31" t="s">
        <v>945</v>
      </c>
      <c r="L4807" s="31" t="s">
        <v>134</v>
      </c>
      <c r="M4807" s="174">
        <v>45764.0</v>
      </c>
      <c r="N4807" s="31" t="s">
        <v>2</v>
      </c>
      <c r="O4807" s="173">
        <v>1.0</v>
      </c>
    </row>
    <row r="4808">
      <c r="A4808" s="99" t="s">
        <v>10934</v>
      </c>
      <c r="B4808" s="168" t="s">
        <v>10435</v>
      </c>
      <c r="C4808" s="31" t="s">
        <v>1735</v>
      </c>
      <c r="D4808" s="168" t="s">
        <v>10436</v>
      </c>
      <c r="E4808" s="31" t="s">
        <v>10437</v>
      </c>
      <c r="F4808" s="31" t="s">
        <v>403</v>
      </c>
      <c r="G4808" s="168" t="s">
        <v>8744</v>
      </c>
      <c r="H4808" s="31" t="s">
        <v>8048</v>
      </c>
      <c r="I4808" s="168" t="s">
        <v>9356</v>
      </c>
      <c r="J4808" s="173">
        <v>1.0</v>
      </c>
      <c r="K4808" s="31" t="s">
        <v>945</v>
      </c>
      <c r="L4808" s="31" t="s">
        <v>134</v>
      </c>
      <c r="M4808" s="174">
        <v>45764.0</v>
      </c>
      <c r="N4808" s="31" t="s">
        <v>2</v>
      </c>
      <c r="O4808" s="173">
        <v>1.0</v>
      </c>
    </row>
    <row r="4809">
      <c r="A4809" s="99" t="s">
        <v>10935</v>
      </c>
      <c r="B4809" s="168" t="s">
        <v>10936</v>
      </c>
      <c r="C4809" s="31" t="s">
        <v>1725</v>
      </c>
      <c r="D4809" s="168" t="s">
        <v>10937</v>
      </c>
      <c r="E4809" s="31" t="s">
        <v>10938</v>
      </c>
      <c r="F4809" s="31" t="s">
        <v>517</v>
      </c>
      <c r="G4809" s="163" t="s">
        <v>1728</v>
      </c>
      <c r="H4809" s="31" t="s">
        <v>1728</v>
      </c>
      <c r="I4809" s="168" t="s">
        <v>1729</v>
      </c>
      <c r="J4809" s="173">
        <v>1.0</v>
      </c>
      <c r="K4809" s="31" t="s">
        <v>82</v>
      </c>
      <c r="L4809" s="31" t="s">
        <v>134</v>
      </c>
      <c r="M4809" s="174">
        <v>45764.0</v>
      </c>
      <c r="N4809" s="31" t="s">
        <v>2</v>
      </c>
      <c r="O4809" s="173">
        <v>1.0</v>
      </c>
    </row>
    <row r="4810">
      <c r="A4810" s="99" t="s">
        <v>10939</v>
      </c>
      <c r="B4810" s="168" t="s">
        <v>10940</v>
      </c>
      <c r="C4810" s="31" t="s">
        <v>1725</v>
      </c>
      <c r="D4810" s="168" t="s">
        <v>10941</v>
      </c>
      <c r="E4810" s="31" t="s">
        <v>10942</v>
      </c>
      <c r="F4810" s="31" t="s">
        <v>401</v>
      </c>
      <c r="G4810" s="163" t="s">
        <v>1728</v>
      </c>
      <c r="H4810" s="31" t="s">
        <v>1728</v>
      </c>
      <c r="I4810" s="168" t="s">
        <v>1729</v>
      </c>
      <c r="J4810" s="173">
        <v>1.0</v>
      </c>
      <c r="K4810" s="31" t="s">
        <v>82</v>
      </c>
      <c r="L4810" s="31" t="s">
        <v>134</v>
      </c>
      <c r="M4810" s="174">
        <v>45764.0</v>
      </c>
      <c r="N4810" s="31" t="s">
        <v>2</v>
      </c>
      <c r="O4810" s="173">
        <v>1.0</v>
      </c>
    </row>
    <row r="4811">
      <c r="A4811" s="99" t="s">
        <v>10943</v>
      </c>
      <c r="B4811" s="168" t="s">
        <v>10893</v>
      </c>
      <c r="C4811" s="31" t="s">
        <v>1732</v>
      </c>
      <c r="D4811" s="168" t="s">
        <v>10894</v>
      </c>
      <c r="E4811" s="31" t="s">
        <v>10895</v>
      </c>
      <c r="F4811" s="31" t="s">
        <v>403</v>
      </c>
      <c r="G4811" s="168" t="s">
        <v>1736</v>
      </c>
      <c r="H4811" s="31" t="s">
        <v>1733</v>
      </c>
      <c r="I4811" s="168" t="s">
        <v>9356</v>
      </c>
      <c r="J4811" s="173">
        <v>1.0</v>
      </c>
      <c r="K4811" s="31" t="s">
        <v>945</v>
      </c>
      <c r="L4811" s="31" t="s">
        <v>134</v>
      </c>
      <c r="M4811" s="174">
        <v>45764.0</v>
      </c>
      <c r="N4811" s="31" t="s">
        <v>2</v>
      </c>
      <c r="O4811" s="173">
        <v>1.0</v>
      </c>
    </row>
    <row r="4812">
      <c r="A4812" s="99" t="s">
        <v>10944</v>
      </c>
      <c r="B4812" s="168" t="s">
        <v>10945</v>
      </c>
      <c r="C4812" s="31" t="s">
        <v>1725</v>
      </c>
      <c r="D4812" s="168" t="s">
        <v>10946</v>
      </c>
      <c r="E4812" s="31" t="s">
        <v>10947</v>
      </c>
      <c r="F4812" s="31" t="s">
        <v>132</v>
      </c>
      <c r="G4812" s="163" t="s">
        <v>1728</v>
      </c>
      <c r="H4812" s="31" t="s">
        <v>1728</v>
      </c>
      <c r="I4812" s="168" t="s">
        <v>1755</v>
      </c>
      <c r="J4812" s="173">
        <v>1.0</v>
      </c>
      <c r="K4812" s="31" t="s">
        <v>9</v>
      </c>
      <c r="L4812" s="31" t="s">
        <v>134</v>
      </c>
      <c r="M4812" s="174">
        <v>45764.0</v>
      </c>
      <c r="N4812" s="31" t="s">
        <v>2</v>
      </c>
      <c r="O4812" s="173">
        <v>1.0</v>
      </c>
    </row>
    <row r="4813">
      <c r="A4813" s="99" t="s">
        <v>10948</v>
      </c>
      <c r="B4813" s="168" t="s">
        <v>10335</v>
      </c>
      <c r="C4813" s="31" t="s">
        <v>1732</v>
      </c>
      <c r="D4813" s="168" t="s">
        <v>10336</v>
      </c>
      <c r="E4813" s="31" t="s">
        <v>10337</v>
      </c>
      <c r="F4813" s="31" t="s">
        <v>832</v>
      </c>
      <c r="G4813" s="168" t="s">
        <v>8744</v>
      </c>
      <c r="H4813" s="31" t="s">
        <v>8048</v>
      </c>
      <c r="I4813" s="168" t="s">
        <v>1755</v>
      </c>
      <c r="J4813" s="173">
        <v>1.0</v>
      </c>
      <c r="K4813" s="31" t="s">
        <v>9</v>
      </c>
      <c r="L4813" s="31" t="s">
        <v>134</v>
      </c>
      <c r="M4813" s="174">
        <v>45764.0</v>
      </c>
      <c r="N4813" s="31" t="s">
        <v>2</v>
      </c>
      <c r="O4813" s="173">
        <v>1.0</v>
      </c>
    </row>
    <row r="4814">
      <c r="A4814" s="99" t="s">
        <v>10949</v>
      </c>
      <c r="B4814" s="168" t="s">
        <v>10915</v>
      </c>
      <c r="C4814" s="31" t="s">
        <v>1735</v>
      </c>
      <c r="D4814" s="168" t="s">
        <v>10916</v>
      </c>
      <c r="E4814" s="31" t="s">
        <v>10917</v>
      </c>
      <c r="F4814" s="31" t="s">
        <v>178</v>
      </c>
      <c r="G4814" s="168" t="s">
        <v>8012</v>
      </c>
      <c r="H4814" s="31" t="s">
        <v>7841</v>
      </c>
      <c r="I4814" s="168" t="s">
        <v>1729</v>
      </c>
      <c r="J4814" s="173">
        <v>1.0</v>
      </c>
      <c r="K4814" s="31" t="s">
        <v>82</v>
      </c>
      <c r="L4814" s="31" t="s">
        <v>134</v>
      </c>
      <c r="M4814" s="174">
        <v>45764.0</v>
      </c>
      <c r="N4814" s="31" t="s">
        <v>2</v>
      </c>
      <c r="O4814" s="173">
        <v>1.0</v>
      </c>
    </row>
    <row r="4815">
      <c r="A4815" s="99" t="s">
        <v>10950</v>
      </c>
      <c r="B4815" s="168" t="s">
        <v>10469</v>
      </c>
      <c r="C4815" s="31" t="s">
        <v>1735</v>
      </c>
      <c r="D4815" s="168" t="s">
        <v>10470</v>
      </c>
      <c r="E4815" s="31" t="s">
        <v>8411</v>
      </c>
      <c r="F4815" s="31" t="s">
        <v>131</v>
      </c>
      <c r="G4815" s="168" t="s">
        <v>8730</v>
      </c>
      <c r="H4815" s="31" t="s">
        <v>8731</v>
      </c>
      <c r="I4815" s="168" t="s">
        <v>1729</v>
      </c>
      <c r="J4815" s="173">
        <v>1.0</v>
      </c>
      <c r="K4815" s="31" t="s">
        <v>82</v>
      </c>
      <c r="L4815" s="31" t="s">
        <v>134</v>
      </c>
      <c r="M4815" s="174">
        <v>45764.0</v>
      </c>
      <c r="N4815" s="31" t="s">
        <v>2</v>
      </c>
      <c r="O4815" s="173">
        <v>1.0</v>
      </c>
    </row>
    <row r="4816">
      <c r="A4816" s="99" t="s">
        <v>10951</v>
      </c>
      <c r="B4816" s="168" t="s">
        <v>10908</v>
      </c>
      <c r="C4816" s="31" t="s">
        <v>1732</v>
      </c>
      <c r="D4816" s="168" t="s">
        <v>10909</v>
      </c>
      <c r="E4816" s="31" t="s">
        <v>10910</v>
      </c>
      <c r="F4816" s="31" t="s">
        <v>513</v>
      </c>
      <c r="G4816" s="168" t="s">
        <v>1736</v>
      </c>
      <c r="H4816" s="31" t="s">
        <v>1733</v>
      </c>
      <c r="I4816" s="168" t="s">
        <v>9356</v>
      </c>
      <c r="J4816" s="173">
        <v>1.0</v>
      </c>
      <c r="K4816" s="31" t="s">
        <v>945</v>
      </c>
      <c r="L4816" s="31" t="s">
        <v>134</v>
      </c>
      <c r="M4816" s="174">
        <v>45764.0</v>
      </c>
      <c r="N4816" s="31" t="s">
        <v>2</v>
      </c>
      <c r="O4816" s="173">
        <v>1.0</v>
      </c>
    </row>
    <row r="4817">
      <c r="A4817" s="99" t="s">
        <v>10952</v>
      </c>
      <c r="B4817" s="168" t="s">
        <v>10562</v>
      </c>
      <c r="C4817" s="31" t="s">
        <v>1732</v>
      </c>
      <c r="D4817" s="168" t="s">
        <v>10563</v>
      </c>
      <c r="E4817" s="31" t="s">
        <v>10564</v>
      </c>
      <c r="F4817" s="31" t="s">
        <v>832</v>
      </c>
      <c r="G4817" s="168" t="s">
        <v>8730</v>
      </c>
      <c r="H4817" s="31" t="s">
        <v>8731</v>
      </c>
      <c r="I4817" s="168" t="s">
        <v>9356</v>
      </c>
      <c r="J4817" s="173">
        <v>1.0</v>
      </c>
      <c r="K4817" s="31" t="s">
        <v>945</v>
      </c>
      <c r="L4817" s="31" t="s">
        <v>134</v>
      </c>
      <c r="M4817" s="174">
        <v>45764.0</v>
      </c>
      <c r="N4817" s="31" t="s">
        <v>2</v>
      </c>
      <c r="O4817" s="173">
        <v>1.0</v>
      </c>
    </row>
    <row r="4818">
      <c r="A4818" s="99" t="s">
        <v>10953</v>
      </c>
      <c r="B4818" s="168" t="s">
        <v>10867</v>
      </c>
      <c r="C4818" s="31" t="s">
        <v>1732</v>
      </c>
      <c r="D4818" s="168" t="s">
        <v>10868</v>
      </c>
      <c r="E4818" s="31" t="s">
        <v>10869</v>
      </c>
      <c r="F4818" s="31" t="s">
        <v>832</v>
      </c>
      <c r="G4818" s="168" t="s">
        <v>8730</v>
      </c>
      <c r="H4818" s="31" t="s">
        <v>8731</v>
      </c>
      <c r="I4818" s="168" t="s">
        <v>9356</v>
      </c>
      <c r="J4818" s="173">
        <v>1.0</v>
      </c>
      <c r="K4818" s="31" t="s">
        <v>945</v>
      </c>
      <c r="L4818" s="31" t="s">
        <v>134</v>
      </c>
      <c r="M4818" s="174">
        <v>45764.0</v>
      </c>
      <c r="N4818" s="31" t="s">
        <v>2</v>
      </c>
      <c r="O4818" s="173">
        <v>1.0</v>
      </c>
    </row>
    <row r="4819">
      <c r="A4819" s="99" t="s">
        <v>10954</v>
      </c>
      <c r="B4819" s="168" t="s">
        <v>10390</v>
      </c>
      <c r="C4819" s="31" t="s">
        <v>1732</v>
      </c>
      <c r="D4819" s="168" t="s">
        <v>10391</v>
      </c>
      <c r="E4819" s="31" t="s">
        <v>10392</v>
      </c>
      <c r="F4819" s="31" t="s">
        <v>832</v>
      </c>
      <c r="G4819" s="168" t="s">
        <v>8730</v>
      </c>
      <c r="H4819" s="31" t="s">
        <v>8731</v>
      </c>
      <c r="I4819" s="168" t="s">
        <v>9356</v>
      </c>
      <c r="J4819" s="173">
        <v>1.0</v>
      </c>
      <c r="K4819" s="31" t="s">
        <v>945</v>
      </c>
      <c r="L4819" s="31" t="s">
        <v>134</v>
      </c>
      <c r="M4819" s="174">
        <v>45764.0</v>
      </c>
      <c r="N4819" s="31" t="s">
        <v>2</v>
      </c>
      <c r="O4819" s="173">
        <v>1.0</v>
      </c>
    </row>
    <row r="4820">
      <c r="A4820" s="99" t="s">
        <v>10955</v>
      </c>
      <c r="B4820" s="168" t="s">
        <v>10611</v>
      </c>
      <c r="C4820" s="31" t="s">
        <v>1735</v>
      </c>
      <c r="D4820" s="168" t="s">
        <v>10612</v>
      </c>
      <c r="E4820" s="31" t="s">
        <v>10613</v>
      </c>
      <c r="F4820" s="31" t="s">
        <v>403</v>
      </c>
      <c r="G4820" s="168" t="s">
        <v>8744</v>
      </c>
      <c r="H4820" s="31" t="s">
        <v>8048</v>
      </c>
      <c r="I4820" s="168" t="s">
        <v>9356</v>
      </c>
      <c r="J4820" s="173">
        <v>1.0</v>
      </c>
      <c r="K4820" s="31" t="s">
        <v>945</v>
      </c>
      <c r="L4820" s="31" t="s">
        <v>134</v>
      </c>
      <c r="M4820" s="174">
        <v>45764.0</v>
      </c>
      <c r="N4820" s="31" t="s">
        <v>2</v>
      </c>
      <c r="O4820" s="173">
        <v>1.0</v>
      </c>
    </row>
    <row r="4821">
      <c r="A4821" s="99" t="s">
        <v>10956</v>
      </c>
      <c r="B4821" s="168" t="s">
        <v>10957</v>
      </c>
      <c r="C4821" s="31" t="s">
        <v>1725</v>
      </c>
      <c r="D4821" s="168" t="s">
        <v>10958</v>
      </c>
      <c r="E4821" s="31" t="s">
        <v>10959</v>
      </c>
      <c r="F4821" s="31" t="s">
        <v>725</v>
      </c>
      <c r="G4821" s="163" t="s">
        <v>1728</v>
      </c>
      <c r="H4821" s="31" t="s">
        <v>1728</v>
      </c>
      <c r="I4821" s="168" t="s">
        <v>9356</v>
      </c>
      <c r="J4821" s="173">
        <v>1.0</v>
      </c>
      <c r="K4821" s="31" t="s">
        <v>945</v>
      </c>
      <c r="L4821" s="31" t="s">
        <v>134</v>
      </c>
      <c r="M4821" s="174">
        <v>45764.0</v>
      </c>
      <c r="N4821" s="31" t="s">
        <v>2</v>
      </c>
      <c r="O4821" s="173">
        <v>1.0</v>
      </c>
    </row>
    <row r="4822">
      <c r="A4822" s="99" t="s">
        <v>10960</v>
      </c>
      <c r="B4822" s="168" t="s">
        <v>10217</v>
      </c>
      <c r="C4822" s="31" t="s">
        <v>1735</v>
      </c>
      <c r="D4822" s="168" t="s">
        <v>10218</v>
      </c>
      <c r="E4822" s="31" t="s">
        <v>10219</v>
      </c>
      <c r="F4822" s="31" t="s">
        <v>722</v>
      </c>
      <c r="G4822" s="168" t="s">
        <v>6811</v>
      </c>
      <c r="H4822" s="31" t="s">
        <v>6812</v>
      </c>
      <c r="I4822" s="168" t="s">
        <v>1729</v>
      </c>
      <c r="J4822" s="173">
        <v>1.0</v>
      </c>
      <c r="K4822" s="31" t="s">
        <v>82</v>
      </c>
      <c r="L4822" s="31" t="s">
        <v>134</v>
      </c>
      <c r="M4822" s="174">
        <v>45764.0</v>
      </c>
      <c r="N4822" s="31" t="s">
        <v>2</v>
      </c>
      <c r="O4822" s="173">
        <v>1.0</v>
      </c>
    </row>
    <row r="4823">
      <c r="A4823" s="99" t="s">
        <v>10961</v>
      </c>
      <c r="B4823" s="168" t="s">
        <v>10936</v>
      </c>
      <c r="C4823" s="31" t="s">
        <v>1732</v>
      </c>
      <c r="D4823" s="168" t="s">
        <v>10937</v>
      </c>
      <c r="E4823" s="31" t="s">
        <v>10938</v>
      </c>
      <c r="F4823" s="31" t="s">
        <v>517</v>
      </c>
      <c r="G4823" s="168" t="s">
        <v>8730</v>
      </c>
      <c r="H4823" s="31" t="s">
        <v>8731</v>
      </c>
      <c r="I4823" s="168" t="s">
        <v>1729</v>
      </c>
      <c r="J4823" s="173">
        <v>1.0</v>
      </c>
      <c r="K4823" s="31" t="s">
        <v>82</v>
      </c>
      <c r="L4823" s="31" t="s">
        <v>134</v>
      </c>
      <c r="M4823" s="174">
        <v>45764.0</v>
      </c>
      <c r="N4823" s="31" t="s">
        <v>2</v>
      </c>
      <c r="O4823" s="173">
        <v>1.0</v>
      </c>
    </row>
    <row r="4824">
      <c r="A4824" s="99" t="s">
        <v>10962</v>
      </c>
      <c r="B4824" s="168" t="s">
        <v>10890</v>
      </c>
      <c r="C4824" s="31" t="s">
        <v>1735</v>
      </c>
      <c r="D4824" s="168" t="s">
        <v>10891</v>
      </c>
      <c r="E4824" s="31" t="s">
        <v>9852</v>
      </c>
      <c r="F4824" s="31" t="s">
        <v>401</v>
      </c>
      <c r="G4824" s="168" t="s">
        <v>8778</v>
      </c>
      <c r="H4824" s="31" t="s">
        <v>8043</v>
      </c>
      <c r="I4824" s="168" t="s">
        <v>9356</v>
      </c>
      <c r="J4824" s="173">
        <v>1.0</v>
      </c>
      <c r="K4824" s="31" t="s">
        <v>945</v>
      </c>
      <c r="L4824" s="31" t="s">
        <v>134</v>
      </c>
      <c r="M4824" s="174">
        <v>45764.0</v>
      </c>
      <c r="N4824" s="31" t="s">
        <v>2</v>
      </c>
      <c r="O4824" s="173">
        <v>1.0</v>
      </c>
    </row>
    <row r="4825">
      <c r="A4825" s="99" t="s">
        <v>10963</v>
      </c>
      <c r="B4825" s="168" t="s">
        <v>10940</v>
      </c>
      <c r="C4825" s="31" t="s">
        <v>1732</v>
      </c>
      <c r="D4825" s="168" t="s">
        <v>10941</v>
      </c>
      <c r="E4825" s="31" t="s">
        <v>10942</v>
      </c>
      <c r="F4825" s="31" t="s">
        <v>401</v>
      </c>
      <c r="G4825" s="168" t="s">
        <v>8778</v>
      </c>
      <c r="H4825" s="31" t="s">
        <v>8043</v>
      </c>
      <c r="I4825" s="168" t="s">
        <v>1729</v>
      </c>
      <c r="J4825" s="173">
        <v>1.0</v>
      </c>
      <c r="K4825" s="31" t="s">
        <v>82</v>
      </c>
      <c r="L4825" s="31" t="s">
        <v>134</v>
      </c>
      <c r="M4825" s="174">
        <v>45764.0</v>
      </c>
      <c r="N4825" s="31" t="s">
        <v>2</v>
      </c>
      <c r="O4825" s="173">
        <v>1.0</v>
      </c>
    </row>
    <row r="4826">
      <c r="A4826" s="99" t="s">
        <v>10964</v>
      </c>
      <c r="B4826" s="168" t="s">
        <v>10957</v>
      </c>
      <c r="C4826" s="31" t="s">
        <v>1732</v>
      </c>
      <c r="D4826" s="168" t="s">
        <v>10958</v>
      </c>
      <c r="E4826" s="31" t="s">
        <v>10959</v>
      </c>
      <c r="F4826" s="31" t="s">
        <v>725</v>
      </c>
      <c r="G4826" s="168" t="s">
        <v>8012</v>
      </c>
      <c r="H4826" s="31" t="s">
        <v>7841</v>
      </c>
      <c r="I4826" s="168" t="s">
        <v>9356</v>
      </c>
      <c r="J4826" s="173">
        <v>1.0</v>
      </c>
      <c r="K4826" s="31" t="s">
        <v>945</v>
      </c>
      <c r="L4826" s="31" t="s">
        <v>134</v>
      </c>
      <c r="M4826" s="174">
        <v>45764.0</v>
      </c>
      <c r="N4826" s="31" t="s">
        <v>2</v>
      </c>
      <c r="O4826" s="173">
        <v>1.0</v>
      </c>
    </row>
    <row r="4827">
      <c r="A4827" s="99" t="s">
        <v>10965</v>
      </c>
      <c r="B4827" s="168" t="s">
        <v>10822</v>
      </c>
      <c r="C4827" s="31" t="s">
        <v>1732</v>
      </c>
      <c r="D4827" s="168" t="s">
        <v>10823</v>
      </c>
      <c r="E4827" s="31" t="s">
        <v>10824</v>
      </c>
      <c r="F4827" s="31" t="s">
        <v>403</v>
      </c>
      <c r="G4827" s="168" t="s">
        <v>1736</v>
      </c>
      <c r="H4827" s="31" t="s">
        <v>1733</v>
      </c>
      <c r="I4827" s="168" t="s">
        <v>1729</v>
      </c>
      <c r="J4827" s="173">
        <v>1.0</v>
      </c>
      <c r="K4827" s="31" t="s">
        <v>82</v>
      </c>
      <c r="L4827" s="31" t="s">
        <v>134</v>
      </c>
      <c r="M4827" s="174">
        <v>45764.0</v>
      </c>
      <c r="N4827" s="31" t="s">
        <v>2</v>
      </c>
      <c r="O4827" s="173">
        <v>1.0</v>
      </c>
    </row>
    <row r="4828">
      <c r="A4828" s="99" t="s">
        <v>10966</v>
      </c>
      <c r="B4828" s="168" t="s">
        <v>10222</v>
      </c>
      <c r="C4828" s="31" t="s">
        <v>1735</v>
      </c>
      <c r="D4828" s="168" t="s">
        <v>10223</v>
      </c>
      <c r="E4828" s="31" t="s">
        <v>10224</v>
      </c>
      <c r="F4828" s="31" t="s">
        <v>131</v>
      </c>
      <c r="G4828" s="168" t="s">
        <v>6736</v>
      </c>
      <c r="H4828" s="31" t="s">
        <v>6716</v>
      </c>
      <c r="I4828" s="168" t="s">
        <v>1755</v>
      </c>
      <c r="J4828" s="173">
        <v>1.0</v>
      </c>
      <c r="K4828" s="31" t="s">
        <v>9</v>
      </c>
      <c r="L4828" s="31" t="s">
        <v>134</v>
      </c>
      <c r="M4828" s="174">
        <v>45764.0</v>
      </c>
      <c r="N4828" s="31" t="s">
        <v>2</v>
      </c>
      <c r="O4828" s="173">
        <v>1.0</v>
      </c>
    </row>
    <row r="4829">
      <c r="A4829" s="99" t="s">
        <v>10967</v>
      </c>
      <c r="B4829" s="168" t="s">
        <v>10809</v>
      </c>
      <c r="C4829" s="31" t="s">
        <v>1732</v>
      </c>
      <c r="D4829" s="168" t="s">
        <v>10810</v>
      </c>
      <c r="E4829" s="31" t="s">
        <v>10811</v>
      </c>
      <c r="F4829" s="31" t="s">
        <v>131</v>
      </c>
      <c r="G4829" s="168" t="s">
        <v>8730</v>
      </c>
      <c r="H4829" s="31" t="s">
        <v>8731</v>
      </c>
      <c r="I4829" s="168" t="s">
        <v>1755</v>
      </c>
      <c r="J4829" s="173">
        <v>1.0</v>
      </c>
      <c r="K4829" s="31" t="s">
        <v>9</v>
      </c>
      <c r="L4829" s="31" t="s">
        <v>134</v>
      </c>
      <c r="M4829" s="174">
        <v>45764.0</v>
      </c>
      <c r="N4829" s="31" t="s">
        <v>2</v>
      </c>
      <c r="O4829" s="173">
        <v>1.0</v>
      </c>
    </row>
    <row r="4830">
      <c r="A4830" s="99" t="s">
        <v>10968</v>
      </c>
      <c r="B4830" s="168" t="s">
        <v>10637</v>
      </c>
      <c r="C4830" s="31" t="s">
        <v>1735</v>
      </c>
      <c r="D4830" s="168" t="s">
        <v>10638</v>
      </c>
      <c r="E4830" s="31" t="s">
        <v>10639</v>
      </c>
      <c r="F4830" s="31" t="s">
        <v>129</v>
      </c>
      <c r="G4830" s="168" t="s">
        <v>10696</v>
      </c>
      <c r="H4830" s="31" t="s">
        <v>87</v>
      </c>
      <c r="I4830" s="168" t="s">
        <v>1755</v>
      </c>
      <c r="J4830" s="173">
        <v>1.0</v>
      </c>
      <c r="K4830" s="31" t="s">
        <v>9</v>
      </c>
      <c r="L4830" s="31" t="s">
        <v>134</v>
      </c>
      <c r="M4830" s="174">
        <v>45764.0</v>
      </c>
      <c r="N4830" s="31" t="s">
        <v>2</v>
      </c>
      <c r="O4830" s="173">
        <v>1.0</v>
      </c>
    </row>
    <row r="4831">
      <c r="A4831" s="99" t="s">
        <v>10969</v>
      </c>
      <c r="B4831" s="168" t="s">
        <v>10784</v>
      </c>
      <c r="C4831" s="31" t="s">
        <v>1732</v>
      </c>
      <c r="D4831" s="168" t="s">
        <v>10785</v>
      </c>
      <c r="E4831" s="31" t="s">
        <v>10786</v>
      </c>
      <c r="F4831" s="31" t="s">
        <v>403</v>
      </c>
      <c r="G4831" s="168" t="s">
        <v>1736</v>
      </c>
      <c r="H4831" s="31" t="s">
        <v>1733</v>
      </c>
      <c r="I4831" s="168" t="s">
        <v>9356</v>
      </c>
      <c r="J4831" s="173">
        <v>1.0</v>
      </c>
      <c r="K4831" s="31" t="s">
        <v>945</v>
      </c>
      <c r="L4831" s="31" t="s">
        <v>134</v>
      </c>
      <c r="M4831" s="174">
        <v>45764.0</v>
      </c>
      <c r="N4831" s="31" t="s">
        <v>2</v>
      </c>
      <c r="O4831" s="173">
        <v>1.0</v>
      </c>
    </row>
    <row r="4832">
      <c r="A4832" s="99" t="s">
        <v>10970</v>
      </c>
      <c r="B4832" s="168" t="s">
        <v>10589</v>
      </c>
      <c r="C4832" s="31" t="s">
        <v>1732</v>
      </c>
      <c r="D4832" s="168" t="s">
        <v>10590</v>
      </c>
      <c r="E4832" s="31" t="s">
        <v>10591</v>
      </c>
      <c r="F4832" s="31" t="s">
        <v>832</v>
      </c>
      <c r="G4832" s="168" t="s">
        <v>8730</v>
      </c>
      <c r="H4832" s="31" t="s">
        <v>8731</v>
      </c>
      <c r="I4832" s="168" t="s">
        <v>9356</v>
      </c>
      <c r="J4832" s="173">
        <v>1.0</v>
      </c>
      <c r="K4832" s="31" t="s">
        <v>945</v>
      </c>
      <c r="L4832" s="31" t="s">
        <v>134</v>
      </c>
      <c r="M4832" s="174">
        <v>45764.0</v>
      </c>
      <c r="N4832" s="31" t="s">
        <v>2</v>
      </c>
      <c r="O4832" s="173">
        <v>1.0</v>
      </c>
    </row>
    <row r="4833">
      <c r="A4833" s="99" t="s">
        <v>10971</v>
      </c>
      <c r="B4833" s="168" t="s">
        <v>10972</v>
      </c>
      <c r="C4833" s="31" t="s">
        <v>1725</v>
      </c>
      <c r="D4833" s="168" t="s">
        <v>10973</v>
      </c>
      <c r="E4833" s="31" t="s">
        <v>10974</v>
      </c>
      <c r="F4833" s="31" t="s">
        <v>725</v>
      </c>
      <c r="G4833" s="163" t="s">
        <v>1728</v>
      </c>
      <c r="H4833" s="31" t="s">
        <v>1728</v>
      </c>
      <c r="I4833" s="168" t="s">
        <v>9356</v>
      </c>
      <c r="J4833" s="173">
        <v>1.0</v>
      </c>
      <c r="K4833" s="31" t="s">
        <v>945</v>
      </c>
      <c r="L4833" s="31" t="s">
        <v>134</v>
      </c>
      <c r="M4833" s="174">
        <v>45764.0</v>
      </c>
      <c r="N4833" s="31" t="s">
        <v>2</v>
      </c>
      <c r="O4833" s="173">
        <v>1.0</v>
      </c>
    </row>
    <row r="4834">
      <c r="A4834" s="99" t="s">
        <v>10975</v>
      </c>
      <c r="B4834" s="168" t="s">
        <v>10840</v>
      </c>
      <c r="C4834" s="31" t="s">
        <v>1732</v>
      </c>
      <c r="D4834" s="168" t="s">
        <v>10841</v>
      </c>
      <c r="E4834" s="31" t="s">
        <v>3869</v>
      </c>
      <c r="F4834" s="31" t="s">
        <v>517</v>
      </c>
      <c r="G4834" s="168" t="s">
        <v>8730</v>
      </c>
      <c r="H4834" s="31" t="s">
        <v>8731</v>
      </c>
      <c r="I4834" s="168" t="s">
        <v>9356</v>
      </c>
      <c r="J4834" s="173">
        <v>1.0</v>
      </c>
      <c r="K4834" s="31" t="s">
        <v>945</v>
      </c>
      <c r="L4834" s="31" t="s">
        <v>134</v>
      </c>
      <c r="M4834" s="174">
        <v>45764.0</v>
      </c>
      <c r="N4834" s="31" t="s">
        <v>2</v>
      </c>
      <c r="O4834" s="173">
        <v>1.0</v>
      </c>
    </row>
    <row r="4835">
      <c r="A4835" s="99" t="s">
        <v>10976</v>
      </c>
      <c r="B4835" s="168" t="s">
        <v>10977</v>
      </c>
      <c r="C4835" s="31" t="s">
        <v>1732</v>
      </c>
      <c r="D4835" s="168" t="s">
        <v>10978</v>
      </c>
      <c r="E4835" s="31" t="s">
        <v>10979</v>
      </c>
      <c r="F4835" s="31" t="s">
        <v>401</v>
      </c>
      <c r="G4835" s="168" t="s">
        <v>1749</v>
      </c>
      <c r="H4835" s="31" t="s">
        <v>1742</v>
      </c>
      <c r="I4835" s="168" t="s">
        <v>1729</v>
      </c>
      <c r="J4835" s="173">
        <v>1.0</v>
      </c>
      <c r="K4835" s="31" t="s">
        <v>82</v>
      </c>
      <c r="L4835" s="31" t="s">
        <v>134</v>
      </c>
      <c r="M4835" s="174">
        <v>45764.0</v>
      </c>
      <c r="N4835" s="31" t="s">
        <v>2</v>
      </c>
      <c r="O4835" s="173">
        <v>1.0</v>
      </c>
    </row>
    <row r="4836">
      <c r="A4836" s="99" t="s">
        <v>10980</v>
      </c>
      <c r="B4836" s="168" t="s">
        <v>9980</v>
      </c>
      <c r="C4836" s="31" t="s">
        <v>1735</v>
      </c>
      <c r="D4836" s="168" t="s">
        <v>9981</v>
      </c>
      <c r="E4836" s="31" t="s">
        <v>9982</v>
      </c>
      <c r="F4836" s="31" t="s">
        <v>725</v>
      </c>
      <c r="G4836" s="168" t="s">
        <v>6891</v>
      </c>
      <c r="H4836" s="31" t="s">
        <v>6719</v>
      </c>
      <c r="I4836" s="168" t="s">
        <v>9356</v>
      </c>
      <c r="J4836" s="173">
        <v>1.0</v>
      </c>
      <c r="K4836" s="31" t="s">
        <v>945</v>
      </c>
      <c r="L4836" s="31" t="s">
        <v>134</v>
      </c>
      <c r="M4836" s="174">
        <v>45764.0</v>
      </c>
      <c r="N4836" s="31" t="s">
        <v>2</v>
      </c>
      <c r="O4836" s="173">
        <v>1.0</v>
      </c>
    </row>
    <row r="4837">
      <c r="A4837" s="99" t="s">
        <v>10981</v>
      </c>
      <c r="B4837" s="168" t="s">
        <v>10982</v>
      </c>
      <c r="C4837" s="31" t="s">
        <v>1725</v>
      </c>
      <c r="D4837" s="168" t="s">
        <v>10983</v>
      </c>
      <c r="E4837" s="31" t="s">
        <v>10984</v>
      </c>
      <c r="F4837" s="31" t="s">
        <v>722</v>
      </c>
      <c r="G4837" s="163" t="s">
        <v>1728</v>
      </c>
      <c r="H4837" s="31" t="s">
        <v>1728</v>
      </c>
      <c r="I4837" s="168" t="s">
        <v>1755</v>
      </c>
      <c r="J4837" s="173">
        <v>1.0</v>
      </c>
      <c r="K4837" s="31" t="s">
        <v>9</v>
      </c>
      <c r="L4837" s="31" t="s">
        <v>134</v>
      </c>
      <c r="M4837" s="174">
        <v>45764.0</v>
      </c>
      <c r="N4837" s="31" t="s">
        <v>2</v>
      </c>
      <c r="O4837" s="173">
        <v>1.0</v>
      </c>
    </row>
    <row r="4838">
      <c r="A4838" s="99" t="s">
        <v>10985</v>
      </c>
      <c r="B4838" s="168" t="s">
        <v>10289</v>
      </c>
      <c r="C4838" s="31" t="s">
        <v>1735</v>
      </c>
      <c r="D4838" s="168" t="s">
        <v>10290</v>
      </c>
      <c r="E4838" s="31" t="s">
        <v>10291</v>
      </c>
      <c r="F4838" s="31" t="s">
        <v>129</v>
      </c>
      <c r="G4838" s="168" t="s">
        <v>8829</v>
      </c>
      <c r="H4838" s="31" t="s">
        <v>8830</v>
      </c>
      <c r="I4838" s="168" t="s">
        <v>1755</v>
      </c>
      <c r="J4838" s="173">
        <v>1.0</v>
      </c>
      <c r="K4838" s="31" t="s">
        <v>9</v>
      </c>
      <c r="L4838" s="31" t="s">
        <v>134</v>
      </c>
      <c r="M4838" s="174">
        <v>45764.0</v>
      </c>
      <c r="N4838" s="31" t="s">
        <v>2</v>
      </c>
      <c r="O4838" s="173">
        <v>1.0</v>
      </c>
    </row>
    <row r="4839">
      <c r="A4839" s="99" t="s">
        <v>10986</v>
      </c>
      <c r="B4839" s="168" t="s">
        <v>10315</v>
      </c>
      <c r="C4839" s="31" t="s">
        <v>1735</v>
      </c>
      <c r="D4839" s="168" t="s">
        <v>10316</v>
      </c>
      <c r="E4839" s="31" t="s">
        <v>9688</v>
      </c>
      <c r="F4839" s="31" t="s">
        <v>131</v>
      </c>
      <c r="G4839" s="168" t="s">
        <v>6736</v>
      </c>
      <c r="H4839" s="31" t="s">
        <v>6716</v>
      </c>
      <c r="I4839" s="168" t="s">
        <v>1755</v>
      </c>
      <c r="J4839" s="173">
        <v>1.0</v>
      </c>
      <c r="K4839" s="31" t="s">
        <v>9</v>
      </c>
      <c r="L4839" s="31" t="s">
        <v>134</v>
      </c>
      <c r="M4839" s="174">
        <v>45764.0</v>
      </c>
      <c r="N4839" s="31" t="s">
        <v>2</v>
      </c>
      <c r="O4839" s="173">
        <v>1.0</v>
      </c>
    </row>
    <row r="4840">
      <c r="A4840" s="99" t="s">
        <v>10987</v>
      </c>
      <c r="B4840" s="168" t="s">
        <v>10369</v>
      </c>
      <c r="C4840" s="31" t="s">
        <v>1732</v>
      </c>
      <c r="D4840" s="168" t="s">
        <v>10370</v>
      </c>
      <c r="E4840" s="31" t="s">
        <v>10371</v>
      </c>
      <c r="F4840" s="31" t="s">
        <v>832</v>
      </c>
      <c r="G4840" s="168" t="s">
        <v>1749</v>
      </c>
      <c r="H4840" s="31" t="s">
        <v>1742</v>
      </c>
      <c r="I4840" s="168" t="s">
        <v>1755</v>
      </c>
      <c r="J4840" s="173">
        <v>1.0</v>
      </c>
      <c r="K4840" s="31" t="s">
        <v>9</v>
      </c>
      <c r="L4840" s="31" t="s">
        <v>134</v>
      </c>
      <c r="M4840" s="174">
        <v>45764.0</v>
      </c>
      <c r="N4840" s="31" t="s">
        <v>2</v>
      </c>
      <c r="O4840" s="173">
        <v>1.0</v>
      </c>
    </row>
    <row r="4841">
      <c r="A4841" s="99" t="s">
        <v>10988</v>
      </c>
      <c r="B4841" s="168" t="s">
        <v>10731</v>
      </c>
      <c r="C4841" s="31" t="s">
        <v>1732</v>
      </c>
      <c r="D4841" s="168" t="s">
        <v>10732</v>
      </c>
      <c r="E4841" s="31" t="s">
        <v>10733</v>
      </c>
      <c r="F4841" s="31" t="s">
        <v>403</v>
      </c>
      <c r="G4841" s="168" t="s">
        <v>1736</v>
      </c>
      <c r="H4841" s="31" t="s">
        <v>1733</v>
      </c>
      <c r="I4841" s="168" t="s">
        <v>9356</v>
      </c>
      <c r="J4841" s="173">
        <v>1.0</v>
      </c>
      <c r="K4841" s="31" t="s">
        <v>945</v>
      </c>
      <c r="L4841" s="31" t="s">
        <v>134</v>
      </c>
      <c r="M4841" s="174">
        <v>45764.0</v>
      </c>
      <c r="N4841" s="31" t="s">
        <v>2</v>
      </c>
      <c r="O4841" s="173">
        <v>1.0</v>
      </c>
    </row>
    <row r="4842">
      <c r="A4842" s="99" t="s">
        <v>10989</v>
      </c>
      <c r="B4842" s="168" t="s">
        <v>10990</v>
      </c>
      <c r="C4842" s="31" t="s">
        <v>1725</v>
      </c>
      <c r="D4842" s="168" t="s">
        <v>10991</v>
      </c>
      <c r="E4842" s="31" t="s">
        <v>10992</v>
      </c>
      <c r="F4842" s="31" t="s">
        <v>403</v>
      </c>
      <c r="G4842" s="163" t="s">
        <v>1728</v>
      </c>
      <c r="H4842" s="31" t="s">
        <v>1728</v>
      </c>
      <c r="I4842" s="168" t="s">
        <v>9356</v>
      </c>
      <c r="J4842" s="173">
        <v>1.0</v>
      </c>
      <c r="K4842" s="31" t="s">
        <v>945</v>
      </c>
      <c r="L4842" s="31" t="s">
        <v>134</v>
      </c>
      <c r="M4842" s="174">
        <v>45764.0</v>
      </c>
      <c r="N4842" s="31" t="s">
        <v>2</v>
      </c>
      <c r="O4842" s="173">
        <v>1.0</v>
      </c>
    </row>
    <row r="4843">
      <c r="A4843" s="99" t="s">
        <v>10993</v>
      </c>
      <c r="B4843" s="168" t="s">
        <v>10994</v>
      </c>
      <c r="C4843" s="31" t="s">
        <v>1725</v>
      </c>
      <c r="D4843" s="168" t="s">
        <v>10995</v>
      </c>
      <c r="E4843" s="31" t="s">
        <v>10996</v>
      </c>
      <c r="F4843" s="31" t="s">
        <v>513</v>
      </c>
      <c r="G4843" s="163" t="s">
        <v>1728</v>
      </c>
      <c r="H4843" s="31" t="s">
        <v>1728</v>
      </c>
      <c r="I4843" s="168" t="s">
        <v>1755</v>
      </c>
      <c r="J4843" s="173">
        <v>1.0</v>
      </c>
      <c r="K4843" s="31" t="s">
        <v>9</v>
      </c>
      <c r="L4843" s="31" t="s">
        <v>134</v>
      </c>
      <c r="M4843" s="174">
        <v>45764.0</v>
      </c>
      <c r="N4843" s="31" t="s">
        <v>2</v>
      </c>
      <c r="O4843" s="173">
        <v>1.0</v>
      </c>
    </row>
    <row r="4844">
      <c r="A4844" s="99" t="s">
        <v>10997</v>
      </c>
      <c r="B4844" s="168" t="s">
        <v>10990</v>
      </c>
      <c r="C4844" s="31" t="s">
        <v>1732</v>
      </c>
      <c r="D4844" s="168" t="s">
        <v>10991</v>
      </c>
      <c r="E4844" s="31" t="s">
        <v>10992</v>
      </c>
      <c r="F4844" s="31" t="s">
        <v>403</v>
      </c>
      <c r="G4844" s="168" t="s">
        <v>1736</v>
      </c>
      <c r="H4844" s="31" t="s">
        <v>1733</v>
      </c>
      <c r="I4844" s="168" t="s">
        <v>9356</v>
      </c>
      <c r="J4844" s="173">
        <v>1.0</v>
      </c>
      <c r="K4844" s="31" t="s">
        <v>945</v>
      </c>
      <c r="L4844" s="31" t="s">
        <v>134</v>
      </c>
      <c r="M4844" s="174">
        <v>45764.0</v>
      </c>
      <c r="N4844" s="31" t="s">
        <v>2</v>
      </c>
      <c r="O4844" s="173">
        <v>1.0</v>
      </c>
    </row>
    <row r="4845">
      <c r="A4845" s="99" t="s">
        <v>10998</v>
      </c>
      <c r="B4845" s="168" t="s">
        <v>10863</v>
      </c>
      <c r="C4845" s="31" t="s">
        <v>1735</v>
      </c>
      <c r="D4845" s="168" t="s">
        <v>10864</v>
      </c>
      <c r="E4845" s="31" t="s">
        <v>10865</v>
      </c>
      <c r="F4845" s="31" t="s">
        <v>178</v>
      </c>
      <c r="G4845" s="168" t="s">
        <v>7953</v>
      </c>
      <c r="H4845" s="31" t="s">
        <v>7912</v>
      </c>
      <c r="I4845" s="168" t="s">
        <v>9356</v>
      </c>
      <c r="J4845" s="173">
        <v>1.0</v>
      </c>
      <c r="K4845" s="31" t="s">
        <v>945</v>
      </c>
      <c r="L4845" s="31" t="s">
        <v>134</v>
      </c>
      <c r="M4845" s="174">
        <v>45764.0</v>
      </c>
      <c r="N4845" s="31" t="s">
        <v>2</v>
      </c>
      <c r="O4845" s="173">
        <v>1.0</v>
      </c>
    </row>
    <row r="4846">
      <c r="A4846" s="99" t="s">
        <v>10999</v>
      </c>
      <c r="B4846" s="168" t="s">
        <v>11000</v>
      </c>
      <c r="C4846" s="31" t="s">
        <v>1725</v>
      </c>
      <c r="D4846" s="168" t="s">
        <v>11001</v>
      </c>
      <c r="E4846" s="31" t="s">
        <v>11002</v>
      </c>
      <c r="F4846" s="31" t="s">
        <v>725</v>
      </c>
      <c r="G4846" s="163" t="s">
        <v>1728</v>
      </c>
      <c r="H4846" s="31" t="s">
        <v>1728</v>
      </c>
      <c r="I4846" s="168" t="s">
        <v>1755</v>
      </c>
      <c r="J4846" s="173">
        <v>1.0</v>
      </c>
      <c r="K4846" s="31" t="s">
        <v>9</v>
      </c>
      <c r="L4846" s="31" t="s">
        <v>134</v>
      </c>
      <c r="M4846" s="174">
        <v>45764.0</v>
      </c>
      <c r="N4846" s="31" t="s">
        <v>2</v>
      </c>
      <c r="O4846" s="173">
        <v>1.0</v>
      </c>
    </row>
    <row r="4847">
      <c r="A4847" s="99" t="s">
        <v>11003</v>
      </c>
      <c r="B4847" s="168" t="s">
        <v>10747</v>
      </c>
      <c r="C4847" s="31" t="s">
        <v>1735</v>
      </c>
      <c r="D4847" s="168" t="s">
        <v>10748</v>
      </c>
      <c r="E4847" s="31" t="s">
        <v>10749</v>
      </c>
      <c r="F4847" s="31" t="s">
        <v>403</v>
      </c>
      <c r="G4847" s="168" t="s">
        <v>8744</v>
      </c>
      <c r="H4847" s="31" t="s">
        <v>8048</v>
      </c>
      <c r="I4847" s="168" t="s">
        <v>1729</v>
      </c>
      <c r="J4847" s="173">
        <v>1.0</v>
      </c>
      <c r="K4847" s="31" t="s">
        <v>82</v>
      </c>
      <c r="L4847" s="31" t="s">
        <v>134</v>
      </c>
      <c r="M4847" s="174">
        <v>45764.0</v>
      </c>
      <c r="N4847" s="31" t="s">
        <v>2</v>
      </c>
      <c r="O4847" s="173">
        <v>1.0</v>
      </c>
    </row>
    <row r="4848">
      <c r="A4848" s="99" t="s">
        <v>11004</v>
      </c>
      <c r="B4848" s="168" t="s">
        <v>10994</v>
      </c>
      <c r="C4848" s="31" t="s">
        <v>1732</v>
      </c>
      <c r="D4848" s="168" t="s">
        <v>10995</v>
      </c>
      <c r="E4848" s="31" t="s">
        <v>10996</v>
      </c>
      <c r="F4848" s="31" t="s">
        <v>513</v>
      </c>
      <c r="G4848" s="168" t="s">
        <v>1749</v>
      </c>
      <c r="H4848" s="31" t="s">
        <v>1742</v>
      </c>
      <c r="I4848" s="168" t="s">
        <v>1755</v>
      </c>
      <c r="J4848" s="173">
        <v>1.0</v>
      </c>
      <c r="K4848" s="31" t="s">
        <v>9</v>
      </c>
      <c r="L4848" s="31" t="s">
        <v>134</v>
      </c>
      <c r="M4848" s="174">
        <v>45764.0</v>
      </c>
      <c r="N4848" s="31" t="s">
        <v>2</v>
      </c>
      <c r="O4848" s="173">
        <v>1.0</v>
      </c>
    </row>
    <row r="4849">
      <c r="A4849" s="99" t="s">
        <v>11005</v>
      </c>
      <c r="B4849" s="168" t="s">
        <v>11006</v>
      </c>
      <c r="C4849" s="31" t="s">
        <v>1725</v>
      </c>
      <c r="D4849" s="168" t="s">
        <v>11007</v>
      </c>
      <c r="E4849" s="31" t="s">
        <v>4514</v>
      </c>
      <c r="F4849" s="31" t="s">
        <v>401</v>
      </c>
      <c r="G4849" s="163" t="s">
        <v>1728</v>
      </c>
      <c r="H4849" s="31" t="s">
        <v>1728</v>
      </c>
      <c r="I4849" s="168" t="s">
        <v>9356</v>
      </c>
      <c r="J4849" s="173">
        <v>1.0</v>
      </c>
      <c r="K4849" s="31" t="s">
        <v>945</v>
      </c>
      <c r="L4849" s="31" t="s">
        <v>134</v>
      </c>
      <c r="M4849" s="174">
        <v>45764.0</v>
      </c>
      <c r="N4849" s="31" t="s">
        <v>2</v>
      </c>
      <c r="O4849" s="173">
        <v>1.0</v>
      </c>
    </row>
    <row r="4850">
      <c r="A4850" s="99" t="s">
        <v>11008</v>
      </c>
      <c r="B4850" s="168" t="s">
        <v>10945</v>
      </c>
      <c r="C4850" s="31" t="s">
        <v>1732</v>
      </c>
      <c r="D4850" s="168" t="s">
        <v>10946</v>
      </c>
      <c r="E4850" s="31" t="s">
        <v>10947</v>
      </c>
      <c r="F4850" s="31" t="s">
        <v>132</v>
      </c>
      <c r="G4850" s="168" t="s">
        <v>7953</v>
      </c>
      <c r="H4850" s="31" t="s">
        <v>7912</v>
      </c>
      <c r="I4850" s="168" t="s">
        <v>1755</v>
      </c>
      <c r="J4850" s="173">
        <v>1.0</v>
      </c>
      <c r="K4850" s="31" t="s">
        <v>9</v>
      </c>
      <c r="L4850" s="31" t="s">
        <v>134</v>
      </c>
      <c r="M4850" s="174">
        <v>45764.0</v>
      </c>
      <c r="N4850" s="31" t="s">
        <v>2</v>
      </c>
      <c r="O4850" s="173">
        <v>1.0</v>
      </c>
    </row>
    <row r="4851">
      <c r="A4851" s="99" t="s">
        <v>11009</v>
      </c>
      <c r="B4851" s="168" t="s">
        <v>10809</v>
      </c>
      <c r="C4851" s="31" t="s">
        <v>1735</v>
      </c>
      <c r="D4851" s="168" t="s">
        <v>10810</v>
      </c>
      <c r="E4851" s="31" t="s">
        <v>10811</v>
      </c>
      <c r="F4851" s="31" t="s">
        <v>131</v>
      </c>
      <c r="G4851" s="168" t="s">
        <v>8730</v>
      </c>
      <c r="H4851" s="31" t="s">
        <v>8731</v>
      </c>
      <c r="I4851" s="168" t="s">
        <v>1755</v>
      </c>
      <c r="J4851" s="173">
        <v>1.0</v>
      </c>
      <c r="K4851" s="31" t="s">
        <v>9</v>
      </c>
      <c r="L4851" s="31" t="s">
        <v>134</v>
      </c>
      <c r="M4851" s="174">
        <v>45764.0</v>
      </c>
      <c r="N4851" s="31" t="s">
        <v>2</v>
      </c>
      <c r="O4851" s="173">
        <v>1.0</v>
      </c>
    </row>
    <row r="4852">
      <c r="A4852" s="99" t="s">
        <v>11010</v>
      </c>
      <c r="B4852" s="168" t="s">
        <v>11011</v>
      </c>
      <c r="C4852" s="31" t="s">
        <v>1725</v>
      </c>
      <c r="D4852" s="168" t="s">
        <v>11012</v>
      </c>
      <c r="E4852" s="31" t="s">
        <v>11013</v>
      </c>
      <c r="F4852" s="31" t="s">
        <v>132</v>
      </c>
      <c r="G4852" s="163" t="s">
        <v>1728</v>
      </c>
      <c r="H4852" s="31" t="s">
        <v>1728</v>
      </c>
      <c r="I4852" s="168" t="s">
        <v>9356</v>
      </c>
      <c r="J4852" s="173">
        <v>1.0</v>
      </c>
      <c r="K4852" s="31" t="s">
        <v>945</v>
      </c>
      <c r="L4852" s="31" t="s">
        <v>134</v>
      </c>
      <c r="M4852" s="174">
        <v>45764.0</v>
      </c>
      <c r="N4852" s="31" t="s">
        <v>2</v>
      </c>
      <c r="O4852" s="173">
        <v>1.0</v>
      </c>
    </row>
    <row r="4853">
      <c r="A4853" s="99" t="s">
        <v>11014</v>
      </c>
      <c r="B4853" s="168" t="s">
        <v>11015</v>
      </c>
      <c r="C4853" s="31" t="s">
        <v>1725</v>
      </c>
      <c r="D4853" s="168" t="s">
        <v>11016</v>
      </c>
      <c r="E4853" s="31" t="s">
        <v>10274</v>
      </c>
      <c r="F4853" s="31" t="s">
        <v>722</v>
      </c>
      <c r="G4853" s="163" t="s">
        <v>1728</v>
      </c>
      <c r="H4853" s="31" t="s">
        <v>1728</v>
      </c>
      <c r="I4853" s="168" t="s">
        <v>1729</v>
      </c>
      <c r="J4853" s="173">
        <v>1.0</v>
      </c>
      <c r="K4853" s="31" t="s">
        <v>82</v>
      </c>
      <c r="L4853" s="31" t="s">
        <v>134</v>
      </c>
      <c r="M4853" s="174">
        <v>45764.0</v>
      </c>
      <c r="N4853" s="31" t="s">
        <v>2</v>
      </c>
      <c r="O4853" s="173">
        <v>1.0</v>
      </c>
    </row>
    <row r="4854">
      <c r="A4854" s="99" t="s">
        <v>11017</v>
      </c>
      <c r="B4854" s="168" t="s">
        <v>11006</v>
      </c>
      <c r="C4854" s="31" t="s">
        <v>1732</v>
      </c>
      <c r="D4854" s="168" t="s">
        <v>11007</v>
      </c>
      <c r="E4854" s="31" t="s">
        <v>4514</v>
      </c>
      <c r="F4854" s="31" t="s">
        <v>401</v>
      </c>
      <c r="G4854" s="168" t="s">
        <v>1749</v>
      </c>
      <c r="H4854" s="31" t="s">
        <v>1742</v>
      </c>
      <c r="I4854" s="168" t="s">
        <v>9356</v>
      </c>
      <c r="J4854" s="173">
        <v>1.0</v>
      </c>
      <c r="K4854" s="31" t="s">
        <v>945</v>
      </c>
      <c r="L4854" s="31" t="s">
        <v>134</v>
      </c>
      <c r="M4854" s="174">
        <v>45764.0</v>
      </c>
      <c r="N4854" s="31" t="s">
        <v>2</v>
      </c>
      <c r="O4854" s="173">
        <v>1.0</v>
      </c>
    </row>
    <row r="4855">
      <c r="A4855" s="99" t="s">
        <v>11018</v>
      </c>
      <c r="B4855" s="168" t="s">
        <v>11019</v>
      </c>
      <c r="C4855" s="31" t="s">
        <v>1725</v>
      </c>
      <c r="D4855" s="168" t="s">
        <v>11020</v>
      </c>
      <c r="E4855" s="31" t="s">
        <v>11021</v>
      </c>
      <c r="F4855" s="31" t="s">
        <v>178</v>
      </c>
      <c r="G4855" s="163" t="s">
        <v>1728</v>
      </c>
      <c r="H4855" s="31" t="s">
        <v>1728</v>
      </c>
      <c r="I4855" s="168" t="s">
        <v>1755</v>
      </c>
      <c r="J4855" s="173">
        <v>1.0</v>
      </c>
      <c r="K4855" s="31" t="s">
        <v>9</v>
      </c>
      <c r="L4855" s="31" t="s">
        <v>134</v>
      </c>
      <c r="M4855" s="174">
        <v>45764.0</v>
      </c>
      <c r="N4855" s="31" t="s">
        <v>2</v>
      </c>
      <c r="O4855" s="173">
        <v>1.0</v>
      </c>
    </row>
    <row r="4856">
      <c r="A4856" s="99" t="s">
        <v>11022</v>
      </c>
      <c r="B4856" s="168" t="s">
        <v>10674</v>
      </c>
      <c r="C4856" s="31" t="s">
        <v>1735</v>
      </c>
      <c r="D4856" s="168" t="s">
        <v>10675</v>
      </c>
      <c r="E4856" s="31" t="s">
        <v>8635</v>
      </c>
      <c r="F4856" s="31" t="s">
        <v>401</v>
      </c>
      <c r="G4856" s="168" t="s">
        <v>8778</v>
      </c>
      <c r="H4856" s="31" t="s">
        <v>8043</v>
      </c>
      <c r="I4856" s="168" t="s">
        <v>9356</v>
      </c>
      <c r="J4856" s="173">
        <v>1.0</v>
      </c>
      <c r="K4856" s="31" t="s">
        <v>945</v>
      </c>
      <c r="L4856" s="31" t="s">
        <v>134</v>
      </c>
      <c r="M4856" s="174">
        <v>45764.0</v>
      </c>
      <c r="N4856" s="31" t="s">
        <v>2</v>
      </c>
      <c r="O4856" s="173">
        <v>1.0</v>
      </c>
    </row>
    <row r="4857">
      <c r="A4857" s="99" t="s">
        <v>11023</v>
      </c>
      <c r="B4857" s="168" t="s">
        <v>11015</v>
      </c>
      <c r="C4857" s="31" t="s">
        <v>1732</v>
      </c>
      <c r="D4857" s="168" t="s">
        <v>11016</v>
      </c>
      <c r="E4857" s="31" t="s">
        <v>10274</v>
      </c>
      <c r="F4857" s="31" t="s">
        <v>722</v>
      </c>
      <c r="G4857" s="168" t="s">
        <v>6811</v>
      </c>
      <c r="H4857" s="31" t="s">
        <v>6812</v>
      </c>
      <c r="I4857" s="168" t="s">
        <v>1729</v>
      </c>
      <c r="J4857" s="173">
        <v>1.0</v>
      </c>
      <c r="K4857" s="31" t="s">
        <v>82</v>
      </c>
      <c r="L4857" s="31" t="s">
        <v>134</v>
      </c>
      <c r="M4857" s="174">
        <v>45764.0</v>
      </c>
      <c r="N4857" s="31" t="s">
        <v>2</v>
      </c>
      <c r="O4857" s="173">
        <v>1.0</v>
      </c>
    </row>
    <row r="4858">
      <c r="A4858" s="99" t="s">
        <v>11024</v>
      </c>
      <c r="B4858" s="168" t="s">
        <v>10778</v>
      </c>
      <c r="C4858" s="31" t="s">
        <v>1735</v>
      </c>
      <c r="D4858" s="168" t="s">
        <v>10779</v>
      </c>
      <c r="E4858" s="31" t="s">
        <v>3864</v>
      </c>
      <c r="F4858" s="31" t="s">
        <v>178</v>
      </c>
      <c r="G4858" s="168" t="s">
        <v>8012</v>
      </c>
      <c r="H4858" s="31" t="s">
        <v>7841</v>
      </c>
      <c r="I4858" s="168" t="s">
        <v>1729</v>
      </c>
      <c r="J4858" s="173">
        <v>1.0</v>
      </c>
      <c r="K4858" s="31" t="s">
        <v>82</v>
      </c>
      <c r="L4858" s="31" t="s">
        <v>134</v>
      </c>
      <c r="M4858" s="174">
        <v>45764.0</v>
      </c>
      <c r="N4858" s="31" t="s">
        <v>2</v>
      </c>
      <c r="O4858" s="173">
        <v>1.0</v>
      </c>
    </row>
    <row r="4859">
      <c r="A4859" s="99" t="s">
        <v>11025</v>
      </c>
      <c r="B4859" s="168" t="s">
        <v>10365</v>
      </c>
      <c r="C4859" s="31" t="s">
        <v>1735</v>
      </c>
      <c r="D4859" s="168" t="s">
        <v>10366</v>
      </c>
      <c r="E4859" s="31" t="s">
        <v>10367</v>
      </c>
      <c r="F4859" s="31" t="s">
        <v>722</v>
      </c>
      <c r="G4859" s="168" t="s">
        <v>6811</v>
      </c>
      <c r="H4859" s="31" t="s">
        <v>6812</v>
      </c>
      <c r="I4859" s="168" t="s">
        <v>1729</v>
      </c>
      <c r="J4859" s="173">
        <v>1.0</v>
      </c>
      <c r="K4859" s="31" t="s">
        <v>82</v>
      </c>
      <c r="L4859" s="31" t="s">
        <v>134</v>
      </c>
      <c r="M4859" s="174">
        <v>45764.0</v>
      </c>
      <c r="N4859" s="31" t="s">
        <v>2</v>
      </c>
      <c r="O4859" s="173">
        <v>1.0</v>
      </c>
    </row>
    <row r="4860">
      <c r="A4860" s="99" t="s">
        <v>11026</v>
      </c>
      <c r="B4860" s="168" t="s">
        <v>11011</v>
      </c>
      <c r="C4860" s="31" t="s">
        <v>1732</v>
      </c>
      <c r="D4860" s="168" t="s">
        <v>11012</v>
      </c>
      <c r="E4860" s="31" t="s">
        <v>11013</v>
      </c>
      <c r="F4860" s="31" t="s">
        <v>132</v>
      </c>
      <c r="G4860" s="168" t="s">
        <v>6736</v>
      </c>
      <c r="H4860" s="31" t="s">
        <v>6716</v>
      </c>
      <c r="I4860" s="168" t="s">
        <v>9356</v>
      </c>
      <c r="J4860" s="173">
        <v>1.0</v>
      </c>
      <c r="K4860" s="31" t="s">
        <v>945</v>
      </c>
      <c r="L4860" s="31" t="s">
        <v>134</v>
      </c>
      <c r="M4860" s="174">
        <v>45764.0</v>
      </c>
      <c r="N4860" s="31" t="s">
        <v>2</v>
      </c>
      <c r="O4860" s="173">
        <v>1.0</v>
      </c>
    </row>
    <row r="4861">
      <c r="A4861" s="99" t="s">
        <v>11027</v>
      </c>
      <c r="B4861" s="168" t="s">
        <v>11028</v>
      </c>
      <c r="C4861" s="31" t="s">
        <v>1725</v>
      </c>
      <c r="D4861" s="168" t="s">
        <v>11029</v>
      </c>
      <c r="E4861" s="31" t="s">
        <v>11030</v>
      </c>
      <c r="F4861" s="31" t="s">
        <v>132</v>
      </c>
      <c r="G4861" s="163" t="s">
        <v>1728</v>
      </c>
      <c r="H4861" s="31" t="s">
        <v>1728</v>
      </c>
      <c r="I4861" s="168" t="s">
        <v>1729</v>
      </c>
      <c r="J4861" s="173">
        <v>1.0</v>
      </c>
      <c r="K4861" s="31" t="s">
        <v>82</v>
      </c>
      <c r="L4861" s="31" t="s">
        <v>134</v>
      </c>
      <c r="M4861" s="174">
        <v>45764.0</v>
      </c>
      <c r="N4861" s="31" t="s">
        <v>2</v>
      </c>
      <c r="O4861" s="173">
        <v>1.0</v>
      </c>
    </row>
    <row r="4862">
      <c r="A4862" s="99" t="s">
        <v>11031</v>
      </c>
      <c r="B4862" s="168" t="s">
        <v>10982</v>
      </c>
      <c r="C4862" s="31" t="s">
        <v>1732</v>
      </c>
      <c r="D4862" s="168" t="s">
        <v>10983</v>
      </c>
      <c r="E4862" s="31" t="s">
        <v>10984</v>
      </c>
      <c r="F4862" s="31" t="s">
        <v>722</v>
      </c>
      <c r="G4862" s="168" t="s">
        <v>7953</v>
      </c>
      <c r="H4862" s="31" t="s">
        <v>7912</v>
      </c>
      <c r="I4862" s="168" t="s">
        <v>1755</v>
      </c>
      <c r="J4862" s="173">
        <v>1.0</v>
      </c>
      <c r="K4862" s="31" t="s">
        <v>9</v>
      </c>
      <c r="L4862" s="31" t="s">
        <v>134</v>
      </c>
      <c r="M4862" s="174">
        <v>45764.0</v>
      </c>
      <c r="N4862" s="31" t="s">
        <v>2</v>
      </c>
      <c r="O4862" s="173">
        <v>1.0</v>
      </c>
    </row>
    <row r="4863">
      <c r="A4863" s="99" t="s">
        <v>11032</v>
      </c>
      <c r="B4863" s="168" t="s">
        <v>11033</v>
      </c>
      <c r="C4863" s="31" t="s">
        <v>1725</v>
      </c>
      <c r="D4863" s="168" t="s">
        <v>11034</v>
      </c>
      <c r="E4863" s="31" t="s">
        <v>5879</v>
      </c>
      <c r="F4863" s="31" t="s">
        <v>722</v>
      </c>
      <c r="G4863" s="163" t="s">
        <v>1728</v>
      </c>
      <c r="H4863" s="31" t="s">
        <v>1728</v>
      </c>
      <c r="I4863" s="168" t="s">
        <v>1755</v>
      </c>
      <c r="J4863" s="173">
        <v>1.0</v>
      </c>
      <c r="K4863" s="31" t="s">
        <v>9</v>
      </c>
      <c r="L4863" s="31" t="s">
        <v>134</v>
      </c>
      <c r="M4863" s="174">
        <v>45764.0</v>
      </c>
      <c r="N4863" s="31" t="s">
        <v>2</v>
      </c>
      <c r="O4863" s="173">
        <v>1.0</v>
      </c>
    </row>
    <row r="4864">
      <c r="A4864" s="99" t="s">
        <v>11035</v>
      </c>
      <c r="B4864" s="168" t="s">
        <v>11033</v>
      </c>
      <c r="C4864" s="31" t="s">
        <v>1732</v>
      </c>
      <c r="D4864" s="168" t="s">
        <v>11034</v>
      </c>
      <c r="E4864" s="31" t="s">
        <v>5879</v>
      </c>
      <c r="F4864" s="31" t="s">
        <v>722</v>
      </c>
      <c r="G4864" s="168" t="s">
        <v>8012</v>
      </c>
      <c r="H4864" s="31" t="s">
        <v>7841</v>
      </c>
      <c r="I4864" s="168" t="s">
        <v>1755</v>
      </c>
      <c r="J4864" s="173">
        <v>1.0</v>
      </c>
      <c r="K4864" s="31" t="s">
        <v>9</v>
      </c>
      <c r="L4864" s="31" t="s">
        <v>134</v>
      </c>
      <c r="M4864" s="174">
        <v>45764.0</v>
      </c>
      <c r="N4864" s="31" t="s">
        <v>2</v>
      </c>
      <c r="O4864" s="173">
        <v>1.0</v>
      </c>
    </row>
    <row r="4865">
      <c r="A4865" s="99" t="s">
        <v>11036</v>
      </c>
      <c r="B4865" s="168" t="s">
        <v>11028</v>
      </c>
      <c r="C4865" s="31" t="s">
        <v>1732</v>
      </c>
      <c r="D4865" s="168" t="s">
        <v>11029</v>
      </c>
      <c r="E4865" s="31" t="s">
        <v>11030</v>
      </c>
      <c r="F4865" s="31" t="s">
        <v>132</v>
      </c>
      <c r="G4865" s="168" t="s">
        <v>7953</v>
      </c>
      <c r="H4865" s="31" t="s">
        <v>7912</v>
      </c>
      <c r="I4865" s="168" t="s">
        <v>1729</v>
      </c>
      <c r="J4865" s="173">
        <v>1.0</v>
      </c>
      <c r="K4865" s="31" t="s">
        <v>82</v>
      </c>
      <c r="L4865" s="31" t="s">
        <v>134</v>
      </c>
      <c r="M4865" s="174">
        <v>45764.0</v>
      </c>
      <c r="N4865" s="31" t="s">
        <v>2</v>
      </c>
      <c r="O4865" s="173">
        <v>1.0</v>
      </c>
    </row>
    <row r="4866">
      <c r="A4866" s="99" t="s">
        <v>11037</v>
      </c>
      <c r="B4866" s="168" t="s">
        <v>11019</v>
      </c>
      <c r="C4866" s="31" t="s">
        <v>1732</v>
      </c>
      <c r="D4866" s="168" t="s">
        <v>11020</v>
      </c>
      <c r="E4866" s="31" t="s">
        <v>11021</v>
      </c>
      <c r="F4866" s="31" t="s">
        <v>178</v>
      </c>
      <c r="G4866" s="168" t="s">
        <v>7953</v>
      </c>
      <c r="H4866" s="31" t="s">
        <v>7912</v>
      </c>
      <c r="I4866" s="168" t="s">
        <v>1755</v>
      </c>
      <c r="J4866" s="173">
        <v>1.0</v>
      </c>
      <c r="K4866" s="31" t="s">
        <v>9</v>
      </c>
      <c r="L4866" s="31" t="s">
        <v>134</v>
      </c>
      <c r="M4866" s="174">
        <v>45764.0</v>
      </c>
      <c r="N4866" s="31" t="s">
        <v>2</v>
      </c>
      <c r="O4866" s="173">
        <v>1.0</v>
      </c>
    </row>
    <row r="4867">
      <c r="A4867" s="99" t="s">
        <v>11038</v>
      </c>
      <c r="B4867" s="168" t="s">
        <v>11039</v>
      </c>
      <c r="C4867" s="31" t="s">
        <v>1725</v>
      </c>
      <c r="D4867" s="168" t="s">
        <v>11040</v>
      </c>
      <c r="E4867" s="31" t="s">
        <v>11041</v>
      </c>
      <c r="F4867" s="31" t="s">
        <v>722</v>
      </c>
      <c r="G4867" s="163" t="s">
        <v>1728</v>
      </c>
      <c r="H4867" s="31" t="s">
        <v>1728</v>
      </c>
      <c r="I4867" s="168" t="s">
        <v>1729</v>
      </c>
      <c r="J4867" s="173">
        <v>1.0</v>
      </c>
      <c r="K4867" s="31" t="s">
        <v>82</v>
      </c>
      <c r="L4867" s="31" t="s">
        <v>134</v>
      </c>
      <c r="M4867" s="174">
        <v>45764.0</v>
      </c>
      <c r="N4867" s="31" t="s">
        <v>2</v>
      </c>
      <c r="O4867" s="173">
        <v>1.0</v>
      </c>
    </row>
    <row r="4868">
      <c r="A4868" s="99" t="s">
        <v>11042</v>
      </c>
      <c r="B4868" s="168" t="s">
        <v>11039</v>
      </c>
      <c r="C4868" s="31" t="s">
        <v>1732</v>
      </c>
      <c r="D4868" s="168" t="s">
        <v>11040</v>
      </c>
      <c r="E4868" s="31" t="s">
        <v>11041</v>
      </c>
      <c r="F4868" s="31" t="s">
        <v>722</v>
      </c>
      <c r="G4868" s="168" t="s">
        <v>6811</v>
      </c>
      <c r="H4868" s="31" t="s">
        <v>6812</v>
      </c>
      <c r="I4868" s="168" t="s">
        <v>1729</v>
      </c>
      <c r="J4868" s="173">
        <v>1.0</v>
      </c>
      <c r="K4868" s="31" t="s">
        <v>82</v>
      </c>
      <c r="L4868" s="31" t="s">
        <v>134</v>
      </c>
      <c r="M4868" s="174">
        <v>45764.0</v>
      </c>
      <c r="N4868" s="31" t="s">
        <v>2</v>
      </c>
      <c r="O4868" s="173">
        <v>1.0</v>
      </c>
    </row>
    <row r="4869">
      <c r="A4869" s="99" t="s">
        <v>11043</v>
      </c>
      <c r="B4869" s="168" t="s">
        <v>10903</v>
      </c>
      <c r="C4869" s="31" t="s">
        <v>1735</v>
      </c>
      <c r="D4869" s="168" t="s">
        <v>10904</v>
      </c>
      <c r="E4869" s="31" t="s">
        <v>10905</v>
      </c>
      <c r="F4869" s="31" t="s">
        <v>401</v>
      </c>
      <c r="G4869" s="168" t="s">
        <v>8744</v>
      </c>
      <c r="H4869" s="31" t="s">
        <v>8048</v>
      </c>
      <c r="I4869" s="168" t="s">
        <v>1729</v>
      </c>
      <c r="J4869" s="173">
        <v>1.0</v>
      </c>
      <c r="K4869" s="31" t="s">
        <v>82</v>
      </c>
      <c r="L4869" s="31" t="s">
        <v>134</v>
      </c>
      <c r="M4869" s="174">
        <v>45764.0</v>
      </c>
      <c r="N4869" s="31" t="s">
        <v>2</v>
      </c>
      <c r="O4869" s="173">
        <v>1.0</v>
      </c>
    </row>
    <row r="4870">
      <c r="A4870" s="99" t="s">
        <v>11044</v>
      </c>
      <c r="B4870" s="168" t="s">
        <v>10908</v>
      </c>
      <c r="C4870" s="31" t="s">
        <v>1735</v>
      </c>
      <c r="D4870" s="168" t="s">
        <v>10909</v>
      </c>
      <c r="E4870" s="31" t="s">
        <v>10910</v>
      </c>
      <c r="F4870" s="31" t="s">
        <v>513</v>
      </c>
      <c r="G4870" s="168" t="s">
        <v>1736</v>
      </c>
      <c r="H4870" s="31" t="s">
        <v>1733</v>
      </c>
      <c r="I4870" s="168" t="s">
        <v>9356</v>
      </c>
      <c r="J4870" s="173">
        <v>1.0</v>
      </c>
      <c r="K4870" s="31" t="s">
        <v>945</v>
      </c>
      <c r="L4870" s="31" t="s">
        <v>134</v>
      </c>
      <c r="M4870" s="174">
        <v>45764.0</v>
      </c>
      <c r="N4870" s="31" t="s">
        <v>2</v>
      </c>
      <c r="O4870" s="173">
        <v>1.0</v>
      </c>
    </row>
    <row r="4871">
      <c r="A4871" s="99" t="s">
        <v>11045</v>
      </c>
      <c r="B4871" s="168" t="s">
        <v>10037</v>
      </c>
      <c r="C4871" s="31" t="s">
        <v>1735</v>
      </c>
      <c r="D4871" s="168" t="s">
        <v>10038</v>
      </c>
      <c r="E4871" s="31" t="s">
        <v>10039</v>
      </c>
      <c r="F4871" s="31" t="s">
        <v>178</v>
      </c>
      <c r="G4871" s="168" t="s">
        <v>8012</v>
      </c>
      <c r="H4871" s="31" t="s">
        <v>7841</v>
      </c>
      <c r="I4871" s="168" t="s">
        <v>1729</v>
      </c>
      <c r="J4871" s="173">
        <v>1.0</v>
      </c>
      <c r="K4871" s="31" t="s">
        <v>82</v>
      </c>
      <c r="L4871" s="31" t="s">
        <v>134</v>
      </c>
      <c r="M4871" s="174">
        <v>45764.0</v>
      </c>
      <c r="N4871" s="31" t="s">
        <v>2</v>
      </c>
      <c r="O4871" s="173">
        <v>1.0</v>
      </c>
    </row>
    <row r="4872">
      <c r="A4872" s="99" t="s">
        <v>11046</v>
      </c>
      <c r="B4872" s="168" t="s">
        <v>10037</v>
      </c>
      <c r="C4872" s="31" t="s">
        <v>1735</v>
      </c>
      <c r="D4872" s="168" t="s">
        <v>10038</v>
      </c>
      <c r="E4872" s="31" t="s">
        <v>10039</v>
      </c>
      <c r="F4872" s="31" t="s">
        <v>178</v>
      </c>
      <c r="G4872" s="168" t="s">
        <v>8012</v>
      </c>
      <c r="H4872" s="31" t="s">
        <v>7841</v>
      </c>
      <c r="I4872" s="168" t="s">
        <v>9356</v>
      </c>
      <c r="J4872" s="173">
        <v>1.0</v>
      </c>
      <c r="K4872" s="31" t="s">
        <v>945</v>
      </c>
      <c r="L4872" s="31" t="s">
        <v>134</v>
      </c>
      <c r="M4872" s="174">
        <v>45764.0</v>
      </c>
      <c r="N4872" s="31" t="s">
        <v>2</v>
      </c>
      <c r="O4872" s="173">
        <v>1.0</v>
      </c>
    </row>
    <row r="4873">
      <c r="A4873" s="99" t="s">
        <v>11047</v>
      </c>
      <c r="B4873" s="168" t="s">
        <v>11048</v>
      </c>
      <c r="C4873" s="31" t="s">
        <v>1725</v>
      </c>
      <c r="D4873" s="168" t="s">
        <v>11049</v>
      </c>
      <c r="E4873" s="31" t="s">
        <v>11050</v>
      </c>
      <c r="F4873" s="31" t="s">
        <v>832</v>
      </c>
      <c r="G4873" s="163" t="s">
        <v>1728</v>
      </c>
      <c r="H4873" s="31" t="s">
        <v>1728</v>
      </c>
      <c r="I4873" s="168" t="s">
        <v>1729</v>
      </c>
      <c r="J4873" s="173">
        <v>2.0</v>
      </c>
      <c r="K4873" s="31" t="s">
        <v>82</v>
      </c>
      <c r="L4873" s="31" t="s">
        <v>134</v>
      </c>
      <c r="M4873" s="174">
        <v>45764.0</v>
      </c>
      <c r="N4873" s="31" t="s">
        <v>2</v>
      </c>
      <c r="O4873" s="173">
        <v>2.0</v>
      </c>
    </row>
    <row r="4874">
      <c r="A4874" s="99" t="s">
        <v>11051</v>
      </c>
      <c r="B4874" s="168" t="s">
        <v>11011</v>
      </c>
      <c r="C4874" s="31" t="s">
        <v>1735</v>
      </c>
      <c r="D4874" s="168" t="s">
        <v>11012</v>
      </c>
      <c r="E4874" s="31" t="s">
        <v>11013</v>
      </c>
      <c r="F4874" s="31" t="s">
        <v>132</v>
      </c>
      <c r="G4874" s="168" t="s">
        <v>6736</v>
      </c>
      <c r="H4874" s="31" t="s">
        <v>6716</v>
      </c>
      <c r="I4874" s="168" t="s">
        <v>9356</v>
      </c>
      <c r="J4874" s="173">
        <v>1.0</v>
      </c>
      <c r="K4874" s="31" t="s">
        <v>945</v>
      </c>
      <c r="L4874" s="31" t="s">
        <v>134</v>
      </c>
      <c r="M4874" s="174">
        <v>45764.0</v>
      </c>
      <c r="N4874" s="31" t="s">
        <v>2</v>
      </c>
      <c r="O4874" s="173">
        <v>1.0</v>
      </c>
    </row>
    <row r="4875">
      <c r="A4875" s="99" t="s">
        <v>11052</v>
      </c>
      <c r="B4875" s="168" t="s">
        <v>11053</v>
      </c>
      <c r="C4875" s="31" t="s">
        <v>1725</v>
      </c>
      <c r="D4875" s="168" t="s">
        <v>11054</v>
      </c>
      <c r="E4875" s="31" t="s">
        <v>3905</v>
      </c>
      <c r="F4875" s="31" t="s">
        <v>178</v>
      </c>
      <c r="G4875" s="163" t="s">
        <v>1728</v>
      </c>
      <c r="H4875" s="31" t="s">
        <v>1728</v>
      </c>
      <c r="I4875" s="168" t="s">
        <v>1729</v>
      </c>
      <c r="J4875" s="173">
        <v>1.0</v>
      </c>
      <c r="K4875" s="31" t="s">
        <v>82</v>
      </c>
      <c r="L4875" s="31" t="s">
        <v>134</v>
      </c>
      <c r="M4875" s="174">
        <v>45764.0</v>
      </c>
      <c r="N4875" s="31" t="s">
        <v>2</v>
      </c>
      <c r="O4875" s="173">
        <v>1.0</v>
      </c>
    </row>
    <row r="4876">
      <c r="A4876" s="99" t="s">
        <v>11055</v>
      </c>
      <c r="B4876" s="168" t="s">
        <v>11015</v>
      </c>
      <c r="C4876" s="31" t="s">
        <v>1735</v>
      </c>
      <c r="D4876" s="168" t="s">
        <v>11016</v>
      </c>
      <c r="E4876" s="31" t="s">
        <v>10274</v>
      </c>
      <c r="F4876" s="31" t="s">
        <v>722</v>
      </c>
      <c r="G4876" s="168" t="s">
        <v>6811</v>
      </c>
      <c r="H4876" s="31" t="s">
        <v>6812</v>
      </c>
      <c r="I4876" s="168" t="s">
        <v>1729</v>
      </c>
      <c r="J4876" s="173">
        <v>1.0</v>
      </c>
      <c r="K4876" s="31" t="s">
        <v>82</v>
      </c>
      <c r="L4876" s="31" t="s">
        <v>134</v>
      </c>
      <c r="M4876" s="174">
        <v>45764.0</v>
      </c>
      <c r="N4876" s="31" t="s">
        <v>2</v>
      </c>
      <c r="O4876" s="173">
        <v>1.0</v>
      </c>
    </row>
    <row r="4877">
      <c r="A4877" s="99" t="s">
        <v>11056</v>
      </c>
      <c r="B4877" s="168" t="s">
        <v>11053</v>
      </c>
      <c r="C4877" s="31" t="s">
        <v>1732</v>
      </c>
      <c r="D4877" s="168" t="s">
        <v>11054</v>
      </c>
      <c r="E4877" s="31" t="s">
        <v>3905</v>
      </c>
      <c r="F4877" s="31" t="s">
        <v>178</v>
      </c>
      <c r="G4877" s="168" t="s">
        <v>6891</v>
      </c>
      <c r="H4877" s="31" t="s">
        <v>6719</v>
      </c>
      <c r="I4877" s="168" t="s">
        <v>1729</v>
      </c>
      <c r="J4877" s="173">
        <v>1.0</v>
      </c>
      <c r="K4877" s="31" t="s">
        <v>82</v>
      </c>
      <c r="L4877" s="31" t="s">
        <v>134</v>
      </c>
      <c r="M4877" s="174">
        <v>45764.0</v>
      </c>
      <c r="N4877" s="31" t="s">
        <v>2</v>
      </c>
      <c r="O4877" s="173">
        <v>1.0</v>
      </c>
    </row>
    <row r="4878">
      <c r="A4878" s="99" t="s">
        <v>11057</v>
      </c>
      <c r="B4878" s="168" t="s">
        <v>10369</v>
      </c>
      <c r="C4878" s="31" t="s">
        <v>1735</v>
      </c>
      <c r="D4878" s="168" t="s">
        <v>10370</v>
      </c>
      <c r="E4878" s="31" t="s">
        <v>10371</v>
      </c>
      <c r="F4878" s="31" t="s">
        <v>832</v>
      </c>
      <c r="G4878" s="168" t="s">
        <v>1749</v>
      </c>
      <c r="H4878" s="31" t="s">
        <v>1742</v>
      </c>
      <c r="I4878" s="168" t="s">
        <v>1755</v>
      </c>
      <c r="J4878" s="173">
        <v>1.0</v>
      </c>
      <c r="K4878" s="31" t="s">
        <v>9</v>
      </c>
      <c r="L4878" s="31" t="s">
        <v>134</v>
      </c>
      <c r="M4878" s="174">
        <v>45764.0</v>
      </c>
      <c r="N4878" s="31" t="s">
        <v>2</v>
      </c>
      <c r="O4878" s="173">
        <v>1.0</v>
      </c>
    </row>
    <row r="4879">
      <c r="A4879" s="99" t="s">
        <v>11058</v>
      </c>
      <c r="B4879" s="168" t="s">
        <v>11048</v>
      </c>
      <c r="C4879" s="31" t="s">
        <v>1732</v>
      </c>
      <c r="D4879" s="168" t="s">
        <v>11049</v>
      </c>
      <c r="E4879" s="31" t="s">
        <v>11050</v>
      </c>
      <c r="F4879" s="31" t="s">
        <v>832</v>
      </c>
      <c r="G4879" s="168" t="s">
        <v>8730</v>
      </c>
      <c r="H4879" s="31" t="s">
        <v>8731</v>
      </c>
      <c r="I4879" s="168" t="s">
        <v>1729</v>
      </c>
      <c r="J4879" s="173">
        <v>2.0</v>
      </c>
      <c r="K4879" s="31" t="s">
        <v>82</v>
      </c>
      <c r="L4879" s="31" t="s">
        <v>134</v>
      </c>
      <c r="M4879" s="174">
        <v>45764.0</v>
      </c>
      <c r="N4879" s="31" t="s">
        <v>2</v>
      </c>
      <c r="O4879" s="173">
        <v>2.0</v>
      </c>
    </row>
    <row r="4880">
      <c r="A4880" s="99" t="s">
        <v>11059</v>
      </c>
      <c r="B4880" s="168" t="s">
        <v>10752</v>
      </c>
      <c r="C4880" s="31" t="s">
        <v>1735</v>
      </c>
      <c r="D4880" s="168" t="s">
        <v>10753</v>
      </c>
      <c r="E4880" s="31" t="s">
        <v>10754</v>
      </c>
      <c r="F4880" s="31" t="s">
        <v>401</v>
      </c>
      <c r="G4880" s="168" t="s">
        <v>8778</v>
      </c>
      <c r="H4880" s="31" t="s">
        <v>8043</v>
      </c>
      <c r="I4880" s="168" t="s">
        <v>9356</v>
      </c>
      <c r="J4880" s="173">
        <v>1.0</v>
      </c>
      <c r="K4880" s="31" t="s">
        <v>945</v>
      </c>
      <c r="L4880" s="31" t="s">
        <v>134</v>
      </c>
      <c r="M4880" s="174">
        <v>45764.0</v>
      </c>
      <c r="N4880" s="31" t="s">
        <v>2</v>
      </c>
      <c r="O4880" s="173">
        <v>1.0</v>
      </c>
    </row>
    <row r="4881">
      <c r="A4881" s="99" t="s">
        <v>11060</v>
      </c>
      <c r="B4881" s="168" t="s">
        <v>10644</v>
      </c>
      <c r="C4881" s="31" t="s">
        <v>1735</v>
      </c>
      <c r="D4881" s="168" t="s">
        <v>10645</v>
      </c>
      <c r="E4881" s="31" t="s">
        <v>10646</v>
      </c>
      <c r="F4881" s="31" t="s">
        <v>129</v>
      </c>
      <c r="G4881" s="168" t="s">
        <v>6891</v>
      </c>
      <c r="H4881" s="31" t="s">
        <v>6719</v>
      </c>
      <c r="I4881" s="168" t="s">
        <v>1755</v>
      </c>
      <c r="J4881" s="173">
        <v>1.0</v>
      </c>
      <c r="K4881" s="31" t="s">
        <v>9</v>
      </c>
      <c r="L4881" s="31" t="s">
        <v>134</v>
      </c>
      <c r="M4881" s="174">
        <v>45764.0</v>
      </c>
      <c r="N4881" s="31" t="s">
        <v>2</v>
      </c>
      <c r="O4881" s="173">
        <v>1.0</v>
      </c>
    </row>
    <row r="4882">
      <c r="A4882" s="99" t="s">
        <v>11061</v>
      </c>
      <c r="B4882" s="168" t="s">
        <v>10383</v>
      </c>
      <c r="C4882" s="31" t="s">
        <v>1735</v>
      </c>
      <c r="D4882" s="168" t="s">
        <v>10384</v>
      </c>
      <c r="E4882" s="31" t="s">
        <v>10385</v>
      </c>
      <c r="F4882" s="31" t="s">
        <v>129</v>
      </c>
      <c r="G4882" s="168" t="s">
        <v>8829</v>
      </c>
      <c r="H4882" s="31" t="s">
        <v>8830</v>
      </c>
      <c r="I4882" s="168" t="s">
        <v>1729</v>
      </c>
      <c r="J4882" s="173">
        <v>1.0</v>
      </c>
      <c r="K4882" s="31" t="s">
        <v>82</v>
      </c>
      <c r="L4882" s="31" t="s">
        <v>134</v>
      </c>
      <c r="M4882" s="174">
        <v>45764.0</v>
      </c>
      <c r="N4882" s="31" t="s">
        <v>2</v>
      </c>
      <c r="O4882" s="173">
        <v>1.0</v>
      </c>
    </row>
    <row r="4883">
      <c r="A4883" s="99" t="s">
        <v>11062</v>
      </c>
      <c r="B4883" s="168" t="s">
        <v>11000</v>
      </c>
      <c r="C4883" s="31" t="s">
        <v>1732</v>
      </c>
      <c r="D4883" s="168" t="s">
        <v>11001</v>
      </c>
      <c r="E4883" s="31" t="s">
        <v>11002</v>
      </c>
      <c r="F4883" s="31" t="s">
        <v>725</v>
      </c>
      <c r="G4883" s="168" t="s">
        <v>10510</v>
      </c>
      <c r="H4883" s="31" t="s">
        <v>10511</v>
      </c>
      <c r="I4883" s="168" t="s">
        <v>1755</v>
      </c>
      <c r="J4883" s="173">
        <v>1.0</v>
      </c>
      <c r="K4883" s="31" t="s">
        <v>9</v>
      </c>
      <c r="L4883" s="31" t="s">
        <v>134</v>
      </c>
      <c r="M4883" s="174">
        <v>45764.0</v>
      </c>
      <c r="N4883" s="31" t="s">
        <v>2</v>
      </c>
      <c r="O4883" s="173">
        <v>1.0</v>
      </c>
    </row>
    <row r="4884">
      <c r="A4884" s="99" t="s">
        <v>11063</v>
      </c>
      <c r="B4884" s="168" t="s">
        <v>10460</v>
      </c>
      <c r="C4884" s="31" t="s">
        <v>1735</v>
      </c>
      <c r="D4884" s="168" t="s">
        <v>10461</v>
      </c>
      <c r="E4884" s="31" t="s">
        <v>10462</v>
      </c>
      <c r="F4884" s="31" t="s">
        <v>129</v>
      </c>
      <c r="G4884" s="168" t="s">
        <v>10696</v>
      </c>
      <c r="H4884" s="31" t="s">
        <v>87</v>
      </c>
      <c r="I4884" s="168" t="s">
        <v>1755</v>
      </c>
      <c r="J4884" s="173">
        <v>1.0</v>
      </c>
      <c r="K4884" s="31" t="s">
        <v>9</v>
      </c>
      <c r="L4884" s="31" t="s">
        <v>134</v>
      </c>
      <c r="M4884" s="174">
        <v>45764.0</v>
      </c>
      <c r="N4884" s="31" t="s">
        <v>2</v>
      </c>
      <c r="O4884" s="173">
        <v>1.0</v>
      </c>
    </row>
    <row r="4885">
      <c r="A4885" s="99" t="s">
        <v>11064</v>
      </c>
      <c r="B4885" s="168" t="s">
        <v>11065</v>
      </c>
      <c r="C4885" s="31" t="s">
        <v>1725</v>
      </c>
      <c r="D4885" s="168" t="s">
        <v>11066</v>
      </c>
      <c r="E4885" s="31" t="s">
        <v>11067</v>
      </c>
      <c r="F4885" s="31" t="s">
        <v>513</v>
      </c>
      <c r="G4885" s="163" t="s">
        <v>1728</v>
      </c>
      <c r="H4885" s="31" t="s">
        <v>1728</v>
      </c>
      <c r="I4885" s="168" t="s">
        <v>1755</v>
      </c>
      <c r="J4885" s="173">
        <v>1.0</v>
      </c>
      <c r="K4885" s="31" t="s">
        <v>9</v>
      </c>
      <c r="L4885" s="31" t="s">
        <v>134</v>
      </c>
      <c r="M4885" s="174">
        <v>45764.0</v>
      </c>
      <c r="N4885" s="31" t="s">
        <v>2</v>
      </c>
      <c r="O4885" s="173">
        <v>1.0</v>
      </c>
    </row>
    <row r="4886">
      <c r="A4886" s="99" t="s">
        <v>11068</v>
      </c>
      <c r="B4886" s="168" t="s">
        <v>11065</v>
      </c>
      <c r="C4886" s="31" t="s">
        <v>1732</v>
      </c>
      <c r="D4886" s="168" t="s">
        <v>11066</v>
      </c>
      <c r="E4886" s="31" t="s">
        <v>11067</v>
      </c>
      <c r="F4886" s="31" t="s">
        <v>513</v>
      </c>
      <c r="G4886" s="168" t="s">
        <v>1736</v>
      </c>
      <c r="H4886" s="31" t="s">
        <v>1733</v>
      </c>
      <c r="I4886" s="168" t="s">
        <v>1755</v>
      </c>
      <c r="J4886" s="173">
        <v>1.0</v>
      </c>
      <c r="K4886" s="31" t="s">
        <v>9</v>
      </c>
      <c r="L4886" s="31" t="s">
        <v>134</v>
      </c>
      <c r="M4886" s="174">
        <v>45764.0</v>
      </c>
      <c r="N4886" s="31" t="s">
        <v>2</v>
      </c>
      <c r="O4886" s="173">
        <v>1.0</v>
      </c>
    </row>
    <row r="4887">
      <c r="A4887" s="99" t="s">
        <v>11069</v>
      </c>
      <c r="B4887" s="168" t="s">
        <v>10761</v>
      </c>
      <c r="C4887" s="31" t="s">
        <v>1735</v>
      </c>
      <c r="D4887" s="168" t="s">
        <v>10762</v>
      </c>
      <c r="E4887" s="31" t="s">
        <v>10763</v>
      </c>
      <c r="F4887" s="31" t="s">
        <v>132</v>
      </c>
      <c r="G4887" s="168" t="s">
        <v>6736</v>
      </c>
      <c r="H4887" s="31" t="s">
        <v>6716</v>
      </c>
      <c r="I4887" s="168" t="s">
        <v>1755</v>
      </c>
      <c r="J4887" s="173">
        <v>1.0</v>
      </c>
      <c r="K4887" s="31" t="s">
        <v>9</v>
      </c>
      <c r="L4887" s="31" t="s">
        <v>134</v>
      </c>
      <c r="M4887" s="174">
        <v>45764.0</v>
      </c>
      <c r="N4887" s="31" t="s">
        <v>2</v>
      </c>
      <c r="O4887" s="173">
        <v>1.0</v>
      </c>
    </row>
    <row r="4888">
      <c r="A4888" s="99" t="s">
        <v>11070</v>
      </c>
      <c r="B4888" s="168" t="s">
        <v>10677</v>
      </c>
      <c r="C4888" s="31" t="s">
        <v>1735</v>
      </c>
      <c r="D4888" s="168" t="s">
        <v>10678</v>
      </c>
      <c r="E4888" s="31" t="s">
        <v>10679</v>
      </c>
      <c r="F4888" s="31" t="s">
        <v>513</v>
      </c>
      <c r="G4888" s="168" t="s">
        <v>8744</v>
      </c>
      <c r="H4888" s="31" t="s">
        <v>8048</v>
      </c>
      <c r="I4888" s="168" t="s">
        <v>1729</v>
      </c>
      <c r="J4888" s="173">
        <v>1.0</v>
      </c>
      <c r="K4888" s="31" t="s">
        <v>82</v>
      </c>
      <c r="L4888" s="31" t="s">
        <v>134</v>
      </c>
      <c r="M4888" s="174">
        <v>45764.0</v>
      </c>
      <c r="N4888" s="31" t="s">
        <v>2</v>
      </c>
      <c r="O4888" s="173">
        <v>1.0</v>
      </c>
    </row>
    <row r="4889">
      <c r="A4889" s="99" t="s">
        <v>11071</v>
      </c>
      <c r="B4889" s="168" t="s">
        <v>10665</v>
      </c>
      <c r="C4889" s="31" t="s">
        <v>1735</v>
      </c>
      <c r="D4889" s="168" t="s">
        <v>10666</v>
      </c>
      <c r="E4889" s="31" t="s">
        <v>10667</v>
      </c>
      <c r="F4889" s="31" t="s">
        <v>513</v>
      </c>
      <c r="G4889" s="168" t="s">
        <v>8744</v>
      </c>
      <c r="H4889" s="31" t="s">
        <v>8048</v>
      </c>
      <c r="I4889" s="168" t="s">
        <v>9356</v>
      </c>
      <c r="J4889" s="173">
        <v>1.0</v>
      </c>
      <c r="K4889" s="31" t="s">
        <v>945</v>
      </c>
      <c r="L4889" s="31" t="s">
        <v>134</v>
      </c>
      <c r="M4889" s="174">
        <v>45764.0</v>
      </c>
      <c r="N4889" s="31" t="s">
        <v>2</v>
      </c>
      <c r="O4889" s="173">
        <v>1.0</v>
      </c>
    </row>
    <row r="4890">
      <c r="A4890" s="99" t="s">
        <v>11072</v>
      </c>
      <c r="B4890" s="168" t="s">
        <v>10742</v>
      </c>
      <c r="C4890" s="31" t="s">
        <v>1735</v>
      </c>
      <c r="D4890" s="168" t="s">
        <v>10743</v>
      </c>
      <c r="E4890" s="31" t="s">
        <v>3797</v>
      </c>
      <c r="F4890" s="31" t="s">
        <v>129</v>
      </c>
      <c r="G4890" s="168" t="s">
        <v>8012</v>
      </c>
      <c r="H4890" s="31" t="s">
        <v>7841</v>
      </c>
      <c r="I4890" s="168" t="s">
        <v>9356</v>
      </c>
      <c r="J4890" s="173">
        <v>1.0</v>
      </c>
      <c r="K4890" s="31" t="s">
        <v>945</v>
      </c>
      <c r="L4890" s="31" t="s">
        <v>134</v>
      </c>
      <c r="M4890" s="174">
        <v>45764.0</v>
      </c>
      <c r="N4890" s="31" t="s">
        <v>2</v>
      </c>
      <c r="O4890" s="173">
        <v>1.0</v>
      </c>
    </row>
    <row r="4891">
      <c r="A4891" s="99" t="s">
        <v>11073</v>
      </c>
      <c r="B4891" s="168" t="s">
        <v>11000</v>
      </c>
      <c r="C4891" s="31" t="s">
        <v>1735</v>
      </c>
      <c r="D4891" s="168" t="s">
        <v>11001</v>
      </c>
      <c r="E4891" s="31" t="s">
        <v>11002</v>
      </c>
      <c r="F4891" s="31" t="s">
        <v>725</v>
      </c>
      <c r="G4891" s="168" t="s">
        <v>10510</v>
      </c>
      <c r="H4891" s="31" t="s">
        <v>10511</v>
      </c>
      <c r="I4891" s="168" t="s">
        <v>1755</v>
      </c>
      <c r="J4891" s="173">
        <v>1.0</v>
      </c>
      <c r="K4891" s="31" t="s">
        <v>9</v>
      </c>
      <c r="L4891" s="31" t="s">
        <v>134</v>
      </c>
      <c r="M4891" s="174">
        <v>45764.0</v>
      </c>
      <c r="N4891" s="31" t="s">
        <v>2</v>
      </c>
      <c r="O4891" s="173">
        <v>1.0</v>
      </c>
    </row>
    <row r="4892">
      <c r="A4892" s="99" t="s">
        <v>11074</v>
      </c>
      <c r="B4892" s="168" t="s">
        <v>10731</v>
      </c>
      <c r="C4892" s="31" t="s">
        <v>1735</v>
      </c>
      <c r="D4892" s="168" t="s">
        <v>10732</v>
      </c>
      <c r="E4892" s="31" t="s">
        <v>10733</v>
      </c>
      <c r="F4892" s="31" t="s">
        <v>403</v>
      </c>
      <c r="G4892" s="168" t="s">
        <v>1736</v>
      </c>
      <c r="H4892" s="31" t="s">
        <v>1733</v>
      </c>
      <c r="I4892" s="168" t="s">
        <v>9356</v>
      </c>
      <c r="J4892" s="173">
        <v>1.0</v>
      </c>
      <c r="K4892" s="31" t="s">
        <v>945</v>
      </c>
      <c r="L4892" s="31" t="s">
        <v>134</v>
      </c>
      <c r="M4892" s="174">
        <v>45764.0</v>
      </c>
      <c r="N4892" s="31" t="s">
        <v>2</v>
      </c>
      <c r="O4892" s="173">
        <v>1.0</v>
      </c>
    </row>
    <row r="4893">
      <c r="A4893" s="99" t="s">
        <v>11075</v>
      </c>
      <c r="B4893" s="168" t="s">
        <v>10826</v>
      </c>
      <c r="C4893" s="31" t="s">
        <v>1735</v>
      </c>
      <c r="D4893" s="168" t="s">
        <v>10827</v>
      </c>
      <c r="E4893" s="31" t="s">
        <v>10828</v>
      </c>
      <c r="F4893" s="31" t="s">
        <v>401</v>
      </c>
      <c r="G4893" s="168" t="s">
        <v>8778</v>
      </c>
      <c r="H4893" s="31" t="s">
        <v>8043</v>
      </c>
      <c r="I4893" s="168" t="s">
        <v>1755</v>
      </c>
      <c r="J4893" s="173">
        <v>1.0</v>
      </c>
      <c r="K4893" s="31" t="s">
        <v>9</v>
      </c>
      <c r="L4893" s="31" t="s">
        <v>134</v>
      </c>
      <c r="M4893" s="174">
        <v>45764.0</v>
      </c>
      <c r="N4893" s="31" t="s">
        <v>2</v>
      </c>
      <c r="O4893" s="173">
        <v>1.0</v>
      </c>
    </row>
    <row r="4894">
      <c r="A4894" s="99" t="s">
        <v>11076</v>
      </c>
      <c r="B4894" s="168" t="s">
        <v>10972</v>
      </c>
      <c r="C4894" s="31" t="s">
        <v>1732</v>
      </c>
      <c r="D4894" s="168" t="s">
        <v>10973</v>
      </c>
      <c r="E4894" s="31" t="s">
        <v>10974</v>
      </c>
      <c r="F4894" s="31" t="s">
        <v>725</v>
      </c>
      <c r="G4894" s="168" t="s">
        <v>8778</v>
      </c>
      <c r="H4894" s="31" t="s">
        <v>8043</v>
      </c>
      <c r="I4894" s="168" t="s">
        <v>9356</v>
      </c>
      <c r="J4894" s="173">
        <v>1.0</v>
      </c>
      <c r="K4894" s="31" t="s">
        <v>945</v>
      </c>
      <c r="L4894" s="31" t="s">
        <v>134</v>
      </c>
      <c r="M4894" s="174">
        <v>45764.0</v>
      </c>
      <c r="N4894" s="31" t="s">
        <v>2</v>
      </c>
      <c r="O4894" s="173">
        <v>1.0</v>
      </c>
    </row>
    <row r="4895">
      <c r="A4895" s="99" t="s">
        <v>11077</v>
      </c>
      <c r="B4895" s="168" t="s">
        <v>11078</v>
      </c>
      <c r="C4895" s="31" t="s">
        <v>1725</v>
      </c>
      <c r="D4895" s="168" t="s">
        <v>11079</v>
      </c>
      <c r="E4895" s="31" t="s">
        <v>4035</v>
      </c>
      <c r="F4895" s="31" t="s">
        <v>401</v>
      </c>
      <c r="G4895" s="163" t="s">
        <v>1728</v>
      </c>
      <c r="H4895" s="31" t="s">
        <v>1728</v>
      </c>
      <c r="I4895" s="168" t="s">
        <v>9356</v>
      </c>
      <c r="J4895" s="173">
        <v>1.0</v>
      </c>
      <c r="K4895" s="31" t="s">
        <v>945</v>
      </c>
      <c r="L4895" s="31" t="s">
        <v>134</v>
      </c>
      <c r="M4895" s="174">
        <v>45764.0</v>
      </c>
      <c r="N4895" s="31" t="s">
        <v>2</v>
      </c>
      <c r="O4895" s="173">
        <v>1.0</v>
      </c>
    </row>
    <row r="4896">
      <c r="A4896" s="99" t="s">
        <v>11080</v>
      </c>
      <c r="B4896" s="168" t="s">
        <v>10928</v>
      </c>
      <c r="C4896" s="31" t="s">
        <v>1735</v>
      </c>
      <c r="D4896" s="168" t="s">
        <v>10929</v>
      </c>
      <c r="E4896" s="31" t="s">
        <v>10930</v>
      </c>
      <c r="F4896" s="31" t="s">
        <v>722</v>
      </c>
      <c r="G4896" s="168" t="s">
        <v>7953</v>
      </c>
      <c r="H4896" s="31" t="s">
        <v>7912</v>
      </c>
      <c r="I4896" s="168" t="s">
        <v>9356</v>
      </c>
      <c r="J4896" s="173">
        <v>1.0</v>
      </c>
      <c r="K4896" s="31" t="s">
        <v>945</v>
      </c>
      <c r="L4896" s="31" t="s">
        <v>134</v>
      </c>
      <c r="M4896" s="174">
        <v>45764.0</v>
      </c>
      <c r="N4896" s="31" t="s">
        <v>2</v>
      </c>
      <c r="O4896" s="173">
        <v>1.0</v>
      </c>
    </row>
    <row r="4897">
      <c r="A4897" s="99" t="s">
        <v>11081</v>
      </c>
      <c r="B4897" s="168" t="s">
        <v>11082</v>
      </c>
      <c r="C4897" s="31" t="s">
        <v>1725</v>
      </c>
      <c r="D4897" s="168" t="s">
        <v>11083</v>
      </c>
      <c r="E4897" s="31" t="s">
        <v>11084</v>
      </c>
      <c r="F4897" s="31" t="s">
        <v>401</v>
      </c>
      <c r="G4897" s="163" t="s">
        <v>1728</v>
      </c>
      <c r="H4897" s="31" t="s">
        <v>1728</v>
      </c>
      <c r="I4897" s="168" t="s">
        <v>9356</v>
      </c>
      <c r="J4897" s="173">
        <v>1.0</v>
      </c>
      <c r="K4897" s="31" t="s">
        <v>945</v>
      </c>
      <c r="L4897" s="31" t="s">
        <v>134</v>
      </c>
      <c r="M4897" s="174">
        <v>45764.0</v>
      </c>
      <c r="N4897" s="31" t="s">
        <v>2</v>
      </c>
      <c r="O4897" s="173">
        <v>1.0</v>
      </c>
    </row>
    <row r="4898">
      <c r="A4898" s="99" t="s">
        <v>11085</v>
      </c>
      <c r="B4898" s="168" t="s">
        <v>10625</v>
      </c>
      <c r="C4898" s="31" t="s">
        <v>1735</v>
      </c>
      <c r="D4898" s="168" t="s">
        <v>10626</v>
      </c>
      <c r="E4898" s="31" t="s">
        <v>10627</v>
      </c>
      <c r="F4898" s="31" t="s">
        <v>132</v>
      </c>
      <c r="G4898" s="168" t="s">
        <v>8829</v>
      </c>
      <c r="H4898" s="31" t="s">
        <v>8830</v>
      </c>
      <c r="I4898" s="168" t="s">
        <v>1729</v>
      </c>
      <c r="J4898" s="173">
        <v>1.0</v>
      </c>
      <c r="K4898" s="31" t="s">
        <v>82</v>
      </c>
      <c r="L4898" s="31" t="s">
        <v>134</v>
      </c>
      <c r="M4898" s="174">
        <v>45764.0</v>
      </c>
      <c r="N4898" s="31" t="s">
        <v>2</v>
      </c>
      <c r="O4898" s="173">
        <v>1.0</v>
      </c>
    </row>
    <row r="4899">
      <c r="A4899" s="99" t="s">
        <v>11086</v>
      </c>
      <c r="B4899" s="168" t="s">
        <v>10428</v>
      </c>
      <c r="C4899" s="31" t="s">
        <v>1735</v>
      </c>
      <c r="D4899" s="168" t="s">
        <v>10429</v>
      </c>
      <c r="E4899" s="31" t="s">
        <v>2963</v>
      </c>
      <c r="F4899" s="31" t="s">
        <v>725</v>
      </c>
      <c r="G4899" s="168" t="s">
        <v>6811</v>
      </c>
      <c r="H4899" s="31" t="s">
        <v>6812</v>
      </c>
      <c r="I4899" s="168" t="s">
        <v>1729</v>
      </c>
      <c r="J4899" s="173">
        <v>1.0</v>
      </c>
      <c r="K4899" s="31" t="s">
        <v>82</v>
      </c>
      <c r="L4899" s="31" t="s">
        <v>134</v>
      </c>
      <c r="M4899" s="174">
        <v>45764.0</v>
      </c>
      <c r="N4899" s="31" t="s">
        <v>2</v>
      </c>
      <c r="O4899" s="173">
        <v>1.0</v>
      </c>
    </row>
    <row r="4900">
      <c r="A4900" s="99" t="s">
        <v>11087</v>
      </c>
      <c r="B4900" s="168" t="s">
        <v>11082</v>
      </c>
      <c r="C4900" s="31" t="s">
        <v>1732</v>
      </c>
      <c r="D4900" s="168" t="s">
        <v>11083</v>
      </c>
      <c r="E4900" s="31" t="s">
        <v>11084</v>
      </c>
      <c r="F4900" s="31" t="s">
        <v>401</v>
      </c>
      <c r="G4900" s="168" t="s">
        <v>1749</v>
      </c>
      <c r="H4900" s="31" t="s">
        <v>1742</v>
      </c>
      <c r="I4900" s="168" t="s">
        <v>9356</v>
      </c>
      <c r="J4900" s="173">
        <v>1.0</v>
      </c>
      <c r="K4900" s="31" t="s">
        <v>945</v>
      </c>
      <c r="L4900" s="31" t="s">
        <v>134</v>
      </c>
      <c r="M4900" s="174">
        <v>45764.0</v>
      </c>
      <c r="N4900" s="31" t="s">
        <v>2</v>
      </c>
      <c r="O4900" s="173">
        <v>1.0</v>
      </c>
    </row>
    <row r="4901">
      <c r="A4901" s="99" t="s">
        <v>11088</v>
      </c>
      <c r="B4901" s="168" t="s">
        <v>11089</v>
      </c>
      <c r="C4901" s="31" t="s">
        <v>1725</v>
      </c>
      <c r="D4901" s="168" t="s">
        <v>11090</v>
      </c>
      <c r="E4901" s="31" t="s">
        <v>11091</v>
      </c>
      <c r="F4901" s="31" t="s">
        <v>178</v>
      </c>
      <c r="G4901" s="163" t="s">
        <v>1728</v>
      </c>
      <c r="H4901" s="31" t="s">
        <v>1728</v>
      </c>
      <c r="I4901" s="168" t="s">
        <v>1755</v>
      </c>
      <c r="J4901" s="173">
        <v>1.0</v>
      </c>
      <c r="K4901" s="31" t="s">
        <v>9</v>
      </c>
      <c r="L4901" s="31" t="s">
        <v>134</v>
      </c>
      <c r="M4901" s="174">
        <v>45764.0</v>
      </c>
      <c r="N4901" s="31" t="s">
        <v>2</v>
      </c>
      <c r="O4901" s="173">
        <v>1.0</v>
      </c>
    </row>
    <row r="4902">
      <c r="A4902" s="99" t="s">
        <v>11092</v>
      </c>
      <c r="B4902" s="168" t="s">
        <v>11093</v>
      </c>
      <c r="C4902" s="31" t="s">
        <v>1725</v>
      </c>
      <c r="D4902" s="168" t="s">
        <v>11094</v>
      </c>
      <c r="E4902" s="31" t="s">
        <v>11095</v>
      </c>
      <c r="F4902" s="31" t="s">
        <v>178</v>
      </c>
      <c r="G4902" s="163" t="s">
        <v>1728</v>
      </c>
      <c r="H4902" s="31" t="s">
        <v>1728</v>
      </c>
      <c r="I4902" s="168" t="s">
        <v>1755</v>
      </c>
      <c r="J4902" s="173">
        <v>1.0</v>
      </c>
      <c r="K4902" s="31" t="s">
        <v>9</v>
      </c>
      <c r="L4902" s="31" t="s">
        <v>134</v>
      </c>
      <c r="M4902" s="174">
        <v>45764.0</v>
      </c>
      <c r="N4902" s="31" t="s">
        <v>2</v>
      </c>
      <c r="O4902" s="173">
        <v>1.0</v>
      </c>
    </row>
    <row r="4903">
      <c r="A4903" s="99" t="s">
        <v>11096</v>
      </c>
      <c r="B4903" s="168" t="s">
        <v>11097</v>
      </c>
      <c r="C4903" s="31" t="s">
        <v>1725</v>
      </c>
      <c r="D4903" s="168" t="s">
        <v>11098</v>
      </c>
      <c r="E4903" s="31" t="s">
        <v>11099</v>
      </c>
      <c r="F4903" s="31" t="s">
        <v>722</v>
      </c>
      <c r="G4903" s="163" t="s">
        <v>1728</v>
      </c>
      <c r="H4903" s="31" t="s">
        <v>1728</v>
      </c>
      <c r="I4903" s="168" t="s">
        <v>1755</v>
      </c>
      <c r="J4903" s="173">
        <v>1.0</v>
      </c>
      <c r="K4903" s="31" t="s">
        <v>9</v>
      </c>
      <c r="L4903" s="31" t="s">
        <v>134</v>
      </c>
      <c r="M4903" s="174">
        <v>45764.0</v>
      </c>
      <c r="N4903" s="31" t="s">
        <v>2</v>
      </c>
      <c r="O4903" s="173">
        <v>1.0</v>
      </c>
    </row>
    <row r="4904">
      <c r="A4904" s="99" t="s">
        <v>11100</v>
      </c>
      <c r="B4904" s="168" t="s">
        <v>11089</v>
      </c>
      <c r="C4904" s="31" t="s">
        <v>1732</v>
      </c>
      <c r="D4904" s="168" t="s">
        <v>11090</v>
      </c>
      <c r="E4904" s="31" t="s">
        <v>11091</v>
      </c>
      <c r="F4904" s="31" t="s">
        <v>178</v>
      </c>
      <c r="G4904" s="168" t="s">
        <v>8778</v>
      </c>
      <c r="H4904" s="31" t="s">
        <v>8043</v>
      </c>
      <c r="I4904" s="168" t="s">
        <v>1755</v>
      </c>
      <c r="J4904" s="173">
        <v>1.0</v>
      </c>
      <c r="K4904" s="31" t="s">
        <v>9</v>
      </c>
      <c r="L4904" s="31" t="s">
        <v>134</v>
      </c>
      <c r="M4904" s="174">
        <v>45764.0</v>
      </c>
      <c r="N4904" s="31" t="s">
        <v>2</v>
      </c>
      <c r="O4904" s="173">
        <v>1.0</v>
      </c>
    </row>
    <row r="4905">
      <c r="A4905" s="99" t="s">
        <v>11101</v>
      </c>
      <c r="B4905" s="168" t="s">
        <v>11097</v>
      </c>
      <c r="C4905" s="31" t="s">
        <v>1732</v>
      </c>
      <c r="D4905" s="168" t="s">
        <v>11098</v>
      </c>
      <c r="E4905" s="31" t="s">
        <v>11099</v>
      </c>
      <c r="F4905" s="31" t="s">
        <v>722</v>
      </c>
      <c r="G4905" s="168" t="s">
        <v>8012</v>
      </c>
      <c r="H4905" s="31" t="s">
        <v>7841</v>
      </c>
      <c r="I4905" s="168" t="s">
        <v>1755</v>
      </c>
      <c r="J4905" s="173">
        <v>1.0</v>
      </c>
      <c r="K4905" s="31" t="s">
        <v>9</v>
      </c>
      <c r="L4905" s="31" t="s">
        <v>134</v>
      </c>
      <c r="M4905" s="174">
        <v>45764.0</v>
      </c>
      <c r="N4905" s="31" t="s">
        <v>2</v>
      </c>
      <c r="O4905" s="173">
        <v>1.0</v>
      </c>
    </row>
    <row r="4906">
      <c r="A4906" s="99" t="s">
        <v>11102</v>
      </c>
      <c r="B4906" s="168" t="s">
        <v>11103</v>
      </c>
      <c r="C4906" s="31" t="s">
        <v>1725</v>
      </c>
      <c r="D4906" s="168" t="s">
        <v>11104</v>
      </c>
      <c r="E4906" s="31" t="s">
        <v>11105</v>
      </c>
      <c r="F4906" s="31" t="s">
        <v>131</v>
      </c>
      <c r="G4906" s="163" t="s">
        <v>1728</v>
      </c>
      <c r="H4906" s="31" t="s">
        <v>1728</v>
      </c>
      <c r="I4906" s="168" t="s">
        <v>9356</v>
      </c>
      <c r="J4906" s="173">
        <v>1.0</v>
      </c>
      <c r="K4906" s="31" t="s">
        <v>945</v>
      </c>
      <c r="L4906" s="31" t="s">
        <v>134</v>
      </c>
      <c r="M4906" s="174">
        <v>45764.0</v>
      </c>
      <c r="N4906" s="31" t="s">
        <v>2</v>
      </c>
      <c r="O4906" s="173">
        <v>1.0</v>
      </c>
    </row>
    <row r="4907">
      <c r="A4907" s="99" t="s">
        <v>11106</v>
      </c>
      <c r="B4907" s="168" t="s">
        <v>10726</v>
      </c>
      <c r="C4907" s="31" t="s">
        <v>1735</v>
      </c>
      <c r="D4907" s="168" t="s">
        <v>10727</v>
      </c>
      <c r="E4907" s="31" t="s">
        <v>10728</v>
      </c>
      <c r="F4907" s="31" t="s">
        <v>513</v>
      </c>
      <c r="G4907" s="168" t="s">
        <v>8744</v>
      </c>
      <c r="H4907" s="31" t="s">
        <v>8048</v>
      </c>
      <c r="I4907" s="168" t="s">
        <v>1755</v>
      </c>
      <c r="J4907" s="173">
        <v>1.0</v>
      </c>
      <c r="K4907" s="31" t="s">
        <v>9</v>
      </c>
      <c r="L4907" s="31" t="s">
        <v>134</v>
      </c>
      <c r="M4907" s="174">
        <v>45764.0</v>
      </c>
      <c r="N4907" s="31" t="s">
        <v>2</v>
      </c>
      <c r="O4907" s="173">
        <v>1.0</v>
      </c>
    </row>
    <row r="4908">
      <c r="A4908" s="99" t="s">
        <v>11107</v>
      </c>
      <c r="B4908" s="168" t="s">
        <v>11078</v>
      </c>
      <c r="C4908" s="31" t="s">
        <v>1732</v>
      </c>
      <c r="D4908" s="168" t="s">
        <v>11079</v>
      </c>
      <c r="E4908" s="31" t="s">
        <v>4035</v>
      </c>
      <c r="F4908" s="31" t="s">
        <v>401</v>
      </c>
      <c r="G4908" s="168" t="s">
        <v>1749</v>
      </c>
      <c r="H4908" s="31" t="s">
        <v>1742</v>
      </c>
      <c r="I4908" s="168" t="s">
        <v>9356</v>
      </c>
      <c r="J4908" s="173">
        <v>1.0</v>
      </c>
      <c r="K4908" s="31" t="s">
        <v>945</v>
      </c>
      <c r="L4908" s="31" t="s">
        <v>134</v>
      </c>
      <c r="M4908" s="174">
        <v>45764.0</v>
      </c>
      <c r="N4908" s="31" t="s">
        <v>2</v>
      </c>
      <c r="O4908" s="173">
        <v>1.0</v>
      </c>
    </row>
    <row r="4909">
      <c r="A4909" s="99" t="s">
        <v>11108</v>
      </c>
      <c r="B4909" s="168" t="s">
        <v>10209</v>
      </c>
      <c r="C4909" s="31" t="s">
        <v>1735</v>
      </c>
      <c r="D4909" s="168" t="s">
        <v>10210</v>
      </c>
      <c r="E4909" s="31" t="s">
        <v>10211</v>
      </c>
      <c r="F4909" s="31" t="s">
        <v>129</v>
      </c>
      <c r="G4909" s="168" t="s">
        <v>6891</v>
      </c>
      <c r="H4909" s="31" t="s">
        <v>6719</v>
      </c>
      <c r="I4909" s="168" t="s">
        <v>9356</v>
      </c>
      <c r="J4909" s="173">
        <v>1.0</v>
      </c>
      <c r="K4909" s="31" t="s">
        <v>945</v>
      </c>
      <c r="L4909" s="31" t="s">
        <v>134</v>
      </c>
      <c r="M4909" s="174">
        <v>45764.0</v>
      </c>
      <c r="N4909" s="31" t="s">
        <v>2</v>
      </c>
      <c r="O4909" s="173">
        <v>1.0</v>
      </c>
    </row>
    <row r="4910">
      <c r="A4910" s="99" t="s">
        <v>11109</v>
      </c>
      <c r="B4910" s="168" t="s">
        <v>10994</v>
      </c>
      <c r="C4910" s="31" t="s">
        <v>1735</v>
      </c>
      <c r="D4910" s="168" t="s">
        <v>10995</v>
      </c>
      <c r="E4910" s="31" t="s">
        <v>10996</v>
      </c>
      <c r="F4910" s="31" t="s">
        <v>513</v>
      </c>
      <c r="G4910" s="168" t="s">
        <v>1749</v>
      </c>
      <c r="H4910" s="31" t="s">
        <v>1742</v>
      </c>
      <c r="I4910" s="168" t="s">
        <v>1755</v>
      </c>
      <c r="J4910" s="173">
        <v>1.0</v>
      </c>
      <c r="K4910" s="31" t="s">
        <v>9</v>
      </c>
      <c r="L4910" s="31" t="s">
        <v>134</v>
      </c>
      <c r="M4910" s="174">
        <v>45764.0</v>
      </c>
      <c r="N4910" s="31" t="s">
        <v>2</v>
      </c>
      <c r="O4910" s="173">
        <v>1.0</v>
      </c>
    </row>
    <row r="4911">
      <c r="A4911" s="99" t="s">
        <v>11110</v>
      </c>
      <c r="B4911" s="168" t="s">
        <v>11093</v>
      </c>
      <c r="C4911" s="31" t="s">
        <v>1732</v>
      </c>
      <c r="D4911" s="168" t="s">
        <v>11094</v>
      </c>
      <c r="E4911" s="31" t="s">
        <v>11095</v>
      </c>
      <c r="F4911" s="31" t="s">
        <v>178</v>
      </c>
      <c r="G4911" s="168" t="s">
        <v>8012</v>
      </c>
      <c r="H4911" s="31" t="s">
        <v>7841</v>
      </c>
      <c r="I4911" s="168" t="s">
        <v>1755</v>
      </c>
      <c r="J4911" s="173">
        <v>1.0</v>
      </c>
      <c r="K4911" s="31" t="s">
        <v>9</v>
      </c>
      <c r="L4911" s="31" t="s">
        <v>134</v>
      </c>
      <c r="M4911" s="174">
        <v>45764.0</v>
      </c>
      <c r="N4911" s="31" t="s">
        <v>2</v>
      </c>
      <c r="O4911" s="173">
        <v>1.0</v>
      </c>
    </row>
    <row r="4912">
      <c r="A4912" s="31"/>
      <c r="B4912" s="163"/>
      <c r="C4912" s="31"/>
      <c r="D4912" s="163"/>
      <c r="E4912" s="31"/>
      <c r="F4912" s="31"/>
      <c r="G4912" s="163"/>
      <c r="H4912" s="31"/>
      <c r="I4912" s="163"/>
      <c r="J4912" s="173"/>
      <c r="K4912" s="31"/>
      <c r="L4912" s="31"/>
      <c r="M4912" s="174"/>
      <c r="N4912" s="31"/>
      <c r="O4912" s="173"/>
    </row>
    <row r="4913">
      <c r="A4913" s="99" t="s">
        <v>11111</v>
      </c>
      <c r="B4913" s="168" t="s">
        <v>10784</v>
      </c>
      <c r="C4913" s="31" t="s">
        <v>1735</v>
      </c>
      <c r="D4913" s="168" t="s">
        <v>10785</v>
      </c>
      <c r="E4913" s="31" t="s">
        <v>10786</v>
      </c>
      <c r="F4913" s="31" t="s">
        <v>403</v>
      </c>
      <c r="G4913" s="168" t="s">
        <v>1736</v>
      </c>
      <c r="H4913" s="31" t="s">
        <v>1733</v>
      </c>
      <c r="I4913" s="168" t="s">
        <v>9356</v>
      </c>
      <c r="J4913" s="173">
        <v>1.0</v>
      </c>
      <c r="K4913" s="31" t="s">
        <v>945</v>
      </c>
      <c r="L4913" s="31" t="s">
        <v>134</v>
      </c>
      <c r="M4913" s="174">
        <v>45764.0</v>
      </c>
      <c r="N4913" s="31" t="s">
        <v>2</v>
      </c>
      <c r="O4913" s="173">
        <v>1.0</v>
      </c>
    </row>
    <row r="4914">
      <c r="A4914" s="99" t="s">
        <v>11112</v>
      </c>
      <c r="B4914" s="168" t="s">
        <v>11113</v>
      </c>
      <c r="C4914" s="31" t="s">
        <v>1725</v>
      </c>
      <c r="D4914" s="168" t="s">
        <v>11114</v>
      </c>
      <c r="E4914" s="31" t="s">
        <v>11115</v>
      </c>
      <c r="F4914" s="31" t="s">
        <v>401</v>
      </c>
      <c r="G4914" s="163" t="s">
        <v>1728</v>
      </c>
      <c r="H4914" s="31" t="s">
        <v>1728</v>
      </c>
      <c r="I4914" s="168" t="s">
        <v>9356</v>
      </c>
      <c r="J4914" s="173">
        <v>1.0</v>
      </c>
      <c r="K4914" s="31" t="s">
        <v>945</v>
      </c>
      <c r="L4914" s="31" t="s">
        <v>134</v>
      </c>
      <c r="M4914" s="174">
        <v>45764.0</v>
      </c>
      <c r="N4914" s="31" t="s">
        <v>2</v>
      </c>
      <c r="O4914" s="173">
        <v>1.0</v>
      </c>
    </row>
    <row r="4915">
      <c r="A4915" s="99" t="s">
        <v>11116</v>
      </c>
      <c r="B4915" s="168" t="s">
        <v>11117</v>
      </c>
      <c r="C4915" s="31" t="s">
        <v>1725</v>
      </c>
      <c r="D4915" s="168" t="s">
        <v>11118</v>
      </c>
      <c r="E4915" s="31" t="s">
        <v>11119</v>
      </c>
      <c r="F4915" s="31" t="s">
        <v>513</v>
      </c>
      <c r="G4915" s="163" t="s">
        <v>1728</v>
      </c>
      <c r="H4915" s="31" t="s">
        <v>1728</v>
      </c>
      <c r="I4915" s="168" t="s">
        <v>1729</v>
      </c>
      <c r="J4915" s="173">
        <v>1.0</v>
      </c>
      <c r="K4915" s="31" t="s">
        <v>82</v>
      </c>
      <c r="L4915" s="31" t="s">
        <v>134</v>
      </c>
      <c r="M4915" s="174">
        <v>45764.0</v>
      </c>
      <c r="N4915" s="31" t="s">
        <v>2</v>
      </c>
      <c r="O4915" s="173">
        <v>1.0</v>
      </c>
    </row>
    <row r="4916">
      <c r="A4916" s="99" t="s">
        <v>11120</v>
      </c>
      <c r="B4916" s="168" t="s">
        <v>11117</v>
      </c>
      <c r="C4916" s="31" t="s">
        <v>1732</v>
      </c>
      <c r="D4916" s="168" t="s">
        <v>11118</v>
      </c>
      <c r="E4916" s="31" t="s">
        <v>11119</v>
      </c>
      <c r="F4916" s="31" t="s">
        <v>513</v>
      </c>
      <c r="G4916" s="168" t="s">
        <v>1736</v>
      </c>
      <c r="H4916" s="31" t="s">
        <v>1733</v>
      </c>
      <c r="I4916" s="168" t="s">
        <v>1729</v>
      </c>
      <c r="J4916" s="173">
        <v>1.0</v>
      </c>
      <c r="K4916" s="31" t="s">
        <v>82</v>
      </c>
      <c r="L4916" s="31" t="s">
        <v>134</v>
      </c>
      <c r="M4916" s="174">
        <v>45764.0</v>
      </c>
      <c r="N4916" s="31" t="s">
        <v>2</v>
      </c>
      <c r="O4916" s="173">
        <v>1.0</v>
      </c>
    </row>
    <row r="4917">
      <c r="A4917" s="99" t="s">
        <v>11121</v>
      </c>
      <c r="B4917" s="168" t="s">
        <v>11122</v>
      </c>
      <c r="C4917" s="31" t="s">
        <v>1725</v>
      </c>
      <c r="D4917" s="168" t="s">
        <v>11123</v>
      </c>
      <c r="E4917" s="31" t="s">
        <v>11124</v>
      </c>
      <c r="F4917" s="31" t="s">
        <v>132</v>
      </c>
      <c r="G4917" s="163" t="s">
        <v>1728</v>
      </c>
      <c r="H4917" s="31" t="s">
        <v>1728</v>
      </c>
      <c r="I4917" s="168" t="s">
        <v>1755</v>
      </c>
      <c r="J4917" s="173">
        <v>1.0</v>
      </c>
      <c r="K4917" s="31" t="s">
        <v>9</v>
      </c>
      <c r="L4917" s="31" t="s">
        <v>134</v>
      </c>
      <c r="M4917" s="174">
        <v>45764.0</v>
      </c>
      <c r="N4917" s="31" t="s">
        <v>2</v>
      </c>
      <c r="O4917" s="173">
        <v>1.0</v>
      </c>
    </row>
    <row r="4918">
      <c r="A4918" s="99" t="s">
        <v>11125</v>
      </c>
      <c r="B4918" s="168" t="s">
        <v>10798</v>
      </c>
      <c r="C4918" s="31" t="s">
        <v>1735</v>
      </c>
      <c r="D4918" s="168" t="s">
        <v>10799</v>
      </c>
      <c r="E4918" s="31" t="s">
        <v>9041</v>
      </c>
      <c r="F4918" s="31" t="s">
        <v>401</v>
      </c>
      <c r="G4918" s="168" t="s">
        <v>8778</v>
      </c>
      <c r="H4918" s="31" t="s">
        <v>8043</v>
      </c>
      <c r="I4918" s="168" t="s">
        <v>9356</v>
      </c>
      <c r="J4918" s="173">
        <v>1.0</v>
      </c>
      <c r="K4918" s="31" t="s">
        <v>945</v>
      </c>
      <c r="L4918" s="31" t="s">
        <v>134</v>
      </c>
      <c r="M4918" s="174">
        <v>45764.0</v>
      </c>
      <c r="N4918" s="31" t="s">
        <v>2</v>
      </c>
      <c r="O4918" s="173">
        <v>1.0</v>
      </c>
    </row>
    <row r="4919">
      <c r="A4919" s="99" t="s">
        <v>11126</v>
      </c>
      <c r="B4919" s="168" t="s">
        <v>10840</v>
      </c>
      <c r="C4919" s="31" t="s">
        <v>1735</v>
      </c>
      <c r="D4919" s="168" t="s">
        <v>10841</v>
      </c>
      <c r="E4919" s="31" t="s">
        <v>3869</v>
      </c>
      <c r="F4919" s="31" t="s">
        <v>517</v>
      </c>
      <c r="G4919" s="168" t="s">
        <v>8730</v>
      </c>
      <c r="H4919" s="31" t="s">
        <v>8731</v>
      </c>
      <c r="I4919" s="168" t="s">
        <v>9356</v>
      </c>
      <c r="J4919" s="173">
        <v>1.0</v>
      </c>
      <c r="K4919" s="31" t="s">
        <v>945</v>
      </c>
      <c r="L4919" s="31" t="s">
        <v>134</v>
      </c>
      <c r="M4919" s="174">
        <v>45764.0</v>
      </c>
      <c r="N4919" s="31" t="s">
        <v>2</v>
      </c>
      <c r="O4919" s="173">
        <v>1.0</v>
      </c>
    </row>
    <row r="4920">
      <c r="A4920" s="99" t="s">
        <v>11127</v>
      </c>
      <c r="B4920" s="168" t="s">
        <v>11128</v>
      </c>
      <c r="C4920" s="31" t="s">
        <v>1725</v>
      </c>
      <c r="D4920" s="168" t="s">
        <v>11129</v>
      </c>
      <c r="E4920" s="31" t="s">
        <v>11130</v>
      </c>
      <c r="F4920" s="31" t="s">
        <v>178</v>
      </c>
      <c r="G4920" s="163" t="s">
        <v>1728</v>
      </c>
      <c r="H4920" s="31" t="s">
        <v>1728</v>
      </c>
      <c r="I4920" s="168" t="s">
        <v>1755</v>
      </c>
      <c r="J4920" s="173">
        <v>1.0</v>
      </c>
      <c r="K4920" s="31" t="s">
        <v>9</v>
      </c>
      <c r="L4920" s="31" t="s">
        <v>134</v>
      </c>
      <c r="M4920" s="174">
        <v>45764.0</v>
      </c>
      <c r="N4920" s="31" t="s">
        <v>2</v>
      </c>
      <c r="O4920" s="173">
        <v>1.0</v>
      </c>
    </row>
    <row r="4921">
      <c r="A4921" s="99" t="s">
        <v>11131</v>
      </c>
      <c r="B4921" s="168" t="s">
        <v>11132</v>
      </c>
      <c r="C4921" s="31" t="s">
        <v>1725</v>
      </c>
      <c r="D4921" s="168" t="s">
        <v>11133</v>
      </c>
      <c r="E4921" s="31" t="s">
        <v>11134</v>
      </c>
      <c r="F4921" s="31" t="s">
        <v>401</v>
      </c>
      <c r="G4921" s="163" t="s">
        <v>1728</v>
      </c>
      <c r="H4921" s="31" t="s">
        <v>1728</v>
      </c>
      <c r="I4921" s="168" t="s">
        <v>9356</v>
      </c>
      <c r="J4921" s="173">
        <v>1.0</v>
      </c>
      <c r="K4921" s="31" t="s">
        <v>945</v>
      </c>
      <c r="L4921" s="31" t="s">
        <v>134</v>
      </c>
      <c r="M4921" s="174">
        <v>45764.0</v>
      </c>
      <c r="N4921" s="31" t="s">
        <v>2</v>
      </c>
      <c r="O4921" s="173">
        <v>1.0</v>
      </c>
    </row>
    <row r="4922">
      <c r="A4922" s="99" t="s">
        <v>11135</v>
      </c>
      <c r="B4922" s="168" t="s">
        <v>10893</v>
      </c>
      <c r="C4922" s="31" t="s">
        <v>1735</v>
      </c>
      <c r="D4922" s="168" t="s">
        <v>10894</v>
      </c>
      <c r="E4922" s="31" t="s">
        <v>10895</v>
      </c>
      <c r="F4922" s="31" t="s">
        <v>403</v>
      </c>
      <c r="G4922" s="168" t="s">
        <v>1736</v>
      </c>
      <c r="H4922" s="31" t="s">
        <v>1733</v>
      </c>
      <c r="I4922" s="168" t="s">
        <v>9356</v>
      </c>
      <c r="J4922" s="173">
        <v>1.0</v>
      </c>
      <c r="K4922" s="31" t="s">
        <v>945</v>
      </c>
      <c r="L4922" s="31" t="s">
        <v>134</v>
      </c>
      <c r="M4922" s="174">
        <v>45764.0</v>
      </c>
      <c r="N4922" s="31" t="s">
        <v>2</v>
      </c>
      <c r="O4922" s="173">
        <v>1.0</v>
      </c>
    </row>
    <row r="4923">
      <c r="A4923" s="31"/>
      <c r="B4923" s="163"/>
      <c r="C4923" s="31"/>
      <c r="D4923" s="163"/>
      <c r="E4923" s="31"/>
      <c r="F4923" s="31"/>
      <c r="G4923" s="163"/>
      <c r="H4923" s="31"/>
      <c r="I4923" s="163"/>
      <c r="J4923" s="173"/>
      <c r="K4923" s="31"/>
      <c r="L4923" s="31"/>
      <c r="M4923" s="174"/>
      <c r="N4923" s="31"/>
      <c r="O4923" s="173"/>
    </row>
    <row r="4924">
      <c r="A4924" s="99" t="s">
        <v>11136</v>
      </c>
      <c r="B4924" s="168" t="s">
        <v>11128</v>
      </c>
      <c r="C4924" s="31" t="s">
        <v>1732</v>
      </c>
      <c r="D4924" s="168" t="s">
        <v>11129</v>
      </c>
      <c r="E4924" s="31" t="s">
        <v>11130</v>
      </c>
      <c r="F4924" s="31" t="s">
        <v>178</v>
      </c>
      <c r="G4924" s="168" t="s">
        <v>7953</v>
      </c>
      <c r="H4924" s="31" t="s">
        <v>7912</v>
      </c>
      <c r="I4924" s="168" t="s">
        <v>1755</v>
      </c>
      <c r="J4924" s="173">
        <v>1.0</v>
      </c>
      <c r="K4924" s="31" t="s">
        <v>9</v>
      </c>
      <c r="L4924" s="31" t="s">
        <v>134</v>
      </c>
      <c r="M4924" s="174">
        <v>45764.0</v>
      </c>
      <c r="N4924" s="31" t="s">
        <v>2</v>
      </c>
      <c r="O4924" s="173">
        <v>1.0</v>
      </c>
    </row>
    <row r="4925">
      <c r="A4925" s="99" t="s">
        <v>11137</v>
      </c>
      <c r="B4925" s="168" t="s">
        <v>10533</v>
      </c>
      <c r="C4925" s="31" t="s">
        <v>1735</v>
      </c>
      <c r="D4925" s="168" t="s">
        <v>10534</v>
      </c>
      <c r="E4925" s="31" t="s">
        <v>4133</v>
      </c>
      <c r="F4925" s="31" t="s">
        <v>129</v>
      </c>
      <c r="G4925" s="168" t="s">
        <v>10696</v>
      </c>
      <c r="H4925" s="31" t="s">
        <v>87</v>
      </c>
      <c r="I4925" s="168" t="s">
        <v>9356</v>
      </c>
      <c r="J4925" s="173">
        <v>1.0</v>
      </c>
      <c r="K4925" s="31" t="s">
        <v>945</v>
      </c>
      <c r="L4925" s="31" t="s">
        <v>134</v>
      </c>
      <c r="M4925" s="174">
        <v>45764.0</v>
      </c>
      <c r="N4925" s="31" t="s">
        <v>2</v>
      </c>
      <c r="O4925" s="173">
        <v>1.0</v>
      </c>
    </row>
    <row r="4926">
      <c r="A4926" s="99" t="s">
        <v>11138</v>
      </c>
      <c r="B4926" s="168" t="s">
        <v>10878</v>
      </c>
      <c r="C4926" s="31" t="s">
        <v>1735</v>
      </c>
      <c r="D4926" s="168" t="s">
        <v>10879</v>
      </c>
      <c r="E4926" s="31" t="s">
        <v>10880</v>
      </c>
      <c r="F4926" s="31" t="s">
        <v>132</v>
      </c>
      <c r="G4926" s="168" t="s">
        <v>6736</v>
      </c>
      <c r="H4926" s="31" t="s">
        <v>6716</v>
      </c>
      <c r="I4926" s="168" t="s">
        <v>1729</v>
      </c>
      <c r="J4926" s="173">
        <v>1.0</v>
      </c>
      <c r="K4926" s="31" t="s">
        <v>82</v>
      </c>
      <c r="L4926" s="31" t="s">
        <v>134</v>
      </c>
      <c r="M4926" s="174">
        <v>45764.0</v>
      </c>
      <c r="N4926" s="31" t="s">
        <v>2</v>
      </c>
      <c r="O4926" s="173">
        <v>1.0</v>
      </c>
    </row>
    <row r="4927">
      <c r="A4927" s="99" t="s">
        <v>11139</v>
      </c>
      <c r="B4927" s="168" t="s">
        <v>10831</v>
      </c>
      <c r="C4927" s="31" t="s">
        <v>1735</v>
      </c>
      <c r="D4927" s="168" t="s">
        <v>10832</v>
      </c>
      <c r="E4927" s="31" t="s">
        <v>3036</v>
      </c>
      <c r="F4927" s="31" t="s">
        <v>722</v>
      </c>
      <c r="G4927" s="168" t="s">
        <v>7953</v>
      </c>
      <c r="H4927" s="31" t="s">
        <v>7912</v>
      </c>
      <c r="I4927" s="168" t="s">
        <v>9356</v>
      </c>
      <c r="J4927" s="173">
        <v>1.0</v>
      </c>
      <c r="K4927" s="31" t="s">
        <v>945</v>
      </c>
      <c r="L4927" s="31" t="s">
        <v>134</v>
      </c>
      <c r="M4927" s="174">
        <v>45764.0</v>
      </c>
      <c r="N4927" s="31" t="s">
        <v>2</v>
      </c>
      <c r="O4927" s="173">
        <v>1.0</v>
      </c>
    </row>
    <row r="4928">
      <c r="A4928" s="99" t="s">
        <v>11140</v>
      </c>
      <c r="B4928" s="168" t="s">
        <v>11113</v>
      </c>
      <c r="C4928" s="31" t="s">
        <v>1732</v>
      </c>
      <c r="D4928" s="168" t="s">
        <v>11114</v>
      </c>
      <c r="E4928" s="31" t="s">
        <v>11115</v>
      </c>
      <c r="F4928" s="31" t="s">
        <v>401</v>
      </c>
      <c r="G4928" s="168" t="s">
        <v>1749</v>
      </c>
      <c r="H4928" s="31" t="s">
        <v>1742</v>
      </c>
      <c r="I4928" s="168" t="s">
        <v>9356</v>
      </c>
      <c r="J4928" s="173">
        <v>1.0</v>
      </c>
      <c r="K4928" s="31" t="s">
        <v>945</v>
      </c>
      <c r="L4928" s="31" t="s">
        <v>134</v>
      </c>
      <c r="M4928" s="174">
        <v>45764.0</v>
      </c>
      <c r="N4928" s="31" t="s">
        <v>2</v>
      </c>
      <c r="O4928" s="173">
        <v>1.0</v>
      </c>
    </row>
    <row r="4929">
      <c r="A4929" s="99" t="s">
        <v>11141</v>
      </c>
      <c r="B4929" s="168" t="s">
        <v>11122</v>
      </c>
      <c r="C4929" s="31" t="s">
        <v>1732</v>
      </c>
      <c r="D4929" s="168" t="s">
        <v>11123</v>
      </c>
      <c r="E4929" s="31" t="s">
        <v>11124</v>
      </c>
      <c r="F4929" s="31" t="s">
        <v>132</v>
      </c>
      <c r="G4929" s="168" t="s">
        <v>7953</v>
      </c>
      <c r="H4929" s="31" t="s">
        <v>7912</v>
      </c>
      <c r="I4929" s="168" t="s">
        <v>1755</v>
      </c>
      <c r="J4929" s="173">
        <v>1.0</v>
      </c>
      <c r="K4929" s="31" t="s">
        <v>9</v>
      </c>
      <c r="L4929" s="31" t="s">
        <v>134</v>
      </c>
      <c r="M4929" s="174">
        <v>45764.0</v>
      </c>
      <c r="N4929" s="31" t="s">
        <v>2</v>
      </c>
      <c r="O4929" s="173">
        <v>1.0</v>
      </c>
    </row>
    <row r="4930">
      <c r="A4930" s="99" t="s">
        <v>11142</v>
      </c>
      <c r="B4930" s="168" t="s">
        <v>10940</v>
      </c>
      <c r="C4930" s="31" t="s">
        <v>1735</v>
      </c>
      <c r="D4930" s="168" t="s">
        <v>10941</v>
      </c>
      <c r="E4930" s="31" t="s">
        <v>10942</v>
      </c>
      <c r="F4930" s="31" t="s">
        <v>401</v>
      </c>
      <c r="G4930" s="168" t="s">
        <v>8778</v>
      </c>
      <c r="H4930" s="31" t="s">
        <v>8043</v>
      </c>
      <c r="I4930" s="168" t="s">
        <v>1729</v>
      </c>
      <c r="J4930" s="173">
        <v>1.0</v>
      </c>
      <c r="K4930" s="31" t="s">
        <v>82</v>
      </c>
      <c r="L4930" s="31" t="s">
        <v>134</v>
      </c>
      <c r="M4930" s="174">
        <v>45764.0</v>
      </c>
      <c r="N4930" s="31" t="s">
        <v>2</v>
      </c>
      <c r="O4930" s="173">
        <v>1.0</v>
      </c>
    </row>
    <row r="4931">
      <c r="A4931" s="99" t="s">
        <v>11143</v>
      </c>
      <c r="B4931" s="168" t="s">
        <v>11144</v>
      </c>
      <c r="C4931" s="31" t="s">
        <v>1725</v>
      </c>
      <c r="D4931" s="168" t="s">
        <v>11145</v>
      </c>
      <c r="E4931" s="31" t="s">
        <v>11146</v>
      </c>
      <c r="F4931" s="31" t="s">
        <v>513</v>
      </c>
      <c r="G4931" s="163" t="s">
        <v>1728</v>
      </c>
      <c r="H4931" s="31" t="s">
        <v>1728</v>
      </c>
      <c r="I4931" s="168" t="s">
        <v>1729</v>
      </c>
      <c r="J4931" s="173">
        <v>1.0</v>
      </c>
      <c r="K4931" s="31" t="s">
        <v>82</v>
      </c>
      <c r="L4931" s="31" t="s">
        <v>134</v>
      </c>
      <c r="M4931" s="174">
        <v>45764.0</v>
      </c>
      <c r="N4931" s="31" t="s">
        <v>2</v>
      </c>
      <c r="O4931" s="173">
        <v>1.0</v>
      </c>
    </row>
    <row r="4932">
      <c r="A4932" s="99" t="s">
        <v>11147</v>
      </c>
      <c r="B4932" s="168" t="s">
        <v>11144</v>
      </c>
      <c r="C4932" s="31" t="s">
        <v>1732</v>
      </c>
      <c r="D4932" s="168" t="s">
        <v>11145</v>
      </c>
      <c r="E4932" s="31" t="s">
        <v>11146</v>
      </c>
      <c r="F4932" s="31" t="s">
        <v>513</v>
      </c>
      <c r="G4932" s="168" t="s">
        <v>8744</v>
      </c>
      <c r="H4932" s="31" t="s">
        <v>8048</v>
      </c>
      <c r="I4932" s="168" t="s">
        <v>1729</v>
      </c>
      <c r="J4932" s="173">
        <v>1.0</v>
      </c>
      <c r="K4932" s="31" t="s">
        <v>82</v>
      </c>
      <c r="L4932" s="31" t="s">
        <v>134</v>
      </c>
      <c r="M4932" s="174">
        <v>45764.0</v>
      </c>
      <c r="N4932" s="31" t="s">
        <v>2</v>
      </c>
      <c r="O4932" s="173">
        <v>1.0</v>
      </c>
    </row>
    <row r="4933">
      <c r="A4933" s="99" t="s">
        <v>11148</v>
      </c>
      <c r="B4933" s="168" t="s">
        <v>11149</v>
      </c>
      <c r="C4933" s="31" t="s">
        <v>1725</v>
      </c>
      <c r="D4933" s="168" t="s">
        <v>11150</v>
      </c>
      <c r="E4933" s="31" t="s">
        <v>4865</v>
      </c>
      <c r="F4933" s="31" t="s">
        <v>403</v>
      </c>
      <c r="G4933" s="163" t="s">
        <v>1728</v>
      </c>
      <c r="H4933" s="31" t="s">
        <v>1728</v>
      </c>
      <c r="I4933" s="168" t="s">
        <v>1729</v>
      </c>
      <c r="J4933" s="173">
        <v>1.0</v>
      </c>
      <c r="K4933" s="31" t="s">
        <v>82</v>
      </c>
      <c r="L4933" s="31" t="s">
        <v>134</v>
      </c>
      <c r="M4933" s="174">
        <v>45764.0</v>
      </c>
      <c r="N4933" s="31" t="s">
        <v>2</v>
      </c>
      <c r="O4933" s="173">
        <v>1.0</v>
      </c>
    </row>
    <row r="4934">
      <c r="A4934" s="99" t="s">
        <v>11151</v>
      </c>
      <c r="B4934" s="168" t="s">
        <v>11152</v>
      </c>
      <c r="C4934" s="31" t="s">
        <v>1725</v>
      </c>
      <c r="D4934" s="168" t="s">
        <v>11153</v>
      </c>
      <c r="E4934" s="31" t="s">
        <v>11154</v>
      </c>
      <c r="F4934" s="31" t="s">
        <v>513</v>
      </c>
      <c r="G4934" s="163" t="s">
        <v>1728</v>
      </c>
      <c r="H4934" s="31" t="s">
        <v>1728</v>
      </c>
      <c r="I4934" s="168" t="s">
        <v>1755</v>
      </c>
      <c r="J4934" s="173">
        <v>1.0</v>
      </c>
      <c r="K4934" s="31" t="s">
        <v>9</v>
      </c>
      <c r="L4934" s="31" t="s">
        <v>134</v>
      </c>
      <c r="M4934" s="174">
        <v>45764.0</v>
      </c>
      <c r="N4934" s="31" t="s">
        <v>2</v>
      </c>
      <c r="O4934" s="173">
        <v>1.0</v>
      </c>
    </row>
    <row r="4935">
      <c r="A4935" s="99" t="s">
        <v>11155</v>
      </c>
      <c r="B4935" s="168" t="s">
        <v>11149</v>
      </c>
      <c r="C4935" s="31" t="s">
        <v>1732</v>
      </c>
      <c r="D4935" s="168" t="s">
        <v>11150</v>
      </c>
      <c r="E4935" s="31" t="s">
        <v>4865</v>
      </c>
      <c r="F4935" s="31" t="s">
        <v>403</v>
      </c>
      <c r="G4935" s="168" t="s">
        <v>1736</v>
      </c>
      <c r="H4935" s="31" t="s">
        <v>1733</v>
      </c>
      <c r="I4935" s="168" t="s">
        <v>1729</v>
      </c>
      <c r="J4935" s="173">
        <v>1.0</v>
      </c>
      <c r="K4935" s="31" t="s">
        <v>82</v>
      </c>
      <c r="L4935" s="31" t="s">
        <v>134</v>
      </c>
      <c r="M4935" s="174">
        <v>45764.0</v>
      </c>
      <c r="N4935" s="31" t="s">
        <v>2</v>
      </c>
      <c r="O4935" s="173">
        <v>1.0</v>
      </c>
    </row>
    <row r="4936">
      <c r="A4936" s="99" t="s">
        <v>11156</v>
      </c>
      <c r="B4936" s="168" t="s">
        <v>10822</v>
      </c>
      <c r="C4936" s="31" t="s">
        <v>1735</v>
      </c>
      <c r="D4936" s="168" t="s">
        <v>10823</v>
      </c>
      <c r="E4936" s="31" t="s">
        <v>10824</v>
      </c>
      <c r="F4936" s="31" t="s">
        <v>403</v>
      </c>
      <c r="G4936" s="168" t="s">
        <v>1736</v>
      </c>
      <c r="H4936" s="31" t="s">
        <v>1733</v>
      </c>
      <c r="I4936" s="168" t="s">
        <v>1755</v>
      </c>
      <c r="J4936" s="173">
        <v>1.0</v>
      </c>
      <c r="K4936" s="31" t="s">
        <v>9</v>
      </c>
      <c r="L4936" s="31" t="s">
        <v>134</v>
      </c>
      <c r="M4936" s="174">
        <v>45764.0</v>
      </c>
      <c r="N4936" s="31" t="s">
        <v>2</v>
      </c>
      <c r="O4936" s="173">
        <v>1.0</v>
      </c>
    </row>
    <row r="4937">
      <c r="A4937" s="99" t="s">
        <v>11157</v>
      </c>
      <c r="B4937" s="168" t="s">
        <v>10822</v>
      </c>
      <c r="C4937" s="31" t="s">
        <v>1735</v>
      </c>
      <c r="D4937" s="168" t="s">
        <v>10823</v>
      </c>
      <c r="E4937" s="31" t="s">
        <v>10824</v>
      </c>
      <c r="F4937" s="31" t="s">
        <v>403</v>
      </c>
      <c r="G4937" s="168" t="s">
        <v>1736</v>
      </c>
      <c r="H4937" s="31" t="s">
        <v>1733</v>
      </c>
      <c r="I4937" s="168" t="s">
        <v>1729</v>
      </c>
      <c r="J4937" s="173">
        <v>1.0</v>
      </c>
      <c r="K4937" s="31" t="s">
        <v>82</v>
      </c>
      <c r="L4937" s="31" t="s">
        <v>134</v>
      </c>
      <c r="M4937" s="174">
        <v>45764.0</v>
      </c>
      <c r="N4937" s="31" t="s">
        <v>2</v>
      </c>
      <c r="O4937" s="173">
        <v>1.0</v>
      </c>
    </row>
    <row r="4938">
      <c r="A4938" s="99" t="s">
        <v>11158</v>
      </c>
      <c r="B4938" s="168" t="s">
        <v>11159</v>
      </c>
      <c r="C4938" s="31" t="s">
        <v>1725</v>
      </c>
      <c r="D4938" s="168" t="s">
        <v>11160</v>
      </c>
      <c r="E4938" s="31" t="s">
        <v>11161</v>
      </c>
      <c r="F4938" s="31" t="s">
        <v>722</v>
      </c>
      <c r="G4938" s="163" t="s">
        <v>1728</v>
      </c>
      <c r="H4938" s="31" t="s">
        <v>1728</v>
      </c>
      <c r="I4938" s="168" t="s">
        <v>1755</v>
      </c>
      <c r="J4938" s="173">
        <v>1.0</v>
      </c>
      <c r="K4938" s="31" t="s">
        <v>9</v>
      </c>
      <c r="L4938" s="31" t="s">
        <v>134</v>
      </c>
      <c r="M4938" s="174">
        <v>45764.0</v>
      </c>
      <c r="N4938" s="31" t="s">
        <v>2</v>
      </c>
      <c r="O4938" s="173">
        <v>1.0</v>
      </c>
    </row>
    <row r="4939">
      <c r="A4939" s="99" t="s">
        <v>11162</v>
      </c>
      <c r="B4939" s="168" t="s">
        <v>11152</v>
      </c>
      <c r="C4939" s="31" t="s">
        <v>1732</v>
      </c>
      <c r="D4939" s="168" t="s">
        <v>11153</v>
      </c>
      <c r="E4939" s="31" t="s">
        <v>11154</v>
      </c>
      <c r="F4939" s="31" t="s">
        <v>513</v>
      </c>
      <c r="G4939" s="168" t="s">
        <v>1736</v>
      </c>
      <c r="H4939" s="31" t="s">
        <v>1733</v>
      </c>
      <c r="I4939" s="168" t="s">
        <v>1755</v>
      </c>
      <c r="J4939" s="173">
        <v>1.0</v>
      </c>
      <c r="K4939" s="31" t="s">
        <v>9</v>
      </c>
      <c r="L4939" s="31" t="s">
        <v>134</v>
      </c>
      <c r="M4939" s="174">
        <v>45764.0</v>
      </c>
      <c r="N4939" s="31" t="s">
        <v>2</v>
      </c>
      <c r="O4939" s="173">
        <v>1.0</v>
      </c>
    </row>
    <row r="4940">
      <c r="A4940" s="99" t="s">
        <v>11163</v>
      </c>
      <c r="B4940" s="168" t="s">
        <v>11164</v>
      </c>
      <c r="C4940" s="31" t="s">
        <v>1725</v>
      </c>
      <c r="D4940" s="168" t="s">
        <v>11165</v>
      </c>
      <c r="E4940" s="31" t="s">
        <v>11166</v>
      </c>
      <c r="F4940" s="31" t="s">
        <v>178</v>
      </c>
      <c r="G4940" s="163" t="s">
        <v>1728</v>
      </c>
      <c r="H4940" s="31" t="s">
        <v>1728</v>
      </c>
      <c r="I4940" s="168" t="s">
        <v>1755</v>
      </c>
      <c r="J4940" s="173">
        <v>1.0</v>
      </c>
      <c r="K4940" s="31" t="s">
        <v>9</v>
      </c>
      <c r="L4940" s="31" t="s">
        <v>134</v>
      </c>
      <c r="M4940" s="174">
        <v>45764.0</v>
      </c>
      <c r="N4940" s="31" t="s">
        <v>2</v>
      </c>
      <c r="O4940" s="173">
        <v>1.0</v>
      </c>
    </row>
    <row r="4941">
      <c r="A4941" s="99" t="s">
        <v>11167</v>
      </c>
      <c r="B4941" s="168" t="s">
        <v>11168</v>
      </c>
      <c r="C4941" s="31" t="s">
        <v>1725</v>
      </c>
      <c r="D4941" s="168" t="s">
        <v>11169</v>
      </c>
      <c r="E4941" s="31" t="s">
        <v>11170</v>
      </c>
      <c r="F4941" s="31" t="s">
        <v>722</v>
      </c>
      <c r="G4941" s="163" t="s">
        <v>1728</v>
      </c>
      <c r="H4941" s="31" t="s">
        <v>1728</v>
      </c>
      <c r="I4941" s="168" t="s">
        <v>9356</v>
      </c>
      <c r="J4941" s="173">
        <v>1.0</v>
      </c>
      <c r="K4941" s="31" t="s">
        <v>945</v>
      </c>
      <c r="L4941" s="31" t="s">
        <v>134</v>
      </c>
      <c r="M4941" s="174">
        <v>45764.0</v>
      </c>
      <c r="N4941" s="31" t="s">
        <v>2</v>
      </c>
      <c r="O4941" s="173">
        <v>1.0</v>
      </c>
    </row>
    <row r="4942">
      <c r="A4942" s="99" t="s">
        <v>11171</v>
      </c>
      <c r="B4942" s="168" t="s">
        <v>11103</v>
      </c>
      <c r="C4942" s="31" t="s">
        <v>1732</v>
      </c>
      <c r="D4942" s="168" t="s">
        <v>11104</v>
      </c>
      <c r="E4942" s="31" t="s">
        <v>11105</v>
      </c>
      <c r="F4942" s="31" t="s">
        <v>131</v>
      </c>
      <c r="G4942" s="168" t="s">
        <v>8730</v>
      </c>
      <c r="H4942" s="31" t="s">
        <v>8731</v>
      </c>
      <c r="I4942" s="168" t="s">
        <v>9356</v>
      </c>
      <c r="J4942" s="173">
        <v>1.0</v>
      </c>
      <c r="K4942" s="31" t="s">
        <v>945</v>
      </c>
      <c r="L4942" s="31" t="s">
        <v>134</v>
      </c>
      <c r="M4942" s="174">
        <v>45764.0</v>
      </c>
      <c r="N4942" s="31" t="s">
        <v>2</v>
      </c>
      <c r="O4942" s="173">
        <v>1.0</v>
      </c>
    </row>
    <row r="4943">
      <c r="A4943" s="99" t="s">
        <v>11172</v>
      </c>
      <c r="B4943" s="168" t="s">
        <v>10801</v>
      </c>
      <c r="C4943" s="31" t="s">
        <v>1735</v>
      </c>
      <c r="D4943" s="168" t="s">
        <v>10802</v>
      </c>
      <c r="E4943" s="31" t="s">
        <v>2890</v>
      </c>
      <c r="F4943" s="31" t="s">
        <v>178</v>
      </c>
      <c r="G4943" s="168" t="s">
        <v>8012</v>
      </c>
      <c r="H4943" s="31" t="s">
        <v>7841</v>
      </c>
      <c r="I4943" s="168" t="s">
        <v>1755</v>
      </c>
      <c r="J4943" s="173">
        <v>1.0</v>
      </c>
      <c r="K4943" s="31" t="s">
        <v>9</v>
      </c>
      <c r="L4943" s="31" t="s">
        <v>134</v>
      </c>
      <c r="M4943" s="174">
        <v>45764.0</v>
      </c>
      <c r="N4943" s="31" t="s">
        <v>2</v>
      </c>
      <c r="O4943" s="173">
        <v>1.0</v>
      </c>
    </row>
    <row r="4944">
      <c r="A4944" s="99" t="s">
        <v>11173</v>
      </c>
      <c r="B4944" s="168" t="s">
        <v>11132</v>
      </c>
      <c r="C4944" s="31" t="s">
        <v>1732</v>
      </c>
      <c r="D4944" s="168" t="s">
        <v>11133</v>
      </c>
      <c r="E4944" s="31" t="s">
        <v>11134</v>
      </c>
      <c r="F4944" s="31" t="s">
        <v>401</v>
      </c>
      <c r="G4944" s="168" t="s">
        <v>1749</v>
      </c>
      <c r="H4944" s="31" t="s">
        <v>1742</v>
      </c>
      <c r="I4944" s="168" t="s">
        <v>9356</v>
      </c>
      <c r="J4944" s="173">
        <v>1.0</v>
      </c>
      <c r="K4944" s="31" t="s">
        <v>945</v>
      </c>
      <c r="L4944" s="31" t="s">
        <v>134</v>
      </c>
      <c r="M4944" s="174">
        <v>45764.0</v>
      </c>
      <c r="N4944" s="31" t="s">
        <v>2</v>
      </c>
      <c r="O4944" s="173">
        <v>1.0</v>
      </c>
    </row>
    <row r="4945">
      <c r="A4945" s="99" t="s">
        <v>11174</v>
      </c>
      <c r="B4945" s="168" t="s">
        <v>10197</v>
      </c>
      <c r="C4945" s="31" t="s">
        <v>1735</v>
      </c>
      <c r="D4945" s="168" t="s">
        <v>10198</v>
      </c>
      <c r="E4945" s="31" t="s">
        <v>2320</v>
      </c>
      <c r="F4945" s="31" t="s">
        <v>129</v>
      </c>
      <c r="G4945" s="168" t="s">
        <v>6891</v>
      </c>
      <c r="H4945" s="31" t="s">
        <v>6719</v>
      </c>
      <c r="I4945" s="168" t="s">
        <v>1755</v>
      </c>
      <c r="J4945" s="173">
        <v>1.0</v>
      </c>
      <c r="K4945" s="31" t="s">
        <v>9</v>
      </c>
      <c r="L4945" s="31" t="s">
        <v>134</v>
      </c>
      <c r="M4945" s="174">
        <v>45764.0</v>
      </c>
      <c r="N4945" s="31" t="s">
        <v>2</v>
      </c>
      <c r="O4945" s="173">
        <v>1.0</v>
      </c>
    </row>
    <row r="4946">
      <c r="A4946" s="99" t="s">
        <v>11175</v>
      </c>
      <c r="B4946" s="168" t="s">
        <v>11164</v>
      </c>
      <c r="C4946" s="31" t="s">
        <v>1732</v>
      </c>
      <c r="D4946" s="168" t="s">
        <v>11165</v>
      </c>
      <c r="E4946" s="31" t="s">
        <v>11166</v>
      </c>
      <c r="F4946" s="31" t="s">
        <v>178</v>
      </c>
      <c r="G4946" s="168" t="s">
        <v>8012</v>
      </c>
      <c r="H4946" s="31" t="s">
        <v>7841</v>
      </c>
      <c r="I4946" s="168" t="s">
        <v>1755</v>
      </c>
      <c r="J4946" s="173">
        <v>1.0</v>
      </c>
      <c r="K4946" s="31" t="s">
        <v>9</v>
      </c>
      <c r="L4946" s="31" t="s">
        <v>134</v>
      </c>
      <c r="M4946" s="174">
        <v>45764.0</v>
      </c>
      <c r="N4946" s="31" t="s">
        <v>2</v>
      </c>
      <c r="O4946" s="173">
        <v>1.0</v>
      </c>
    </row>
    <row r="4947">
      <c r="A4947" s="99" t="s">
        <v>11176</v>
      </c>
      <c r="B4947" s="168" t="s">
        <v>11039</v>
      </c>
      <c r="C4947" s="31" t="s">
        <v>1735</v>
      </c>
      <c r="D4947" s="168" t="s">
        <v>11040</v>
      </c>
      <c r="E4947" s="31" t="s">
        <v>11041</v>
      </c>
      <c r="F4947" s="31" t="s">
        <v>722</v>
      </c>
      <c r="G4947" s="168" t="s">
        <v>6811</v>
      </c>
      <c r="H4947" s="31" t="s">
        <v>6812</v>
      </c>
      <c r="I4947" s="168" t="s">
        <v>1729</v>
      </c>
      <c r="J4947" s="173">
        <v>1.0</v>
      </c>
      <c r="K4947" s="31" t="s">
        <v>82</v>
      </c>
      <c r="L4947" s="31" t="s">
        <v>134</v>
      </c>
      <c r="M4947" s="174">
        <v>45764.0</v>
      </c>
      <c r="N4947" s="31" t="s">
        <v>2</v>
      </c>
      <c r="O4947" s="173">
        <v>1.0</v>
      </c>
    </row>
    <row r="4948">
      <c r="A4948" s="99" t="s">
        <v>11177</v>
      </c>
      <c r="B4948" s="168" t="s">
        <v>11082</v>
      </c>
      <c r="C4948" s="31" t="s">
        <v>1735</v>
      </c>
      <c r="D4948" s="168" t="s">
        <v>11083</v>
      </c>
      <c r="E4948" s="31" t="s">
        <v>11084</v>
      </c>
      <c r="F4948" s="31" t="s">
        <v>401</v>
      </c>
      <c r="G4948" s="168" t="s">
        <v>1749</v>
      </c>
      <c r="H4948" s="31" t="s">
        <v>1742</v>
      </c>
      <c r="I4948" s="168" t="s">
        <v>9356</v>
      </c>
      <c r="J4948" s="173">
        <v>1.0</v>
      </c>
      <c r="K4948" s="31" t="s">
        <v>945</v>
      </c>
      <c r="L4948" s="31" t="s">
        <v>134</v>
      </c>
      <c r="M4948" s="174">
        <v>45764.0</v>
      </c>
      <c r="N4948" s="31" t="s">
        <v>2</v>
      </c>
      <c r="O4948" s="173">
        <v>1.0</v>
      </c>
    </row>
    <row r="4949">
      <c r="A4949" s="99" t="s">
        <v>11178</v>
      </c>
      <c r="B4949" s="168" t="s">
        <v>11179</v>
      </c>
      <c r="C4949" s="31" t="s">
        <v>1725</v>
      </c>
      <c r="D4949" s="168" t="s">
        <v>11180</v>
      </c>
      <c r="E4949" s="31" t="s">
        <v>11181</v>
      </c>
      <c r="F4949" s="31" t="s">
        <v>401</v>
      </c>
      <c r="G4949" s="163" t="s">
        <v>1728</v>
      </c>
      <c r="H4949" s="31" t="s">
        <v>1728</v>
      </c>
      <c r="I4949" s="168" t="s">
        <v>1729</v>
      </c>
      <c r="J4949" s="173">
        <v>1.0</v>
      </c>
      <c r="K4949" s="31" t="s">
        <v>82</v>
      </c>
      <c r="L4949" s="31" t="s">
        <v>134</v>
      </c>
      <c r="M4949" s="174">
        <v>45764.0</v>
      </c>
      <c r="N4949" s="31" t="s">
        <v>2</v>
      </c>
      <c r="O4949" s="173">
        <v>1.0</v>
      </c>
    </row>
    <row r="4950">
      <c r="A4950" s="99" t="s">
        <v>11182</v>
      </c>
      <c r="B4950" s="168" t="s">
        <v>11179</v>
      </c>
      <c r="C4950" s="31" t="s">
        <v>1725</v>
      </c>
      <c r="D4950" s="168" t="s">
        <v>11180</v>
      </c>
      <c r="E4950" s="31" t="s">
        <v>11181</v>
      </c>
      <c r="F4950" s="31" t="s">
        <v>401</v>
      </c>
      <c r="G4950" s="163" t="s">
        <v>1728</v>
      </c>
      <c r="H4950" s="31" t="s">
        <v>1728</v>
      </c>
      <c r="I4950" s="168" t="s">
        <v>9356</v>
      </c>
      <c r="J4950" s="173">
        <v>1.0</v>
      </c>
      <c r="K4950" s="31" t="s">
        <v>945</v>
      </c>
      <c r="L4950" s="31" t="s">
        <v>134</v>
      </c>
      <c r="M4950" s="174">
        <v>45764.0</v>
      </c>
      <c r="N4950" s="31" t="s">
        <v>2</v>
      </c>
      <c r="O4950" s="173">
        <v>1.0</v>
      </c>
    </row>
    <row r="4951">
      <c r="A4951" s="99" t="s">
        <v>11183</v>
      </c>
      <c r="B4951" s="168" t="s">
        <v>11159</v>
      </c>
      <c r="C4951" s="31" t="s">
        <v>1732</v>
      </c>
      <c r="D4951" s="168" t="s">
        <v>11160</v>
      </c>
      <c r="E4951" s="31" t="s">
        <v>11161</v>
      </c>
      <c r="F4951" s="31" t="s">
        <v>722</v>
      </c>
      <c r="G4951" s="168" t="s">
        <v>8012</v>
      </c>
      <c r="H4951" s="31" t="s">
        <v>7841</v>
      </c>
      <c r="I4951" s="168" t="s">
        <v>1755</v>
      </c>
      <c r="J4951" s="173">
        <v>1.0</v>
      </c>
      <c r="K4951" s="31" t="s">
        <v>9</v>
      </c>
      <c r="L4951" s="31" t="s">
        <v>134</v>
      </c>
      <c r="M4951" s="174">
        <v>45764.0</v>
      </c>
      <c r="N4951" s="31" t="s">
        <v>2</v>
      </c>
      <c r="O4951" s="173">
        <v>1.0</v>
      </c>
    </row>
    <row r="4952">
      <c r="A4952" s="99" t="s">
        <v>11184</v>
      </c>
      <c r="B4952" s="168" t="s">
        <v>10982</v>
      </c>
      <c r="C4952" s="31" t="s">
        <v>1735</v>
      </c>
      <c r="D4952" s="168" t="s">
        <v>10983</v>
      </c>
      <c r="E4952" s="31" t="s">
        <v>10984</v>
      </c>
      <c r="F4952" s="31" t="s">
        <v>722</v>
      </c>
      <c r="G4952" s="168" t="s">
        <v>7953</v>
      </c>
      <c r="H4952" s="31" t="s">
        <v>7912</v>
      </c>
      <c r="I4952" s="168" t="s">
        <v>1755</v>
      </c>
      <c r="J4952" s="173">
        <v>1.0</v>
      </c>
      <c r="K4952" s="31" t="s">
        <v>9</v>
      </c>
      <c r="L4952" s="31" t="s">
        <v>134</v>
      </c>
      <c r="M4952" s="174">
        <v>45764.0</v>
      </c>
      <c r="N4952" s="31" t="s">
        <v>2</v>
      </c>
      <c r="O4952" s="173">
        <v>1.0</v>
      </c>
    </row>
    <row r="4953">
      <c r="A4953" s="99" t="s">
        <v>11185</v>
      </c>
      <c r="B4953" s="168" t="s">
        <v>10576</v>
      </c>
      <c r="C4953" s="31" t="s">
        <v>1735</v>
      </c>
      <c r="D4953" s="168" t="s">
        <v>10577</v>
      </c>
      <c r="E4953" s="31" t="s">
        <v>10578</v>
      </c>
      <c r="F4953" s="31" t="s">
        <v>517</v>
      </c>
      <c r="G4953" s="168" t="s">
        <v>8730</v>
      </c>
      <c r="H4953" s="31" t="s">
        <v>8731</v>
      </c>
      <c r="I4953" s="168" t="s">
        <v>1755</v>
      </c>
      <c r="J4953" s="173">
        <v>2.0</v>
      </c>
      <c r="K4953" s="31" t="s">
        <v>9</v>
      </c>
      <c r="L4953" s="31" t="s">
        <v>134</v>
      </c>
      <c r="M4953" s="174">
        <v>45764.0</v>
      </c>
      <c r="N4953" s="31" t="s">
        <v>2</v>
      </c>
      <c r="O4953" s="173">
        <v>2.0</v>
      </c>
    </row>
    <row r="4954">
      <c r="A4954" s="99" t="s">
        <v>11186</v>
      </c>
      <c r="B4954" s="168" t="s">
        <v>11149</v>
      </c>
      <c r="C4954" s="31" t="s">
        <v>1735</v>
      </c>
      <c r="D4954" s="168" t="s">
        <v>11150</v>
      </c>
      <c r="E4954" s="31" t="s">
        <v>4865</v>
      </c>
      <c r="F4954" s="31" t="s">
        <v>403</v>
      </c>
      <c r="G4954" s="168" t="s">
        <v>1736</v>
      </c>
      <c r="H4954" s="31" t="s">
        <v>1733</v>
      </c>
      <c r="I4954" s="168" t="s">
        <v>1729</v>
      </c>
      <c r="J4954" s="173">
        <v>1.0</v>
      </c>
      <c r="K4954" s="31" t="s">
        <v>82</v>
      </c>
      <c r="L4954" s="31" t="s">
        <v>134</v>
      </c>
      <c r="M4954" s="174">
        <v>45764.0</v>
      </c>
      <c r="N4954" s="31" t="s">
        <v>2</v>
      </c>
      <c r="O4954" s="173">
        <v>1.0</v>
      </c>
    </row>
    <row r="4955">
      <c r="A4955" s="99" t="s">
        <v>11187</v>
      </c>
      <c r="B4955" s="168" t="s">
        <v>11188</v>
      </c>
      <c r="C4955" s="31" t="s">
        <v>1725</v>
      </c>
      <c r="D4955" s="168" t="s">
        <v>11189</v>
      </c>
      <c r="E4955" s="31" t="s">
        <v>11190</v>
      </c>
      <c r="F4955" s="31" t="s">
        <v>178</v>
      </c>
      <c r="G4955" s="163" t="s">
        <v>1728</v>
      </c>
      <c r="H4955" s="31" t="s">
        <v>1728</v>
      </c>
      <c r="I4955" s="168" t="s">
        <v>1755</v>
      </c>
      <c r="J4955" s="173">
        <v>1.0</v>
      </c>
      <c r="K4955" s="31" t="s">
        <v>9</v>
      </c>
      <c r="L4955" s="31" t="s">
        <v>134</v>
      </c>
      <c r="M4955" s="174">
        <v>45764.0</v>
      </c>
      <c r="N4955" s="31" t="s">
        <v>2</v>
      </c>
      <c r="O4955" s="173">
        <v>1.0</v>
      </c>
    </row>
    <row r="4956">
      <c r="A4956" s="99" t="s">
        <v>11191</v>
      </c>
      <c r="B4956" s="168" t="s">
        <v>11188</v>
      </c>
      <c r="C4956" s="31" t="s">
        <v>1732</v>
      </c>
      <c r="D4956" s="168" t="s">
        <v>11189</v>
      </c>
      <c r="E4956" s="31" t="s">
        <v>11190</v>
      </c>
      <c r="F4956" s="31" t="s">
        <v>178</v>
      </c>
      <c r="G4956" s="168" t="s">
        <v>7953</v>
      </c>
      <c r="H4956" s="31" t="s">
        <v>7912</v>
      </c>
      <c r="I4956" s="168" t="s">
        <v>1755</v>
      </c>
      <c r="J4956" s="173">
        <v>1.0</v>
      </c>
      <c r="K4956" s="31" t="s">
        <v>9</v>
      </c>
      <c r="L4956" s="31" t="s">
        <v>134</v>
      </c>
      <c r="M4956" s="174">
        <v>45764.0</v>
      </c>
      <c r="N4956" s="31" t="s">
        <v>2</v>
      </c>
      <c r="O4956" s="173">
        <v>1.0</v>
      </c>
    </row>
    <row r="4957">
      <c r="A4957" s="99" t="s">
        <v>11192</v>
      </c>
      <c r="B4957" s="168" t="s">
        <v>10661</v>
      </c>
      <c r="C4957" s="31" t="s">
        <v>1735</v>
      </c>
      <c r="D4957" s="168" t="s">
        <v>10662</v>
      </c>
      <c r="E4957" s="31" t="s">
        <v>5028</v>
      </c>
      <c r="F4957" s="31" t="s">
        <v>129</v>
      </c>
      <c r="G4957" s="168" t="s">
        <v>10696</v>
      </c>
      <c r="H4957" s="31" t="s">
        <v>87</v>
      </c>
      <c r="I4957" s="168" t="s">
        <v>1755</v>
      </c>
      <c r="J4957" s="173">
        <v>1.0</v>
      </c>
      <c r="K4957" s="31" t="s">
        <v>9</v>
      </c>
      <c r="L4957" s="31" t="s">
        <v>134</v>
      </c>
      <c r="M4957" s="174">
        <v>45764.0</v>
      </c>
      <c r="N4957" s="31" t="s">
        <v>2</v>
      </c>
      <c r="O4957" s="173">
        <v>1.0</v>
      </c>
    </row>
    <row r="4958">
      <c r="A4958" s="99" t="s">
        <v>11193</v>
      </c>
      <c r="B4958" s="168" t="s">
        <v>11179</v>
      </c>
      <c r="C4958" s="31" t="s">
        <v>1732</v>
      </c>
      <c r="D4958" s="168" t="s">
        <v>11180</v>
      </c>
      <c r="E4958" s="31" t="s">
        <v>11181</v>
      </c>
      <c r="F4958" s="31" t="s">
        <v>401</v>
      </c>
      <c r="G4958" s="168" t="s">
        <v>1749</v>
      </c>
      <c r="H4958" s="31" t="s">
        <v>1742</v>
      </c>
      <c r="I4958" s="168" t="s">
        <v>9356</v>
      </c>
      <c r="J4958" s="173">
        <v>1.0</v>
      </c>
      <c r="K4958" s="31" t="s">
        <v>945</v>
      </c>
      <c r="L4958" s="31" t="s">
        <v>134</v>
      </c>
      <c r="M4958" s="174">
        <v>45764.0</v>
      </c>
      <c r="N4958" s="31" t="s">
        <v>2</v>
      </c>
      <c r="O4958" s="173">
        <v>1.0</v>
      </c>
    </row>
    <row r="4959">
      <c r="A4959" s="99" t="s">
        <v>11194</v>
      </c>
      <c r="B4959" s="168" t="s">
        <v>10604</v>
      </c>
      <c r="C4959" s="31" t="s">
        <v>1735</v>
      </c>
      <c r="D4959" s="168" t="s">
        <v>10605</v>
      </c>
      <c r="E4959" s="31" t="s">
        <v>2233</v>
      </c>
      <c r="F4959" s="31" t="s">
        <v>722</v>
      </c>
      <c r="G4959" s="168" t="s">
        <v>7953</v>
      </c>
      <c r="H4959" s="31" t="s">
        <v>7912</v>
      </c>
      <c r="I4959" s="168" t="s">
        <v>9356</v>
      </c>
      <c r="J4959" s="173">
        <v>1.0</v>
      </c>
      <c r="K4959" s="31" t="s">
        <v>945</v>
      </c>
      <c r="L4959" s="31" t="s">
        <v>134</v>
      </c>
      <c r="M4959" s="174">
        <v>45764.0</v>
      </c>
      <c r="N4959" s="31" t="s">
        <v>2</v>
      </c>
      <c r="O4959" s="173">
        <v>1.0</v>
      </c>
    </row>
    <row r="4960">
      <c r="A4960" s="99" t="s">
        <v>11195</v>
      </c>
      <c r="B4960" s="168" t="s">
        <v>11196</v>
      </c>
      <c r="C4960" s="31" t="s">
        <v>1725</v>
      </c>
      <c r="D4960" s="168" t="s">
        <v>11197</v>
      </c>
      <c r="E4960" s="31" t="s">
        <v>11198</v>
      </c>
      <c r="F4960" s="31" t="s">
        <v>178</v>
      </c>
      <c r="G4960" s="163" t="s">
        <v>1728</v>
      </c>
      <c r="H4960" s="31" t="s">
        <v>1728</v>
      </c>
      <c r="I4960" s="168" t="s">
        <v>1755</v>
      </c>
      <c r="J4960" s="173">
        <v>1.0</v>
      </c>
      <c r="K4960" s="31" t="s">
        <v>9</v>
      </c>
      <c r="L4960" s="31" t="s">
        <v>134</v>
      </c>
      <c r="M4960" s="174">
        <v>45764.0</v>
      </c>
      <c r="N4960" s="31" t="s">
        <v>2</v>
      </c>
      <c r="O4960" s="173">
        <v>1.0</v>
      </c>
    </row>
    <row r="4961">
      <c r="A4961" s="99" t="s">
        <v>11199</v>
      </c>
      <c r="B4961" s="168" t="s">
        <v>10990</v>
      </c>
      <c r="C4961" s="31" t="s">
        <v>1735</v>
      </c>
      <c r="D4961" s="168" t="s">
        <v>10991</v>
      </c>
      <c r="E4961" s="31" t="s">
        <v>10992</v>
      </c>
      <c r="F4961" s="31" t="s">
        <v>403</v>
      </c>
      <c r="G4961" s="168" t="s">
        <v>1736</v>
      </c>
      <c r="H4961" s="31" t="s">
        <v>1733</v>
      </c>
      <c r="I4961" s="168" t="s">
        <v>9356</v>
      </c>
      <c r="J4961" s="173">
        <v>1.0</v>
      </c>
      <c r="K4961" s="31" t="s">
        <v>945</v>
      </c>
      <c r="L4961" s="31" t="s">
        <v>134</v>
      </c>
      <c r="M4961" s="174">
        <v>45764.0</v>
      </c>
      <c r="N4961" s="31" t="s">
        <v>2</v>
      </c>
      <c r="O4961" s="173">
        <v>1.0</v>
      </c>
    </row>
    <row r="4962">
      <c r="A4962" s="99" t="s">
        <v>11200</v>
      </c>
      <c r="B4962" s="168" t="s">
        <v>11201</v>
      </c>
      <c r="C4962" s="31" t="s">
        <v>1725</v>
      </c>
      <c r="D4962" s="168" t="s">
        <v>11202</v>
      </c>
      <c r="E4962" s="31" t="s">
        <v>11203</v>
      </c>
      <c r="F4962" s="31" t="s">
        <v>129</v>
      </c>
      <c r="G4962" s="163" t="s">
        <v>1728</v>
      </c>
      <c r="H4962" s="31" t="s">
        <v>1728</v>
      </c>
      <c r="I4962" s="168" t="s">
        <v>1755</v>
      </c>
      <c r="J4962" s="173">
        <v>1.0</v>
      </c>
      <c r="K4962" s="31" t="s">
        <v>9</v>
      </c>
      <c r="L4962" s="31" t="s">
        <v>134</v>
      </c>
      <c r="M4962" s="174">
        <v>45764.0</v>
      </c>
      <c r="N4962" s="31" t="s">
        <v>2</v>
      </c>
      <c r="O4962" s="173">
        <v>1.0</v>
      </c>
    </row>
    <row r="4963">
      <c r="A4963" s="99" t="s">
        <v>11204</v>
      </c>
      <c r="B4963" s="168" t="s">
        <v>11201</v>
      </c>
      <c r="C4963" s="31" t="s">
        <v>1725</v>
      </c>
      <c r="D4963" s="168" t="s">
        <v>11202</v>
      </c>
      <c r="E4963" s="31" t="s">
        <v>11203</v>
      </c>
      <c r="F4963" s="31" t="s">
        <v>129</v>
      </c>
      <c r="G4963" s="163" t="s">
        <v>1728</v>
      </c>
      <c r="H4963" s="31" t="s">
        <v>1728</v>
      </c>
      <c r="I4963" s="168" t="s">
        <v>1729</v>
      </c>
      <c r="J4963" s="173">
        <v>1.0</v>
      </c>
      <c r="K4963" s="31" t="s">
        <v>82</v>
      </c>
      <c r="L4963" s="31" t="s">
        <v>134</v>
      </c>
      <c r="M4963" s="174">
        <v>45764.0</v>
      </c>
      <c r="N4963" s="31" t="s">
        <v>2</v>
      </c>
      <c r="O4963" s="173">
        <v>1.0</v>
      </c>
    </row>
    <row r="4964">
      <c r="A4964" s="99" t="s">
        <v>11205</v>
      </c>
      <c r="B4964" s="168" t="s">
        <v>11206</v>
      </c>
      <c r="C4964" s="31" t="s">
        <v>1725</v>
      </c>
      <c r="D4964" s="168" t="s">
        <v>11207</v>
      </c>
      <c r="E4964" s="31" t="s">
        <v>11208</v>
      </c>
      <c r="F4964" s="31" t="s">
        <v>132</v>
      </c>
      <c r="G4964" s="163" t="s">
        <v>1728</v>
      </c>
      <c r="H4964" s="31" t="s">
        <v>1728</v>
      </c>
      <c r="I4964" s="168" t="s">
        <v>1729</v>
      </c>
      <c r="J4964" s="173">
        <v>1.0</v>
      </c>
      <c r="K4964" s="31" t="s">
        <v>82</v>
      </c>
      <c r="L4964" s="31" t="s">
        <v>134</v>
      </c>
      <c r="M4964" s="174">
        <v>45764.0</v>
      </c>
      <c r="N4964" s="31" t="s">
        <v>2</v>
      </c>
      <c r="O4964" s="173">
        <v>1.0</v>
      </c>
    </row>
    <row r="4965">
      <c r="A4965" s="99" t="s">
        <v>11209</v>
      </c>
      <c r="B4965" s="168" t="s">
        <v>11206</v>
      </c>
      <c r="C4965" s="31" t="s">
        <v>1732</v>
      </c>
      <c r="D4965" s="168" t="s">
        <v>11207</v>
      </c>
      <c r="E4965" s="31" t="s">
        <v>11208</v>
      </c>
      <c r="F4965" s="31" t="s">
        <v>132</v>
      </c>
      <c r="G4965" s="168" t="s">
        <v>8730</v>
      </c>
      <c r="H4965" s="31" t="s">
        <v>8731</v>
      </c>
      <c r="I4965" s="168" t="s">
        <v>1729</v>
      </c>
      <c r="J4965" s="173">
        <v>1.0</v>
      </c>
      <c r="K4965" s="31" t="s">
        <v>82</v>
      </c>
      <c r="L4965" s="31" t="s">
        <v>134</v>
      </c>
      <c r="M4965" s="174">
        <v>45764.0</v>
      </c>
      <c r="N4965" s="31" t="s">
        <v>2</v>
      </c>
      <c r="O4965" s="173">
        <v>1.0</v>
      </c>
    </row>
    <row r="4966">
      <c r="A4966" s="99" t="s">
        <v>11210</v>
      </c>
      <c r="B4966" s="168" t="s">
        <v>10769</v>
      </c>
      <c r="C4966" s="31" t="s">
        <v>1735</v>
      </c>
      <c r="D4966" s="168" t="s">
        <v>10770</v>
      </c>
      <c r="E4966" s="31" t="s">
        <v>10771</v>
      </c>
      <c r="F4966" s="31" t="s">
        <v>513</v>
      </c>
      <c r="G4966" s="168" t="s">
        <v>8778</v>
      </c>
      <c r="H4966" s="31" t="s">
        <v>8043</v>
      </c>
      <c r="I4966" s="168" t="s">
        <v>9356</v>
      </c>
      <c r="J4966" s="173">
        <v>1.0</v>
      </c>
      <c r="K4966" s="31" t="s">
        <v>945</v>
      </c>
      <c r="L4966" s="31" t="s">
        <v>134</v>
      </c>
      <c r="M4966" s="174">
        <v>45764.0</v>
      </c>
      <c r="N4966" s="31" t="s">
        <v>2</v>
      </c>
      <c r="O4966" s="173">
        <v>1.0</v>
      </c>
    </row>
    <row r="4967">
      <c r="A4967" s="99" t="s">
        <v>11211</v>
      </c>
      <c r="B4967" s="168" t="s">
        <v>11212</v>
      </c>
      <c r="C4967" s="31" t="s">
        <v>1725</v>
      </c>
      <c r="D4967" s="168" t="s">
        <v>11213</v>
      </c>
      <c r="E4967" s="31" t="s">
        <v>11214</v>
      </c>
      <c r="F4967" s="31" t="s">
        <v>129</v>
      </c>
      <c r="G4967" s="163" t="s">
        <v>1728</v>
      </c>
      <c r="H4967" s="31" t="s">
        <v>1728</v>
      </c>
      <c r="I4967" s="168" t="s">
        <v>1755</v>
      </c>
      <c r="J4967" s="173">
        <v>1.0</v>
      </c>
      <c r="K4967" s="31" t="s">
        <v>9</v>
      </c>
      <c r="L4967" s="31" t="s">
        <v>134</v>
      </c>
      <c r="M4967" s="174">
        <v>45764.0</v>
      </c>
      <c r="N4967" s="31" t="s">
        <v>2</v>
      </c>
      <c r="O4967" s="173">
        <v>1.0</v>
      </c>
    </row>
    <row r="4968">
      <c r="A4968" s="99" t="s">
        <v>11215</v>
      </c>
      <c r="B4968" s="168" t="s">
        <v>10568</v>
      </c>
      <c r="C4968" s="31" t="s">
        <v>1735</v>
      </c>
      <c r="D4968" s="168" t="s">
        <v>10569</v>
      </c>
      <c r="E4968" s="31" t="s">
        <v>10570</v>
      </c>
      <c r="F4968" s="31" t="s">
        <v>722</v>
      </c>
      <c r="G4968" s="168" t="s">
        <v>7953</v>
      </c>
      <c r="H4968" s="31" t="s">
        <v>7912</v>
      </c>
      <c r="I4968" s="168" t="s">
        <v>9356</v>
      </c>
      <c r="J4968" s="173">
        <v>1.0</v>
      </c>
      <c r="K4968" s="31" t="s">
        <v>945</v>
      </c>
      <c r="L4968" s="31" t="s">
        <v>134</v>
      </c>
      <c r="M4968" s="174">
        <v>45764.0</v>
      </c>
      <c r="N4968" s="31" t="s">
        <v>2</v>
      </c>
      <c r="O4968" s="173">
        <v>1.0</v>
      </c>
    </row>
    <row r="4969">
      <c r="A4969" s="99" t="s">
        <v>11216</v>
      </c>
      <c r="B4969" s="168" t="s">
        <v>11196</v>
      </c>
      <c r="C4969" s="31" t="s">
        <v>1732</v>
      </c>
      <c r="D4969" s="168" t="s">
        <v>11197</v>
      </c>
      <c r="E4969" s="31" t="s">
        <v>11198</v>
      </c>
      <c r="F4969" s="31" t="s">
        <v>178</v>
      </c>
      <c r="G4969" s="168" t="s">
        <v>8778</v>
      </c>
      <c r="H4969" s="31" t="s">
        <v>8043</v>
      </c>
      <c r="I4969" s="168" t="s">
        <v>1755</v>
      </c>
      <c r="J4969" s="173">
        <v>1.0</v>
      </c>
      <c r="K4969" s="31" t="s">
        <v>9</v>
      </c>
      <c r="L4969" s="31" t="s">
        <v>134</v>
      </c>
      <c r="M4969" s="174">
        <v>45764.0</v>
      </c>
      <c r="N4969" s="31" t="s">
        <v>2</v>
      </c>
      <c r="O4969" s="173">
        <v>1.0</v>
      </c>
    </row>
    <row r="4970">
      <c r="A4970" s="99" t="s">
        <v>11217</v>
      </c>
      <c r="B4970" s="168" t="s">
        <v>10335</v>
      </c>
      <c r="C4970" s="31" t="s">
        <v>1735</v>
      </c>
      <c r="D4970" s="168" t="s">
        <v>10336</v>
      </c>
      <c r="E4970" s="31" t="s">
        <v>10337</v>
      </c>
      <c r="F4970" s="31" t="s">
        <v>832</v>
      </c>
      <c r="G4970" s="168" t="s">
        <v>8744</v>
      </c>
      <c r="H4970" s="31" t="s">
        <v>8048</v>
      </c>
      <c r="I4970" s="168" t="s">
        <v>1729</v>
      </c>
      <c r="J4970" s="173">
        <v>1.0</v>
      </c>
      <c r="K4970" s="31" t="s">
        <v>82</v>
      </c>
      <c r="L4970" s="31" t="s">
        <v>134</v>
      </c>
      <c r="M4970" s="174">
        <v>45764.0</v>
      </c>
      <c r="N4970" s="31" t="s">
        <v>2</v>
      </c>
      <c r="O4970" s="173">
        <v>1.0</v>
      </c>
    </row>
    <row r="4971">
      <c r="A4971" s="99" t="s">
        <v>11218</v>
      </c>
      <c r="B4971" s="168" t="s">
        <v>10335</v>
      </c>
      <c r="C4971" s="31" t="s">
        <v>1735</v>
      </c>
      <c r="D4971" s="168" t="s">
        <v>10336</v>
      </c>
      <c r="E4971" s="31" t="s">
        <v>10337</v>
      </c>
      <c r="F4971" s="31" t="s">
        <v>832</v>
      </c>
      <c r="G4971" s="168" t="s">
        <v>8744</v>
      </c>
      <c r="H4971" s="31" t="s">
        <v>8048</v>
      </c>
      <c r="I4971" s="168" t="s">
        <v>1755</v>
      </c>
      <c r="J4971" s="173">
        <v>1.0</v>
      </c>
      <c r="K4971" s="31" t="s">
        <v>9</v>
      </c>
      <c r="L4971" s="31" t="s">
        <v>134</v>
      </c>
      <c r="M4971" s="174">
        <v>45764.0</v>
      </c>
      <c r="N4971" s="31" t="s">
        <v>2</v>
      </c>
      <c r="O4971" s="173">
        <v>1.0</v>
      </c>
    </row>
    <row r="4972">
      <c r="A4972" s="99" t="s">
        <v>11219</v>
      </c>
      <c r="B4972" s="168" t="s">
        <v>10936</v>
      </c>
      <c r="C4972" s="31" t="s">
        <v>1735</v>
      </c>
      <c r="D4972" s="168" t="s">
        <v>10937</v>
      </c>
      <c r="E4972" s="31" t="s">
        <v>10938</v>
      </c>
      <c r="F4972" s="31" t="s">
        <v>517</v>
      </c>
      <c r="G4972" s="168" t="s">
        <v>8730</v>
      </c>
      <c r="H4972" s="31" t="s">
        <v>8731</v>
      </c>
      <c r="I4972" s="168" t="s">
        <v>1729</v>
      </c>
      <c r="J4972" s="173">
        <v>1.0</v>
      </c>
      <c r="K4972" s="31" t="s">
        <v>82</v>
      </c>
      <c r="L4972" s="31" t="s">
        <v>134</v>
      </c>
      <c r="M4972" s="174">
        <v>45764.0</v>
      </c>
      <c r="N4972" s="31" t="s">
        <v>2</v>
      </c>
      <c r="O4972" s="173">
        <v>1.0</v>
      </c>
    </row>
    <row r="4973">
      <c r="A4973" s="99" t="s">
        <v>11220</v>
      </c>
      <c r="B4973" s="168" t="s">
        <v>11221</v>
      </c>
      <c r="C4973" s="31" t="s">
        <v>1725</v>
      </c>
      <c r="D4973" s="168" t="s">
        <v>11222</v>
      </c>
      <c r="E4973" s="31" t="s">
        <v>11223</v>
      </c>
      <c r="F4973" s="31" t="s">
        <v>132</v>
      </c>
      <c r="G4973" s="163" t="s">
        <v>1728</v>
      </c>
      <c r="H4973" s="31" t="s">
        <v>1728</v>
      </c>
      <c r="I4973" s="168" t="s">
        <v>1729</v>
      </c>
      <c r="J4973" s="173">
        <v>1.0</v>
      </c>
      <c r="K4973" s="31" t="s">
        <v>82</v>
      </c>
      <c r="L4973" s="31" t="s">
        <v>134</v>
      </c>
      <c r="M4973" s="174">
        <v>45764.0</v>
      </c>
      <c r="N4973" s="31" t="s">
        <v>2</v>
      </c>
      <c r="O4973" s="173">
        <v>1.0</v>
      </c>
    </row>
    <row r="4974">
      <c r="A4974" s="99" t="s">
        <v>11224</v>
      </c>
      <c r="B4974" s="168" t="s">
        <v>11221</v>
      </c>
      <c r="C4974" s="31" t="s">
        <v>1732</v>
      </c>
      <c r="D4974" s="168" t="s">
        <v>11222</v>
      </c>
      <c r="E4974" s="31" t="s">
        <v>11223</v>
      </c>
      <c r="F4974" s="31" t="s">
        <v>132</v>
      </c>
      <c r="G4974" s="168" t="s">
        <v>6736</v>
      </c>
      <c r="H4974" s="31" t="s">
        <v>6716</v>
      </c>
      <c r="I4974" s="168" t="s">
        <v>1729</v>
      </c>
      <c r="J4974" s="173">
        <v>1.0</v>
      </c>
      <c r="K4974" s="31" t="s">
        <v>82</v>
      </c>
      <c r="L4974" s="31" t="s">
        <v>134</v>
      </c>
      <c r="M4974" s="174">
        <v>45764.0</v>
      </c>
      <c r="N4974" s="31" t="s">
        <v>2</v>
      </c>
      <c r="O4974" s="173">
        <v>1.0</v>
      </c>
    </row>
    <row r="4975">
      <c r="A4975" s="99" t="s">
        <v>11225</v>
      </c>
      <c r="B4975" s="168" t="s">
        <v>11164</v>
      </c>
      <c r="C4975" s="31" t="s">
        <v>1735</v>
      </c>
      <c r="D4975" s="168" t="s">
        <v>11165</v>
      </c>
      <c r="E4975" s="31" t="s">
        <v>11166</v>
      </c>
      <c r="F4975" s="31" t="s">
        <v>178</v>
      </c>
      <c r="G4975" s="168" t="s">
        <v>8012</v>
      </c>
      <c r="H4975" s="31" t="s">
        <v>7841</v>
      </c>
      <c r="I4975" s="168" t="s">
        <v>1755</v>
      </c>
      <c r="J4975" s="173">
        <v>1.0</v>
      </c>
      <c r="K4975" s="31" t="s">
        <v>9</v>
      </c>
      <c r="L4975" s="31" t="s">
        <v>134</v>
      </c>
      <c r="M4975" s="174">
        <v>45764.0</v>
      </c>
      <c r="N4975" s="31" t="s">
        <v>2</v>
      </c>
      <c r="O4975" s="173">
        <v>1.0</v>
      </c>
    </row>
    <row r="4976">
      <c r="A4976" s="99" t="s">
        <v>11226</v>
      </c>
      <c r="B4976" s="168" t="s">
        <v>10977</v>
      </c>
      <c r="C4976" s="31" t="s">
        <v>1735</v>
      </c>
      <c r="D4976" s="168" t="s">
        <v>10978</v>
      </c>
      <c r="E4976" s="31" t="s">
        <v>10979</v>
      </c>
      <c r="F4976" s="31" t="s">
        <v>401</v>
      </c>
      <c r="G4976" s="168" t="s">
        <v>1749</v>
      </c>
      <c r="H4976" s="31" t="s">
        <v>1742</v>
      </c>
      <c r="I4976" s="168" t="s">
        <v>1729</v>
      </c>
      <c r="J4976" s="173">
        <v>1.0</v>
      </c>
      <c r="K4976" s="31" t="s">
        <v>82</v>
      </c>
      <c r="L4976" s="31" t="s">
        <v>134</v>
      </c>
      <c r="M4976" s="174">
        <v>45764.0</v>
      </c>
      <c r="N4976" s="31" t="s">
        <v>2</v>
      </c>
      <c r="O4976" s="173">
        <v>1.0</v>
      </c>
    </row>
    <row r="4977">
      <c r="A4977" s="99" t="s">
        <v>11227</v>
      </c>
      <c r="B4977" s="168" t="s">
        <v>11053</v>
      </c>
      <c r="C4977" s="31" t="s">
        <v>1735</v>
      </c>
      <c r="D4977" s="168" t="s">
        <v>11054</v>
      </c>
      <c r="E4977" s="31" t="s">
        <v>3905</v>
      </c>
      <c r="F4977" s="31" t="s">
        <v>178</v>
      </c>
      <c r="G4977" s="168" t="s">
        <v>6891</v>
      </c>
      <c r="H4977" s="31" t="s">
        <v>6719</v>
      </c>
      <c r="I4977" s="168" t="s">
        <v>1729</v>
      </c>
      <c r="J4977" s="173">
        <v>1.0</v>
      </c>
      <c r="K4977" s="31" t="s">
        <v>82</v>
      </c>
      <c r="L4977" s="31" t="s">
        <v>134</v>
      </c>
      <c r="M4977" s="174">
        <v>45764.0</v>
      </c>
      <c r="N4977" s="31" t="s">
        <v>2</v>
      </c>
      <c r="O4977" s="173">
        <v>1.0</v>
      </c>
    </row>
    <row r="4978">
      <c r="A4978" s="99" t="s">
        <v>11228</v>
      </c>
      <c r="B4978" s="168" t="s">
        <v>11113</v>
      </c>
      <c r="C4978" s="31" t="s">
        <v>1735</v>
      </c>
      <c r="D4978" s="168" t="s">
        <v>11114</v>
      </c>
      <c r="E4978" s="31" t="s">
        <v>11115</v>
      </c>
      <c r="F4978" s="31" t="s">
        <v>401</v>
      </c>
      <c r="G4978" s="168" t="s">
        <v>1749</v>
      </c>
      <c r="H4978" s="31" t="s">
        <v>1742</v>
      </c>
      <c r="I4978" s="168" t="s">
        <v>9356</v>
      </c>
      <c r="J4978" s="173">
        <v>1.0</v>
      </c>
      <c r="K4978" s="31" t="s">
        <v>945</v>
      </c>
      <c r="L4978" s="31" t="s">
        <v>134</v>
      </c>
      <c r="M4978" s="174">
        <v>45764.0</v>
      </c>
      <c r="N4978" s="31" t="s">
        <v>2</v>
      </c>
      <c r="O4978" s="173">
        <v>1.0</v>
      </c>
    </row>
    <row r="4979">
      <c r="A4979" s="99" t="s">
        <v>11229</v>
      </c>
      <c r="B4979" s="168" t="s">
        <v>11230</v>
      </c>
      <c r="C4979" s="31" t="s">
        <v>1725</v>
      </c>
      <c r="D4979" s="168" t="s">
        <v>11231</v>
      </c>
      <c r="E4979" s="31" t="s">
        <v>6084</v>
      </c>
      <c r="F4979" s="31" t="s">
        <v>132</v>
      </c>
      <c r="G4979" s="163" t="s">
        <v>1728</v>
      </c>
      <c r="H4979" s="31" t="s">
        <v>1728</v>
      </c>
      <c r="I4979" s="168" t="s">
        <v>1729</v>
      </c>
      <c r="J4979" s="173">
        <v>1.0</v>
      </c>
      <c r="K4979" s="31" t="s">
        <v>82</v>
      </c>
      <c r="L4979" s="31" t="s">
        <v>134</v>
      </c>
      <c r="M4979" s="174">
        <v>45764.0</v>
      </c>
      <c r="N4979" s="31" t="s">
        <v>2</v>
      </c>
      <c r="O4979" s="173">
        <v>1.0</v>
      </c>
    </row>
    <row r="4980">
      <c r="A4980" s="99" t="s">
        <v>11232</v>
      </c>
      <c r="B4980" s="168" t="s">
        <v>11117</v>
      </c>
      <c r="C4980" s="31" t="s">
        <v>1735</v>
      </c>
      <c r="D4980" s="168" t="s">
        <v>11118</v>
      </c>
      <c r="E4980" s="31" t="s">
        <v>11119</v>
      </c>
      <c r="F4980" s="31" t="s">
        <v>513</v>
      </c>
      <c r="G4980" s="168" t="s">
        <v>1736</v>
      </c>
      <c r="H4980" s="31" t="s">
        <v>1733</v>
      </c>
      <c r="I4980" s="168" t="s">
        <v>1729</v>
      </c>
      <c r="J4980" s="173">
        <v>1.0</v>
      </c>
      <c r="K4980" s="31" t="s">
        <v>82</v>
      </c>
      <c r="L4980" s="31" t="s">
        <v>134</v>
      </c>
      <c r="M4980" s="174">
        <v>45764.0</v>
      </c>
      <c r="N4980" s="31" t="s">
        <v>2</v>
      </c>
      <c r="O4980" s="173">
        <v>1.0</v>
      </c>
    </row>
    <row r="4981">
      <c r="A4981" s="99" t="s">
        <v>11233</v>
      </c>
      <c r="B4981" s="168" t="s">
        <v>11234</v>
      </c>
      <c r="C4981" s="31" t="s">
        <v>1725</v>
      </c>
      <c r="D4981" s="168" t="s">
        <v>11235</v>
      </c>
      <c r="E4981" s="31" t="s">
        <v>11236</v>
      </c>
      <c r="F4981" s="31" t="s">
        <v>129</v>
      </c>
      <c r="G4981" s="163" t="s">
        <v>1728</v>
      </c>
      <c r="H4981" s="31" t="s">
        <v>1728</v>
      </c>
      <c r="I4981" s="168" t="s">
        <v>9356</v>
      </c>
      <c r="J4981" s="173">
        <v>1.0</v>
      </c>
      <c r="K4981" s="31" t="s">
        <v>945</v>
      </c>
      <c r="L4981" s="31" t="s">
        <v>134</v>
      </c>
      <c r="M4981" s="174">
        <v>45764.0</v>
      </c>
      <c r="N4981" s="31" t="s">
        <v>2</v>
      </c>
      <c r="O4981" s="173">
        <v>1.0</v>
      </c>
    </row>
    <row r="4982">
      <c r="A4982" s="99" t="s">
        <v>11237</v>
      </c>
      <c r="B4982" s="168" t="s">
        <v>11230</v>
      </c>
      <c r="C4982" s="31" t="s">
        <v>1732</v>
      </c>
      <c r="D4982" s="168" t="s">
        <v>11231</v>
      </c>
      <c r="E4982" s="31" t="s">
        <v>6084</v>
      </c>
      <c r="F4982" s="31" t="s">
        <v>132</v>
      </c>
      <c r="G4982" s="168" t="s">
        <v>8730</v>
      </c>
      <c r="H4982" s="31" t="s">
        <v>8731</v>
      </c>
      <c r="I4982" s="168" t="s">
        <v>1729</v>
      </c>
      <c r="J4982" s="173">
        <v>1.0</v>
      </c>
      <c r="K4982" s="31" t="s">
        <v>82</v>
      </c>
      <c r="L4982" s="31" t="s">
        <v>134</v>
      </c>
      <c r="M4982" s="174">
        <v>45764.0</v>
      </c>
      <c r="N4982" s="31" t="s">
        <v>2</v>
      </c>
      <c r="O4982" s="173">
        <v>1.0</v>
      </c>
    </row>
    <row r="4983">
      <c r="A4983" s="99" t="s">
        <v>11238</v>
      </c>
      <c r="B4983" s="168" t="s">
        <v>11239</v>
      </c>
      <c r="C4983" s="31" t="s">
        <v>1725</v>
      </c>
      <c r="D4983" s="168" t="s">
        <v>11240</v>
      </c>
      <c r="E4983" s="31" t="s">
        <v>11241</v>
      </c>
      <c r="F4983" s="31" t="s">
        <v>178</v>
      </c>
      <c r="G4983" s="163" t="s">
        <v>1728</v>
      </c>
      <c r="H4983" s="31" t="s">
        <v>1728</v>
      </c>
      <c r="I4983" s="168" t="s">
        <v>1729</v>
      </c>
      <c r="J4983" s="173">
        <v>1.0</v>
      </c>
      <c r="K4983" s="31" t="s">
        <v>82</v>
      </c>
      <c r="L4983" s="31" t="s">
        <v>134</v>
      </c>
      <c r="M4983" s="174">
        <v>45764.0</v>
      </c>
      <c r="N4983" s="31" t="s">
        <v>2</v>
      </c>
      <c r="O4983" s="173">
        <v>1.0</v>
      </c>
    </row>
    <row r="4984">
      <c r="A4984" s="99" t="s">
        <v>11242</v>
      </c>
      <c r="B4984" s="168" t="s">
        <v>11239</v>
      </c>
      <c r="C4984" s="31" t="s">
        <v>1732</v>
      </c>
      <c r="D4984" s="168" t="s">
        <v>11240</v>
      </c>
      <c r="E4984" s="31" t="s">
        <v>11241</v>
      </c>
      <c r="F4984" s="31" t="s">
        <v>178</v>
      </c>
      <c r="G4984" s="168" t="s">
        <v>6891</v>
      </c>
      <c r="H4984" s="31" t="s">
        <v>6719</v>
      </c>
      <c r="I4984" s="168" t="s">
        <v>1729</v>
      </c>
      <c r="J4984" s="173">
        <v>1.0</v>
      </c>
      <c r="K4984" s="31" t="s">
        <v>82</v>
      </c>
      <c r="L4984" s="31" t="s">
        <v>134</v>
      </c>
      <c r="M4984" s="174">
        <v>45764.0</v>
      </c>
      <c r="N4984" s="31" t="s">
        <v>2</v>
      </c>
      <c r="O4984" s="173">
        <v>1.0</v>
      </c>
    </row>
    <row r="4985">
      <c r="A4985" s="99" t="s">
        <v>11243</v>
      </c>
      <c r="B4985" s="168" t="s">
        <v>11168</v>
      </c>
      <c r="C4985" s="31" t="s">
        <v>1732</v>
      </c>
      <c r="D4985" s="168" t="s">
        <v>11169</v>
      </c>
      <c r="E4985" s="31" t="s">
        <v>11170</v>
      </c>
      <c r="F4985" s="31" t="s">
        <v>722</v>
      </c>
      <c r="G4985" s="168" t="s">
        <v>10510</v>
      </c>
      <c r="H4985" s="31" t="s">
        <v>10511</v>
      </c>
      <c r="I4985" s="168" t="s">
        <v>9356</v>
      </c>
      <c r="J4985" s="173">
        <v>1.0</v>
      </c>
      <c r="K4985" s="31" t="s">
        <v>945</v>
      </c>
      <c r="L4985" s="31" t="s">
        <v>134</v>
      </c>
      <c r="M4985" s="174">
        <v>45764.0</v>
      </c>
      <c r="N4985" s="31" t="s">
        <v>2</v>
      </c>
      <c r="O4985" s="173">
        <v>1.0</v>
      </c>
    </row>
    <row r="4986">
      <c r="A4986" s="99" t="s">
        <v>11244</v>
      </c>
      <c r="B4986" s="168" t="s">
        <v>11245</v>
      </c>
      <c r="C4986" s="31" t="s">
        <v>1725</v>
      </c>
      <c r="D4986" s="168" t="s">
        <v>11246</v>
      </c>
      <c r="E4986" s="31" t="s">
        <v>11247</v>
      </c>
      <c r="F4986" s="31" t="s">
        <v>129</v>
      </c>
      <c r="G4986" s="163" t="s">
        <v>1728</v>
      </c>
      <c r="H4986" s="31" t="s">
        <v>1728</v>
      </c>
      <c r="I4986" s="168" t="s">
        <v>1729</v>
      </c>
      <c r="J4986" s="173">
        <v>1.0</v>
      </c>
      <c r="K4986" s="31" t="s">
        <v>82</v>
      </c>
      <c r="L4986" s="31" t="s">
        <v>134</v>
      </c>
      <c r="M4986" s="174">
        <v>45764.0</v>
      </c>
      <c r="N4986" s="31" t="s">
        <v>2</v>
      </c>
      <c r="O4986" s="173">
        <v>1.0</v>
      </c>
    </row>
    <row r="4987">
      <c r="A4987" s="99" t="s">
        <v>11248</v>
      </c>
      <c r="B4987" s="168" t="s">
        <v>11245</v>
      </c>
      <c r="C4987" s="31" t="s">
        <v>1732</v>
      </c>
      <c r="D4987" s="168" t="s">
        <v>11246</v>
      </c>
      <c r="E4987" s="31" t="s">
        <v>11247</v>
      </c>
      <c r="F4987" s="31" t="s">
        <v>129</v>
      </c>
      <c r="G4987" s="168" t="s">
        <v>6891</v>
      </c>
      <c r="H4987" s="31" t="s">
        <v>6719</v>
      </c>
      <c r="I4987" s="168" t="s">
        <v>1729</v>
      </c>
      <c r="J4987" s="173">
        <v>1.0</v>
      </c>
      <c r="K4987" s="31" t="s">
        <v>82</v>
      </c>
      <c r="L4987" s="31" t="s">
        <v>134</v>
      </c>
      <c r="M4987" s="174">
        <v>45764.0</v>
      </c>
      <c r="N4987" s="31" t="s">
        <v>2</v>
      </c>
      <c r="O4987" s="173">
        <v>1.0</v>
      </c>
    </row>
    <row r="4988">
      <c r="A4988" s="99" t="s">
        <v>11249</v>
      </c>
      <c r="B4988" s="168" t="s">
        <v>11065</v>
      </c>
      <c r="C4988" s="31" t="s">
        <v>1735</v>
      </c>
      <c r="D4988" s="168" t="s">
        <v>11066</v>
      </c>
      <c r="E4988" s="31" t="s">
        <v>11067</v>
      </c>
      <c r="F4988" s="31" t="s">
        <v>513</v>
      </c>
      <c r="G4988" s="168" t="s">
        <v>1736</v>
      </c>
      <c r="H4988" s="31" t="s">
        <v>1733</v>
      </c>
      <c r="I4988" s="168" t="s">
        <v>1755</v>
      </c>
      <c r="J4988" s="173">
        <v>1.0</v>
      </c>
      <c r="K4988" s="31" t="s">
        <v>9</v>
      </c>
      <c r="L4988" s="31" t="s">
        <v>134</v>
      </c>
      <c r="M4988" s="174">
        <v>45764.0</v>
      </c>
      <c r="N4988" s="31" t="s">
        <v>2</v>
      </c>
      <c r="O4988" s="173">
        <v>1.0</v>
      </c>
    </row>
    <row r="4989">
      <c r="A4989" s="99" t="s">
        <v>11250</v>
      </c>
      <c r="B4989" s="168" t="s">
        <v>11212</v>
      </c>
      <c r="C4989" s="31" t="s">
        <v>1732</v>
      </c>
      <c r="D4989" s="168" t="s">
        <v>11213</v>
      </c>
      <c r="E4989" s="31" t="s">
        <v>11214</v>
      </c>
      <c r="F4989" s="31" t="s">
        <v>129</v>
      </c>
      <c r="G4989" s="168" t="s">
        <v>10510</v>
      </c>
      <c r="H4989" s="31" t="s">
        <v>10511</v>
      </c>
      <c r="I4989" s="168" t="s">
        <v>1755</v>
      </c>
      <c r="J4989" s="173">
        <v>1.0</v>
      </c>
      <c r="K4989" s="31" t="s">
        <v>9</v>
      </c>
      <c r="L4989" s="31" t="s">
        <v>134</v>
      </c>
      <c r="M4989" s="174">
        <v>45764.0</v>
      </c>
      <c r="N4989" s="31" t="s">
        <v>2</v>
      </c>
      <c r="O4989" s="173">
        <v>1.0</v>
      </c>
    </row>
    <row r="4990">
      <c r="A4990" s="99" t="s">
        <v>11251</v>
      </c>
      <c r="B4990" s="168" t="s">
        <v>11006</v>
      </c>
      <c r="C4990" s="31" t="s">
        <v>1735</v>
      </c>
      <c r="D4990" s="168" t="s">
        <v>11007</v>
      </c>
      <c r="E4990" s="31" t="s">
        <v>4514</v>
      </c>
      <c r="F4990" s="31" t="s">
        <v>401</v>
      </c>
      <c r="G4990" s="168" t="s">
        <v>1749</v>
      </c>
      <c r="H4990" s="31" t="s">
        <v>1742</v>
      </c>
      <c r="I4990" s="168" t="s">
        <v>9356</v>
      </c>
      <c r="J4990" s="173">
        <v>1.0</v>
      </c>
      <c r="K4990" s="31" t="s">
        <v>945</v>
      </c>
      <c r="L4990" s="31" t="s">
        <v>134</v>
      </c>
      <c r="M4990" s="174">
        <v>45764.0</v>
      </c>
      <c r="N4990" s="31" t="s">
        <v>2</v>
      </c>
      <c r="O4990" s="173">
        <v>1.0</v>
      </c>
    </row>
    <row r="4991">
      <c r="A4991" s="99" t="s">
        <v>11252</v>
      </c>
      <c r="B4991" s="168" t="s">
        <v>11253</v>
      </c>
      <c r="C4991" s="31" t="s">
        <v>1725</v>
      </c>
      <c r="D4991" s="168" t="s">
        <v>11254</v>
      </c>
      <c r="E4991" s="31" t="s">
        <v>11255</v>
      </c>
      <c r="F4991" s="31" t="s">
        <v>832</v>
      </c>
      <c r="G4991" s="163" t="s">
        <v>1728</v>
      </c>
      <c r="H4991" s="31" t="s">
        <v>1728</v>
      </c>
      <c r="I4991" s="168" t="s">
        <v>1729</v>
      </c>
      <c r="J4991" s="173">
        <v>1.0</v>
      </c>
      <c r="K4991" s="31" t="s">
        <v>82</v>
      </c>
      <c r="L4991" s="31" t="s">
        <v>134</v>
      </c>
      <c r="M4991" s="174">
        <v>45764.0</v>
      </c>
      <c r="N4991" s="31" t="s">
        <v>2</v>
      </c>
      <c r="O4991" s="173">
        <v>1.0</v>
      </c>
    </row>
    <row r="4992">
      <c r="A4992" s="99" t="s">
        <v>11256</v>
      </c>
      <c r="B4992" s="168" t="s">
        <v>11234</v>
      </c>
      <c r="C4992" s="31" t="s">
        <v>1732</v>
      </c>
      <c r="D4992" s="168" t="s">
        <v>11235</v>
      </c>
      <c r="E4992" s="31" t="s">
        <v>11236</v>
      </c>
      <c r="F4992" s="31" t="s">
        <v>129</v>
      </c>
      <c r="G4992" s="168" t="s">
        <v>10510</v>
      </c>
      <c r="H4992" s="31" t="s">
        <v>10511</v>
      </c>
      <c r="I4992" s="168" t="s">
        <v>9356</v>
      </c>
      <c r="J4992" s="173">
        <v>1.0</v>
      </c>
      <c r="K4992" s="31" t="s">
        <v>945</v>
      </c>
      <c r="L4992" s="31" t="s">
        <v>134</v>
      </c>
      <c r="M4992" s="174">
        <v>45764.0</v>
      </c>
      <c r="N4992" s="31" t="s">
        <v>2</v>
      </c>
      <c r="O4992" s="173">
        <v>1.0</v>
      </c>
    </row>
    <row r="4993">
      <c r="A4993" s="99" t="s">
        <v>11257</v>
      </c>
      <c r="B4993" s="168" t="s">
        <v>10850</v>
      </c>
      <c r="C4993" s="31" t="s">
        <v>1735</v>
      </c>
      <c r="D4993" s="168" t="s">
        <v>10851</v>
      </c>
      <c r="E4993" s="31" t="s">
        <v>10852</v>
      </c>
      <c r="F4993" s="31" t="s">
        <v>178</v>
      </c>
      <c r="G4993" s="168" t="s">
        <v>8778</v>
      </c>
      <c r="H4993" s="31" t="s">
        <v>8043</v>
      </c>
      <c r="I4993" s="168" t="s">
        <v>1729</v>
      </c>
      <c r="J4993" s="173">
        <v>1.0</v>
      </c>
      <c r="K4993" s="31" t="s">
        <v>82</v>
      </c>
      <c r="L4993" s="31" t="s">
        <v>134</v>
      </c>
      <c r="M4993" s="174">
        <v>45764.0</v>
      </c>
      <c r="N4993" s="31" t="s">
        <v>2</v>
      </c>
      <c r="O4993" s="173">
        <v>1.0</v>
      </c>
    </row>
    <row r="4994">
      <c r="A4994" s="99" t="s">
        <v>11258</v>
      </c>
      <c r="B4994" s="168" t="s">
        <v>10584</v>
      </c>
      <c r="C4994" s="31" t="s">
        <v>1735</v>
      </c>
      <c r="D4994" s="168" t="s">
        <v>10585</v>
      </c>
      <c r="E4994" s="31" t="s">
        <v>10586</v>
      </c>
      <c r="F4994" s="31" t="s">
        <v>513</v>
      </c>
      <c r="G4994" s="168" t="s">
        <v>1736</v>
      </c>
      <c r="H4994" s="31" t="s">
        <v>1733</v>
      </c>
      <c r="I4994" s="168" t="s">
        <v>9356</v>
      </c>
      <c r="J4994" s="173">
        <v>1.0</v>
      </c>
      <c r="K4994" s="31" t="s">
        <v>945</v>
      </c>
      <c r="L4994" s="31" t="s">
        <v>134</v>
      </c>
      <c r="M4994" s="174">
        <v>45764.0</v>
      </c>
      <c r="N4994" s="31" t="s">
        <v>2</v>
      </c>
      <c r="O4994" s="173">
        <v>1.0</v>
      </c>
    </row>
    <row r="4995">
      <c r="A4995" s="99" t="s">
        <v>11259</v>
      </c>
      <c r="B4995" s="168" t="s">
        <v>11260</v>
      </c>
      <c r="C4995" s="31" t="s">
        <v>1725</v>
      </c>
      <c r="D4995" s="168" t="s">
        <v>11261</v>
      </c>
      <c r="E4995" s="31" t="s">
        <v>11262</v>
      </c>
      <c r="F4995" s="31" t="s">
        <v>132</v>
      </c>
      <c r="G4995" s="163" t="s">
        <v>1728</v>
      </c>
      <c r="H4995" s="31" t="s">
        <v>1728</v>
      </c>
      <c r="I4995" s="168" t="s">
        <v>1755</v>
      </c>
      <c r="J4995" s="173">
        <v>1.0</v>
      </c>
      <c r="K4995" s="31" t="s">
        <v>9</v>
      </c>
      <c r="L4995" s="31" t="s">
        <v>134</v>
      </c>
      <c r="M4995" s="174">
        <v>45764.0</v>
      </c>
      <c r="N4995" s="31" t="s">
        <v>2</v>
      </c>
      <c r="O4995" s="173">
        <v>1.0</v>
      </c>
    </row>
    <row r="4996">
      <c r="A4996" s="99" t="s">
        <v>11263</v>
      </c>
      <c r="B4996" s="168" t="s">
        <v>11253</v>
      </c>
      <c r="C4996" s="31" t="s">
        <v>1732</v>
      </c>
      <c r="D4996" s="168" t="s">
        <v>11254</v>
      </c>
      <c r="E4996" s="31" t="s">
        <v>11255</v>
      </c>
      <c r="F4996" s="31" t="s">
        <v>832</v>
      </c>
      <c r="G4996" s="168" t="s">
        <v>1749</v>
      </c>
      <c r="H4996" s="31" t="s">
        <v>1742</v>
      </c>
      <c r="I4996" s="168" t="s">
        <v>1729</v>
      </c>
      <c r="J4996" s="173">
        <v>1.0</v>
      </c>
      <c r="K4996" s="31" t="s">
        <v>82</v>
      </c>
      <c r="L4996" s="31" t="s">
        <v>134</v>
      </c>
      <c r="M4996" s="174">
        <v>45764.0</v>
      </c>
      <c r="N4996" s="31" t="s">
        <v>2</v>
      </c>
      <c r="O4996" s="173">
        <v>1.0</v>
      </c>
    </row>
    <row r="4997">
      <c r="A4997" s="99" t="s">
        <v>11264</v>
      </c>
      <c r="B4997" s="168" t="s">
        <v>10589</v>
      </c>
      <c r="C4997" s="31" t="s">
        <v>1735</v>
      </c>
      <c r="D4997" s="168" t="s">
        <v>10590</v>
      </c>
      <c r="E4997" s="31" t="s">
        <v>10591</v>
      </c>
      <c r="F4997" s="31" t="s">
        <v>832</v>
      </c>
      <c r="G4997" s="168" t="s">
        <v>8730</v>
      </c>
      <c r="H4997" s="31" t="s">
        <v>8731</v>
      </c>
      <c r="I4997" s="168" t="s">
        <v>9356</v>
      </c>
      <c r="J4997" s="173">
        <v>1.0</v>
      </c>
      <c r="K4997" s="31" t="s">
        <v>945</v>
      </c>
      <c r="L4997" s="31" t="s">
        <v>134</v>
      </c>
      <c r="M4997" s="174">
        <v>45764.0</v>
      </c>
      <c r="N4997" s="31" t="s">
        <v>2</v>
      </c>
      <c r="O4997" s="173">
        <v>1.0</v>
      </c>
    </row>
    <row r="4998">
      <c r="A4998" s="99" t="s">
        <v>11265</v>
      </c>
      <c r="B4998" s="168" t="s">
        <v>11266</v>
      </c>
      <c r="C4998" s="31" t="s">
        <v>1725</v>
      </c>
      <c r="D4998" s="168" t="s">
        <v>11267</v>
      </c>
      <c r="E4998" s="31" t="s">
        <v>11268</v>
      </c>
      <c r="F4998" s="31" t="s">
        <v>722</v>
      </c>
      <c r="G4998" s="163" t="s">
        <v>1728</v>
      </c>
      <c r="H4998" s="31" t="s">
        <v>1728</v>
      </c>
      <c r="I4998" s="168" t="s">
        <v>1755</v>
      </c>
      <c r="J4998" s="173">
        <v>1.0</v>
      </c>
      <c r="K4998" s="31" t="s">
        <v>9</v>
      </c>
      <c r="L4998" s="31" t="s">
        <v>134</v>
      </c>
      <c r="M4998" s="174">
        <v>45764.0</v>
      </c>
      <c r="N4998" s="31" t="s">
        <v>2</v>
      </c>
      <c r="O4998" s="173">
        <v>1.0</v>
      </c>
    </row>
    <row r="4999">
      <c r="A4999" s="99" t="s">
        <v>11269</v>
      </c>
      <c r="B4999" s="168" t="s">
        <v>11260</v>
      </c>
      <c r="C4999" s="31" t="s">
        <v>1732</v>
      </c>
      <c r="D4999" s="168" t="s">
        <v>11261</v>
      </c>
      <c r="E4999" s="31" t="s">
        <v>11262</v>
      </c>
      <c r="F4999" s="31" t="s">
        <v>132</v>
      </c>
      <c r="G4999" s="168" t="s">
        <v>6736</v>
      </c>
      <c r="H4999" s="31" t="s">
        <v>6716</v>
      </c>
      <c r="I4999" s="168" t="s">
        <v>1755</v>
      </c>
      <c r="J4999" s="173">
        <v>1.0</v>
      </c>
      <c r="K4999" s="31" t="s">
        <v>9</v>
      </c>
      <c r="L4999" s="31" t="s">
        <v>134</v>
      </c>
      <c r="M4999" s="174">
        <v>45764.0</v>
      </c>
      <c r="N4999" s="31" t="s">
        <v>2</v>
      </c>
      <c r="O4999" s="173">
        <v>1.0</v>
      </c>
    </row>
    <row r="5000">
      <c r="A5000" s="99" t="s">
        <v>11270</v>
      </c>
      <c r="B5000" s="168" t="s">
        <v>11093</v>
      </c>
      <c r="C5000" s="31" t="s">
        <v>1735</v>
      </c>
      <c r="D5000" s="168" t="s">
        <v>11094</v>
      </c>
      <c r="E5000" s="31" t="s">
        <v>11095</v>
      </c>
      <c r="F5000" s="31" t="s">
        <v>178</v>
      </c>
      <c r="G5000" s="168" t="s">
        <v>8012</v>
      </c>
      <c r="H5000" s="31" t="s">
        <v>7841</v>
      </c>
      <c r="I5000" s="168" t="s">
        <v>1755</v>
      </c>
      <c r="J5000" s="173">
        <v>1.0</v>
      </c>
      <c r="K5000" s="31" t="s">
        <v>9</v>
      </c>
      <c r="L5000" s="31" t="s">
        <v>134</v>
      </c>
      <c r="M5000" s="174">
        <v>45764.0</v>
      </c>
      <c r="N5000" s="31" t="s">
        <v>2</v>
      </c>
      <c r="O5000" s="173">
        <v>1.0</v>
      </c>
    </row>
    <row r="5001">
      <c r="A5001" s="99" t="s">
        <v>11271</v>
      </c>
      <c r="B5001" s="168" t="s">
        <v>11266</v>
      </c>
      <c r="C5001" s="31" t="s">
        <v>1732</v>
      </c>
      <c r="D5001" s="168" t="s">
        <v>11267</v>
      </c>
      <c r="E5001" s="31" t="s">
        <v>11268</v>
      </c>
      <c r="F5001" s="31" t="s">
        <v>722</v>
      </c>
      <c r="G5001" s="168" t="s">
        <v>6811</v>
      </c>
      <c r="H5001" s="31" t="s">
        <v>6812</v>
      </c>
      <c r="I5001" s="168" t="s">
        <v>1755</v>
      </c>
      <c r="J5001" s="173">
        <v>1.0</v>
      </c>
      <c r="K5001" s="31" t="s">
        <v>9</v>
      </c>
      <c r="L5001" s="31" t="s">
        <v>134</v>
      </c>
      <c r="M5001" s="174">
        <v>45764.0</v>
      </c>
      <c r="N5001" s="31" t="s">
        <v>2</v>
      </c>
      <c r="O5001" s="173">
        <v>1.0</v>
      </c>
    </row>
    <row r="5002">
      <c r="A5002" s="99" t="s">
        <v>11272</v>
      </c>
      <c r="B5002" s="168" t="s">
        <v>11273</v>
      </c>
      <c r="C5002" s="31" t="s">
        <v>1725</v>
      </c>
      <c r="D5002" s="168" t="s">
        <v>11274</v>
      </c>
      <c r="E5002" s="31" t="s">
        <v>11275</v>
      </c>
      <c r="F5002" s="31" t="s">
        <v>722</v>
      </c>
      <c r="G5002" s="163" t="s">
        <v>1728</v>
      </c>
      <c r="H5002" s="31" t="s">
        <v>1728</v>
      </c>
      <c r="I5002" s="168" t="s">
        <v>1729</v>
      </c>
      <c r="J5002" s="173">
        <v>1.0</v>
      </c>
      <c r="K5002" s="31" t="s">
        <v>82</v>
      </c>
      <c r="L5002" s="31" t="s">
        <v>134</v>
      </c>
      <c r="M5002" s="174">
        <v>45764.0</v>
      </c>
      <c r="N5002" s="31" t="s">
        <v>2</v>
      </c>
      <c r="O5002" s="173">
        <v>1.0</v>
      </c>
    </row>
    <row r="5003">
      <c r="A5003" s="99" t="s">
        <v>11276</v>
      </c>
      <c r="B5003" s="168" t="s">
        <v>11273</v>
      </c>
      <c r="C5003" s="31" t="s">
        <v>1732</v>
      </c>
      <c r="D5003" s="168" t="s">
        <v>11274</v>
      </c>
      <c r="E5003" s="31" t="s">
        <v>11275</v>
      </c>
      <c r="F5003" s="31" t="s">
        <v>722</v>
      </c>
      <c r="G5003" s="168" t="s">
        <v>8012</v>
      </c>
      <c r="H5003" s="31" t="s">
        <v>7841</v>
      </c>
      <c r="I5003" s="168" t="s">
        <v>1729</v>
      </c>
      <c r="J5003" s="173">
        <v>1.0</v>
      </c>
      <c r="K5003" s="31" t="s">
        <v>82</v>
      </c>
      <c r="L5003" s="31" t="s">
        <v>134</v>
      </c>
      <c r="M5003" s="174">
        <v>45764.0</v>
      </c>
      <c r="N5003" s="31" t="s">
        <v>2</v>
      </c>
      <c r="O5003" s="173">
        <v>1.0</v>
      </c>
    </row>
    <row r="5004">
      <c r="A5004" s="99" t="s">
        <v>11277</v>
      </c>
      <c r="B5004" s="168" t="s">
        <v>11221</v>
      </c>
      <c r="C5004" s="31" t="s">
        <v>1735</v>
      </c>
      <c r="D5004" s="168" t="s">
        <v>11222</v>
      </c>
      <c r="E5004" s="31" t="s">
        <v>11223</v>
      </c>
      <c r="F5004" s="31" t="s">
        <v>132</v>
      </c>
      <c r="G5004" s="168" t="s">
        <v>6736</v>
      </c>
      <c r="H5004" s="31" t="s">
        <v>6716</v>
      </c>
      <c r="I5004" s="168" t="s">
        <v>1729</v>
      </c>
      <c r="J5004" s="173">
        <v>1.0</v>
      </c>
      <c r="K5004" s="31" t="s">
        <v>82</v>
      </c>
      <c r="L5004" s="31" t="s">
        <v>134</v>
      </c>
      <c r="M5004" s="174">
        <v>45764.0</v>
      </c>
      <c r="N5004" s="31" t="s">
        <v>2</v>
      </c>
      <c r="O5004" s="173">
        <v>1.0</v>
      </c>
    </row>
    <row r="5005">
      <c r="A5005" s="99" t="s">
        <v>11278</v>
      </c>
      <c r="B5005" s="168" t="s">
        <v>11078</v>
      </c>
      <c r="C5005" s="31" t="s">
        <v>1735</v>
      </c>
      <c r="D5005" s="168" t="s">
        <v>11079</v>
      </c>
      <c r="E5005" s="31" t="s">
        <v>4035</v>
      </c>
      <c r="F5005" s="31" t="s">
        <v>401</v>
      </c>
      <c r="G5005" s="168" t="s">
        <v>1749</v>
      </c>
      <c r="H5005" s="31" t="s">
        <v>1742</v>
      </c>
      <c r="I5005" s="168" t="s">
        <v>9356</v>
      </c>
      <c r="J5005" s="173">
        <v>1.0</v>
      </c>
      <c r="K5005" s="31" t="s">
        <v>945</v>
      </c>
      <c r="L5005" s="31" t="s">
        <v>134</v>
      </c>
      <c r="M5005" s="174">
        <v>45764.0</v>
      </c>
      <c r="N5005" s="31" t="s">
        <v>2</v>
      </c>
      <c r="O5005" s="173">
        <v>1.0</v>
      </c>
    </row>
    <row r="5006">
      <c r="A5006" s="99" t="s">
        <v>11279</v>
      </c>
      <c r="B5006" s="168" t="s">
        <v>11144</v>
      </c>
      <c r="C5006" s="31" t="s">
        <v>1735</v>
      </c>
      <c r="D5006" s="168" t="s">
        <v>11145</v>
      </c>
      <c r="E5006" s="31" t="s">
        <v>11146</v>
      </c>
      <c r="F5006" s="31" t="s">
        <v>513</v>
      </c>
      <c r="G5006" s="168" t="s">
        <v>8744</v>
      </c>
      <c r="H5006" s="31" t="s">
        <v>8048</v>
      </c>
      <c r="I5006" s="168" t="s">
        <v>1729</v>
      </c>
      <c r="J5006" s="173">
        <v>1.0</v>
      </c>
      <c r="K5006" s="31" t="s">
        <v>82</v>
      </c>
      <c r="L5006" s="31" t="s">
        <v>134</v>
      </c>
      <c r="M5006" s="174">
        <v>45764.0</v>
      </c>
      <c r="N5006" s="31" t="s">
        <v>2</v>
      </c>
      <c r="O5006" s="173">
        <v>1.0</v>
      </c>
    </row>
    <row r="5007">
      <c r="A5007" s="99" t="s">
        <v>11280</v>
      </c>
      <c r="B5007" s="168" t="s">
        <v>11188</v>
      </c>
      <c r="C5007" s="31" t="s">
        <v>1735</v>
      </c>
      <c r="D5007" s="168" t="s">
        <v>11189</v>
      </c>
      <c r="E5007" s="31" t="s">
        <v>11190</v>
      </c>
      <c r="F5007" s="31" t="s">
        <v>178</v>
      </c>
      <c r="G5007" s="168" t="s">
        <v>7953</v>
      </c>
      <c r="H5007" s="31" t="s">
        <v>7912</v>
      </c>
      <c r="I5007" s="168" t="s">
        <v>1755</v>
      </c>
      <c r="J5007" s="173">
        <v>1.0</v>
      </c>
      <c r="K5007" s="31" t="s">
        <v>9</v>
      </c>
      <c r="L5007" s="31" t="s">
        <v>134</v>
      </c>
      <c r="M5007" s="174">
        <v>45764.0</v>
      </c>
      <c r="N5007" s="31" t="s">
        <v>2</v>
      </c>
      <c r="O5007" s="173">
        <v>1.0</v>
      </c>
    </row>
    <row r="5008">
      <c r="A5008" s="99" t="s">
        <v>11281</v>
      </c>
      <c r="B5008" s="168" t="s">
        <v>11239</v>
      </c>
      <c r="C5008" s="31" t="s">
        <v>1735</v>
      </c>
      <c r="D5008" s="168" t="s">
        <v>11240</v>
      </c>
      <c r="E5008" s="31" t="s">
        <v>11241</v>
      </c>
      <c r="F5008" s="31" t="s">
        <v>178</v>
      </c>
      <c r="G5008" s="168" t="s">
        <v>6891</v>
      </c>
      <c r="H5008" s="31" t="s">
        <v>6719</v>
      </c>
      <c r="I5008" s="168" t="s">
        <v>1729</v>
      </c>
      <c r="J5008" s="173">
        <v>1.0</v>
      </c>
      <c r="K5008" s="31" t="s">
        <v>82</v>
      </c>
      <c r="L5008" s="31" t="s">
        <v>134</v>
      </c>
      <c r="M5008" s="174">
        <v>45764.0</v>
      </c>
      <c r="N5008" s="31" t="s">
        <v>2</v>
      </c>
      <c r="O5008" s="173">
        <v>1.0</v>
      </c>
    </row>
    <row r="5009">
      <c r="A5009" s="99" t="s">
        <v>11282</v>
      </c>
      <c r="B5009" s="168" t="s">
        <v>10867</v>
      </c>
      <c r="C5009" s="31" t="s">
        <v>1735</v>
      </c>
      <c r="D5009" s="168" t="s">
        <v>10868</v>
      </c>
      <c r="E5009" s="31" t="s">
        <v>10869</v>
      </c>
      <c r="F5009" s="31" t="s">
        <v>832</v>
      </c>
      <c r="G5009" s="168" t="s">
        <v>8730</v>
      </c>
      <c r="H5009" s="31" t="s">
        <v>8731</v>
      </c>
      <c r="I5009" s="168" t="s">
        <v>9356</v>
      </c>
      <c r="J5009" s="173">
        <v>1.0</v>
      </c>
      <c r="K5009" s="31" t="s">
        <v>945</v>
      </c>
      <c r="L5009" s="31" t="s">
        <v>134</v>
      </c>
      <c r="M5009" s="174">
        <v>45764.0</v>
      </c>
      <c r="N5009" s="31" t="s">
        <v>2</v>
      </c>
      <c r="O5009" s="173">
        <v>1.0</v>
      </c>
    </row>
    <row r="5010">
      <c r="A5010" s="99" t="s">
        <v>11283</v>
      </c>
      <c r="B5010" s="168" t="s">
        <v>11284</v>
      </c>
      <c r="C5010" s="31" t="s">
        <v>1725</v>
      </c>
      <c r="D5010" s="168" t="s">
        <v>11285</v>
      </c>
      <c r="E5010" s="31" t="s">
        <v>11286</v>
      </c>
      <c r="F5010" s="31" t="s">
        <v>513</v>
      </c>
      <c r="G5010" s="163" t="s">
        <v>1728</v>
      </c>
      <c r="H5010" s="31" t="s">
        <v>1728</v>
      </c>
      <c r="I5010" s="168" t="s">
        <v>1729</v>
      </c>
      <c r="J5010" s="173">
        <v>1.0</v>
      </c>
      <c r="K5010" s="31" t="s">
        <v>82</v>
      </c>
      <c r="L5010" s="31" t="s">
        <v>134</v>
      </c>
      <c r="M5010" s="174">
        <v>45764.0</v>
      </c>
      <c r="N5010" s="31" t="s">
        <v>2</v>
      </c>
      <c r="O5010" s="173">
        <v>1.0</v>
      </c>
    </row>
    <row r="5011">
      <c r="A5011" s="99" t="s">
        <v>11287</v>
      </c>
      <c r="B5011" s="168" t="s">
        <v>11284</v>
      </c>
      <c r="C5011" s="31" t="s">
        <v>1732</v>
      </c>
      <c r="D5011" s="168" t="s">
        <v>11285</v>
      </c>
      <c r="E5011" s="31" t="s">
        <v>11286</v>
      </c>
      <c r="F5011" s="31" t="s">
        <v>513</v>
      </c>
      <c r="G5011" s="168" t="s">
        <v>1749</v>
      </c>
      <c r="H5011" s="31" t="s">
        <v>1742</v>
      </c>
      <c r="I5011" s="168" t="s">
        <v>1729</v>
      </c>
      <c r="J5011" s="173">
        <v>1.0</v>
      </c>
      <c r="K5011" s="31" t="s">
        <v>82</v>
      </c>
      <c r="L5011" s="31" t="s">
        <v>134</v>
      </c>
      <c r="M5011" s="174">
        <v>45764.0</v>
      </c>
      <c r="N5011" s="31" t="s">
        <v>2</v>
      </c>
      <c r="O5011" s="173">
        <v>1.0</v>
      </c>
    </row>
    <row r="5012">
      <c r="A5012" s="99" t="s">
        <v>11288</v>
      </c>
      <c r="B5012" s="168" t="s">
        <v>11289</v>
      </c>
      <c r="C5012" s="31" t="s">
        <v>1725</v>
      </c>
      <c r="D5012" s="168" t="s">
        <v>11290</v>
      </c>
      <c r="E5012" s="31" t="s">
        <v>10905</v>
      </c>
      <c r="F5012" s="31" t="s">
        <v>513</v>
      </c>
      <c r="G5012" s="163" t="s">
        <v>1728</v>
      </c>
      <c r="H5012" s="31" t="s">
        <v>1728</v>
      </c>
      <c r="I5012" s="168" t="s">
        <v>1729</v>
      </c>
      <c r="J5012" s="173">
        <v>1.0</v>
      </c>
      <c r="K5012" s="31" t="s">
        <v>82</v>
      </c>
      <c r="L5012" s="31" t="s">
        <v>134</v>
      </c>
      <c r="M5012" s="174">
        <v>45764.0</v>
      </c>
      <c r="N5012" s="31" t="s">
        <v>2</v>
      </c>
      <c r="O5012" s="173">
        <v>1.0</v>
      </c>
    </row>
    <row r="5013">
      <c r="A5013" s="99" t="s">
        <v>11291</v>
      </c>
      <c r="B5013" s="168" t="s">
        <v>11132</v>
      </c>
      <c r="C5013" s="31" t="s">
        <v>1735</v>
      </c>
      <c r="D5013" s="168" t="s">
        <v>11133</v>
      </c>
      <c r="E5013" s="31" t="s">
        <v>11134</v>
      </c>
      <c r="F5013" s="31" t="s">
        <v>401</v>
      </c>
      <c r="G5013" s="168" t="s">
        <v>1749</v>
      </c>
      <c r="H5013" s="31" t="s">
        <v>1742</v>
      </c>
      <c r="I5013" s="168" t="s">
        <v>9356</v>
      </c>
      <c r="J5013" s="173">
        <v>1.0</v>
      </c>
      <c r="K5013" s="31" t="s">
        <v>945</v>
      </c>
      <c r="L5013" s="31" t="s">
        <v>134</v>
      </c>
      <c r="M5013" s="174">
        <v>45764.0</v>
      </c>
      <c r="N5013" s="31" t="s">
        <v>2</v>
      </c>
      <c r="O5013" s="173">
        <v>1.0</v>
      </c>
    </row>
    <row r="5014">
      <c r="A5014" s="99" t="s">
        <v>11292</v>
      </c>
      <c r="B5014" s="168" t="s">
        <v>11289</v>
      </c>
      <c r="C5014" s="31" t="s">
        <v>1732</v>
      </c>
      <c r="D5014" s="168" t="s">
        <v>11290</v>
      </c>
      <c r="E5014" s="31" t="s">
        <v>10905</v>
      </c>
      <c r="F5014" s="31" t="s">
        <v>513</v>
      </c>
      <c r="G5014" s="168" t="s">
        <v>8778</v>
      </c>
      <c r="H5014" s="31" t="s">
        <v>8043</v>
      </c>
      <c r="I5014" s="168" t="s">
        <v>1729</v>
      </c>
      <c r="J5014" s="173">
        <v>1.0</v>
      </c>
      <c r="K5014" s="31" t="s">
        <v>82</v>
      </c>
      <c r="L5014" s="31" t="s">
        <v>134</v>
      </c>
      <c r="M5014" s="174">
        <v>45764.0</v>
      </c>
      <c r="N5014" s="31" t="s">
        <v>2</v>
      </c>
      <c r="O5014" s="173">
        <v>1.0</v>
      </c>
    </row>
    <row r="5015">
      <c r="A5015" s="99" t="s">
        <v>11293</v>
      </c>
      <c r="B5015" s="168" t="s">
        <v>10066</v>
      </c>
      <c r="C5015" s="31" t="s">
        <v>1735</v>
      </c>
      <c r="D5015" s="168" t="s">
        <v>10067</v>
      </c>
      <c r="E5015" s="31" t="s">
        <v>10068</v>
      </c>
      <c r="F5015" s="31" t="s">
        <v>178</v>
      </c>
      <c r="G5015" s="168" t="s">
        <v>8778</v>
      </c>
      <c r="H5015" s="31" t="s">
        <v>8043</v>
      </c>
      <c r="I5015" s="168" t="s">
        <v>1755</v>
      </c>
      <c r="J5015" s="173">
        <v>1.0</v>
      </c>
      <c r="K5015" s="31" t="s">
        <v>9</v>
      </c>
      <c r="L5015" s="31" t="s">
        <v>134</v>
      </c>
      <c r="M5015" s="174">
        <v>45764.0</v>
      </c>
      <c r="N5015" s="31" t="s">
        <v>2</v>
      </c>
      <c r="O5015" s="173">
        <v>1.0</v>
      </c>
    </row>
    <row r="5016">
      <c r="A5016" s="99" t="s">
        <v>11294</v>
      </c>
      <c r="B5016" s="168" t="s">
        <v>11152</v>
      </c>
      <c r="C5016" s="31" t="s">
        <v>1735</v>
      </c>
      <c r="D5016" s="168" t="s">
        <v>11153</v>
      </c>
      <c r="E5016" s="31" t="s">
        <v>11154</v>
      </c>
      <c r="F5016" s="31" t="s">
        <v>513</v>
      </c>
      <c r="G5016" s="168" t="s">
        <v>1736</v>
      </c>
      <c r="H5016" s="31" t="s">
        <v>1733</v>
      </c>
      <c r="I5016" s="168" t="s">
        <v>1755</v>
      </c>
      <c r="J5016" s="173">
        <v>1.0</v>
      </c>
      <c r="K5016" s="31" t="s">
        <v>9</v>
      </c>
      <c r="L5016" s="31" t="s">
        <v>134</v>
      </c>
      <c r="M5016" s="174">
        <v>45764.0</v>
      </c>
      <c r="N5016" s="31" t="s">
        <v>2</v>
      </c>
      <c r="O5016" s="173">
        <v>1.0</v>
      </c>
    </row>
    <row r="5017">
      <c r="A5017" s="99" t="s">
        <v>11295</v>
      </c>
      <c r="B5017" s="168" t="s">
        <v>10632</v>
      </c>
      <c r="C5017" s="31" t="s">
        <v>1735</v>
      </c>
      <c r="D5017" s="168" t="s">
        <v>10633</v>
      </c>
      <c r="E5017" s="31" t="s">
        <v>10634</v>
      </c>
      <c r="F5017" s="31" t="s">
        <v>178</v>
      </c>
      <c r="G5017" s="168" t="s">
        <v>8778</v>
      </c>
      <c r="H5017" s="31" t="s">
        <v>8043</v>
      </c>
      <c r="I5017" s="168" t="s">
        <v>1729</v>
      </c>
      <c r="J5017" s="173">
        <v>1.0</v>
      </c>
      <c r="K5017" s="31" t="s">
        <v>82</v>
      </c>
      <c r="L5017" s="31" t="s">
        <v>134</v>
      </c>
      <c r="M5017" s="174">
        <v>45764.0</v>
      </c>
      <c r="N5017" s="31" t="s">
        <v>2</v>
      </c>
      <c r="O5017" s="173">
        <v>1.0</v>
      </c>
    </row>
    <row r="5018">
      <c r="A5018" s="99" t="s">
        <v>11296</v>
      </c>
      <c r="B5018" s="168" t="s">
        <v>11260</v>
      </c>
      <c r="C5018" s="31" t="s">
        <v>1735</v>
      </c>
      <c r="D5018" s="168" t="s">
        <v>11261</v>
      </c>
      <c r="E5018" s="31" t="s">
        <v>11262</v>
      </c>
      <c r="F5018" s="31" t="s">
        <v>132</v>
      </c>
      <c r="G5018" s="168" t="s">
        <v>6736</v>
      </c>
      <c r="H5018" s="31" t="s">
        <v>6716</v>
      </c>
      <c r="I5018" s="168" t="s">
        <v>1755</v>
      </c>
      <c r="J5018" s="173">
        <v>1.0</v>
      </c>
      <c r="K5018" s="31" t="s">
        <v>9</v>
      </c>
      <c r="L5018" s="31" t="s">
        <v>134</v>
      </c>
      <c r="M5018" s="174">
        <v>45764.0</v>
      </c>
      <c r="N5018" s="31" t="s">
        <v>2</v>
      </c>
      <c r="O5018" s="173">
        <v>1.0</v>
      </c>
    </row>
    <row r="5019">
      <c r="A5019" s="99" t="s">
        <v>11297</v>
      </c>
      <c r="B5019" s="168" t="s">
        <v>11212</v>
      </c>
      <c r="C5019" s="31" t="s">
        <v>1735</v>
      </c>
      <c r="D5019" s="168" t="s">
        <v>11213</v>
      </c>
      <c r="E5019" s="31" t="s">
        <v>11214</v>
      </c>
      <c r="F5019" s="31" t="s">
        <v>129</v>
      </c>
      <c r="G5019" s="168" t="s">
        <v>10510</v>
      </c>
      <c r="H5019" s="31" t="s">
        <v>10511</v>
      </c>
      <c r="I5019" s="168" t="s">
        <v>1755</v>
      </c>
      <c r="J5019" s="173">
        <v>1.0</v>
      </c>
      <c r="K5019" s="31" t="s">
        <v>9</v>
      </c>
      <c r="L5019" s="31" t="s">
        <v>134</v>
      </c>
      <c r="M5019" s="174">
        <v>45764.0</v>
      </c>
      <c r="N5019" s="31" t="s">
        <v>2</v>
      </c>
      <c r="O5019" s="173">
        <v>1.0</v>
      </c>
    </row>
    <row r="5020">
      <c r="A5020" s="99" t="s">
        <v>11298</v>
      </c>
      <c r="B5020" s="168" t="s">
        <v>11128</v>
      </c>
      <c r="C5020" s="31" t="s">
        <v>1735</v>
      </c>
      <c r="D5020" s="168" t="s">
        <v>11129</v>
      </c>
      <c r="E5020" s="31" t="s">
        <v>11130</v>
      </c>
      <c r="F5020" s="31" t="s">
        <v>178</v>
      </c>
      <c r="G5020" s="168" t="s">
        <v>7953</v>
      </c>
      <c r="H5020" s="31" t="s">
        <v>7912</v>
      </c>
      <c r="I5020" s="168" t="s">
        <v>1755</v>
      </c>
      <c r="J5020" s="173">
        <v>1.0</v>
      </c>
      <c r="K5020" s="31" t="s">
        <v>9</v>
      </c>
      <c r="L5020" s="31" t="s">
        <v>134</v>
      </c>
      <c r="M5020" s="174">
        <v>45764.0</v>
      </c>
      <c r="N5020" s="31" t="s">
        <v>2</v>
      </c>
      <c r="O5020" s="173">
        <v>1.0</v>
      </c>
    </row>
    <row r="5021">
      <c r="A5021" s="99" t="s">
        <v>11299</v>
      </c>
      <c r="B5021" s="168" t="s">
        <v>11201</v>
      </c>
      <c r="C5021" s="31" t="s">
        <v>1732</v>
      </c>
      <c r="D5021" s="168" t="s">
        <v>11202</v>
      </c>
      <c r="E5021" s="31" t="s">
        <v>11203</v>
      </c>
      <c r="F5021" s="31" t="s">
        <v>129</v>
      </c>
      <c r="G5021" s="168" t="s">
        <v>8829</v>
      </c>
      <c r="H5021" s="31" t="s">
        <v>8830</v>
      </c>
      <c r="I5021" s="168" t="s">
        <v>1729</v>
      </c>
      <c r="J5021" s="173">
        <v>1.0</v>
      </c>
      <c r="K5021" s="31" t="s">
        <v>82</v>
      </c>
      <c r="L5021" s="31" t="s">
        <v>134</v>
      </c>
      <c r="M5021" s="174">
        <v>45764.0</v>
      </c>
      <c r="N5021" s="31" t="s">
        <v>2</v>
      </c>
      <c r="O5021" s="173">
        <v>1.0</v>
      </c>
    </row>
    <row r="5022">
      <c r="A5022" s="99" t="s">
        <v>11300</v>
      </c>
      <c r="B5022" s="168" t="s">
        <v>11179</v>
      </c>
      <c r="C5022" s="31" t="s">
        <v>1735</v>
      </c>
      <c r="D5022" s="168" t="s">
        <v>11180</v>
      </c>
      <c r="E5022" s="31" t="s">
        <v>11181</v>
      </c>
      <c r="F5022" s="31" t="s">
        <v>401</v>
      </c>
      <c r="G5022" s="168" t="s">
        <v>1749</v>
      </c>
      <c r="H5022" s="31" t="s">
        <v>1742</v>
      </c>
      <c r="I5022" s="168" t="s">
        <v>1729</v>
      </c>
      <c r="J5022" s="173">
        <v>1.0</v>
      </c>
      <c r="K5022" s="31" t="s">
        <v>82</v>
      </c>
      <c r="L5022" s="31" t="s">
        <v>134</v>
      </c>
      <c r="M5022" s="174">
        <v>45764.0</v>
      </c>
      <c r="N5022" s="31" t="s">
        <v>2</v>
      </c>
      <c r="O5022" s="173">
        <v>1.0</v>
      </c>
    </row>
    <row r="5023">
      <c r="A5023" s="99" t="s">
        <v>11301</v>
      </c>
      <c r="B5023" s="168" t="s">
        <v>11179</v>
      </c>
      <c r="C5023" s="31" t="s">
        <v>1735</v>
      </c>
      <c r="D5023" s="168" t="s">
        <v>11180</v>
      </c>
      <c r="E5023" s="31" t="s">
        <v>11181</v>
      </c>
      <c r="F5023" s="31" t="s">
        <v>401</v>
      </c>
      <c r="G5023" s="168" t="s">
        <v>1749</v>
      </c>
      <c r="H5023" s="31" t="s">
        <v>1742</v>
      </c>
      <c r="I5023" s="168" t="s">
        <v>9356</v>
      </c>
      <c r="J5023" s="173">
        <v>1.0</v>
      </c>
      <c r="K5023" s="31" t="s">
        <v>945</v>
      </c>
      <c r="L5023" s="31" t="s">
        <v>134</v>
      </c>
      <c r="M5023" s="174">
        <v>45764.0</v>
      </c>
      <c r="N5023" s="31" t="s">
        <v>2</v>
      </c>
      <c r="O5023" s="173">
        <v>1.0</v>
      </c>
    </row>
    <row r="5024">
      <c r="A5024" s="99" t="s">
        <v>11302</v>
      </c>
      <c r="B5024" s="168" t="s">
        <v>10562</v>
      </c>
      <c r="C5024" s="31" t="s">
        <v>1735</v>
      </c>
      <c r="D5024" s="168" t="s">
        <v>10563</v>
      </c>
      <c r="E5024" s="31" t="s">
        <v>10564</v>
      </c>
      <c r="F5024" s="31" t="s">
        <v>832</v>
      </c>
      <c r="G5024" s="168" t="s">
        <v>8730</v>
      </c>
      <c r="H5024" s="31" t="s">
        <v>8731</v>
      </c>
      <c r="I5024" s="168" t="s">
        <v>9356</v>
      </c>
      <c r="J5024" s="173">
        <v>1.0</v>
      </c>
      <c r="K5024" s="31" t="s">
        <v>945</v>
      </c>
      <c r="L5024" s="31" t="s">
        <v>134</v>
      </c>
      <c r="M5024" s="174">
        <v>45764.0</v>
      </c>
      <c r="N5024" s="31" t="s">
        <v>2</v>
      </c>
      <c r="O5024" s="173">
        <v>1.0</v>
      </c>
    </row>
    <row r="5025">
      <c r="A5025" s="31"/>
      <c r="B5025" s="163"/>
      <c r="C5025" s="31"/>
      <c r="D5025" s="163"/>
      <c r="E5025" s="31"/>
      <c r="F5025" s="31"/>
      <c r="G5025" s="163"/>
      <c r="H5025" s="31"/>
      <c r="I5025" s="163"/>
      <c r="J5025" s="173"/>
      <c r="K5025" s="31"/>
      <c r="L5025" s="31"/>
      <c r="M5025" s="174"/>
      <c r="N5025" s="31"/>
      <c r="O5025" s="173"/>
    </row>
    <row r="5026">
      <c r="A5026" s="31"/>
      <c r="B5026" s="163"/>
      <c r="C5026" s="31"/>
      <c r="D5026" s="163"/>
      <c r="E5026" s="31"/>
      <c r="F5026" s="31"/>
      <c r="G5026" s="163"/>
      <c r="H5026" s="31"/>
      <c r="I5026" s="163"/>
      <c r="J5026" s="173"/>
      <c r="K5026" s="31"/>
      <c r="L5026" s="31"/>
      <c r="M5026" s="174"/>
      <c r="N5026" s="31"/>
      <c r="O5026" s="173"/>
    </row>
    <row r="5027">
      <c r="A5027" s="99" t="s">
        <v>11303</v>
      </c>
      <c r="B5027" s="168" t="s">
        <v>10737</v>
      </c>
      <c r="C5027" s="31" t="s">
        <v>1735</v>
      </c>
      <c r="D5027" s="168" t="s">
        <v>10738</v>
      </c>
      <c r="E5027" s="31" t="s">
        <v>4274</v>
      </c>
      <c r="F5027" s="31" t="s">
        <v>517</v>
      </c>
      <c r="G5027" s="168" t="s">
        <v>6891</v>
      </c>
      <c r="H5027" s="31" t="s">
        <v>6719</v>
      </c>
      <c r="I5027" s="168" t="s">
        <v>1755</v>
      </c>
      <c r="J5027" s="173">
        <v>1.0</v>
      </c>
      <c r="K5027" s="31" t="s">
        <v>9</v>
      </c>
      <c r="L5027" s="31" t="s">
        <v>134</v>
      </c>
      <c r="M5027" s="174">
        <v>45764.0</v>
      </c>
      <c r="N5027" s="31" t="s">
        <v>2</v>
      </c>
      <c r="O5027" s="173">
        <v>1.0</v>
      </c>
    </row>
    <row r="5028">
      <c r="A5028" s="99" t="s">
        <v>11304</v>
      </c>
      <c r="B5028" s="168" t="s">
        <v>10813</v>
      </c>
      <c r="C5028" s="31" t="s">
        <v>1735</v>
      </c>
      <c r="D5028" s="168" t="s">
        <v>10814</v>
      </c>
      <c r="E5028" s="31" t="s">
        <v>10815</v>
      </c>
      <c r="F5028" s="31" t="s">
        <v>722</v>
      </c>
      <c r="G5028" s="168" t="s">
        <v>8012</v>
      </c>
      <c r="H5028" s="31" t="s">
        <v>7841</v>
      </c>
      <c r="I5028" s="168" t="s">
        <v>9356</v>
      </c>
      <c r="J5028" s="173">
        <v>1.0</v>
      </c>
      <c r="K5028" s="31" t="s">
        <v>945</v>
      </c>
      <c r="L5028" s="31" t="s">
        <v>134</v>
      </c>
      <c r="M5028" s="174">
        <v>45764.0</v>
      </c>
      <c r="N5028" s="31" t="s">
        <v>2</v>
      </c>
      <c r="O5028" s="173">
        <v>1.0</v>
      </c>
    </row>
    <row r="5029">
      <c r="A5029" s="31"/>
      <c r="B5029" s="163"/>
      <c r="C5029" s="31"/>
      <c r="D5029" s="163"/>
      <c r="E5029" s="31"/>
      <c r="F5029" s="31"/>
      <c r="G5029" s="163"/>
      <c r="H5029" s="31"/>
      <c r="I5029" s="163"/>
      <c r="J5029" s="173"/>
      <c r="K5029" s="31"/>
      <c r="L5029" s="31"/>
      <c r="M5029" s="174"/>
      <c r="N5029" s="31"/>
      <c r="O5029" s="173"/>
    </row>
    <row r="5030">
      <c r="A5030" s="99" t="s">
        <v>11305</v>
      </c>
      <c r="B5030" s="168" t="s">
        <v>11196</v>
      </c>
      <c r="C5030" s="31" t="s">
        <v>1735</v>
      </c>
      <c r="D5030" s="168" t="s">
        <v>11197</v>
      </c>
      <c r="E5030" s="31" t="s">
        <v>11198</v>
      </c>
      <c r="F5030" s="31" t="s">
        <v>178</v>
      </c>
      <c r="G5030" s="168" t="s">
        <v>8778</v>
      </c>
      <c r="H5030" s="31" t="s">
        <v>8043</v>
      </c>
      <c r="I5030" s="168" t="s">
        <v>1755</v>
      </c>
      <c r="J5030" s="173">
        <v>1.0</v>
      </c>
      <c r="K5030" s="31" t="s">
        <v>9</v>
      </c>
      <c r="L5030" s="31" t="s">
        <v>134</v>
      </c>
      <c r="M5030" s="174">
        <v>45764.0</v>
      </c>
      <c r="N5030" s="31" t="s">
        <v>2</v>
      </c>
      <c r="O5030" s="173">
        <v>1.0</v>
      </c>
    </row>
    <row r="5031">
      <c r="A5031" s="99" t="s">
        <v>11306</v>
      </c>
      <c r="B5031" s="168" t="s">
        <v>11307</v>
      </c>
      <c r="C5031" s="31" t="s">
        <v>1725</v>
      </c>
      <c r="D5031" s="168" t="s">
        <v>11308</v>
      </c>
      <c r="E5031" s="31" t="s">
        <v>11309</v>
      </c>
      <c r="F5031" s="31" t="s">
        <v>129</v>
      </c>
      <c r="G5031" s="163" t="s">
        <v>1728</v>
      </c>
      <c r="H5031" s="31" t="s">
        <v>1728</v>
      </c>
      <c r="I5031" s="168" t="s">
        <v>1755</v>
      </c>
      <c r="J5031" s="173">
        <v>1.0</v>
      </c>
      <c r="K5031" s="31" t="s">
        <v>9</v>
      </c>
      <c r="L5031" s="31" t="s">
        <v>134</v>
      </c>
      <c r="M5031" s="174">
        <v>45764.0</v>
      </c>
      <c r="N5031" s="31" t="s">
        <v>2</v>
      </c>
      <c r="O5031" s="173">
        <v>1.0</v>
      </c>
    </row>
    <row r="5032">
      <c r="A5032" s="31"/>
      <c r="B5032" s="163"/>
      <c r="C5032" s="31"/>
      <c r="D5032" s="163"/>
      <c r="E5032" s="31"/>
      <c r="F5032" s="31"/>
      <c r="G5032" s="163"/>
      <c r="H5032" s="31"/>
      <c r="I5032" s="163"/>
      <c r="J5032" s="173"/>
      <c r="K5032" s="31"/>
      <c r="L5032" s="31"/>
      <c r="M5032" s="174"/>
      <c r="N5032" s="31"/>
      <c r="O5032" s="173"/>
    </row>
    <row r="5033">
      <c r="A5033" s="98" t="s">
        <v>11310</v>
      </c>
      <c r="B5033" s="164">
        <v>2.6496981E7</v>
      </c>
      <c r="C5033" s="92" t="s">
        <v>1735</v>
      </c>
      <c r="D5033" s="164">
        <v>3.9495518E7</v>
      </c>
      <c r="E5033" s="92" t="s">
        <v>11311</v>
      </c>
      <c r="F5033" s="92" t="s">
        <v>513</v>
      </c>
      <c r="G5033" s="164">
        <v>25443.0</v>
      </c>
      <c r="H5033" s="92" t="s">
        <v>8043</v>
      </c>
      <c r="I5033" s="164">
        <v>7755891.0</v>
      </c>
      <c r="J5033" s="4">
        <v>1.0</v>
      </c>
      <c r="K5033" s="92" t="s">
        <v>82</v>
      </c>
      <c r="L5033" s="92"/>
      <c r="M5033" s="171">
        <v>45764.0</v>
      </c>
      <c r="N5033" s="92" t="s">
        <v>2</v>
      </c>
      <c r="O5033" s="4">
        <v>1.0</v>
      </c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</row>
    <row r="5034">
      <c r="A5034" s="99" t="s">
        <v>11312</v>
      </c>
      <c r="B5034" s="168" t="s">
        <v>11313</v>
      </c>
      <c r="C5034" s="31" t="s">
        <v>1725</v>
      </c>
      <c r="D5034" s="168" t="s">
        <v>11314</v>
      </c>
      <c r="E5034" s="31" t="s">
        <v>11315</v>
      </c>
      <c r="F5034" s="31" t="s">
        <v>132</v>
      </c>
      <c r="G5034" s="163" t="s">
        <v>1728</v>
      </c>
      <c r="H5034" s="31" t="s">
        <v>1728</v>
      </c>
      <c r="I5034" s="168" t="s">
        <v>1729</v>
      </c>
      <c r="J5034" s="173">
        <v>1.0</v>
      </c>
      <c r="K5034" s="31" t="s">
        <v>82</v>
      </c>
      <c r="L5034" s="31" t="s">
        <v>134</v>
      </c>
      <c r="M5034" s="174">
        <v>45764.0</v>
      </c>
      <c r="N5034" s="31" t="s">
        <v>2</v>
      </c>
      <c r="O5034" s="173">
        <v>1.0</v>
      </c>
    </row>
    <row r="5035">
      <c r="A5035" s="99" t="s">
        <v>11316</v>
      </c>
      <c r="B5035" s="168" t="s">
        <v>11313</v>
      </c>
      <c r="C5035" s="31" t="s">
        <v>1732</v>
      </c>
      <c r="D5035" s="168" t="s">
        <v>11314</v>
      </c>
      <c r="E5035" s="31" t="s">
        <v>11315</v>
      </c>
      <c r="F5035" s="31" t="s">
        <v>132</v>
      </c>
      <c r="G5035" s="168" t="s">
        <v>7953</v>
      </c>
      <c r="H5035" s="31" t="s">
        <v>7912</v>
      </c>
      <c r="I5035" s="168" t="s">
        <v>1729</v>
      </c>
      <c r="J5035" s="173">
        <v>1.0</v>
      </c>
      <c r="K5035" s="31" t="s">
        <v>82</v>
      </c>
      <c r="L5035" s="31" t="s">
        <v>134</v>
      </c>
      <c r="M5035" s="174">
        <v>45764.0</v>
      </c>
      <c r="N5035" s="31" t="s">
        <v>2</v>
      </c>
      <c r="O5035" s="173">
        <v>1.0</v>
      </c>
    </row>
    <row r="5036">
      <c r="A5036" s="99" t="s">
        <v>11317</v>
      </c>
      <c r="B5036" s="168" t="s">
        <v>11318</v>
      </c>
      <c r="C5036" s="31" t="s">
        <v>1725</v>
      </c>
      <c r="D5036" s="168" t="s">
        <v>11319</v>
      </c>
      <c r="E5036" s="31" t="s">
        <v>11311</v>
      </c>
      <c r="F5036" s="31" t="s">
        <v>513</v>
      </c>
      <c r="G5036" s="163" t="s">
        <v>1728</v>
      </c>
      <c r="H5036" s="31" t="s">
        <v>1728</v>
      </c>
      <c r="I5036" s="168" t="s">
        <v>1729</v>
      </c>
      <c r="J5036" s="173">
        <v>1.0</v>
      </c>
      <c r="K5036" s="31" t="s">
        <v>82</v>
      </c>
      <c r="L5036" s="31" t="s">
        <v>134</v>
      </c>
      <c r="M5036" s="174">
        <v>45764.0</v>
      </c>
      <c r="N5036" s="31" t="s">
        <v>2</v>
      </c>
      <c r="O5036" s="173">
        <v>1.0</v>
      </c>
    </row>
    <row r="5037">
      <c r="A5037" s="99" t="s">
        <v>11320</v>
      </c>
      <c r="B5037" s="168" t="s">
        <v>11318</v>
      </c>
      <c r="C5037" s="31" t="s">
        <v>1732</v>
      </c>
      <c r="D5037" s="168" t="s">
        <v>11319</v>
      </c>
      <c r="E5037" s="31" t="s">
        <v>11311</v>
      </c>
      <c r="F5037" s="31" t="s">
        <v>513</v>
      </c>
      <c r="G5037" s="168" t="s">
        <v>8778</v>
      </c>
      <c r="H5037" s="31" t="s">
        <v>8043</v>
      </c>
      <c r="I5037" s="168" t="s">
        <v>1729</v>
      </c>
      <c r="J5037" s="173">
        <v>1.0</v>
      </c>
      <c r="K5037" s="31" t="s">
        <v>82</v>
      </c>
      <c r="L5037" s="31" t="s">
        <v>134</v>
      </c>
      <c r="M5037" s="174">
        <v>45764.0</v>
      </c>
      <c r="N5037" s="31" t="s">
        <v>2</v>
      </c>
      <c r="O5037" s="173">
        <v>1.0</v>
      </c>
    </row>
    <row r="5038">
      <c r="A5038" s="98" t="s">
        <v>11321</v>
      </c>
      <c r="B5038" s="164">
        <v>2.6496932E7</v>
      </c>
      <c r="C5038" s="92" t="s">
        <v>1735</v>
      </c>
      <c r="D5038" s="164">
        <v>3.9495472E7</v>
      </c>
      <c r="E5038" s="92" t="s">
        <v>11309</v>
      </c>
      <c r="F5038" s="92" t="s">
        <v>129</v>
      </c>
      <c r="G5038" s="164">
        <v>26358.0</v>
      </c>
      <c r="H5038" s="92" t="s">
        <v>8830</v>
      </c>
      <c r="I5038" s="164">
        <v>7743457.0</v>
      </c>
      <c r="J5038" s="4">
        <v>1.0</v>
      </c>
      <c r="K5038" s="92" t="s">
        <v>9</v>
      </c>
      <c r="L5038" s="92"/>
      <c r="M5038" s="171">
        <v>45764.0</v>
      </c>
      <c r="N5038" s="92" t="s">
        <v>2</v>
      </c>
      <c r="O5038" s="4">
        <v>1.0</v>
      </c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</row>
    <row r="5039">
      <c r="A5039" s="99" t="s">
        <v>11322</v>
      </c>
      <c r="B5039" s="168" t="s">
        <v>11307</v>
      </c>
      <c r="C5039" s="31" t="s">
        <v>1732</v>
      </c>
      <c r="D5039" s="168" t="s">
        <v>11308</v>
      </c>
      <c r="E5039" s="31" t="s">
        <v>11309</v>
      </c>
      <c r="F5039" s="31" t="s">
        <v>129</v>
      </c>
      <c r="G5039" s="168" t="s">
        <v>8829</v>
      </c>
      <c r="H5039" s="31" t="s">
        <v>8830</v>
      </c>
      <c r="I5039" s="168" t="s">
        <v>1755</v>
      </c>
      <c r="J5039" s="173">
        <v>1.0</v>
      </c>
      <c r="K5039" s="31" t="s">
        <v>9</v>
      </c>
      <c r="L5039" s="31" t="s">
        <v>134</v>
      </c>
      <c r="M5039" s="174">
        <v>45764.0</v>
      </c>
      <c r="N5039" s="31" t="s">
        <v>2</v>
      </c>
      <c r="O5039" s="173">
        <v>1.0</v>
      </c>
    </row>
    <row r="5040">
      <c r="A5040" s="99" t="s">
        <v>11323</v>
      </c>
      <c r="B5040" s="168" t="s">
        <v>11266</v>
      </c>
      <c r="C5040" s="31" t="s">
        <v>1735</v>
      </c>
      <c r="D5040" s="168" t="s">
        <v>11267</v>
      </c>
      <c r="E5040" s="31" t="s">
        <v>11268</v>
      </c>
      <c r="F5040" s="31" t="s">
        <v>722</v>
      </c>
      <c r="G5040" s="168" t="s">
        <v>6811</v>
      </c>
      <c r="H5040" s="31" t="s">
        <v>6812</v>
      </c>
      <c r="I5040" s="168" t="s">
        <v>1755</v>
      </c>
      <c r="J5040" s="173">
        <v>1.0</v>
      </c>
      <c r="K5040" s="31" t="s">
        <v>9</v>
      </c>
      <c r="L5040" s="31" t="s">
        <v>134</v>
      </c>
      <c r="M5040" s="174">
        <v>45764.0</v>
      </c>
      <c r="N5040" s="31" t="s">
        <v>2</v>
      </c>
      <c r="O5040" s="173">
        <v>1.0</v>
      </c>
    </row>
    <row r="5041">
      <c r="A5041" s="31"/>
      <c r="B5041" s="163"/>
      <c r="C5041" s="31"/>
      <c r="D5041" s="163"/>
      <c r="E5041" s="31"/>
      <c r="F5041" s="31"/>
      <c r="G5041" s="163"/>
      <c r="H5041" s="31"/>
      <c r="I5041" s="163"/>
      <c r="J5041" s="173"/>
      <c r="K5041" s="31"/>
      <c r="L5041" s="31"/>
      <c r="M5041" s="174"/>
      <c r="N5041" s="31"/>
      <c r="O5041" s="173"/>
    </row>
    <row r="5042">
      <c r="A5042" s="31"/>
      <c r="B5042" s="163"/>
      <c r="C5042" s="31"/>
      <c r="D5042" s="163"/>
      <c r="E5042" s="31"/>
      <c r="F5042" s="31"/>
      <c r="G5042" s="163"/>
      <c r="H5042" s="31"/>
      <c r="I5042" s="163"/>
      <c r="J5042" s="173"/>
      <c r="K5042" s="31"/>
      <c r="L5042" s="31"/>
      <c r="M5042" s="174"/>
      <c r="N5042" s="31"/>
      <c r="O5042" s="173"/>
    </row>
    <row r="5043">
      <c r="A5043" s="99" t="s">
        <v>11324</v>
      </c>
      <c r="B5043" s="168" t="s">
        <v>11325</v>
      </c>
      <c r="C5043" s="31" t="s">
        <v>1725</v>
      </c>
      <c r="D5043" s="168" t="s">
        <v>11326</v>
      </c>
      <c r="E5043" s="31" t="s">
        <v>11327</v>
      </c>
      <c r="F5043" s="31" t="s">
        <v>129</v>
      </c>
      <c r="G5043" s="163" t="s">
        <v>1728</v>
      </c>
      <c r="H5043" s="31" t="s">
        <v>1728</v>
      </c>
      <c r="I5043" s="168" t="s">
        <v>1755</v>
      </c>
      <c r="J5043" s="173">
        <v>1.0</v>
      </c>
      <c r="K5043" s="31" t="s">
        <v>9</v>
      </c>
      <c r="L5043" s="31" t="s">
        <v>134</v>
      </c>
      <c r="M5043" s="174">
        <v>45764.0</v>
      </c>
      <c r="N5043" s="31" t="s">
        <v>2</v>
      </c>
      <c r="O5043" s="173">
        <v>1.0</v>
      </c>
    </row>
    <row r="5044">
      <c r="A5044" s="99" t="s">
        <v>11328</v>
      </c>
      <c r="B5044" s="168" t="s">
        <v>11048</v>
      </c>
      <c r="C5044" s="31" t="s">
        <v>1735</v>
      </c>
      <c r="D5044" s="168" t="s">
        <v>11049</v>
      </c>
      <c r="E5044" s="31" t="s">
        <v>11050</v>
      </c>
      <c r="F5044" s="31" t="s">
        <v>832</v>
      </c>
      <c r="G5044" s="168" t="s">
        <v>8730</v>
      </c>
      <c r="H5044" s="31" t="s">
        <v>8731</v>
      </c>
      <c r="I5044" s="168" t="s">
        <v>1729</v>
      </c>
      <c r="J5044" s="173">
        <v>2.0</v>
      </c>
      <c r="K5044" s="31" t="s">
        <v>82</v>
      </c>
      <c r="L5044" s="31" t="s">
        <v>134</v>
      </c>
      <c r="M5044" s="174">
        <v>45764.0</v>
      </c>
      <c r="N5044" s="31" t="s">
        <v>2</v>
      </c>
      <c r="O5044" s="173">
        <v>2.0</v>
      </c>
    </row>
    <row r="5045">
      <c r="A5045" s="99" t="s">
        <v>11329</v>
      </c>
      <c r="B5045" s="168" t="s">
        <v>11019</v>
      </c>
      <c r="C5045" s="31" t="s">
        <v>1735</v>
      </c>
      <c r="D5045" s="168" t="s">
        <v>11020</v>
      </c>
      <c r="E5045" s="31" t="s">
        <v>11021</v>
      </c>
      <c r="F5045" s="31" t="s">
        <v>178</v>
      </c>
      <c r="G5045" s="168" t="s">
        <v>7953</v>
      </c>
      <c r="H5045" s="31" t="s">
        <v>7912</v>
      </c>
      <c r="I5045" s="168" t="s">
        <v>1755</v>
      </c>
      <c r="J5045" s="173">
        <v>1.0</v>
      </c>
      <c r="K5045" s="31" t="s">
        <v>9</v>
      </c>
      <c r="L5045" s="31" t="s">
        <v>134</v>
      </c>
      <c r="M5045" s="174">
        <v>45764.0</v>
      </c>
      <c r="N5045" s="31" t="s">
        <v>2</v>
      </c>
      <c r="O5045" s="173">
        <v>1.0</v>
      </c>
    </row>
    <row r="5046">
      <c r="A5046" s="99" t="s">
        <v>11330</v>
      </c>
      <c r="B5046" s="168" t="s">
        <v>11253</v>
      </c>
      <c r="C5046" s="31" t="s">
        <v>1735</v>
      </c>
      <c r="D5046" s="168" t="s">
        <v>11254</v>
      </c>
      <c r="E5046" s="31" t="s">
        <v>11255</v>
      </c>
      <c r="F5046" s="31" t="s">
        <v>832</v>
      </c>
      <c r="G5046" s="168" t="s">
        <v>1749</v>
      </c>
      <c r="H5046" s="31" t="s">
        <v>1742</v>
      </c>
      <c r="I5046" s="168" t="s">
        <v>1729</v>
      </c>
      <c r="J5046" s="173">
        <v>1.0</v>
      </c>
      <c r="K5046" s="31" t="s">
        <v>82</v>
      </c>
      <c r="L5046" s="31" t="s">
        <v>134</v>
      </c>
      <c r="M5046" s="174">
        <v>45764.0</v>
      </c>
      <c r="N5046" s="31" t="s">
        <v>2</v>
      </c>
      <c r="O5046" s="173">
        <v>1.0</v>
      </c>
    </row>
    <row r="5047">
      <c r="A5047" s="99" t="s">
        <v>11331</v>
      </c>
      <c r="B5047" s="168" t="s">
        <v>11325</v>
      </c>
      <c r="C5047" s="31" t="s">
        <v>1732</v>
      </c>
      <c r="D5047" s="168" t="s">
        <v>11326</v>
      </c>
      <c r="E5047" s="31" t="s">
        <v>11327</v>
      </c>
      <c r="F5047" s="31" t="s">
        <v>129</v>
      </c>
      <c r="G5047" s="168" t="s">
        <v>8829</v>
      </c>
      <c r="H5047" s="31" t="s">
        <v>8830</v>
      </c>
      <c r="I5047" s="168" t="s">
        <v>1755</v>
      </c>
      <c r="J5047" s="173">
        <v>1.0</v>
      </c>
      <c r="K5047" s="31" t="s">
        <v>9</v>
      </c>
      <c r="L5047" s="31" t="s">
        <v>134</v>
      </c>
      <c r="M5047" s="174">
        <v>45764.0</v>
      </c>
      <c r="N5047" s="31" t="s">
        <v>2</v>
      </c>
      <c r="O5047" s="173">
        <v>1.0</v>
      </c>
    </row>
    <row r="5048">
      <c r="A5048" s="31"/>
      <c r="B5048" s="163"/>
      <c r="C5048" s="31"/>
      <c r="D5048" s="163"/>
      <c r="E5048" s="31"/>
      <c r="F5048" s="31"/>
      <c r="G5048" s="163"/>
      <c r="H5048" s="31"/>
      <c r="I5048" s="163"/>
      <c r="J5048" s="173"/>
      <c r="K5048" s="31"/>
      <c r="L5048" s="31"/>
      <c r="M5048" s="174"/>
      <c r="N5048" s="31"/>
      <c r="O5048" s="173"/>
    </row>
    <row r="5049">
      <c r="A5049" s="99" t="s">
        <v>11332</v>
      </c>
      <c r="B5049" s="168" t="s">
        <v>11333</v>
      </c>
      <c r="C5049" s="31" t="s">
        <v>1725</v>
      </c>
      <c r="D5049" s="168" t="s">
        <v>11334</v>
      </c>
      <c r="E5049" s="31" t="s">
        <v>11335</v>
      </c>
      <c r="F5049" s="31" t="s">
        <v>401</v>
      </c>
      <c r="G5049" s="163" t="s">
        <v>1728</v>
      </c>
      <c r="H5049" s="31" t="s">
        <v>1728</v>
      </c>
      <c r="I5049" s="168" t="s">
        <v>1755</v>
      </c>
      <c r="J5049" s="173">
        <v>1.0</v>
      </c>
      <c r="K5049" s="31" t="s">
        <v>9</v>
      </c>
      <c r="L5049" s="31" t="s">
        <v>134</v>
      </c>
      <c r="M5049" s="174">
        <v>45764.0</v>
      </c>
      <c r="N5049" s="31" t="s">
        <v>2</v>
      </c>
      <c r="O5049" s="173">
        <v>1.0</v>
      </c>
    </row>
    <row r="5050">
      <c r="A5050" s="99" t="s">
        <v>11336</v>
      </c>
      <c r="B5050" s="168" t="s">
        <v>11337</v>
      </c>
      <c r="C5050" s="31" t="s">
        <v>1725</v>
      </c>
      <c r="D5050" s="168" t="s">
        <v>11338</v>
      </c>
      <c r="E5050" s="31" t="s">
        <v>11339</v>
      </c>
      <c r="F5050" s="31" t="s">
        <v>401</v>
      </c>
      <c r="G5050" s="163" t="s">
        <v>1728</v>
      </c>
      <c r="H5050" s="31" t="s">
        <v>1728</v>
      </c>
      <c r="I5050" s="168" t="s">
        <v>9356</v>
      </c>
      <c r="J5050" s="173">
        <v>1.0</v>
      </c>
      <c r="K5050" s="31" t="s">
        <v>945</v>
      </c>
      <c r="L5050" s="31" t="s">
        <v>134</v>
      </c>
      <c r="M5050" s="174">
        <v>45764.0</v>
      </c>
      <c r="N5050" s="31" t="s">
        <v>2</v>
      </c>
      <c r="O5050" s="173">
        <v>1.0</v>
      </c>
    </row>
    <row r="5051">
      <c r="A5051" s="99" t="s">
        <v>11340</v>
      </c>
      <c r="B5051" s="168" t="s">
        <v>11159</v>
      </c>
      <c r="C5051" s="31" t="s">
        <v>1735</v>
      </c>
      <c r="D5051" s="168" t="s">
        <v>11160</v>
      </c>
      <c r="E5051" s="31" t="s">
        <v>11161</v>
      </c>
      <c r="F5051" s="31" t="s">
        <v>722</v>
      </c>
      <c r="G5051" s="168" t="s">
        <v>8012</v>
      </c>
      <c r="H5051" s="31" t="s">
        <v>7841</v>
      </c>
      <c r="I5051" s="168" t="s">
        <v>1755</v>
      </c>
      <c r="J5051" s="173">
        <v>1.0</v>
      </c>
      <c r="K5051" s="31" t="s">
        <v>9</v>
      </c>
      <c r="L5051" s="31" t="s">
        <v>134</v>
      </c>
      <c r="M5051" s="174">
        <v>45764.0</v>
      </c>
      <c r="N5051" s="31" t="s">
        <v>2</v>
      </c>
      <c r="O5051" s="173">
        <v>1.0</v>
      </c>
    </row>
    <row r="5052">
      <c r="A5052" s="99" t="s">
        <v>11341</v>
      </c>
      <c r="B5052" s="168" t="s">
        <v>11333</v>
      </c>
      <c r="C5052" s="31" t="s">
        <v>1732</v>
      </c>
      <c r="D5052" s="168" t="s">
        <v>11334</v>
      </c>
      <c r="E5052" s="31" t="s">
        <v>11335</v>
      </c>
      <c r="F5052" s="31" t="s">
        <v>401</v>
      </c>
      <c r="G5052" s="168" t="s">
        <v>1749</v>
      </c>
      <c r="H5052" s="31" t="s">
        <v>1742</v>
      </c>
      <c r="I5052" s="168" t="s">
        <v>1755</v>
      </c>
      <c r="J5052" s="173">
        <v>1.0</v>
      </c>
      <c r="K5052" s="31" t="s">
        <v>9</v>
      </c>
      <c r="L5052" s="31" t="s">
        <v>134</v>
      </c>
      <c r="M5052" s="174">
        <v>45764.0</v>
      </c>
      <c r="N5052" s="31" t="s">
        <v>2</v>
      </c>
      <c r="O5052" s="173">
        <v>1.0</v>
      </c>
    </row>
    <row r="5053">
      <c r="A5053" s="99" t="s">
        <v>11342</v>
      </c>
      <c r="B5053" s="168" t="s">
        <v>11343</v>
      </c>
      <c r="C5053" s="31" t="s">
        <v>1725</v>
      </c>
      <c r="D5053" s="168" t="s">
        <v>11344</v>
      </c>
      <c r="E5053" s="31" t="s">
        <v>11345</v>
      </c>
      <c r="F5053" s="31" t="s">
        <v>725</v>
      </c>
      <c r="G5053" s="163" t="s">
        <v>1728</v>
      </c>
      <c r="H5053" s="31" t="s">
        <v>1728</v>
      </c>
      <c r="I5053" s="168" t="s">
        <v>1755</v>
      </c>
      <c r="J5053" s="173">
        <v>1.0</v>
      </c>
      <c r="K5053" s="31" t="s">
        <v>9</v>
      </c>
      <c r="L5053" s="31" t="s">
        <v>134</v>
      </c>
      <c r="M5053" s="174">
        <v>45764.0</v>
      </c>
      <c r="N5053" s="31" t="s">
        <v>2</v>
      </c>
      <c r="O5053" s="173">
        <v>1.0</v>
      </c>
    </row>
    <row r="5054">
      <c r="A5054" s="99" t="s">
        <v>11346</v>
      </c>
      <c r="B5054" s="168" t="s">
        <v>10805</v>
      </c>
      <c r="C5054" s="31" t="s">
        <v>1735</v>
      </c>
      <c r="D5054" s="168" t="s">
        <v>10806</v>
      </c>
      <c r="E5054" s="31" t="s">
        <v>10807</v>
      </c>
      <c r="F5054" s="31" t="s">
        <v>517</v>
      </c>
      <c r="G5054" s="168" t="s">
        <v>6891</v>
      </c>
      <c r="H5054" s="31" t="s">
        <v>6719</v>
      </c>
      <c r="I5054" s="168" t="s">
        <v>1755</v>
      </c>
      <c r="J5054" s="173">
        <v>1.0</v>
      </c>
      <c r="K5054" s="31" t="s">
        <v>9</v>
      </c>
      <c r="L5054" s="31" t="s">
        <v>134</v>
      </c>
      <c r="M5054" s="174">
        <v>45764.0</v>
      </c>
      <c r="N5054" s="31" t="s">
        <v>2</v>
      </c>
      <c r="O5054" s="173">
        <v>1.0</v>
      </c>
    </row>
    <row r="5055">
      <c r="A5055" s="31"/>
      <c r="B5055" s="163"/>
      <c r="C5055" s="31"/>
      <c r="D5055" s="163"/>
      <c r="E5055" s="31"/>
      <c r="F5055" s="31"/>
      <c r="G5055" s="163"/>
      <c r="H5055" s="31"/>
      <c r="I5055" s="163"/>
      <c r="J5055" s="173"/>
      <c r="K5055" s="31"/>
      <c r="L5055" s="31"/>
      <c r="M5055" s="174"/>
      <c r="N5055" s="31"/>
      <c r="O5055" s="173"/>
    </row>
    <row r="5056">
      <c r="A5056" s="99" t="s">
        <v>11347</v>
      </c>
      <c r="B5056" s="168" t="s">
        <v>11343</v>
      </c>
      <c r="C5056" s="31" t="s">
        <v>1732</v>
      </c>
      <c r="D5056" s="168" t="s">
        <v>11344</v>
      </c>
      <c r="E5056" s="31" t="s">
        <v>11345</v>
      </c>
      <c r="F5056" s="31" t="s">
        <v>725</v>
      </c>
      <c r="G5056" s="168" t="s">
        <v>6811</v>
      </c>
      <c r="H5056" s="31" t="s">
        <v>6812</v>
      </c>
      <c r="I5056" s="168" t="s">
        <v>1755</v>
      </c>
      <c r="J5056" s="173">
        <v>1.0</v>
      </c>
      <c r="K5056" s="31" t="s">
        <v>9</v>
      </c>
      <c r="L5056" s="31" t="s">
        <v>134</v>
      </c>
      <c r="M5056" s="174">
        <v>45764.0</v>
      </c>
      <c r="N5056" s="31" t="s">
        <v>2</v>
      </c>
      <c r="O5056" s="173">
        <v>1.0</v>
      </c>
    </row>
    <row r="5057">
      <c r="A5057" s="99" t="s">
        <v>11348</v>
      </c>
      <c r="B5057" s="168" t="s">
        <v>11333</v>
      </c>
      <c r="C5057" s="31" t="s">
        <v>1735</v>
      </c>
      <c r="D5057" s="168" t="s">
        <v>11334</v>
      </c>
      <c r="E5057" s="31" t="s">
        <v>11335</v>
      </c>
      <c r="F5057" s="31" t="s">
        <v>401</v>
      </c>
      <c r="G5057" s="168" t="s">
        <v>1749</v>
      </c>
      <c r="H5057" s="31" t="s">
        <v>1742</v>
      </c>
      <c r="I5057" s="168" t="s">
        <v>1755</v>
      </c>
      <c r="J5057" s="173">
        <v>1.0</v>
      </c>
      <c r="K5057" s="31" t="s">
        <v>9</v>
      </c>
      <c r="L5057" s="31" t="s">
        <v>134</v>
      </c>
      <c r="M5057" s="174">
        <v>45764.0</v>
      </c>
      <c r="N5057" s="31" t="s">
        <v>2</v>
      </c>
      <c r="O5057" s="173">
        <v>1.0</v>
      </c>
    </row>
    <row r="5058">
      <c r="A5058" s="31"/>
      <c r="B5058" s="163"/>
      <c r="C5058" s="31"/>
      <c r="D5058" s="163"/>
      <c r="E5058" s="31"/>
      <c r="F5058" s="31"/>
      <c r="G5058" s="163"/>
      <c r="H5058" s="31"/>
      <c r="I5058" s="163"/>
      <c r="J5058" s="173"/>
      <c r="K5058" s="31"/>
      <c r="L5058" s="31"/>
      <c r="M5058" s="174"/>
      <c r="N5058" s="31"/>
      <c r="O5058" s="173"/>
    </row>
    <row r="5059">
      <c r="A5059" s="99" t="s">
        <v>11349</v>
      </c>
      <c r="B5059" s="168" t="s">
        <v>10390</v>
      </c>
      <c r="C5059" s="31" t="s">
        <v>1735</v>
      </c>
      <c r="D5059" s="168" t="s">
        <v>10391</v>
      </c>
      <c r="E5059" s="31" t="s">
        <v>10392</v>
      </c>
      <c r="F5059" s="31" t="s">
        <v>832</v>
      </c>
      <c r="G5059" s="168" t="s">
        <v>8730</v>
      </c>
      <c r="H5059" s="31" t="s">
        <v>8731</v>
      </c>
      <c r="I5059" s="168" t="s">
        <v>9356</v>
      </c>
      <c r="J5059" s="173">
        <v>1.0</v>
      </c>
      <c r="K5059" s="31" t="s">
        <v>945</v>
      </c>
      <c r="L5059" s="31" t="s">
        <v>134</v>
      </c>
      <c r="M5059" s="174">
        <v>45764.0</v>
      </c>
      <c r="N5059" s="31" t="s">
        <v>2</v>
      </c>
      <c r="O5059" s="173">
        <v>1.0</v>
      </c>
    </row>
    <row r="5060">
      <c r="A5060" s="99" t="s">
        <v>11350</v>
      </c>
      <c r="B5060" s="168" t="s">
        <v>11168</v>
      </c>
      <c r="C5060" s="31" t="s">
        <v>1735</v>
      </c>
      <c r="D5060" s="168" t="s">
        <v>11169</v>
      </c>
      <c r="E5060" s="31" t="s">
        <v>11170</v>
      </c>
      <c r="F5060" s="31" t="s">
        <v>722</v>
      </c>
      <c r="G5060" s="168" t="s">
        <v>6811</v>
      </c>
      <c r="H5060" s="31" t="s">
        <v>6812</v>
      </c>
      <c r="I5060" s="168" t="s">
        <v>9356</v>
      </c>
      <c r="J5060" s="173">
        <v>1.0</v>
      </c>
      <c r="K5060" s="31" t="s">
        <v>945</v>
      </c>
      <c r="L5060" s="31" t="s">
        <v>134</v>
      </c>
      <c r="M5060" s="174">
        <v>45764.0</v>
      </c>
      <c r="N5060" s="31" t="s">
        <v>2</v>
      </c>
      <c r="O5060" s="173">
        <v>1.0</v>
      </c>
    </row>
    <row r="5061">
      <c r="A5061" s="99" t="s">
        <v>11351</v>
      </c>
      <c r="B5061" s="168" t="s">
        <v>11234</v>
      </c>
      <c r="C5061" s="31" t="s">
        <v>1735</v>
      </c>
      <c r="D5061" s="168" t="s">
        <v>11235</v>
      </c>
      <c r="E5061" s="31" t="s">
        <v>11236</v>
      </c>
      <c r="F5061" s="31" t="s">
        <v>129</v>
      </c>
      <c r="G5061" s="168" t="s">
        <v>8829</v>
      </c>
      <c r="H5061" s="31" t="s">
        <v>8830</v>
      </c>
      <c r="I5061" s="168" t="s">
        <v>9356</v>
      </c>
      <c r="J5061" s="173">
        <v>1.0</v>
      </c>
      <c r="K5061" s="31" t="s">
        <v>945</v>
      </c>
      <c r="L5061" s="31" t="s">
        <v>134</v>
      </c>
      <c r="M5061" s="174">
        <v>45764.0</v>
      </c>
      <c r="N5061" s="31" t="s">
        <v>2</v>
      </c>
      <c r="O5061" s="173">
        <v>1.0</v>
      </c>
    </row>
    <row r="5062">
      <c r="A5062" s="99" t="s">
        <v>11352</v>
      </c>
      <c r="B5062" s="168" t="s">
        <v>11028</v>
      </c>
      <c r="C5062" s="31" t="s">
        <v>1735</v>
      </c>
      <c r="D5062" s="168" t="s">
        <v>11029</v>
      </c>
      <c r="E5062" s="31" t="s">
        <v>11030</v>
      </c>
      <c r="F5062" s="31" t="s">
        <v>132</v>
      </c>
      <c r="G5062" s="168" t="s">
        <v>7953</v>
      </c>
      <c r="H5062" s="31" t="s">
        <v>7912</v>
      </c>
      <c r="I5062" s="168" t="s">
        <v>1729</v>
      </c>
      <c r="J5062" s="173">
        <v>1.0</v>
      </c>
      <c r="K5062" s="31" t="s">
        <v>82</v>
      </c>
      <c r="L5062" s="31" t="s">
        <v>134</v>
      </c>
      <c r="M5062" s="174">
        <v>45764.0</v>
      </c>
      <c r="N5062" s="31" t="s">
        <v>2</v>
      </c>
      <c r="O5062" s="173">
        <v>1.0</v>
      </c>
    </row>
    <row r="5063">
      <c r="A5063" s="99" t="s">
        <v>11353</v>
      </c>
      <c r="B5063" s="168" t="s">
        <v>11097</v>
      </c>
      <c r="C5063" s="31" t="s">
        <v>1735</v>
      </c>
      <c r="D5063" s="168" t="s">
        <v>11098</v>
      </c>
      <c r="E5063" s="31" t="s">
        <v>11099</v>
      </c>
      <c r="F5063" s="31" t="s">
        <v>722</v>
      </c>
      <c r="G5063" s="168" t="s">
        <v>8012</v>
      </c>
      <c r="H5063" s="31" t="s">
        <v>7841</v>
      </c>
      <c r="I5063" s="168" t="s">
        <v>1755</v>
      </c>
      <c r="J5063" s="173">
        <v>1.0</v>
      </c>
      <c r="K5063" s="31" t="s">
        <v>9</v>
      </c>
      <c r="L5063" s="31" t="s">
        <v>134</v>
      </c>
      <c r="M5063" s="174">
        <v>45764.0</v>
      </c>
      <c r="N5063" s="31" t="s">
        <v>2</v>
      </c>
      <c r="O5063" s="173">
        <v>1.0</v>
      </c>
    </row>
    <row r="5064">
      <c r="A5064" s="31"/>
      <c r="B5064" s="163"/>
      <c r="C5064" s="31"/>
      <c r="D5064" s="163"/>
      <c r="E5064" s="31"/>
      <c r="F5064" s="31"/>
      <c r="G5064" s="163"/>
      <c r="H5064" s="31"/>
      <c r="I5064" s="163"/>
      <c r="J5064" s="173"/>
      <c r="K5064" s="31"/>
      <c r="L5064" s="31"/>
      <c r="M5064" s="174"/>
      <c r="N5064" s="31"/>
      <c r="O5064" s="173"/>
    </row>
    <row r="5065">
      <c r="A5065" s="99" t="s">
        <v>11354</v>
      </c>
      <c r="B5065" s="168" t="s">
        <v>11355</v>
      </c>
      <c r="C5065" s="31" t="s">
        <v>1725</v>
      </c>
      <c r="D5065" s="168" t="s">
        <v>11356</v>
      </c>
      <c r="E5065" s="31" t="s">
        <v>11357</v>
      </c>
      <c r="F5065" s="31" t="s">
        <v>725</v>
      </c>
      <c r="G5065" s="163" t="s">
        <v>1728</v>
      </c>
      <c r="H5065" s="31" t="s">
        <v>1728</v>
      </c>
      <c r="I5065" s="168" t="s">
        <v>1755</v>
      </c>
      <c r="J5065" s="173">
        <v>1.0</v>
      </c>
      <c r="K5065" s="31" t="s">
        <v>9</v>
      </c>
      <c r="L5065" s="31" t="s">
        <v>134</v>
      </c>
      <c r="M5065" s="174">
        <v>45764.0</v>
      </c>
      <c r="N5065" s="31" t="s">
        <v>2</v>
      </c>
      <c r="O5065" s="173">
        <v>1.0</v>
      </c>
    </row>
    <row r="5066">
      <c r="A5066" s="99" t="s">
        <v>11358</v>
      </c>
      <c r="B5066" s="168" t="s">
        <v>11359</v>
      </c>
      <c r="C5066" s="31" t="s">
        <v>1725</v>
      </c>
      <c r="D5066" s="168" t="s">
        <v>11360</v>
      </c>
      <c r="E5066" s="31" t="s">
        <v>11361</v>
      </c>
      <c r="F5066" s="31" t="s">
        <v>131</v>
      </c>
      <c r="G5066" s="163" t="s">
        <v>1728</v>
      </c>
      <c r="H5066" s="31" t="s">
        <v>1728</v>
      </c>
      <c r="I5066" s="168" t="s">
        <v>1729</v>
      </c>
      <c r="J5066" s="173">
        <v>1.0</v>
      </c>
      <c r="K5066" s="31" t="s">
        <v>82</v>
      </c>
      <c r="L5066" s="31" t="s">
        <v>134</v>
      </c>
      <c r="M5066" s="174">
        <v>45764.0</v>
      </c>
      <c r="N5066" s="31" t="s">
        <v>2</v>
      </c>
      <c r="O5066" s="173">
        <v>1.0</v>
      </c>
    </row>
    <row r="5067">
      <c r="A5067" s="99" t="s">
        <v>11362</v>
      </c>
      <c r="B5067" s="168" t="s">
        <v>11355</v>
      </c>
      <c r="C5067" s="31" t="s">
        <v>1732</v>
      </c>
      <c r="D5067" s="168" t="s">
        <v>11356</v>
      </c>
      <c r="E5067" s="31" t="s">
        <v>11357</v>
      </c>
      <c r="F5067" s="31" t="s">
        <v>725</v>
      </c>
      <c r="G5067" s="168" t="s">
        <v>8778</v>
      </c>
      <c r="H5067" s="31" t="s">
        <v>8043</v>
      </c>
      <c r="I5067" s="168" t="s">
        <v>1755</v>
      </c>
      <c r="J5067" s="173">
        <v>1.0</v>
      </c>
      <c r="K5067" s="31" t="s">
        <v>9</v>
      </c>
      <c r="L5067" s="31" t="s">
        <v>134</v>
      </c>
      <c r="M5067" s="174">
        <v>45764.0</v>
      </c>
      <c r="N5067" s="31" t="s">
        <v>2</v>
      </c>
      <c r="O5067" s="173">
        <v>1.0</v>
      </c>
    </row>
    <row r="5068">
      <c r="A5068" s="99" t="s">
        <v>11363</v>
      </c>
      <c r="B5068" s="168" t="s">
        <v>10972</v>
      </c>
      <c r="C5068" s="31" t="s">
        <v>1735</v>
      </c>
      <c r="D5068" s="168" t="s">
        <v>10973</v>
      </c>
      <c r="E5068" s="31" t="s">
        <v>10974</v>
      </c>
      <c r="F5068" s="31" t="s">
        <v>725</v>
      </c>
      <c r="G5068" s="168" t="s">
        <v>8778</v>
      </c>
      <c r="H5068" s="31" t="s">
        <v>8043</v>
      </c>
      <c r="I5068" s="168" t="s">
        <v>9356</v>
      </c>
      <c r="J5068" s="173">
        <v>1.0</v>
      </c>
      <c r="K5068" s="31" t="s">
        <v>945</v>
      </c>
      <c r="L5068" s="31" t="s">
        <v>134</v>
      </c>
      <c r="M5068" s="174">
        <v>45764.0</v>
      </c>
      <c r="N5068" s="31" t="s">
        <v>2</v>
      </c>
      <c r="O5068" s="173">
        <v>1.0</v>
      </c>
    </row>
    <row r="5069">
      <c r="A5069" s="99" t="s">
        <v>11364</v>
      </c>
      <c r="B5069" s="168" t="s">
        <v>10781</v>
      </c>
      <c r="C5069" s="31" t="s">
        <v>1735</v>
      </c>
      <c r="D5069" s="168" t="s">
        <v>10782</v>
      </c>
      <c r="E5069" s="31" t="s">
        <v>10256</v>
      </c>
      <c r="F5069" s="31" t="s">
        <v>517</v>
      </c>
      <c r="G5069" s="168" t="s">
        <v>6891</v>
      </c>
      <c r="H5069" s="31" t="s">
        <v>6719</v>
      </c>
      <c r="I5069" s="168" t="s">
        <v>1729</v>
      </c>
      <c r="J5069" s="173">
        <v>1.0</v>
      </c>
      <c r="K5069" s="31" t="s">
        <v>82</v>
      </c>
      <c r="L5069" s="31" t="s">
        <v>134</v>
      </c>
      <c r="M5069" s="174">
        <v>45764.0</v>
      </c>
      <c r="N5069" s="31" t="s">
        <v>2</v>
      </c>
      <c r="O5069" s="173">
        <v>1.0</v>
      </c>
    </row>
    <row r="5070">
      <c r="A5070" s="31"/>
      <c r="B5070" s="163"/>
      <c r="C5070" s="31"/>
      <c r="D5070" s="163"/>
      <c r="E5070" s="31"/>
      <c r="F5070" s="31"/>
      <c r="G5070" s="163"/>
      <c r="H5070" s="31"/>
      <c r="I5070" s="163"/>
      <c r="J5070" s="173"/>
      <c r="K5070" s="31"/>
      <c r="L5070" s="31"/>
      <c r="M5070" s="174"/>
      <c r="N5070" s="31"/>
      <c r="O5070" s="173"/>
    </row>
    <row r="5071">
      <c r="A5071" s="99" t="s">
        <v>11365</v>
      </c>
      <c r="B5071" s="168" t="s">
        <v>11359</v>
      </c>
      <c r="C5071" s="31" t="s">
        <v>1732</v>
      </c>
      <c r="D5071" s="168" t="s">
        <v>11360</v>
      </c>
      <c r="E5071" s="31" t="s">
        <v>11361</v>
      </c>
      <c r="F5071" s="31" t="s">
        <v>131</v>
      </c>
      <c r="G5071" s="168" t="s">
        <v>8730</v>
      </c>
      <c r="H5071" s="31" t="s">
        <v>8731</v>
      </c>
      <c r="I5071" s="168" t="s">
        <v>1729</v>
      </c>
      <c r="J5071" s="173">
        <v>1.0</v>
      </c>
      <c r="K5071" s="31" t="s">
        <v>82</v>
      </c>
      <c r="L5071" s="31" t="s">
        <v>134</v>
      </c>
      <c r="M5071" s="174">
        <v>45764.0</v>
      </c>
      <c r="N5071" s="31" t="s">
        <v>2</v>
      </c>
      <c r="O5071" s="173">
        <v>1.0</v>
      </c>
    </row>
    <row r="5072">
      <c r="A5072" s="31"/>
      <c r="B5072" s="163"/>
      <c r="C5072" s="31"/>
      <c r="D5072" s="163"/>
      <c r="E5072" s="31"/>
      <c r="F5072" s="31"/>
      <c r="G5072" s="163"/>
      <c r="H5072" s="31"/>
      <c r="I5072" s="163"/>
      <c r="J5072" s="173"/>
      <c r="K5072" s="31"/>
      <c r="L5072" s="31"/>
      <c r="M5072" s="174"/>
      <c r="N5072" s="31"/>
      <c r="O5072" s="173"/>
    </row>
    <row r="5073">
      <c r="A5073" s="31"/>
      <c r="B5073" s="163"/>
      <c r="C5073" s="31"/>
      <c r="D5073" s="163"/>
      <c r="E5073" s="31"/>
      <c r="F5073" s="31"/>
      <c r="G5073" s="163"/>
      <c r="H5073" s="31"/>
      <c r="I5073" s="163"/>
      <c r="J5073" s="173"/>
      <c r="K5073" s="31"/>
      <c r="L5073" s="31"/>
      <c r="M5073" s="174"/>
      <c r="N5073" s="31"/>
      <c r="O5073" s="173"/>
    </row>
    <row r="5074">
      <c r="A5074" s="31"/>
      <c r="B5074" s="163"/>
      <c r="C5074" s="31"/>
      <c r="D5074" s="163"/>
      <c r="E5074" s="31"/>
      <c r="F5074" s="31"/>
      <c r="G5074" s="163"/>
      <c r="H5074" s="31"/>
      <c r="I5074" s="163"/>
      <c r="J5074" s="173"/>
      <c r="K5074" s="31"/>
      <c r="L5074" s="31"/>
      <c r="M5074" s="174"/>
      <c r="N5074" s="31"/>
      <c r="O5074" s="173"/>
    </row>
    <row r="5075">
      <c r="A5075" s="31"/>
      <c r="B5075" s="163"/>
      <c r="C5075" s="31"/>
      <c r="D5075" s="163"/>
      <c r="E5075" s="31"/>
      <c r="F5075" s="31"/>
      <c r="G5075" s="163"/>
      <c r="H5075" s="31"/>
      <c r="I5075" s="163"/>
      <c r="J5075" s="173"/>
      <c r="K5075" s="31"/>
      <c r="L5075" s="31"/>
      <c r="M5075" s="174"/>
      <c r="N5075" s="31"/>
      <c r="O5075" s="173"/>
    </row>
    <row r="5076">
      <c r="A5076" s="99" t="s">
        <v>11366</v>
      </c>
      <c r="B5076" s="168" t="s">
        <v>11367</v>
      </c>
      <c r="C5076" s="31" t="s">
        <v>1725</v>
      </c>
      <c r="D5076" s="168" t="s">
        <v>11368</v>
      </c>
      <c r="E5076" s="31" t="s">
        <v>11369</v>
      </c>
      <c r="F5076" s="31" t="s">
        <v>725</v>
      </c>
      <c r="G5076" s="163" t="s">
        <v>1728</v>
      </c>
      <c r="H5076" s="31" t="s">
        <v>1728</v>
      </c>
      <c r="I5076" s="168" t="s">
        <v>9356</v>
      </c>
      <c r="J5076" s="173">
        <v>1.0</v>
      </c>
      <c r="K5076" s="31" t="s">
        <v>945</v>
      </c>
      <c r="L5076" s="31" t="s">
        <v>134</v>
      </c>
      <c r="M5076" s="174">
        <v>45764.0</v>
      </c>
      <c r="N5076" s="31" t="s">
        <v>2</v>
      </c>
      <c r="O5076" s="173">
        <v>1.0</v>
      </c>
    </row>
    <row r="5077">
      <c r="A5077" s="99" t="s">
        <v>11370</v>
      </c>
      <c r="B5077" s="168" t="s">
        <v>11367</v>
      </c>
      <c r="C5077" s="31" t="s">
        <v>1732</v>
      </c>
      <c r="D5077" s="168" t="s">
        <v>11368</v>
      </c>
      <c r="E5077" s="31" t="s">
        <v>11369</v>
      </c>
      <c r="F5077" s="31" t="s">
        <v>725</v>
      </c>
      <c r="G5077" s="168" t="s">
        <v>6811</v>
      </c>
      <c r="H5077" s="31" t="s">
        <v>6812</v>
      </c>
      <c r="I5077" s="168" t="s">
        <v>9356</v>
      </c>
      <c r="J5077" s="173">
        <v>1.0</v>
      </c>
      <c r="K5077" s="31" t="s">
        <v>945</v>
      </c>
      <c r="L5077" s="31" t="s">
        <v>134</v>
      </c>
      <c r="M5077" s="174">
        <v>45764.0</v>
      </c>
      <c r="N5077" s="31" t="s">
        <v>2</v>
      </c>
      <c r="O5077" s="173">
        <v>1.0</v>
      </c>
    </row>
    <row r="5078">
      <c r="A5078" s="31"/>
      <c r="B5078" s="163"/>
      <c r="C5078" s="31"/>
      <c r="D5078" s="163"/>
      <c r="E5078" s="31"/>
      <c r="F5078" s="31"/>
      <c r="G5078" s="163"/>
      <c r="H5078" s="31"/>
      <c r="I5078" s="163"/>
      <c r="J5078" s="173"/>
      <c r="K5078" s="31"/>
      <c r="L5078" s="31"/>
      <c r="M5078" s="174"/>
      <c r="N5078" s="31"/>
      <c r="O5078" s="173"/>
    </row>
    <row r="5079">
      <c r="A5079" s="31"/>
      <c r="B5079" s="163"/>
      <c r="C5079" s="31"/>
      <c r="D5079" s="163"/>
      <c r="E5079" s="31"/>
      <c r="F5079" s="31"/>
      <c r="G5079" s="163"/>
      <c r="H5079" s="31"/>
      <c r="I5079" s="163"/>
      <c r="J5079" s="173"/>
      <c r="K5079" s="31"/>
      <c r="L5079" s="31"/>
      <c r="M5079" s="174"/>
      <c r="N5079" s="31"/>
      <c r="O5079" s="173"/>
    </row>
    <row r="5080">
      <c r="A5080" s="99" t="s">
        <v>11371</v>
      </c>
      <c r="B5080" s="168" t="s">
        <v>10945</v>
      </c>
      <c r="C5080" s="31" t="s">
        <v>1735</v>
      </c>
      <c r="D5080" s="168" t="s">
        <v>10946</v>
      </c>
      <c r="E5080" s="31" t="s">
        <v>10947</v>
      </c>
      <c r="F5080" s="31" t="s">
        <v>132</v>
      </c>
      <c r="G5080" s="168" t="s">
        <v>7953</v>
      </c>
      <c r="H5080" s="31" t="s">
        <v>7912</v>
      </c>
      <c r="I5080" s="168" t="s">
        <v>1755</v>
      </c>
      <c r="J5080" s="173">
        <v>1.0</v>
      </c>
      <c r="K5080" s="31" t="s">
        <v>9</v>
      </c>
      <c r="L5080" s="31" t="s">
        <v>134</v>
      </c>
      <c r="M5080" s="174">
        <v>45764.0</v>
      </c>
      <c r="N5080" s="31" t="s">
        <v>2</v>
      </c>
      <c r="O5080" s="173">
        <v>1.0</v>
      </c>
    </row>
    <row r="5081">
      <c r="A5081" s="31"/>
      <c r="B5081" s="163"/>
      <c r="C5081" s="31"/>
      <c r="D5081" s="163"/>
      <c r="E5081" s="31"/>
      <c r="F5081" s="31"/>
      <c r="G5081" s="163"/>
      <c r="H5081" s="31"/>
      <c r="I5081" s="163"/>
      <c r="J5081" s="173"/>
      <c r="K5081" s="31"/>
      <c r="L5081" s="31"/>
      <c r="M5081" s="174"/>
      <c r="N5081" s="31"/>
      <c r="O5081" s="173"/>
    </row>
    <row r="5082">
      <c r="A5082" s="31"/>
      <c r="B5082" s="163"/>
      <c r="C5082" s="31"/>
      <c r="D5082" s="163"/>
      <c r="E5082" s="31"/>
      <c r="F5082" s="31"/>
      <c r="G5082" s="163"/>
      <c r="H5082" s="31"/>
      <c r="I5082" s="163"/>
      <c r="J5082" s="173"/>
      <c r="K5082" s="31"/>
      <c r="L5082" s="31"/>
      <c r="M5082" s="174"/>
      <c r="N5082" s="31"/>
      <c r="O5082" s="173"/>
    </row>
    <row r="5083">
      <c r="A5083" s="99" t="s">
        <v>11372</v>
      </c>
      <c r="B5083" s="168" t="s">
        <v>11273</v>
      </c>
      <c r="C5083" s="31" t="s">
        <v>1735</v>
      </c>
      <c r="D5083" s="168" t="s">
        <v>11274</v>
      </c>
      <c r="E5083" s="31" t="s">
        <v>11275</v>
      </c>
      <c r="F5083" s="31" t="s">
        <v>722</v>
      </c>
      <c r="G5083" s="168" t="s">
        <v>8012</v>
      </c>
      <c r="H5083" s="31" t="s">
        <v>7841</v>
      </c>
      <c r="I5083" s="168" t="s">
        <v>1729</v>
      </c>
      <c r="J5083" s="173">
        <v>1.0</v>
      </c>
      <c r="K5083" s="31" t="s">
        <v>82</v>
      </c>
      <c r="L5083" s="31" t="s">
        <v>134</v>
      </c>
      <c r="M5083" s="174">
        <v>45764.0</v>
      </c>
      <c r="N5083" s="31" t="s">
        <v>2</v>
      </c>
      <c r="O5083" s="173">
        <v>1.0</v>
      </c>
    </row>
    <row r="5084">
      <c r="A5084" s="31"/>
      <c r="B5084" s="163"/>
      <c r="C5084" s="31"/>
      <c r="D5084" s="163"/>
      <c r="E5084" s="31"/>
      <c r="F5084" s="31"/>
      <c r="G5084" s="163"/>
      <c r="H5084" s="31"/>
      <c r="I5084" s="163"/>
      <c r="J5084" s="173"/>
      <c r="K5084" s="31"/>
      <c r="L5084" s="31"/>
      <c r="M5084" s="174"/>
      <c r="N5084" s="31"/>
      <c r="O5084" s="173"/>
    </row>
    <row r="5085">
      <c r="A5085" s="31"/>
      <c r="B5085" s="163"/>
      <c r="C5085" s="31"/>
      <c r="D5085" s="163"/>
      <c r="E5085" s="31"/>
      <c r="F5085" s="31"/>
      <c r="G5085" s="163"/>
      <c r="H5085" s="31"/>
      <c r="I5085" s="163"/>
      <c r="J5085" s="173"/>
      <c r="K5085" s="31"/>
      <c r="L5085" s="31"/>
      <c r="M5085" s="174"/>
      <c r="N5085" s="31"/>
      <c r="O5085" s="173"/>
    </row>
    <row r="5086">
      <c r="A5086" s="99" t="s">
        <v>11373</v>
      </c>
      <c r="B5086" s="168" t="s">
        <v>11343</v>
      </c>
      <c r="C5086" s="31" t="s">
        <v>1735</v>
      </c>
      <c r="D5086" s="168" t="s">
        <v>11344</v>
      </c>
      <c r="E5086" s="31" t="s">
        <v>11345</v>
      </c>
      <c r="F5086" s="31" t="s">
        <v>725</v>
      </c>
      <c r="G5086" s="168" t="s">
        <v>6811</v>
      </c>
      <c r="H5086" s="31" t="s">
        <v>6812</v>
      </c>
      <c r="I5086" s="168" t="s">
        <v>1755</v>
      </c>
      <c r="J5086" s="173">
        <v>1.0</v>
      </c>
      <c r="K5086" s="31" t="s">
        <v>9</v>
      </c>
      <c r="L5086" s="31" t="s">
        <v>134</v>
      </c>
      <c r="M5086" s="174">
        <v>45764.0</v>
      </c>
      <c r="N5086" s="31" t="s">
        <v>2</v>
      </c>
      <c r="O5086" s="173">
        <v>1.0</v>
      </c>
    </row>
    <row r="5087">
      <c r="A5087" s="31"/>
      <c r="B5087" s="163"/>
      <c r="C5087" s="31"/>
      <c r="D5087" s="163"/>
      <c r="E5087" s="31"/>
      <c r="F5087" s="31"/>
      <c r="G5087" s="163"/>
      <c r="H5087" s="31"/>
      <c r="I5087" s="163"/>
      <c r="J5087" s="173"/>
      <c r="K5087" s="31"/>
      <c r="L5087" s="31"/>
      <c r="M5087" s="174"/>
      <c r="N5087" s="31"/>
      <c r="O5087" s="173"/>
    </row>
    <row r="5088">
      <c r="A5088" s="99" t="s">
        <v>11374</v>
      </c>
      <c r="B5088" s="168" t="s">
        <v>11325</v>
      </c>
      <c r="C5088" s="31" t="s">
        <v>1735</v>
      </c>
      <c r="D5088" s="168" t="s">
        <v>11326</v>
      </c>
      <c r="E5088" s="31" t="s">
        <v>11327</v>
      </c>
      <c r="F5088" s="31" t="s">
        <v>129</v>
      </c>
      <c r="G5088" s="168" t="s">
        <v>8829</v>
      </c>
      <c r="H5088" s="31" t="s">
        <v>8830</v>
      </c>
      <c r="I5088" s="168" t="s">
        <v>1755</v>
      </c>
      <c r="J5088" s="173">
        <v>1.0</v>
      </c>
      <c r="K5088" s="31" t="s">
        <v>9</v>
      </c>
      <c r="L5088" s="31" t="s">
        <v>134</v>
      </c>
      <c r="M5088" s="174">
        <v>45764.0</v>
      </c>
      <c r="N5088" s="31" t="s">
        <v>2</v>
      </c>
      <c r="O5088" s="173">
        <v>1.0</v>
      </c>
    </row>
    <row r="5089">
      <c r="A5089" s="99" t="s">
        <v>11375</v>
      </c>
      <c r="B5089" s="168" t="s">
        <v>11355</v>
      </c>
      <c r="C5089" s="31" t="s">
        <v>1735</v>
      </c>
      <c r="D5089" s="168" t="s">
        <v>11356</v>
      </c>
      <c r="E5089" s="31" t="s">
        <v>11357</v>
      </c>
      <c r="F5089" s="31" t="s">
        <v>725</v>
      </c>
      <c r="G5089" s="168" t="s">
        <v>8778</v>
      </c>
      <c r="H5089" s="31" t="s">
        <v>8043</v>
      </c>
      <c r="I5089" s="168" t="s">
        <v>1755</v>
      </c>
      <c r="J5089" s="173">
        <v>1.0</v>
      </c>
      <c r="K5089" s="31" t="s">
        <v>9</v>
      </c>
      <c r="L5089" s="31" t="s">
        <v>134</v>
      </c>
      <c r="M5089" s="174">
        <v>45764.0</v>
      </c>
      <c r="N5089" s="31" t="s">
        <v>2</v>
      </c>
      <c r="O5089" s="173">
        <v>1.0</v>
      </c>
    </row>
    <row r="5090">
      <c r="A5090" s="99" t="s">
        <v>11376</v>
      </c>
      <c r="B5090" s="168" t="s">
        <v>11377</v>
      </c>
      <c r="C5090" s="31" t="s">
        <v>1725</v>
      </c>
      <c r="D5090" s="168" t="s">
        <v>11378</v>
      </c>
      <c r="E5090" s="31" t="s">
        <v>11379</v>
      </c>
      <c r="F5090" s="31" t="s">
        <v>725</v>
      </c>
      <c r="G5090" s="163" t="s">
        <v>1728</v>
      </c>
      <c r="H5090" s="31" t="s">
        <v>1728</v>
      </c>
      <c r="I5090" s="168" t="s">
        <v>1755</v>
      </c>
      <c r="J5090" s="173">
        <v>1.0</v>
      </c>
      <c r="K5090" s="31" t="s">
        <v>9</v>
      </c>
      <c r="L5090" s="31" t="s">
        <v>134</v>
      </c>
      <c r="M5090" s="174">
        <v>45764.0</v>
      </c>
      <c r="N5090" s="31" t="s">
        <v>2</v>
      </c>
      <c r="O5090" s="173">
        <v>1.0</v>
      </c>
    </row>
    <row r="5091">
      <c r="A5091" s="31"/>
      <c r="B5091" s="163"/>
      <c r="C5091" s="31"/>
      <c r="D5091" s="163"/>
      <c r="E5091" s="31"/>
      <c r="F5091" s="31"/>
      <c r="G5091" s="163"/>
      <c r="H5091" s="31"/>
      <c r="I5091" s="163"/>
      <c r="J5091" s="173"/>
      <c r="K5091" s="31"/>
      <c r="L5091" s="31"/>
      <c r="M5091" s="174"/>
      <c r="N5091" s="31"/>
      <c r="O5091" s="173"/>
    </row>
    <row r="5092">
      <c r="A5092" s="99" t="s">
        <v>11380</v>
      </c>
      <c r="B5092" s="168" t="s">
        <v>11381</v>
      </c>
      <c r="C5092" s="31" t="s">
        <v>1725</v>
      </c>
      <c r="D5092" s="168" t="s">
        <v>11382</v>
      </c>
      <c r="E5092" s="31" t="s">
        <v>11383</v>
      </c>
      <c r="F5092" s="31" t="s">
        <v>401</v>
      </c>
      <c r="G5092" s="163" t="s">
        <v>1728</v>
      </c>
      <c r="H5092" s="31" t="s">
        <v>1728</v>
      </c>
      <c r="I5092" s="168" t="s">
        <v>1755</v>
      </c>
      <c r="J5092" s="173">
        <v>1.0</v>
      </c>
      <c r="K5092" s="31" t="s">
        <v>9</v>
      </c>
      <c r="L5092" s="31" t="s">
        <v>134</v>
      </c>
      <c r="M5092" s="174">
        <v>45764.0</v>
      </c>
      <c r="N5092" s="31" t="s">
        <v>2</v>
      </c>
      <c r="O5092" s="173">
        <v>1.0</v>
      </c>
    </row>
    <row r="5093">
      <c r="A5093" s="31"/>
      <c r="B5093" s="163"/>
      <c r="C5093" s="31"/>
      <c r="D5093" s="163"/>
      <c r="E5093" s="31"/>
      <c r="F5093" s="31"/>
      <c r="G5093" s="163"/>
      <c r="H5093" s="31"/>
      <c r="I5093" s="163"/>
      <c r="J5093" s="173"/>
      <c r="K5093" s="31"/>
      <c r="L5093" s="31"/>
      <c r="M5093" s="174"/>
      <c r="N5093" s="31"/>
      <c r="O5093" s="173"/>
    </row>
    <row r="5094">
      <c r="A5094" s="31"/>
      <c r="B5094" s="163"/>
      <c r="C5094" s="31"/>
      <c r="D5094" s="163"/>
      <c r="E5094" s="31"/>
      <c r="F5094" s="31"/>
      <c r="G5094" s="163"/>
      <c r="H5094" s="31"/>
      <c r="I5094" s="163"/>
      <c r="J5094" s="173"/>
      <c r="K5094" s="31"/>
      <c r="L5094" s="31"/>
      <c r="M5094" s="174"/>
      <c r="N5094" s="31"/>
      <c r="O5094" s="173"/>
    </row>
    <row r="5095">
      <c r="A5095" s="99" t="s">
        <v>11384</v>
      </c>
      <c r="B5095" s="168" t="s">
        <v>11385</v>
      </c>
      <c r="C5095" s="31" t="s">
        <v>1725</v>
      </c>
      <c r="D5095" s="168" t="s">
        <v>11386</v>
      </c>
      <c r="E5095" s="31" t="s">
        <v>11387</v>
      </c>
      <c r="F5095" s="31" t="s">
        <v>401</v>
      </c>
      <c r="G5095" s="163" t="s">
        <v>1728</v>
      </c>
      <c r="H5095" s="31" t="s">
        <v>1728</v>
      </c>
      <c r="I5095" s="168" t="s">
        <v>1729</v>
      </c>
      <c r="J5095" s="173">
        <v>1.0</v>
      </c>
      <c r="K5095" s="31" t="s">
        <v>82</v>
      </c>
      <c r="L5095" s="31" t="s">
        <v>134</v>
      </c>
      <c r="M5095" s="174">
        <v>45764.0</v>
      </c>
      <c r="N5095" s="31" t="s">
        <v>2</v>
      </c>
      <c r="O5095" s="173">
        <v>1.0</v>
      </c>
    </row>
    <row r="5096">
      <c r="A5096" s="99" t="s">
        <v>11388</v>
      </c>
      <c r="B5096" s="168" t="s">
        <v>11381</v>
      </c>
      <c r="C5096" s="31" t="s">
        <v>1732</v>
      </c>
      <c r="D5096" s="168" t="s">
        <v>11382</v>
      </c>
      <c r="E5096" s="31" t="s">
        <v>11383</v>
      </c>
      <c r="F5096" s="31" t="s">
        <v>401</v>
      </c>
      <c r="G5096" s="168" t="s">
        <v>1749</v>
      </c>
      <c r="H5096" s="31" t="s">
        <v>1742</v>
      </c>
      <c r="I5096" s="168" t="s">
        <v>1755</v>
      </c>
      <c r="J5096" s="173">
        <v>1.0</v>
      </c>
      <c r="K5096" s="31" t="s">
        <v>9</v>
      </c>
      <c r="L5096" s="31" t="s">
        <v>134</v>
      </c>
      <c r="M5096" s="174">
        <v>45764.0</v>
      </c>
      <c r="N5096" s="31" t="s">
        <v>2</v>
      </c>
      <c r="O5096" s="173">
        <v>1.0</v>
      </c>
    </row>
    <row r="5097">
      <c r="A5097" s="99" t="s">
        <v>11389</v>
      </c>
      <c r="B5097" s="168" t="s">
        <v>11284</v>
      </c>
      <c r="C5097" s="31" t="s">
        <v>1735</v>
      </c>
      <c r="D5097" s="168" t="s">
        <v>11285</v>
      </c>
      <c r="E5097" s="31" t="s">
        <v>11286</v>
      </c>
      <c r="F5097" s="31" t="s">
        <v>513</v>
      </c>
      <c r="G5097" s="168" t="s">
        <v>1749</v>
      </c>
      <c r="H5097" s="31" t="s">
        <v>1742</v>
      </c>
      <c r="I5097" s="168" t="s">
        <v>1729</v>
      </c>
      <c r="J5097" s="173">
        <v>1.0</v>
      </c>
      <c r="K5097" s="31" t="s">
        <v>82</v>
      </c>
      <c r="L5097" s="31" t="s">
        <v>134</v>
      </c>
      <c r="M5097" s="174">
        <v>45764.0</v>
      </c>
      <c r="N5097" s="31" t="s">
        <v>2</v>
      </c>
      <c r="O5097" s="173">
        <v>1.0</v>
      </c>
    </row>
    <row r="5098">
      <c r="A5098" s="99" t="s">
        <v>11390</v>
      </c>
      <c r="B5098" s="168" t="s">
        <v>11385</v>
      </c>
      <c r="C5098" s="31" t="s">
        <v>1732</v>
      </c>
      <c r="D5098" s="168" t="s">
        <v>11386</v>
      </c>
      <c r="E5098" s="31" t="s">
        <v>11387</v>
      </c>
      <c r="F5098" s="31" t="s">
        <v>401</v>
      </c>
      <c r="G5098" s="168" t="s">
        <v>1749</v>
      </c>
      <c r="H5098" s="31" t="s">
        <v>1742</v>
      </c>
      <c r="I5098" s="168" t="s">
        <v>1729</v>
      </c>
      <c r="J5098" s="173">
        <v>1.0</v>
      </c>
      <c r="K5098" s="31" t="s">
        <v>82</v>
      </c>
      <c r="L5098" s="31" t="s">
        <v>134</v>
      </c>
      <c r="M5098" s="174">
        <v>45764.0</v>
      </c>
      <c r="N5098" s="31" t="s">
        <v>2</v>
      </c>
      <c r="O5098" s="173">
        <v>1.0</v>
      </c>
    </row>
    <row r="5099">
      <c r="A5099" s="31"/>
      <c r="B5099" s="163"/>
      <c r="C5099" s="31"/>
      <c r="D5099" s="163"/>
      <c r="E5099" s="31"/>
      <c r="F5099" s="31"/>
      <c r="G5099" s="163"/>
      <c r="H5099" s="31"/>
      <c r="I5099" s="163"/>
      <c r="J5099" s="173"/>
      <c r="K5099" s="31"/>
      <c r="L5099" s="31"/>
      <c r="M5099" s="174"/>
      <c r="N5099" s="31"/>
      <c r="O5099" s="173"/>
    </row>
    <row r="5100">
      <c r="A5100" s="99" t="s">
        <v>11391</v>
      </c>
      <c r="B5100" s="168" t="s">
        <v>11359</v>
      </c>
      <c r="C5100" s="31" t="s">
        <v>1735</v>
      </c>
      <c r="D5100" s="168" t="s">
        <v>11360</v>
      </c>
      <c r="E5100" s="31" t="s">
        <v>11361</v>
      </c>
      <c r="F5100" s="31" t="s">
        <v>131</v>
      </c>
      <c r="G5100" s="168" t="s">
        <v>8730</v>
      </c>
      <c r="H5100" s="31" t="s">
        <v>8731</v>
      </c>
      <c r="I5100" s="168" t="s">
        <v>1729</v>
      </c>
      <c r="J5100" s="173">
        <v>1.0</v>
      </c>
      <c r="K5100" s="31" t="s">
        <v>82</v>
      </c>
      <c r="L5100" s="31" t="s">
        <v>134</v>
      </c>
      <c r="M5100" s="174">
        <v>45764.0</v>
      </c>
      <c r="N5100" s="31" t="s">
        <v>2</v>
      </c>
      <c r="O5100" s="173">
        <v>1.0</v>
      </c>
    </row>
    <row r="5101">
      <c r="A5101" s="99" t="s">
        <v>11392</v>
      </c>
      <c r="B5101" s="168" t="s">
        <v>11122</v>
      </c>
      <c r="C5101" s="31" t="s">
        <v>1735</v>
      </c>
      <c r="D5101" s="168" t="s">
        <v>11123</v>
      </c>
      <c r="E5101" s="31" t="s">
        <v>11124</v>
      </c>
      <c r="F5101" s="31" t="s">
        <v>132</v>
      </c>
      <c r="G5101" s="168" t="s">
        <v>7953</v>
      </c>
      <c r="H5101" s="31" t="s">
        <v>7912</v>
      </c>
      <c r="I5101" s="168" t="s">
        <v>1755</v>
      </c>
      <c r="J5101" s="173">
        <v>1.0</v>
      </c>
      <c r="K5101" s="31" t="s">
        <v>9</v>
      </c>
      <c r="L5101" s="31" t="s">
        <v>134</v>
      </c>
      <c r="M5101" s="174">
        <v>45764.0</v>
      </c>
      <c r="N5101" s="31" t="s">
        <v>2</v>
      </c>
      <c r="O5101" s="173">
        <v>1.0</v>
      </c>
    </row>
    <row r="5102">
      <c r="A5102" s="99" t="s">
        <v>11393</v>
      </c>
      <c r="B5102" s="168" t="s">
        <v>11033</v>
      </c>
      <c r="C5102" s="31" t="s">
        <v>1735</v>
      </c>
      <c r="D5102" s="168" t="s">
        <v>11034</v>
      </c>
      <c r="E5102" s="31" t="s">
        <v>5879</v>
      </c>
      <c r="F5102" s="31" t="s">
        <v>722</v>
      </c>
      <c r="G5102" s="168" t="s">
        <v>8012</v>
      </c>
      <c r="H5102" s="31" t="s">
        <v>7841</v>
      </c>
      <c r="I5102" s="168" t="s">
        <v>1755</v>
      </c>
      <c r="J5102" s="173">
        <v>1.0</v>
      </c>
      <c r="K5102" s="31" t="s">
        <v>9</v>
      </c>
      <c r="L5102" s="31" t="s">
        <v>134</v>
      </c>
      <c r="M5102" s="174">
        <v>45764.0</v>
      </c>
      <c r="N5102" s="31" t="s">
        <v>2</v>
      </c>
      <c r="O5102" s="173">
        <v>1.0</v>
      </c>
    </row>
    <row r="5103">
      <c r="A5103" s="99" t="s">
        <v>11394</v>
      </c>
      <c r="B5103" s="168" t="s">
        <v>11377</v>
      </c>
      <c r="C5103" s="31" t="s">
        <v>1732</v>
      </c>
      <c r="D5103" s="168" t="s">
        <v>11378</v>
      </c>
      <c r="E5103" s="31" t="s">
        <v>11379</v>
      </c>
      <c r="F5103" s="31" t="s">
        <v>725</v>
      </c>
      <c r="G5103" s="168" t="s">
        <v>6811</v>
      </c>
      <c r="H5103" s="31" t="s">
        <v>6812</v>
      </c>
      <c r="I5103" s="168" t="s">
        <v>1755</v>
      </c>
      <c r="J5103" s="173">
        <v>1.0</v>
      </c>
      <c r="K5103" s="31" t="s">
        <v>9</v>
      </c>
      <c r="L5103" s="31" t="s">
        <v>134</v>
      </c>
      <c r="M5103" s="174">
        <v>45764.0</v>
      </c>
      <c r="N5103" s="31" t="s">
        <v>2</v>
      </c>
      <c r="O5103" s="173">
        <v>1.0</v>
      </c>
    </row>
    <row r="5104">
      <c r="A5104" s="99" t="s">
        <v>11395</v>
      </c>
      <c r="B5104" s="168" t="s">
        <v>11396</v>
      </c>
      <c r="C5104" s="31" t="s">
        <v>1725</v>
      </c>
      <c r="D5104" s="168" t="s">
        <v>11397</v>
      </c>
      <c r="E5104" s="31" t="s">
        <v>11398</v>
      </c>
      <c r="F5104" s="31" t="s">
        <v>517</v>
      </c>
      <c r="G5104" s="163" t="s">
        <v>1728</v>
      </c>
      <c r="H5104" s="31" t="s">
        <v>1728</v>
      </c>
      <c r="I5104" s="168" t="s">
        <v>9356</v>
      </c>
      <c r="J5104" s="173">
        <v>1.0</v>
      </c>
      <c r="K5104" s="31" t="s">
        <v>945</v>
      </c>
      <c r="L5104" s="31" t="s">
        <v>134</v>
      </c>
      <c r="M5104" s="174">
        <v>45764.0</v>
      </c>
      <c r="N5104" s="31" t="s">
        <v>2</v>
      </c>
      <c r="O5104" s="173">
        <v>1.0</v>
      </c>
    </row>
    <row r="5105">
      <c r="A5105" s="99" t="s">
        <v>11399</v>
      </c>
      <c r="B5105" s="168" t="s">
        <v>11400</v>
      </c>
      <c r="C5105" s="31" t="s">
        <v>1725</v>
      </c>
      <c r="D5105" s="168" t="s">
        <v>11401</v>
      </c>
      <c r="E5105" s="31" t="s">
        <v>11402</v>
      </c>
      <c r="F5105" s="31" t="s">
        <v>513</v>
      </c>
      <c r="G5105" s="163" t="s">
        <v>1728</v>
      </c>
      <c r="H5105" s="31" t="s">
        <v>1728</v>
      </c>
      <c r="I5105" s="168" t="s">
        <v>9356</v>
      </c>
      <c r="J5105" s="173">
        <v>1.0</v>
      </c>
      <c r="K5105" s="31" t="s">
        <v>945</v>
      </c>
      <c r="L5105" s="31" t="s">
        <v>134</v>
      </c>
      <c r="M5105" s="174">
        <v>45764.0</v>
      </c>
      <c r="N5105" s="31" t="s">
        <v>2</v>
      </c>
      <c r="O5105" s="173">
        <v>1.0</v>
      </c>
    </row>
    <row r="5106">
      <c r="A5106" s="31"/>
      <c r="B5106" s="163"/>
      <c r="C5106" s="31"/>
      <c r="D5106" s="163"/>
      <c r="E5106" s="31"/>
      <c r="F5106" s="31"/>
      <c r="G5106" s="163"/>
      <c r="H5106" s="31"/>
      <c r="I5106" s="163"/>
      <c r="J5106" s="173"/>
      <c r="K5106" s="31"/>
      <c r="L5106" s="31"/>
      <c r="M5106" s="174"/>
      <c r="N5106" s="31"/>
      <c r="O5106" s="173"/>
    </row>
    <row r="5107">
      <c r="A5107" s="31"/>
      <c r="B5107" s="163"/>
      <c r="C5107" s="31"/>
      <c r="D5107" s="163"/>
      <c r="E5107" s="31"/>
      <c r="F5107" s="31"/>
      <c r="G5107" s="163"/>
      <c r="H5107" s="31"/>
      <c r="I5107" s="163"/>
      <c r="J5107" s="173"/>
      <c r="K5107" s="31"/>
      <c r="L5107" s="31"/>
      <c r="M5107" s="174"/>
      <c r="N5107" s="31"/>
      <c r="O5107" s="173"/>
    </row>
    <row r="5108">
      <c r="A5108" s="31"/>
      <c r="B5108" s="163"/>
      <c r="C5108" s="31"/>
      <c r="D5108" s="163"/>
      <c r="E5108" s="31"/>
      <c r="F5108" s="31"/>
      <c r="G5108" s="163"/>
      <c r="H5108" s="31"/>
      <c r="I5108" s="163"/>
      <c r="J5108" s="173"/>
      <c r="K5108" s="31"/>
      <c r="L5108" s="31"/>
      <c r="M5108" s="174"/>
      <c r="N5108" s="31"/>
      <c r="O5108" s="173"/>
    </row>
    <row r="5109">
      <c r="A5109" s="99" t="s">
        <v>11403</v>
      </c>
      <c r="B5109" s="168" t="s">
        <v>11377</v>
      </c>
      <c r="C5109" s="31" t="s">
        <v>1735</v>
      </c>
      <c r="D5109" s="168" t="s">
        <v>11378</v>
      </c>
      <c r="E5109" s="31" t="s">
        <v>11379</v>
      </c>
      <c r="F5109" s="31" t="s">
        <v>725</v>
      </c>
      <c r="G5109" s="168" t="s">
        <v>6811</v>
      </c>
      <c r="H5109" s="31" t="s">
        <v>6812</v>
      </c>
      <c r="I5109" s="168" t="s">
        <v>1755</v>
      </c>
      <c r="J5109" s="173">
        <v>1.0</v>
      </c>
      <c r="K5109" s="31" t="s">
        <v>9</v>
      </c>
      <c r="L5109" s="31" t="s">
        <v>134</v>
      </c>
      <c r="M5109" s="174">
        <v>45764.0</v>
      </c>
      <c r="N5109" s="31" t="s">
        <v>2</v>
      </c>
      <c r="O5109" s="173">
        <v>1.0</v>
      </c>
    </row>
    <row r="5110">
      <c r="A5110" s="99" t="s">
        <v>11404</v>
      </c>
      <c r="B5110" s="168" t="s">
        <v>10361</v>
      </c>
      <c r="C5110" s="31" t="s">
        <v>1735</v>
      </c>
      <c r="D5110" s="168" t="s">
        <v>10362</v>
      </c>
      <c r="E5110" s="31" t="s">
        <v>10363</v>
      </c>
      <c r="F5110" s="31" t="s">
        <v>725</v>
      </c>
      <c r="G5110" s="168" t="s">
        <v>8012</v>
      </c>
      <c r="H5110" s="31" t="s">
        <v>7841</v>
      </c>
      <c r="I5110" s="168" t="s">
        <v>9356</v>
      </c>
      <c r="J5110" s="173">
        <v>1.0</v>
      </c>
      <c r="K5110" s="31" t="s">
        <v>945</v>
      </c>
      <c r="L5110" s="31" t="s">
        <v>134</v>
      </c>
      <c r="M5110" s="174">
        <v>45764.0</v>
      </c>
      <c r="N5110" s="31" t="s">
        <v>2</v>
      </c>
      <c r="O5110" s="173">
        <v>1.0</v>
      </c>
    </row>
    <row r="5111">
      <c r="A5111" s="99" t="s">
        <v>11405</v>
      </c>
      <c r="B5111" s="168" t="s">
        <v>11406</v>
      </c>
      <c r="C5111" s="31" t="s">
        <v>1725</v>
      </c>
      <c r="D5111" s="168" t="s">
        <v>11407</v>
      </c>
      <c r="E5111" s="31" t="s">
        <v>11408</v>
      </c>
      <c r="F5111" s="31" t="s">
        <v>178</v>
      </c>
      <c r="G5111" s="163" t="s">
        <v>1728</v>
      </c>
      <c r="H5111" s="31" t="s">
        <v>1728</v>
      </c>
      <c r="I5111" s="168" t="s">
        <v>9356</v>
      </c>
      <c r="J5111" s="173">
        <v>1.0</v>
      </c>
      <c r="K5111" s="31" t="s">
        <v>945</v>
      </c>
      <c r="L5111" s="31" t="s">
        <v>134</v>
      </c>
      <c r="M5111" s="174">
        <v>45764.0</v>
      </c>
      <c r="N5111" s="31" t="s">
        <v>2</v>
      </c>
      <c r="O5111" s="173">
        <v>1.0</v>
      </c>
    </row>
    <row r="5112">
      <c r="A5112" s="99" t="s">
        <v>11409</v>
      </c>
      <c r="B5112" s="168" t="s">
        <v>11313</v>
      </c>
      <c r="C5112" s="31" t="s">
        <v>1735</v>
      </c>
      <c r="D5112" s="168" t="s">
        <v>11314</v>
      </c>
      <c r="E5112" s="31" t="s">
        <v>11315</v>
      </c>
      <c r="F5112" s="31" t="s">
        <v>132</v>
      </c>
      <c r="G5112" s="168" t="s">
        <v>7953</v>
      </c>
      <c r="H5112" s="31" t="s">
        <v>7912</v>
      </c>
      <c r="I5112" s="168" t="s">
        <v>1729</v>
      </c>
      <c r="J5112" s="173">
        <v>1.0</v>
      </c>
      <c r="K5112" s="31" t="s">
        <v>82</v>
      </c>
      <c r="L5112" s="31" t="s">
        <v>134</v>
      </c>
      <c r="M5112" s="174">
        <v>45764.0</v>
      </c>
      <c r="N5112" s="31" t="s">
        <v>2</v>
      </c>
      <c r="O5112" s="173">
        <v>1.0</v>
      </c>
    </row>
    <row r="5113">
      <c r="A5113" s="99" t="s">
        <v>11410</v>
      </c>
      <c r="B5113" s="168" t="s">
        <v>11411</v>
      </c>
      <c r="C5113" s="31" t="s">
        <v>1725</v>
      </c>
      <c r="D5113" s="168" t="s">
        <v>11412</v>
      </c>
      <c r="E5113" s="31" t="s">
        <v>11413</v>
      </c>
      <c r="F5113" s="31" t="s">
        <v>131</v>
      </c>
      <c r="G5113" s="163" t="s">
        <v>1728</v>
      </c>
      <c r="H5113" s="31" t="s">
        <v>1728</v>
      </c>
      <c r="I5113" s="168" t="s">
        <v>1729</v>
      </c>
      <c r="J5113" s="173">
        <v>1.0</v>
      </c>
      <c r="K5113" s="31" t="s">
        <v>82</v>
      </c>
      <c r="L5113" s="31" t="s">
        <v>134</v>
      </c>
      <c r="M5113" s="174">
        <v>45764.0</v>
      </c>
      <c r="N5113" s="31" t="s">
        <v>2</v>
      </c>
      <c r="O5113" s="173">
        <v>1.0</v>
      </c>
    </row>
    <row r="5114">
      <c r="A5114" s="31"/>
      <c r="B5114" s="163"/>
      <c r="C5114" s="31"/>
      <c r="D5114" s="163"/>
      <c r="E5114" s="31"/>
      <c r="F5114" s="31"/>
      <c r="G5114" s="163"/>
      <c r="H5114" s="31"/>
      <c r="I5114" s="163"/>
      <c r="J5114" s="173"/>
      <c r="K5114" s="31"/>
      <c r="L5114" s="31"/>
      <c r="M5114" s="174"/>
      <c r="N5114" s="31"/>
      <c r="O5114" s="173"/>
    </row>
    <row r="5115">
      <c r="A5115" s="31"/>
      <c r="B5115" s="163"/>
      <c r="C5115" s="31"/>
      <c r="D5115" s="163"/>
      <c r="E5115" s="31"/>
      <c r="F5115" s="31"/>
      <c r="G5115" s="163"/>
      <c r="H5115" s="31"/>
      <c r="I5115" s="163"/>
      <c r="J5115" s="173"/>
      <c r="K5115" s="31"/>
      <c r="L5115" s="31"/>
      <c r="M5115" s="174"/>
      <c r="N5115" s="31"/>
      <c r="O5115" s="173"/>
    </row>
    <row r="5116">
      <c r="A5116" s="99" t="s">
        <v>11414</v>
      </c>
      <c r="B5116" s="168" t="s">
        <v>11201</v>
      </c>
      <c r="C5116" s="31" t="s">
        <v>1735</v>
      </c>
      <c r="D5116" s="168" t="s">
        <v>11202</v>
      </c>
      <c r="E5116" s="31" t="s">
        <v>11203</v>
      </c>
      <c r="F5116" s="31" t="s">
        <v>129</v>
      </c>
      <c r="G5116" s="168" t="s">
        <v>8829</v>
      </c>
      <c r="H5116" s="31" t="s">
        <v>8830</v>
      </c>
      <c r="I5116" s="168" t="s">
        <v>1755</v>
      </c>
      <c r="J5116" s="173">
        <v>1.0</v>
      </c>
      <c r="K5116" s="31" t="s">
        <v>9</v>
      </c>
      <c r="L5116" s="31" t="s">
        <v>134</v>
      </c>
      <c r="M5116" s="174">
        <v>45764.0</v>
      </c>
      <c r="N5116" s="31" t="s">
        <v>2</v>
      </c>
      <c r="O5116" s="173">
        <v>1.0</v>
      </c>
    </row>
    <row r="5117">
      <c r="A5117" s="99" t="s">
        <v>11415</v>
      </c>
      <c r="B5117" s="168" t="s">
        <v>11201</v>
      </c>
      <c r="C5117" s="31" t="s">
        <v>1735</v>
      </c>
      <c r="D5117" s="168" t="s">
        <v>11202</v>
      </c>
      <c r="E5117" s="31" t="s">
        <v>11203</v>
      </c>
      <c r="F5117" s="31" t="s">
        <v>129</v>
      </c>
      <c r="G5117" s="168" t="s">
        <v>8829</v>
      </c>
      <c r="H5117" s="31" t="s">
        <v>8830</v>
      </c>
      <c r="I5117" s="168" t="s">
        <v>1729</v>
      </c>
      <c r="J5117" s="173">
        <v>1.0</v>
      </c>
      <c r="K5117" s="31" t="s">
        <v>82</v>
      </c>
      <c r="L5117" s="31" t="s">
        <v>134</v>
      </c>
      <c r="M5117" s="174">
        <v>45764.0</v>
      </c>
      <c r="N5117" s="31" t="s">
        <v>2</v>
      </c>
      <c r="O5117" s="173">
        <v>1.0</v>
      </c>
    </row>
    <row r="5118">
      <c r="A5118" s="99" t="s">
        <v>11416</v>
      </c>
      <c r="B5118" s="168" t="s">
        <v>11245</v>
      </c>
      <c r="C5118" s="31" t="s">
        <v>1735</v>
      </c>
      <c r="D5118" s="168" t="s">
        <v>11246</v>
      </c>
      <c r="E5118" s="31" t="s">
        <v>11247</v>
      </c>
      <c r="F5118" s="31" t="s">
        <v>129</v>
      </c>
      <c r="G5118" s="168" t="s">
        <v>6891</v>
      </c>
      <c r="H5118" s="31" t="s">
        <v>6719</v>
      </c>
      <c r="I5118" s="168" t="s">
        <v>1729</v>
      </c>
      <c r="J5118" s="173">
        <v>1.0</v>
      </c>
      <c r="K5118" s="31" t="s">
        <v>82</v>
      </c>
      <c r="L5118" s="31" t="s">
        <v>134</v>
      </c>
      <c r="M5118" s="174">
        <v>45764.0</v>
      </c>
      <c r="N5118" s="31" t="s">
        <v>2</v>
      </c>
      <c r="O5118" s="173">
        <v>1.0</v>
      </c>
    </row>
    <row r="5119">
      <c r="A5119" s="31"/>
      <c r="B5119" s="163"/>
      <c r="C5119" s="31"/>
      <c r="D5119" s="163"/>
      <c r="E5119" s="31"/>
      <c r="F5119" s="31"/>
      <c r="G5119" s="163"/>
      <c r="H5119" s="31"/>
      <c r="I5119" s="163"/>
      <c r="J5119" s="173"/>
      <c r="K5119" s="31"/>
      <c r="L5119" s="31"/>
      <c r="M5119" s="174"/>
      <c r="N5119" s="31"/>
      <c r="O5119" s="173"/>
    </row>
    <row r="5120">
      <c r="A5120" s="31"/>
      <c r="B5120" s="163"/>
      <c r="C5120" s="31"/>
      <c r="D5120" s="163"/>
      <c r="E5120" s="31"/>
      <c r="F5120" s="31"/>
      <c r="G5120" s="163"/>
      <c r="H5120" s="31"/>
      <c r="I5120" s="163"/>
      <c r="J5120" s="173"/>
      <c r="K5120" s="31"/>
      <c r="L5120" s="31"/>
      <c r="M5120" s="174"/>
      <c r="N5120" s="31"/>
      <c r="O5120" s="173"/>
    </row>
    <row r="5121">
      <c r="A5121" s="99" t="s">
        <v>11417</v>
      </c>
      <c r="B5121" s="168" t="s">
        <v>11418</v>
      </c>
      <c r="C5121" s="31" t="s">
        <v>1725</v>
      </c>
      <c r="D5121" s="168" t="s">
        <v>11419</v>
      </c>
      <c r="E5121" s="31" t="s">
        <v>11420</v>
      </c>
      <c r="F5121" s="31" t="s">
        <v>401</v>
      </c>
      <c r="G5121" s="163" t="s">
        <v>1728</v>
      </c>
      <c r="H5121" s="31" t="s">
        <v>1728</v>
      </c>
      <c r="I5121" s="168" t="s">
        <v>9356</v>
      </c>
      <c r="J5121" s="173">
        <v>1.0</v>
      </c>
      <c r="K5121" s="31" t="s">
        <v>945</v>
      </c>
      <c r="L5121" s="31" t="s">
        <v>134</v>
      </c>
      <c r="M5121" s="174">
        <v>45764.0</v>
      </c>
      <c r="N5121" s="31" t="s">
        <v>2</v>
      </c>
      <c r="O5121" s="173">
        <v>1.0</v>
      </c>
    </row>
    <row r="5122">
      <c r="A5122" s="31"/>
      <c r="B5122" s="163"/>
      <c r="C5122" s="31"/>
      <c r="D5122" s="163"/>
      <c r="E5122" s="31"/>
      <c r="F5122" s="31"/>
      <c r="G5122" s="163"/>
      <c r="H5122" s="31"/>
      <c r="I5122" s="163"/>
      <c r="J5122" s="173"/>
      <c r="K5122" s="31"/>
      <c r="L5122" s="31"/>
      <c r="M5122" s="174"/>
      <c r="N5122" s="31"/>
      <c r="O5122" s="173"/>
    </row>
    <row r="5123">
      <c r="A5123" s="99" t="s">
        <v>11421</v>
      </c>
      <c r="B5123" s="168" t="s">
        <v>11385</v>
      </c>
      <c r="C5123" s="31" t="s">
        <v>1735</v>
      </c>
      <c r="D5123" s="168" t="s">
        <v>11386</v>
      </c>
      <c r="E5123" s="31" t="s">
        <v>11387</v>
      </c>
      <c r="F5123" s="31" t="s">
        <v>401</v>
      </c>
      <c r="G5123" s="168" t="s">
        <v>1749</v>
      </c>
      <c r="H5123" s="31" t="s">
        <v>1742</v>
      </c>
      <c r="I5123" s="168" t="s">
        <v>1729</v>
      </c>
      <c r="J5123" s="173">
        <v>1.0</v>
      </c>
      <c r="K5123" s="31" t="s">
        <v>82</v>
      </c>
      <c r="L5123" s="31" t="s">
        <v>134</v>
      </c>
      <c r="M5123" s="174">
        <v>45764.0</v>
      </c>
      <c r="N5123" s="31" t="s">
        <v>2</v>
      </c>
      <c r="O5123" s="173">
        <v>1.0</v>
      </c>
    </row>
    <row r="5124">
      <c r="A5124" s="99" t="s">
        <v>11422</v>
      </c>
      <c r="B5124" s="168" t="s">
        <v>11381</v>
      </c>
      <c r="C5124" s="31" t="s">
        <v>1735</v>
      </c>
      <c r="D5124" s="168" t="s">
        <v>11382</v>
      </c>
      <c r="E5124" s="31" t="s">
        <v>11383</v>
      </c>
      <c r="F5124" s="31" t="s">
        <v>401</v>
      </c>
      <c r="G5124" s="168" t="s">
        <v>1749</v>
      </c>
      <c r="H5124" s="31" t="s">
        <v>1742</v>
      </c>
      <c r="I5124" s="168" t="s">
        <v>1755</v>
      </c>
      <c r="J5124" s="173">
        <v>1.0</v>
      </c>
      <c r="K5124" s="31" t="s">
        <v>9</v>
      </c>
      <c r="L5124" s="31" t="s">
        <v>134</v>
      </c>
      <c r="M5124" s="174">
        <v>45764.0</v>
      </c>
      <c r="N5124" s="31" t="s">
        <v>2</v>
      </c>
      <c r="O5124" s="173">
        <v>1.0</v>
      </c>
    </row>
    <row r="5125">
      <c r="A5125" s="99" t="s">
        <v>11423</v>
      </c>
      <c r="B5125" s="168" t="s">
        <v>11367</v>
      </c>
      <c r="C5125" s="31" t="s">
        <v>1735</v>
      </c>
      <c r="D5125" s="168" t="s">
        <v>11368</v>
      </c>
      <c r="E5125" s="31" t="s">
        <v>11369</v>
      </c>
      <c r="F5125" s="31" t="s">
        <v>725</v>
      </c>
      <c r="G5125" s="168" t="s">
        <v>6811</v>
      </c>
      <c r="H5125" s="31" t="s">
        <v>6812</v>
      </c>
      <c r="I5125" s="168" t="s">
        <v>9356</v>
      </c>
      <c r="J5125" s="173">
        <v>1.0</v>
      </c>
      <c r="K5125" s="31" t="s">
        <v>945</v>
      </c>
      <c r="L5125" s="31" t="s">
        <v>134</v>
      </c>
      <c r="M5125" s="174">
        <v>45764.0</v>
      </c>
      <c r="N5125" s="31" t="s">
        <v>2</v>
      </c>
      <c r="O5125" s="173">
        <v>1.0</v>
      </c>
    </row>
    <row r="5126">
      <c r="A5126" s="31"/>
      <c r="B5126" s="163"/>
      <c r="C5126" s="31"/>
      <c r="D5126" s="163"/>
      <c r="E5126" s="31"/>
      <c r="F5126" s="31"/>
      <c r="G5126" s="163"/>
      <c r="H5126" s="31"/>
      <c r="I5126" s="163"/>
      <c r="J5126" s="173"/>
      <c r="K5126" s="31"/>
      <c r="L5126" s="31"/>
      <c r="M5126" s="174"/>
      <c r="N5126" s="31"/>
      <c r="O5126" s="173"/>
    </row>
    <row r="5127">
      <c r="A5127" s="99" t="s">
        <v>11424</v>
      </c>
      <c r="B5127" s="168" t="s">
        <v>11425</v>
      </c>
      <c r="C5127" s="31" t="s">
        <v>1725</v>
      </c>
      <c r="D5127" s="168" t="s">
        <v>11426</v>
      </c>
      <c r="E5127" s="31" t="s">
        <v>11427</v>
      </c>
      <c r="F5127" s="31" t="s">
        <v>178</v>
      </c>
      <c r="G5127" s="163" t="s">
        <v>1728</v>
      </c>
      <c r="H5127" s="31" t="s">
        <v>1728</v>
      </c>
      <c r="I5127" s="168" t="s">
        <v>1755</v>
      </c>
      <c r="J5127" s="173">
        <v>1.0</v>
      </c>
      <c r="K5127" s="31" t="s">
        <v>9</v>
      </c>
      <c r="L5127" s="31" t="s">
        <v>134</v>
      </c>
      <c r="M5127" s="174">
        <v>45764.0</v>
      </c>
      <c r="N5127" s="31" t="s">
        <v>2</v>
      </c>
      <c r="O5127" s="173">
        <v>1.0</v>
      </c>
    </row>
    <row r="5128">
      <c r="A5128" s="99" t="s">
        <v>11428</v>
      </c>
      <c r="B5128" s="168" t="s">
        <v>11103</v>
      </c>
      <c r="C5128" s="31" t="s">
        <v>1735</v>
      </c>
      <c r="D5128" s="168" t="s">
        <v>11104</v>
      </c>
      <c r="E5128" s="31" t="s">
        <v>11105</v>
      </c>
      <c r="F5128" s="31" t="s">
        <v>131</v>
      </c>
      <c r="G5128" s="168" t="s">
        <v>8730</v>
      </c>
      <c r="H5128" s="31" t="s">
        <v>8731</v>
      </c>
      <c r="I5128" s="168" t="s">
        <v>9356</v>
      </c>
      <c r="J5128" s="173">
        <v>1.0</v>
      </c>
      <c r="K5128" s="31" t="s">
        <v>945</v>
      </c>
      <c r="L5128" s="31" t="s">
        <v>134</v>
      </c>
      <c r="M5128" s="174">
        <v>45764.0</v>
      </c>
      <c r="N5128" s="31" t="s">
        <v>2</v>
      </c>
      <c r="O5128" s="173">
        <v>1.0</v>
      </c>
    </row>
    <row r="5129">
      <c r="A5129" s="99" t="s">
        <v>11429</v>
      </c>
      <c r="B5129" s="168" t="s">
        <v>11430</v>
      </c>
      <c r="C5129" s="31" t="s">
        <v>1725</v>
      </c>
      <c r="D5129" s="168" t="s">
        <v>11431</v>
      </c>
      <c r="E5129" s="31" t="s">
        <v>11432</v>
      </c>
      <c r="F5129" s="31" t="s">
        <v>129</v>
      </c>
      <c r="G5129" s="163" t="s">
        <v>1728</v>
      </c>
      <c r="H5129" s="31" t="s">
        <v>1728</v>
      </c>
      <c r="I5129" s="168" t="s">
        <v>9356</v>
      </c>
      <c r="J5129" s="173">
        <v>1.0</v>
      </c>
      <c r="K5129" s="31" t="s">
        <v>945</v>
      </c>
      <c r="L5129" s="31" t="s">
        <v>134</v>
      </c>
      <c r="M5129" s="174">
        <v>45764.0</v>
      </c>
      <c r="N5129" s="31" t="s">
        <v>2</v>
      </c>
      <c r="O5129" s="173">
        <v>1.0</v>
      </c>
    </row>
    <row r="5130">
      <c r="A5130" s="99" t="s">
        <v>11433</v>
      </c>
      <c r="B5130" s="168" t="s">
        <v>11434</v>
      </c>
      <c r="C5130" s="31" t="s">
        <v>1725</v>
      </c>
      <c r="D5130" s="168" t="s">
        <v>11435</v>
      </c>
      <c r="E5130" s="31" t="s">
        <v>11436</v>
      </c>
      <c r="F5130" s="31" t="s">
        <v>129</v>
      </c>
      <c r="G5130" s="163" t="s">
        <v>1728</v>
      </c>
      <c r="H5130" s="31" t="s">
        <v>1728</v>
      </c>
      <c r="I5130" s="168" t="s">
        <v>1755</v>
      </c>
      <c r="J5130" s="173">
        <v>1.0</v>
      </c>
      <c r="K5130" s="31" t="s">
        <v>9</v>
      </c>
      <c r="L5130" s="31" t="s">
        <v>134</v>
      </c>
      <c r="M5130" s="174">
        <v>45764.0</v>
      </c>
      <c r="N5130" s="31" t="s">
        <v>2</v>
      </c>
      <c r="O5130" s="173">
        <v>1.0</v>
      </c>
    </row>
    <row r="5131">
      <c r="A5131" s="99" t="s">
        <v>11437</v>
      </c>
      <c r="B5131" s="168" t="s">
        <v>10957</v>
      </c>
      <c r="C5131" s="31" t="s">
        <v>1735</v>
      </c>
      <c r="D5131" s="168" t="s">
        <v>10958</v>
      </c>
      <c r="E5131" s="31" t="s">
        <v>10959</v>
      </c>
      <c r="F5131" s="31" t="s">
        <v>725</v>
      </c>
      <c r="G5131" s="168" t="s">
        <v>8012</v>
      </c>
      <c r="H5131" s="31" t="s">
        <v>7841</v>
      </c>
      <c r="I5131" s="168" t="s">
        <v>9356</v>
      </c>
      <c r="J5131" s="173">
        <v>1.0</v>
      </c>
      <c r="K5131" s="31" t="s">
        <v>945</v>
      </c>
      <c r="L5131" s="31" t="s">
        <v>134</v>
      </c>
      <c r="M5131" s="174">
        <v>45764.0</v>
      </c>
      <c r="N5131" s="31" t="s">
        <v>2</v>
      </c>
      <c r="O5131" s="173">
        <v>1.0</v>
      </c>
    </row>
    <row r="5132">
      <c r="A5132" s="31"/>
      <c r="B5132" s="163"/>
      <c r="C5132" s="31"/>
      <c r="D5132" s="163"/>
      <c r="E5132" s="31"/>
      <c r="F5132" s="31"/>
      <c r="G5132" s="163"/>
      <c r="H5132" s="31"/>
      <c r="I5132" s="163"/>
      <c r="J5132" s="173"/>
      <c r="K5132" s="31"/>
      <c r="L5132" s="31"/>
      <c r="M5132" s="174"/>
      <c r="N5132" s="31"/>
      <c r="O5132" s="173"/>
    </row>
    <row r="5133">
      <c r="A5133" s="99" t="s">
        <v>11438</v>
      </c>
      <c r="B5133" s="168" t="s">
        <v>11089</v>
      </c>
      <c r="C5133" s="31" t="s">
        <v>1735</v>
      </c>
      <c r="D5133" s="168" t="s">
        <v>11090</v>
      </c>
      <c r="E5133" s="31" t="s">
        <v>11091</v>
      </c>
      <c r="F5133" s="31" t="s">
        <v>178</v>
      </c>
      <c r="G5133" s="168" t="s">
        <v>8778</v>
      </c>
      <c r="H5133" s="31" t="s">
        <v>8043</v>
      </c>
      <c r="I5133" s="168" t="s">
        <v>1755</v>
      </c>
      <c r="J5133" s="173">
        <v>1.0</v>
      </c>
      <c r="K5133" s="31" t="s">
        <v>9</v>
      </c>
      <c r="L5133" s="31" t="s">
        <v>134</v>
      </c>
      <c r="M5133" s="174">
        <v>45764.0</v>
      </c>
      <c r="N5133" s="31" t="s">
        <v>2</v>
      </c>
      <c r="O5133" s="173">
        <v>1.0</v>
      </c>
    </row>
    <row r="5134">
      <c r="A5134" s="98" t="s">
        <v>11439</v>
      </c>
      <c r="B5134" s="164">
        <v>2.6506959E7</v>
      </c>
      <c r="C5134" s="92" t="s">
        <v>1735</v>
      </c>
      <c r="D5134" s="164">
        <v>3.9506043E7</v>
      </c>
      <c r="E5134" s="92" t="s">
        <v>11440</v>
      </c>
      <c r="F5134" s="92" t="s">
        <v>722</v>
      </c>
      <c r="G5134" s="164">
        <v>20806.0</v>
      </c>
      <c r="H5134" s="92" t="s">
        <v>10511</v>
      </c>
      <c r="I5134" s="164">
        <v>7765686.0</v>
      </c>
      <c r="J5134" s="4">
        <v>1.0</v>
      </c>
      <c r="K5134" s="92" t="s">
        <v>945</v>
      </c>
      <c r="L5134" s="92"/>
      <c r="M5134" s="171">
        <v>45764.0</v>
      </c>
      <c r="N5134" s="92" t="s">
        <v>78</v>
      </c>
      <c r="O5134" s="4">
        <v>1.0</v>
      </c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</row>
    <row r="5135">
      <c r="A5135" s="99" t="s">
        <v>11441</v>
      </c>
      <c r="B5135" s="168" t="s">
        <v>11289</v>
      </c>
      <c r="C5135" s="31" t="s">
        <v>1735</v>
      </c>
      <c r="D5135" s="168" t="s">
        <v>11290</v>
      </c>
      <c r="E5135" s="31" t="s">
        <v>10905</v>
      </c>
      <c r="F5135" s="31" t="s">
        <v>513</v>
      </c>
      <c r="G5135" s="168" t="s">
        <v>8778</v>
      </c>
      <c r="H5135" s="31" t="s">
        <v>8043</v>
      </c>
      <c r="I5135" s="168" t="s">
        <v>1729</v>
      </c>
      <c r="J5135" s="173">
        <v>1.0</v>
      </c>
      <c r="K5135" s="31" t="s">
        <v>82</v>
      </c>
      <c r="L5135" s="31" t="s">
        <v>134</v>
      </c>
      <c r="M5135" s="174">
        <v>45764.0</v>
      </c>
      <c r="N5135" s="31" t="s">
        <v>2</v>
      </c>
      <c r="O5135" s="173">
        <v>1.0</v>
      </c>
    </row>
    <row r="5136">
      <c r="A5136" s="99" t="s">
        <v>11442</v>
      </c>
      <c r="B5136" s="168" t="s">
        <v>11206</v>
      </c>
      <c r="C5136" s="31" t="s">
        <v>1735</v>
      </c>
      <c r="D5136" s="168" t="s">
        <v>11207</v>
      </c>
      <c r="E5136" s="31" t="s">
        <v>11208</v>
      </c>
      <c r="F5136" s="31" t="s">
        <v>132</v>
      </c>
      <c r="G5136" s="168" t="s">
        <v>8730</v>
      </c>
      <c r="H5136" s="31" t="s">
        <v>8731</v>
      </c>
      <c r="I5136" s="168" t="s">
        <v>1729</v>
      </c>
      <c r="J5136" s="173">
        <v>1.0</v>
      </c>
      <c r="K5136" s="31" t="s">
        <v>82</v>
      </c>
      <c r="L5136" s="31" t="s">
        <v>134</v>
      </c>
      <c r="M5136" s="174">
        <v>45764.0</v>
      </c>
      <c r="N5136" s="31" t="s">
        <v>2</v>
      </c>
      <c r="O5136" s="173">
        <v>1.0</v>
      </c>
    </row>
    <row r="5137">
      <c r="A5137" s="99" t="s">
        <v>11443</v>
      </c>
      <c r="B5137" s="168" t="s">
        <v>11230</v>
      </c>
      <c r="C5137" s="31" t="s">
        <v>1735</v>
      </c>
      <c r="D5137" s="168" t="s">
        <v>11231</v>
      </c>
      <c r="E5137" s="31" t="s">
        <v>6084</v>
      </c>
      <c r="F5137" s="31" t="s">
        <v>132</v>
      </c>
      <c r="G5137" s="168" t="s">
        <v>1749</v>
      </c>
      <c r="H5137" s="31" t="s">
        <v>1742</v>
      </c>
      <c r="I5137" s="168" t="s">
        <v>1729</v>
      </c>
      <c r="J5137" s="173">
        <v>1.0</v>
      </c>
      <c r="K5137" s="31" t="s">
        <v>82</v>
      </c>
      <c r="L5137" s="31" t="s">
        <v>134</v>
      </c>
      <c r="M5137" s="174">
        <v>45764.0</v>
      </c>
      <c r="N5137" s="31" t="s">
        <v>2</v>
      </c>
      <c r="O5137" s="173">
        <v>1.0</v>
      </c>
    </row>
    <row r="5138">
      <c r="A5138" s="99" t="s">
        <v>11444</v>
      </c>
      <c r="B5138" s="168" t="s">
        <v>11445</v>
      </c>
      <c r="C5138" s="31" t="s">
        <v>1725</v>
      </c>
      <c r="D5138" s="168" t="s">
        <v>11446</v>
      </c>
      <c r="E5138" s="31" t="s">
        <v>11447</v>
      </c>
      <c r="F5138" s="31" t="s">
        <v>401</v>
      </c>
      <c r="G5138" s="163" t="s">
        <v>1728</v>
      </c>
      <c r="H5138" s="31" t="s">
        <v>1728</v>
      </c>
      <c r="I5138" s="168" t="s">
        <v>9356</v>
      </c>
      <c r="J5138" s="173">
        <v>1.0</v>
      </c>
      <c r="K5138" s="31" t="s">
        <v>945</v>
      </c>
      <c r="L5138" s="31" t="s">
        <v>134</v>
      </c>
      <c r="M5138" s="174">
        <v>45764.0</v>
      </c>
      <c r="N5138" s="31" t="s">
        <v>78</v>
      </c>
      <c r="O5138" s="173">
        <v>1.0</v>
      </c>
    </row>
    <row r="5139">
      <c r="A5139" s="99" t="s">
        <v>11448</v>
      </c>
      <c r="B5139" s="168" t="s">
        <v>11445</v>
      </c>
      <c r="C5139" s="31" t="s">
        <v>1732</v>
      </c>
      <c r="D5139" s="168" t="s">
        <v>11446</v>
      </c>
      <c r="E5139" s="31" t="s">
        <v>11447</v>
      </c>
      <c r="F5139" s="31" t="s">
        <v>401</v>
      </c>
      <c r="G5139" s="168" t="s">
        <v>1736</v>
      </c>
      <c r="H5139" s="31" t="s">
        <v>1733</v>
      </c>
      <c r="I5139" s="168" t="s">
        <v>9356</v>
      </c>
      <c r="J5139" s="173">
        <v>1.0</v>
      </c>
      <c r="K5139" s="31" t="s">
        <v>945</v>
      </c>
      <c r="L5139" s="31" t="s">
        <v>134</v>
      </c>
      <c r="M5139" s="174">
        <v>45764.0</v>
      </c>
      <c r="N5139" s="31" t="s">
        <v>78</v>
      </c>
      <c r="O5139" s="173">
        <v>1.0</v>
      </c>
    </row>
    <row r="5140">
      <c r="A5140" s="99" t="s">
        <v>11449</v>
      </c>
      <c r="B5140" s="168" t="s">
        <v>11450</v>
      </c>
      <c r="C5140" s="31" t="s">
        <v>1725</v>
      </c>
      <c r="D5140" s="168" t="s">
        <v>11451</v>
      </c>
      <c r="E5140" s="31" t="s">
        <v>11452</v>
      </c>
      <c r="F5140" s="31" t="s">
        <v>132</v>
      </c>
      <c r="G5140" s="163" t="s">
        <v>1728</v>
      </c>
      <c r="H5140" s="31" t="s">
        <v>1728</v>
      </c>
      <c r="I5140" s="168" t="s">
        <v>1755</v>
      </c>
      <c r="J5140" s="173">
        <v>1.0</v>
      </c>
      <c r="K5140" s="31" t="s">
        <v>9</v>
      </c>
      <c r="L5140" s="31" t="s">
        <v>134</v>
      </c>
      <c r="M5140" s="174">
        <v>45764.0</v>
      </c>
      <c r="N5140" s="31" t="s">
        <v>78</v>
      </c>
      <c r="O5140" s="173">
        <v>1.0</v>
      </c>
    </row>
    <row r="5141">
      <c r="A5141" s="99" t="s">
        <v>11453</v>
      </c>
      <c r="B5141" s="168" t="s">
        <v>11450</v>
      </c>
      <c r="C5141" s="31" t="s">
        <v>1732</v>
      </c>
      <c r="D5141" s="168" t="s">
        <v>11451</v>
      </c>
      <c r="E5141" s="31" t="s">
        <v>11452</v>
      </c>
      <c r="F5141" s="31" t="s">
        <v>132</v>
      </c>
      <c r="G5141" s="168" t="s">
        <v>6811</v>
      </c>
      <c r="H5141" s="31" t="s">
        <v>6812</v>
      </c>
      <c r="I5141" s="168" t="s">
        <v>1755</v>
      </c>
      <c r="J5141" s="173">
        <v>1.0</v>
      </c>
      <c r="K5141" s="31" t="s">
        <v>9</v>
      </c>
      <c r="L5141" s="31" t="s">
        <v>134</v>
      </c>
      <c r="M5141" s="174">
        <v>45764.0</v>
      </c>
      <c r="N5141" s="31" t="s">
        <v>78</v>
      </c>
      <c r="O5141" s="173">
        <v>1.0</v>
      </c>
    </row>
    <row r="5142">
      <c r="A5142" s="99" t="s">
        <v>11454</v>
      </c>
      <c r="B5142" s="168" t="s">
        <v>11455</v>
      </c>
      <c r="C5142" s="31" t="s">
        <v>1725</v>
      </c>
      <c r="D5142" s="168" t="s">
        <v>11456</v>
      </c>
      <c r="E5142" s="31" t="s">
        <v>11457</v>
      </c>
      <c r="F5142" s="31" t="s">
        <v>517</v>
      </c>
      <c r="G5142" s="163" t="s">
        <v>1728</v>
      </c>
      <c r="H5142" s="31" t="s">
        <v>1728</v>
      </c>
      <c r="I5142" s="168" t="s">
        <v>1729</v>
      </c>
      <c r="J5142" s="173">
        <v>1.0</v>
      </c>
      <c r="K5142" s="31" t="s">
        <v>82</v>
      </c>
      <c r="L5142" s="31" t="s">
        <v>134</v>
      </c>
      <c r="M5142" s="174">
        <v>45764.0</v>
      </c>
      <c r="N5142" s="31" t="s">
        <v>78</v>
      </c>
      <c r="O5142" s="173">
        <v>1.0</v>
      </c>
    </row>
    <row r="5143">
      <c r="A5143" s="99" t="s">
        <v>11458</v>
      </c>
      <c r="B5143" s="168" t="s">
        <v>11459</v>
      </c>
      <c r="C5143" s="31" t="s">
        <v>1725</v>
      </c>
      <c r="D5143" s="168" t="s">
        <v>11460</v>
      </c>
      <c r="E5143" s="31" t="s">
        <v>11461</v>
      </c>
      <c r="F5143" s="31" t="s">
        <v>401</v>
      </c>
      <c r="G5143" s="163" t="s">
        <v>1728</v>
      </c>
      <c r="H5143" s="31" t="s">
        <v>1728</v>
      </c>
      <c r="I5143" s="168" t="s">
        <v>1755</v>
      </c>
      <c r="J5143" s="173">
        <v>1.0</v>
      </c>
      <c r="K5143" s="31" t="s">
        <v>9</v>
      </c>
      <c r="L5143" s="31" t="s">
        <v>134</v>
      </c>
      <c r="M5143" s="174">
        <v>45764.0</v>
      </c>
      <c r="N5143" s="31" t="s">
        <v>78</v>
      </c>
      <c r="O5143" s="173">
        <v>1.0</v>
      </c>
    </row>
    <row r="5144">
      <c r="A5144" s="99" t="s">
        <v>11462</v>
      </c>
      <c r="B5144" s="168" t="s">
        <v>11459</v>
      </c>
      <c r="C5144" s="31" t="s">
        <v>1732</v>
      </c>
      <c r="D5144" s="168" t="s">
        <v>11460</v>
      </c>
      <c r="E5144" s="31" t="s">
        <v>11461</v>
      </c>
      <c r="F5144" s="31" t="s">
        <v>401</v>
      </c>
      <c r="G5144" s="168" t="s">
        <v>8778</v>
      </c>
      <c r="H5144" s="31" t="s">
        <v>8043</v>
      </c>
      <c r="I5144" s="168" t="s">
        <v>1755</v>
      </c>
      <c r="J5144" s="173">
        <v>1.0</v>
      </c>
      <c r="K5144" s="31" t="s">
        <v>9</v>
      </c>
      <c r="L5144" s="31" t="s">
        <v>134</v>
      </c>
      <c r="M5144" s="174">
        <v>45764.0</v>
      </c>
      <c r="N5144" s="31" t="s">
        <v>78</v>
      </c>
      <c r="O5144" s="173">
        <v>1.0</v>
      </c>
    </row>
    <row r="5145">
      <c r="A5145" s="99" t="s">
        <v>11463</v>
      </c>
      <c r="B5145" s="168" t="s">
        <v>11464</v>
      </c>
      <c r="C5145" s="31" t="s">
        <v>1725</v>
      </c>
      <c r="D5145" s="168" t="s">
        <v>11465</v>
      </c>
      <c r="E5145" s="31" t="s">
        <v>11466</v>
      </c>
      <c r="F5145" s="31" t="s">
        <v>403</v>
      </c>
      <c r="G5145" s="163" t="s">
        <v>1728</v>
      </c>
      <c r="H5145" s="31" t="s">
        <v>1728</v>
      </c>
      <c r="I5145" s="168" t="s">
        <v>1755</v>
      </c>
      <c r="J5145" s="173">
        <v>1.0</v>
      </c>
      <c r="K5145" s="31" t="s">
        <v>9</v>
      </c>
      <c r="L5145" s="31" t="s">
        <v>134</v>
      </c>
      <c r="M5145" s="174">
        <v>45764.0</v>
      </c>
      <c r="N5145" s="31" t="s">
        <v>78</v>
      </c>
      <c r="O5145" s="173">
        <v>1.0</v>
      </c>
    </row>
    <row r="5146">
      <c r="A5146" s="99" t="s">
        <v>11467</v>
      </c>
      <c r="B5146" s="168" t="s">
        <v>11468</v>
      </c>
      <c r="C5146" s="31" t="s">
        <v>1725</v>
      </c>
      <c r="D5146" s="168" t="s">
        <v>11469</v>
      </c>
      <c r="E5146" s="31" t="s">
        <v>11440</v>
      </c>
      <c r="F5146" s="31" t="s">
        <v>722</v>
      </c>
      <c r="G5146" s="163" t="s">
        <v>1728</v>
      </c>
      <c r="H5146" s="31" t="s">
        <v>1728</v>
      </c>
      <c r="I5146" s="168" t="s">
        <v>9356</v>
      </c>
      <c r="J5146" s="173">
        <v>1.0</v>
      </c>
      <c r="K5146" s="31" t="s">
        <v>945</v>
      </c>
      <c r="L5146" s="31" t="s">
        <v>134</v>
      </c>
      <c r="M5146" s="174">
        <v>45764.0</v>
      </c>
      <c r="N5146" s="31" t="s">
        <v>78</v>
      </c>
      <c r="O5146" s="173">
        <v>1.0</v>
      </c>
    </row>
    <row r="5147">
      <c r="A5147" s="99" t="s">
        <v>11470</v>
      </c>
      <c r="B5147" s="168" t="s">
        <v>11471</v>
      </c>
      <c r="C5147" s="31" t="s">
        <v>1725</v>
      </c>
      <c r="D5147" s="168" t="s">
        <v>11472</v>
      </c>
      <c r="E5147" s="31" t="s">
        <v>11473</v>
      </c>
      <c r="F5147" s="31" t="s">
        <v>132</v>
      </c>
      <c r="G5147" s="163" t="s">
        <v>1728</v>
      </c>
      <c r="H5147" s="31" t="s">
        <v>1728</v>
      </c>
      <c r="I5147" s="168" t="s">
        <v>1755</v>
      </c>
      <c r="J5147" s="173">
        <v>1.0</v>
      </c>
      <c r="K5147" s="31" t="s">
        <v>9</v>
      </c>
      <c r="L5147" s="31" t="s">
        <v>134</v>
      </c>
      <c r="M5147" s="174">
        <v>45764.0</v>
      </c>
      <c r="N5147" s="31" t="s">
        <v>78</v>
      </c>
      <c r="O5147" s="173">
        <v>1.0</v>
      </c>
    </row>
    <row r="5148">
      <c r="A5148" s="99" t="s">
        <v>11474</v>
      </c>
      <c r="B5148" s="168" t="s">
        <v>11468</v>
      </c>
      <c r="C5148" s="31" t="s">
        <v>1732</v>
      </c>
      <c r="D5148" s="168" t="s">
        <v>11469</v>
      </c>
      <c r="E5148" s="31" t="s">
        <v>11440</v>
      </c>
      <c r="F5148" s="31" t="s">
        <v>722</v>
      </c>
      <c r="G5148" s="168" t="s">
        <v>10510</v>
      </c>
      <c r="H5148" s="31" t="s">
        <v>10511</v>
      </c>
      <c r="I5148" s="168" t="s">
        <v>9356</v>
      </c>
      <c r="J5148" s="173">
        <v>1.0</v>
      </c>
      <c r="K5148" s="31" t="s">
        <v>945</v>
      </c>
      <c r="L5148" s="31" t="s">
        <v>134</v>
      </c>
      <c r="M5148" s="174">
        <v>45764.0</v>
      </c>
      <c r="N5148" s="31" t="s">
        <v>78</v>
      </c>
      <c r="O5148" s="173">
        <v>1.0</v>
      </c>
    </row>
    <row r="5149">
      <c r="A5149" s="99" t="s">
        <v>11475</v>
      </c>
      <c r="B5149" s="168" t="s">
        <v>11476</v>
      </c>
      <c r="C5149" s="31" t="s">
        <v>1725</v>
      </c>
      <c r="D5149" s="168" t="s">
        <v>11477</v>
      </c>
      <c r="E5149" s="31" t="s">
        <v>11478</v>
      </c>
      <c r="F5149" s="31" t="s">
        <v>129</v>
      </c>
      <c r="G5149" s="163" t="s">
        <v>1728</v>
      </c>
      <c r="H5149" s="31" t="s">
        <v>1728</v>
      </c>
      <c r="I5149" s="168" t="s">
        <v>9356</v>
      </c>
      <c r="J5149" s="173">
        <v>1.0</v>
      </c>
      <c r="K5149" s="31" t="s">
        <v>945</v>
      </c>
      <c r="L5149" s="31" t="s">
        <v>134</v>
      </c>
      <c r="M5149" s="174">
        <v>45764.0</v>
      </c>
      <c r="N5149" s="31" t="s">
        <v>78</v>
      </c>
      <c r="O5149" s="173">
        <v>1.0</v>
      </c>
    </row>
    <row r="5150">
      <c r="A5150" s="99" t="s">
        <v>11479</v>
      </c>
      <c r="B5150" s="168" t="s">
        <v>11480</v>
      </c>
      <c r="C5150" s="31" t="s">
        <v>1725</v>
      </c>
      <c r="D5150" s="168" t="s">
        <v>11481</v>
      </c>
      <c r="E5150" s="31" t="s">
        <v>11482</v>
      </c>
      <c r="F5150" s="31" t="s">
        <v>129</v>
      </c>
      <c r="G5150" s="163" t="s">
        <v>1728</v>
      </c>
      <c r="H5150" s="31" t="s">
        <v>1728</v>
      </c>
      <c r="I5150" s="168" t="s">
        <v>9356</v>
      </c>
      <c r="J5150" s="173">
        <v>1.0</v>
      </c>
      <c r="K5150" s="31" t="s">
        <v>945</v>
      </c>
      <c r="L5150" s="31" t="s">
        <v>134</v>
      </c>
      <c r="M5150" s="174">
        <v>45764.0</v>
      </c>
      <c r="N5150" s="31" t="s">
        <v>78</v>
      </c>
      <c r="O5150" s="173">
        <v>1.0</v>
      </c>
    </row>
    <row r="5151">
      <c r="A5151" s="99" t="s">
        <v>11483</v>
      </c>
      <c r="B5151" s="168" t="s">
        <v>11484</v>
      </c>
      <c r="C5151" s="31" t="s">
        <v>1725</v>
      </c>
      <c r="D5151" s="168" t="s">
        <v>11485</v>
      </c>
      <c r="E5151" s="31" t="s">
        <v>11486</v>
      </c>
      <c r="F5151" s="31" t="s">
        <v>129</v>
      </c>
      <c r="G5151" s="163" t="s">
        <v>1728</v>
      </c>
      <c r="H5151" s="31" t="s">
        <v>1728</v>
      </c>
      <c r="I5151" s="168" t="s">
        <v>1755</v>
      </c>
      <c r="J5151" s="173">
        <v>1.0</v>
      </c>
      <c r="K5151" s="31" t="s">
        <v>9</v>
      </c>
      <c r="L5151" s="31" t="s">
        <v>134</v>
      </c>
      <c r="M5151" s="174">
        <v>45764.0</v>
      </c>
      <c r="N5151" s="31" t="s">
        <v>78</v>
      </c>
      <c r="O5151" s="173">
        <v>1.0</v>
      </c>
    </row>
    <row r="5152">
      <c r="A5152" s="99" t="s">
        <v>11487</v>
      </c>
      <c r="B5152" s="168" t="s">
        <v>11488</v>
      </c>
      <c r="C5152" s="31" t="s">
        <v>1725</v>
      </c>
      <c r="D5152" s="168" t="s">
        <v>11489</v>
      </c>
      <c r="E5152" s="31" t="s">
        <v>11490</v>
      </c>
      <c r="F5152" s="31" t="s">
        <v>129</v>
      </c>
      <c r="G5152" s="163" t="s">
        <v>1728</v>
      </c>
      <c r="H5152" s="31" t="s">
        <v>1728</v>
      </c>
      <c r="I5152" s="168" t="s">
        <v>1755</v>
      </c>
      <c r="J5152" s="173">
        <v>1.0</v>
      </c>
      <c r="K5152" s="31" t="s">
        <v>9</v>
      </c>
      <c r="L5152" s="31" t="s">
        <v>134</v>
      </c>
      <c r="M5152" s="174">
        <v>45764.0</v>
      </c>
      <c r="N5152" s="31" t="s">
        <v>78</v>
      </c>
      <c r="O5152" s="173">
        <v>1.0</v>
      </c>
    </row>
    <row r="5153">
      <c r="A5153" s="99" t="s">
        <v>11491</v>
      </c>
      <c r="B5153" s="168" t="s">
        <v>11492</v>
      </c>
      <c r="C5153" s="31" t="s">
        <v>1725</v>
      </c>
      <c r="D5153" s="168" t="s">
        <v>11493</v>
      </c>
      <c r="E5153" s="31" t="s">
        <v>11494</v>
      </c>
      <c r="F5153" s="31" t="s">
        <v>132</v>
      </c>
      <c r="G5153" s="163" t="s">
        <v>1728</v>
      </c>
      <c r="H5153" s="31" t="s">
        <v>1728</v>
      </c>
      <c r="I5153" s="168" t="s">
        <v>9356</v>
      </c>
      <c r="J5153" s="173">
        <v>1.0</v>
      </c>
      <c r="K5153" s="31" t="s">
        <v>945</v>
      </c>
      <c r="L5153" s="31" t="s">
        <v>134</v>
      </c>
      <c r="M5153" s="174">
        <v>45764.0</v>
      </c>
      <c r="N5153" s="31" t="s">
        <v>78</v>
      </c>
      <c r="O5153" s="173">
        <v>1.0</v>
      </c>
    </row>
    <row r="5154">
      <c r="A5154" s="99" t="s">
        <v>11495</v>
      </c>
      <c r="B5154" s="168" t="s">
        <v>11445</v>
      </c>
      <c r="C5154" s="31" t="s">
        <v>1735</v>
      </c>
      <c r="D5154" s="168" t="s">
        <v>11446</v>
      </c>
      <c r="E5154" s="31" t="s">
        <v>11447</v>
      </c>
      <c r="F5154" s="31" t="s">
        <v>401</v>
      </c>
      <c r="G5154" s="168" t="s">
        <v>1736</v>
      </c>
      <c r="H5154" s="31" t="s">
        <v>1733</v>
      </c>
      <c r="I5154" s="168" t="s">
        <v>9356</v>
      </c>
      <c r="J5154" s="173">
        <v>1.0</v>
      </c>
      <c r="K5154" s="31" t="s">
        <v>945</v>
      </c>
      <c r="L5154" s="31" t="s">
        <v>134</v>
      </c>
      <c r="M5154" s="174">
        <v>45764.0</v>
      </c>
      <c r="N5154" s="31" t="s">
        <v>78</v>
      </c>
      <c r="O5154" s="173">
        <v>1.0</v>
      </c>
    </row>
    <row r="5155">
      <c r="A5155" s="99" t="s">
        <v>11496</v>
      </c>
      <c r="B5155" s="168" t="s">
        <v>11464</v>
      </c>
      <c r="C5155" s="31" t="s">
        <v>1732</v>
      </c>
      <c r="D5155" s="168" t="s">
        <v>11465</v>
      </c>
      <c r="E5155" s="31" t="s">
        <v>11466</v>
      </c>
      <c r="F5155" s="31" t="s">
        <v>403</v>
      </c>
      <c r="G5155" s="168" t="s">
        <v>8778</v>
      </c>
      <c r="H5155" s="31" t="s">
        <v>8043</v>
      </c>
      <c r="I5155" s="168" t="s">
        <v>1755</v>
      </c>
      <c r="J5155" s="173">
        <v>1.0</v>
      </c>
      <c r="K5155" s="31" t="s">
        <v>9</v>
      </c>
      <c r="L5155" s="31" t="s">
        <v>134</v>
      </c>
      <c r="M5155" s="174">
        <v>45764.0</v>
      </c>
      <c r="N5155" s="31" t="s">
        <v>78</v>
      </c>
      <c r="O5155" s="173">
        <v>1.0</v>
      </c>
    </row>
    <row r="5156">
      <c r="A5156" s="99" t="s">
        <v>11497</v>
      </c>
      <c r="B5156" s="168" t="s">
        <v>11498</v>
      </c>
      <c r="C5156" s="31" t="s">
        <v>1725</v>
      </c>
      <c r="D5156" s="168" t="s">
        <v>11499</v>
      </c>
      <c r="E5156" s="31" t="s">
        <v>11500</v>
      </c>
      <c r="F5156" s="31" t="s">
        <v>178</v>
      </c>
      <c r="G5156" s="163" t="s">
        <v>1728</v>
      </c>
      <c r="H5156" s="31" t="s">
        <v>1728</v>
      </c>
      <c r="I5156" s="168" t="s">
        <v>9356</v>
      </c>
      <c r="J5156" s="173">
        <v>1.0</v>
      </c>
      <c r="K5156" s="31" t="s">
        <v>945</v>
      </c>
      <c r="L5156" s="31" t="s">
        <v>134</v>
      </c>
      <c r="M5156" s="174">
        <v>45764.0</v>
      </c>
      <c r="N5156" s="31" t="s">
        <v>78</v>
      </c>
      <c r="O5156" s="173">
        <v>1.0</v>
      </c>
    </row>
    <row r="5157">
      <c r="A5157" s="99" t="s">
        <v>11501</v>
      </c>
      <c r="B5157" s="168" t="s">
        <v>11476</v>
      </c>
      <c r="C5157" s="31" t="s">
        <v>1732</v>
      </c>
      <c r="D5157" s="168" t="s">
        <v>11477</v>
      </c>
      <c r="E5157" s="31" t="s">
        <v>11478</v>
      </c>
      <c r="F5157" s="31" t="s">
        <v>129</v>
      </c>
      <c r="G5157" s="168" t="s">
        <v>11502</v>
      </c>
      <c r="H5157" s="31" t="s">
        <v>11503</v>
      </c>
      <c r="I5157" s="168" t="s">
        <v>9356</v>
      </c>
      <c r="J5157" s="173">
        <v>1.0</v>
      </c>
      <c r="K5157" s="31" t="s">
        <v>945</v>
      </c>
      <c r="L5157" s="31" t="s">
        <v>134</v>
      </c>
      <c r="M5157" s="174">
        <v>45764.0</v>
      </c>
      <c r="N5157" s="31" t="s">
        <v>78</v>
      </c>
      <c r="O5157" s="173">
        <v>1.0</v>
      </c>
    </row>
    <row r="5158">
      <c r="A5158" s="99" t="s">
        <v>11504</v>
      </c>
      <c r="B5158" s="168" t="s">
        <v>11505</v>
      </c>
      <c r="C5158" s="31" t="s">
        <v>1725</v>
      </c>
      <c r="D5158" s="168" t="s">
        <v>11506</v>
      </c>
      <c r="E5158" s="31" t="s">
        <v>11507</v>
      </c>
      <c r="F5158" s="31" t="s">
        <v>132</v>
      </c>
      <c r="G5158" s="163" t="s">
        <v>1728</v>
      </c>
      <c r="H5158" s="31" t="s">
        <v>1728</v>
      </c>
      <c r="I5158" s="168" t="s">
        <v>1755</v>
      </c>
      <c r="J5158" s="173">
        <v>2.0</v>
      </c>
      <c r="K5158" s="31" t="s">
        <v>9</v>
      </c>
      <c r="L5158" s="31" t="s">
        <v>134</v>
      </c>
      <c r="M5158" s="174">
        <v>45764.0</v>
      </c>
      <c r="N5158" s="31" t="s">
        <v>78</v>
      </c>
      <c r="O5158" s="173">
        <v>2.0</v>
      </c>
    </row>
    <row r="5159">
      <c r="A5159" s="99" t="s">
        <v>11508</v>
      </c>
      <c r="B5159" s="168" t="s">
        <v>11509</v>
      </c>
      <c r="C5159" s="31" t="s">
        <v>1725</v>
      </c>
      <c r="D5159" s="168" t="s">
        <v>11510</v>
      </c>
      <c r="E5159" s="31" t="s">
        <v>11511</v>
      </c>
      <c r="F5159" s="31" t="s">
        <v>517</v>
      </c>
      <c r="G5159" s="163" t="s">
        <v>1728</v>
      </c>
      <c r="H5159" s="31" t="s">
        <v>1728</v>
      </c>
      <c r="I5159" s="168" t="s">
        <v>9356</v>
      </c>
      <c r="J5159" s="173">
        <v>1.0</v>
      </c>
      <c r="K5159" s="31" t="s">
        <v>945</v>
      </c>
      <c r="L5159" s="31" t="s">
        <v>134</v>
      </c>
      <c r="M5159" s="174">
        <v>45764.0</v>
      </c>
      <c r="N5159" s="31" t="s">
        <v>78</v>
      </c>
      <c r="O5159" s="173">
        <v>1.0</v>
      </c>
    </row>
    <row r="5160">
      <c r="A5160" s="99" t="s">
        <v>11512</v>
      </c>
      <c r="B5160" s="168" t="s">
        <v>11450</v>
      </c>
      <c r="C5160" s="31" t="s">
        <v>1735</v>
      </c>
      <c r="D5160" s="168" t="s">
        <v>11451</v>
      </c>
      <c r="E5160" s="31" t="s">
        <v>11452</v>
      </c>
      <c r="F5160" s="31" t="s">
        <v>132</v>
      </c>
      <c r="G5160" s="168" t="s">
        <v>6811</v>
      </c>
      <c r="H5160" s="31" t="s">
        <v>6812</v>
      </c>
      <c r="I5160" s="168" t="s">
        <v>1755</v>
      </c>
      <c r="J5160" s="173">
        <v>1.0</v>
      </c>
      <c r="K5160" s="31" t="s">
        <v>9</v>
      </c>
      <c r="L5160" s="31" t="s">
        <v>134</v>
      </c>
      <c r="M5160" s="174">
        <v>45764.0</v>
      </c>
      <c r="N5160" s="31" t="s">
        <v>78</v>
      </c>
      <c r="O5160" s="173">
        <v>1.0</v>
      </c>
    </row>
    <row r="5161">
      <c r="A5161" s="99" t="s">
        <v>11513</v>
      </c>
      <c r="B5161" s="168" t="s">
        <v>11455</v>
      </c>
      <c r="C5161" s="31" t="s">
        <v>1732</v>
      </c>
      <c r="D5161" s="168" t="s">
        <v>11456</v>
      </c>
      <c r="E5161" s="31" t="s">
        <v>11457</v>
      </c>
      <c r="F5161" s="31" t="s">
        <v>517</v>
      </c>
      <c r="G5161" s="168" t="s">
        <v>6811</v>
      </c>
      <c r="H5161" s="31" t="s">
        <v>6812</v>
      </c>
      <c r="I5161" s="168" t="s">
        <v>1729</v>
      </c>
      <c r="J5161" s="173">
        <v>1.0</v>
      </c>
      <c r="K5161" s="31" t="s">
        <v>82</v>
      </c>
      <c r="L5161" s="31" t="s">
        <v>134</v>
      </c>
      <c r="M5161" s="174">
        <v>45764.0</v>
      </c>
      <c r="N5161" s="31" t="s">
        <v>78</v>
      </c>
      <c r="O5161" s="173">
        <v>1.0</v>
      </c>
    </row>
    <row r="5162">
      <c r="A5162" s="99" t="s">
        <v>11514</v>
      </c>
      <c r="B5162" s="168" t="s">
        <v>11515</v>
      </c>
      <c r="C5162" s="31" t="s">
        <v>1725</v>
      </c>
      <c r="D5162" s="168" t="s">
        <v>11516</v>
      </c>
      <c r="E5162" s="31" t="s">
        <v>11517</v>
      </c>
      <c r="F5162" s="31" t="s">
        <v>513</v>
      </c>
      <c r="G5162" s="163" t="s">
        <v>1728</v>
      </c>
      <c r="H5162" s="31" t="s">
        <v>1728</v>
      </c>
      <c r="I5162" s="168" t="s">
        <v>1755</v>
      </c>
      <c r="J5162" s="173">
        <v>1.0</v>
      </c>
      <c r="K5162" s="31" t="s">
        <v>9</v>
      </c>
      <c r="L5162" s="31" t="s">
        <v>134</v>
      </c>
      <c r="M5162" s="174">
        <v>45764.0</v>
      </c>
      <c r="N5162" s="31" t="s">
        <v>78</v>
      </c>
      <c r="O5162" s="173">
        <v>1.0</v>
      </c>
    </row>
    <row r="5163">
      <c r="A5163" s="99" t="s">
        <v>11518</v>
      </c>
      <c r="B5163" s="168" t="s">
        <v>11519</v>
      </c>
      <c r="C5163" s="31" t="s">
        <v>1725</v>
      </c>
      <c r="D5163" s="168" t="s">
        <v>11520</v>
      </c>
      <c r="E5163" s="31" t="s">
        <v>5462</v>
      </c>
      <c r="F5163" s="31" t="s">
        <v>401</v>
      </c>
      <c r="G5163" s="163" t="s">
        <v>1728</v>
      </c>
      <c r="H5163" s="31" t="s">
        <v>1728</v>
      </c>
      <c r="I5163" s="168" t="s">
        <v>9356</v>
      </c>
      <c r="J5163" s="173">
        <v>1.0</v>
      </c>
      <c r="K5163" s="31" t="s">
        <v>945</v>
      </c>
      <c r="L5163" s="31" t="s">
        <v>134</v>
      </c>
      <c r="M5163" s="174">
        <v>45764.0</v>
      </c>
      <c r="N5163" s="31" t="s">
        <v>78</v>
      </c>
      <c r="O5163" s="173">
        <v>1.0</v>
      </c>
    </row>
    <row r="5164">
      <c r="A5164" s="99" t="s">
        <v>11521</v>
      </c>
      <c r="B5164" s="168" t="s">
        <v>11522</v>
      </c>
      <c r="C5164" s="31" t="s">
        <v>1725</v>
      </c>
      <c r="D5164" s="168" t="s">
        <v>11523</v>
      </c>
      <c r="E5164" s="31" t="s">
        <v>11524</v>
      </c>
      <c r="F5164" s="31" t="s">
        <v>132</v>
      </c>
      <c r="G5164" s="163" t="s">
        <v>1728</v>
      </c>
      <c r="H5164" s="31" t="s">
        <v>1728</v>
      </c>
      <c r="I5164" s="168" t="s">
        <v>9356</v>
      </c>
      <c r="J5164" s="173">
        <v>1.0</v>
      </c>
      <c r="K5164" s="31" t="s">
        <v>945</v>
      </c>
      <c r="L5164" s="31" t="s">
        <v>134</v>
      </c>
      <c r="M5164" s="174">
        <v>45764.0</v>
      </c>
      <c r="N5164" s="31" t="s">
        <v>78</v>
      </c>
      <c r="O5164" s="173">
        <v>1.0</v>
      </c>
    </row>
    <row r="5165">
      <c r="A5165" s="99" t="s">
        <v>11525</v>
      </c>
      <c r="B5165" s="168" t="s">
        <v>11526</v>
      </c>
      <c r="C5165" s="31" t="s">
        <v>1725</v>
      </c>
      <c r="D5165" s="168" t="s">
        <v>11527</v>
      </c>
      <c r="E5165" s="31" t="s">
        <v>4620</v>
      </c>
      <c r="F5165" s="31" t="s">
        <v>178</v>
      </c>
      <c r="G5165" s="163" t="s">
        <v>1728</v>
      </c>
      <c r="H5165" s="31" t="s">
        <v>1728</v>
      </c>
      <c r="I5165" s="168" t="s">
        <v>1729</v>
      </c>
      <c r="J5165" s="173">
        <v>1.0</v>
      </c>
      <c r="K5165" s="31" t="s">
        <v>82</v>
      </c>
      <c r="L5165" s="31" t="s">
        <v>134</v>
      </c>
      <c r="M5165" s="174">
        <v>45764.0</v>
      </c>
      <c r="N5165" s="31" t="s">
        <v>78</v>
      </c>
      <c r="O5165" s="173">
        <v>1.0</v>
      </c>
    </row>
    <row r="5166">
      <c r="A5166" s="99" t="s">
        <v>11528</v>
      </c>
      <c r="B5166" s="168" t="s">
        <v>11529</v>
      </c>
      <c r="C5166" s="31" t="s">
        <v>1725</v>
      </c>
      <c r="D5166" s="168" t="s">
        <v>11530</v>
      </c>
      <c r="E5166" s="31" t="s">
        <v>11531</v>
      </c>
      <c r="F5166" s="31" t="s">
        <v>178</v>
      </c>
      <c r="G5166" s="163" t="s">
        <v>1728</v>
      </c>
      <c r="H5166" s="31" t="s">
        <v>1728</v>
      </c>
      <c r="I5166" s="168" t="s">
        <v>1755</v>
      </c>
      <c r="J5166" s="173">
        <v>1.0</v>
      </c>
      <c r="K5166" s="31" t="s">
        <v>9</v>
      </c>
      <c r="L5166" s="31" t="s">
        <v>134</v>
      </c>
      <c r="M5166" s="174">
        <v>45764.0</v>
      </c>
      <c r="N5166" s="31" t="s">
        <v>78</v>
      </c>
      <c r="O5166" s="173">
        <v>1.0</v>
      </c>
    </row>
    <row r="5167">
      <c r="A5167" s="99" t="s">
        <v>11532</v>
      </c>
      <c r="B5167" s="168" t="s">
        <v>11484</v>
      </c>
      <c r="C5167" s="31" t="s">
        <v>1732</v>
      </c>
      <c r="D5167" s="168" t="s">
        <v>11485</v>
      </c>
      <c r="E5167" s="31" t="s">
        <v>11486</v>
      </c>
      <c r="F5167" s="31" t="s">
        <v>129</v>
      </c>
      <c r="G5167" s="168" t="s">
        <v>11502</v>
      </c>
      <c r="H5167" s="31" t="s">
        <v>11503</v>
      </c>
      <c r="I5167" s="168" t="s">
        <v>1755</v>
      </c>
      <c r="J5167" s="173">
        <v>1.0</v>
      </c>
      <c r="K5167" s="31" t="s">
        <v>9</v>
      </c>
      <c r="L5167" s="31" t="s">
        <v>134</v>
      </c>
      <c r="M5167" s="174">
        <v>45764.0</v>
      </c>
      <c r="N5167" s="31" t="s">
        <v>78</v>
      </c>
      <c r="O5167" s="173">
        <v>1.0</v>
      </c>
    </row>
    <row r="5168">
      <c r="A5168" s="99" t="s">
        <v>11533</v>
      </c>
      <c r="B5168" s="168" t="s">
        <v>11476</v>
      </c>
      <c r="C5168" s="31" t="s">
        <v>1735</v>
      </c>
      <c r="D5168" s="168" t="s">
        <v>11477</v>
      </c>
      <c r="E5168" s="31" t="s">
        <v>11478</v>
      </c>
      <c r="F5168" s="31" t="s">
        <v>129</v>
      </c>
      <c r="G5168" s="168" t="s">
        <v>11502</v>
      </c>
      <c r="H5168" s="31" t="s">
        <v>11503</v>
      </c>
      <c r="I5168" s="168" t="s">
        <v>9356</v>
      </c>
      <c r="J5168" s="173">
        <v>1.0</v>
      </c>
      <c r="K5168" s="31" t="s">
        <v>945</v>
      </c>
      <c r="L5168" s="31" t="s">
        <v>134</v>
      </c>
      <c r="M5168" s="174">
        <v>45764.0</v>
      </c>
      <c r="N5168" s="31" t="s">
        <v>78</v>
      </c>
      <c r="O5168" s="173">
        <v>1.0</v>
      </c>
    </row>
    <row r="5169">
      <c r="A5169" s="99" t="s">
        <v>11534</v>
      </c>
      <c r="B5169" s="168" t="s">
        <v>11519</v>
      </c>
      <c r="C5169" s="31" t="s">
        <v>1732</v>
      </c>
      <c r="D5169" s="168" t="s">
        <v>11520</v>
      </c>
      <c r="E5169" s="31" t="s">
        <v>5462</v>
      </c>
      <c r="F5169" s="31" t="s">
        <v>401</v>
      </c>
      <c r="G5169" s="168" t="s">
        <v>8744</v>
      </c>
      <c r="H5169" s="31" t="s">
        <v>8048</v>
      </c>
      <c r="I5169" s="168" t="s">
        <v>9356</v>
      </c>
      <c r="J5169" s="173">
        <v>1.0</v>
      </c>
      <c r="K5169" s="31" t="s">
        <v>945</v>
      </c>
      <c r="L5169" s="31" t="s">
        <v>134</v>
      </c>
      <c r="M5169" s="174">
        <v>45764.0</v>
      </c>
      <c r="N5169" s="31" t="s">
        <v>78</v>
      </c>
      <c r="O5169" s="173">
        <v>1.0</v>
      </c>
    </row>
    <row r="5170">
      <c r="A5170" s="99" t="s">
        <v>11535</v>
      </c>
      <c r="B5170" s="168" t="s">
        <v>11464</v>
      </c>
      <c r="C5170" s="31" t="s">
        <v>1735</v>
      </c>
      <c r="D5170" s="168" t="s">
        <v>11465</v>
      </c>
      <c r="E5170" s="31" t="s">
        <v>11466</v>
      </c>
      <c r="F5170" s="31" t="s">
        <v>403</v>
      </c>
      <c r="G5170" s="168" t="s">
        <v>8778</v>
      </c>
      <c r="H5170" s="31" t="s">
        <v>8043</v>
      </c>
      <c r="I5170" s="168" t="s">
        <v>1755</v>
      </c>
      <c r="J5170" s="173">
        <v>1.0</v>
      </c>
      <c r="K5170" s="31" t="s">
        <v>9</v>
      </c>
      <c r="L5170" s="31" t="s">
        <v>134</v>
      </c>
      <c r="M5170" s="174">
        <v>45764.0</v>
      </c>
      <c r="N5170" s="31" t="s">
        <v>78</v>
      </c>
      <c r="O5170" s="173">
        <v>1.0</v>
      </c>
    </row>
    <row r="5171">
      <c r="A5171" s="99" t="s">
        <v>11536</v>
      </c>
      <c r="B5171" s="168" t="s">
        <v>11471</v>
      </c>
      <c r="C5171" s="31" t="s">
        <v>1732</v>
      </c>
      <c r="D5171" s="168" t="s">
        <v>11472</v>
      </c>
      <c r="E5171" s="31" t="s">
        <v>11473</v>
      </c>
      <c r="F5171" s="31" t="s">
        <v>132</v>
      </c>
      <c r="G5171" s="168" t="s">
        <v>7953</v>
      </c>
      <c r="H5171" s="31" t="s">
        <v>7912</v>
      </c>
      <c r="I5171" s="168" t="s">
        <v>1755</v>
      </c>
      <c r="J5171" s="173">
        <v>1.0</v>
      </c>
      <c r="K5171" s="31" t="s">
        <v>9</v>
      </c>
      <c r="L5171" s="31" t="s">
        <v>134</v>
      </c>
      <c r="M5171" s="174">
        <v>45764.0</v>
      </c>
      <c r="N5171" s="31" t="s">
        <v>78</v>
      </c>
      <c r="O5171" s="173">
        <v>1.0</v>
      </c>
    </row>
    <row r="5172">
      <c r="A5172" s="99" t="s">
        <v>11537</v>
      </c>
      <c r="B5172" s="168" t="s">
        <v>11538</v>
      </c>
      <c r="C5172" s="31" t="s">
        <v>1725</v>
      </c>
      <c r="D5172" s="168" t="s">
        <v>11539</v>
      </c>
      <c r="E5172" s="31" t="s">
        <v>11540</v>
      </c>
      <c r="F5172" s="31" t="s">
        <v>401</v>
      </c>
      <c r="G5172" s="163" t="s">
        <v>1728</v>
      </c>
      <c r="H5172" s="31" t="s">
        <v>1728</v>
      </c>
      <c r="I5172" s="168" t="s">
        <v>1755</v>
      </c>
      <c r="J5172" s="173">
        <v>1.0</v>
      </c>
      <c r="K5172" s="31" t="s">
        <v>9</v>
      </c>
      <c r="L5172" s="31" t="s">
        <v>134</v>
      </c>
      <c r="M5172" s="174">
        <v>45764.0</v>
      </c>
      <c r="N5172" s="31" t="s">
        <v>78</v>
      </c>
      <c r="O5172" s="173">
        <v>1.0</v>
      </c>
    </row>
    <row r="5173">
      <c r="A5173" s="99" t="s">
        <v>11541</v>
      </c>
      <c r="B5173" s="168" t="s">
        <v>11542</v>
      </c>
      <c r="C5173" s="31" t="s">
        <v>1725</v>
      </c>
      <c r="D5173" s="168" t="s">
        <v>11543</v>
      </c>
      <c r="E5173" s="31" t="s">
        <v>7348</v>
      </c>
      <c r="F5173" s="31" t="s">
        <v>513</v>
      </c>
      <c r="G5173" s="163" t="s">
        <v>1728</v>
      </c>
      <c r="H5173" s="31" t="s">
        <v>1728</v>
      </c>
      <c r="I5173" s="168" t="s">
        <v>9356</v>
      </c>
      <c r="J5173" s="173">
        <v>1.0</v>
      </c>
      <c r="K5173" s="31" t="s">
        <v>945</v>
      </c>
      <c r="L5173" s="31" t="s">
        <v>134</v>
      </c>
      <c r="M5173" s="174">
        <v>45764.0</v>
      </c>
      <c r="N5173" s="31" t="s">
        <v>78</v>
      </c>
      <c r="O5173" s="173">
        <v>1.0</v>
      </c>
    </row>
    <row r="5174">
      <c r="A5174" s="99" t="s">
        <v>11544</v>
      </c>
      <c r="B5174" s="168" t="s">
        <v>11455</v>
      </c>
      <c r="C5174" s="31" t="s">
        <v>1735</v>
      </c>
      <c r="D5174" s="168" t="s">
        <v>11456</v>
      </c>
      <c r="E5174" s="31" t="s">
        <v>11457</v>
      </c>
      <c r="F5174" s="31" t="s">
        <v>517</v>
      </c>
      <c r="G5174" s="168" t="s">
        <v>6811</v>
      </c>
      <c r="H5174" s="31" t="s">
        <v>6812</v>
      </c>
      <c r="I5174" s="168" t="s">
        <v>1729</v>
      </c>
      <c r="J5174" s="173">
        <v>1.0</v>
      </c>
      <c r="K5174" s="31" t="s">
        <v>82</v>
      </c>
      <c r="L5174" s="31" t="s">
        <v>134</v>
      </c>
      <c r="M5174" s="174">
        <v>45764.0</v>
      </c>
      <c r="N5174" s="31" t="s">
        <v>78</v>
      </c>
      <c r="O5174" s="173">
        <v>1.0</v>
      </c>
    </row>
    <row r="5175">
      <c r="A5175" s="99" t="s">
        <v>11545</v>
      </c>
      <c r="B5175" s="168" t="s">
        <v>11492</v>
      </c>
      <c r="C5175" s="31" t="s">
        <v>1732</v>
      </c>
      <c r="D5175" s="168" t="s">
        <v>11493</v>
      </c>
      <c r="E5175" s="31" t="s">
        <v>11494</v>
      </c>
      <c r="F5175" s="31" t="s">
        <v>132</v>
      </c>
      <c r="G5175" s="168" t="s">
        <v>6811</v>
      </c>
      <c r="H5175" s="31" t="s">
        <v>6812</v>
      </c>
      <c r="I5175" s="168" t="s">
        <v>9356</v>
      </c>
      <c r="J5175" s="173">
        <v>1.0</v>
      </c>
      <c r="K5175" s="31" t="s">
        <v>945</v>
      </c>
      <c r="L5175" s="31" t="s">
        <v>134</v>
      </c>
      <c r="M5175" s="174">
        <v>45764.0</v>
      </c>
      <c r="N5175" s="31" t="s">
        <v>78</v>
      </c>
      <c r="O5175" s="173">
        <v>1.0</v>
      </c>
    </row>
    <row r="5176">
      <c r="A5176" s="99" t="s">
        <v>11546</v>
      </c>
      <c r="B5176" s="168" t="s">
        <v>11547</v>
      </c>
      <c r="C5176" s="31" t="s">
        <v>1725</v>
      </c>
      <c r="D5176" s="168" t="s">
        <v>11548</v>
      </c>
      <c r="E5176" s="31" t="s">
        <v>11549</v>
      </c>
      <c r="F5176" s="31" t="s">
        <v>830</v>
      </c>
      <c r="G5176" s="163" t="s">
        <v>1728</v>
      </c>
      <c r="H5176" s="31" t="s">
        <v>1728</v>
      </c>
      <c r="I5176" s="168" t="s">
        <v>9356</v>
      </c>
      <c r="J5176" s="173">
        <v>1.0</v>
      </c>
      <c r="K5176" s="31" t="s">
        <v>945</v>
      </c>
      <c r="L5176" s="31" t="s">
        <v>134</v>
      </c>
      <c r="M5176" s="174">
        <v>45764.0</v>
      </c>
      <c r="N5176" s="31" t="s">
        <v>78</v>
      </c>
      <c r="O5176" s="173">
        <v>1.0</v>
      </c>
    </row>
    <row r="5177">
      <c r="A5177" s="99" t="s">
        <v>11550</v>
      </c>
      <c r="B5177" s="168" t="s">
        <v>11488</v>
      </c>
      <c r="C5177" s="31" t="s">
        <v>1732</v>
      </c>
      <c r="D5177" s="168" t="s">
        <v>11489</v>
      </c>
      <c r="E5177" s="31" t="s">
        <v>11490</v>
      </c>
      <c r="F5177" s="31" t="s">
        <v>129</v>
      </c>
      <c r="G5177" s="168" t="s">
        <v>10510</v>
      </c>
      <c r="H5177" s="31" t="s">
        <v>10511</v>
      </c>
      <c r="I5177" s="168" t="s">
        <v>1755</v>
      </c>
      <c r="J5177" s="173">
        <v>1.0</v>
      </c>
      <c r="K5177" s="31" t="s">
        <v>9</v>
      </c>
      <c r="L5177" s="31" t="s">
        <v>134</v>
      </c>
      <c r="M5177" s="174">
        <v>45764.0</v>
      </c>
      <c r="N5177" s="31" t="s">
        <v>78</v>
      </c>
      <c r="O5177" s="173">
        <v>1.0</v>
      </c>
    </row>
    <row r="5178">
      <c r="A5178" s="99" t="s">
        <v>11551</v>
      </c>
      <c r="B5178" s="168" t="s">
        <v>11484</v>
      </c>
      <c r="C5178" s="31" t="s">
        <v>1735</v>
      </c>
      <c r="D5178" s="168" t="s">
        <v>11485</v>
      </c>
      <c r="E5178" s="31" t="s">
        <v>11486</v>
      </c>
      <c r="F5178" s="31" t="s">
        <v>129</v>
      </c>
      <c r="G5178" s="168" t="s">
        <v>11502</v>
      </c>
      <c r="H5178" s="31" t="s">
        <v>11503</v>
      </c>
      <c r="I5178" s="168" t="s">
        <v>1755</v>
      </c>
      <c r="J5178" s="173">
        <v>1.0</v>
      </c>
      <c r="K5178" s="31" t="s">
        <v>9</v>
      </c>
      <c r="L5178" s="31" t="s">
        <v>134</v>
      </c>
      <c r="M5178" s="174">
        <v>45764.0</v>
      </c>
      <c r="N5178" s="31" t="s">
        <v>78</v>
      </c>
      <c r="O5178" s="173">
        <v>1.0</v>
      </c>
    </row>
    <row r="5179">
      <c r="A5179" s="99" t="s">
        <v>11552</v>
      </c>
      <c r="B5179" s="168" t="s">
        <v>11515</v>
      </c>
      <c r="C5179" s="31" t="s">
        <v>1732</v>
      </c>
      <c r="D5179" s="168" t="s">
        <v>11516</v>
      </c>
      <c r="E5179" s="31" t="s">
        <v>11517</v>
      </c>
      <c r="F5179" s="31" t="s">
        <v>513</v>
      </c>
      <c r="G5179" s="168" t="s">
        <v>1749</v>
      </c>
      <c r="H5179" s="31" t="s">
        <v>1742</v>
      </c>
      <c r="I5179" s="168" t="s">
        <v>1755</v>
      </c>
      <c r="J5179" s="173">
        <v>1.0</v>
      </c>
      <c r="K5179" s="31" t="s">
        <v>9</v>
      </c>
      <c r="L5179" s="31" t="s">
        <v>134</v>
      </c>
      <c r="M5179" s="174">
        <v>45764.0</v>
      </c>
      <c r="N5179" s="31" t="s">
        <v>78</v>
      </c>
      <c r="O5179" s="173">
        <v>1.0</v>
      </c>
    </row>
    <row r="5180">
      <c r="A5180" s="99" t="s">
        <v>11553</v>
      </c>
      <c r="B5180" s="168" t="s">
        <v>11554</v>
      </c>
      <c r="C5180" s="31" t="s">
        <v>1725</v>
      </c>
      <c r="D5180" s="168" t="s">
        <v>11555</v>
      </c>
      <c r="E5180" s="31" t="s">
        <v>11556</v>
      </c>
      <c r="F5180" s="31" t="s">
        <v>722</v>
      </c>
      <c r="G5180" s="163" t="s">
        <v>1728</v>
      </c>
      <c r="H5180" s="31" t="s">
        <v>1728</v>
      </c>
      <c r="I5180" s="168" t="s">
        <v>1755</v>
      </c>
      <c r="J5180" s="173">
        <v>1.0</v>
      </c>
      <c r="K5180" s="31" t="s">
        <v>9</v>
      </c>
      <c r="L5180" s="31" t="s">
        <v>134</v>
      </c>
      <c r="M5180" s="174">
        <v>45764.0</v>
      </c>
      <c r="N5180" s="31" t="s">
        <v>78</v>
      </c>
      <c r="O5180" s="173">
        <v>1.0</v>
      </c>
    </row>
    <row r="5181">
      <c r="A5181" s="99" t="s">
        <v>11557</v>
      </c>
      <c r="B5181" s="168" t="s">
        <v>11519</v>
      </c>
      <c r="C5181" s="31" t="s">
        <v>1735</v>
      </c>
      <c r="D5181" s="168" t="s">
        <v>11520</v>
      </c>
      <c r="E5181" s="31" t="s">
        <v>5462</v>
      </c>
      <c r="F5181" s="31" t="s">
        <v>401</v>
      </c>
      <c r="G5181" s="168" t="s">
        <v>8744</v>
      </c>
      <c r="H5181" s="31" t="s">
        <v>8048</v>
      </c>
      <c r="I5181" s="168" t="s">
        <v>9356</v>
      </c>
      <c r="J5181" s="173">
        <v>1.0</v>
      </c>
      <c r="K5181" s="31" t="s">
        <v>945</v>
      </c>
      <c r="L5181" s="31" t="s">
        <v>134</v>
      </c>
      <c r="M5181" s="174">
        <v>45764.0</v>
      </c>
      <c r="N5181" s="31" t="s">
        <v>78</v>
      </c>
      <c r="O5181" s="173">
        <v>1.0</v>
      </c>
    </row>
    <row r="5182">
      <c r="A5182" s="99" t="s">
        <v>11558</v>
      </c>
      <c r="B5182" s="168" t="s">
        <v>11538</v>
      </c>
      <c r="C5182" s="31" t="s">
        <v>1732</v>
      </c>
      <c r="D5182" s="168" t="s">
        <v>11539</v>
      </c>
      <c r="E5182" s="31" t="s">
        <v>11540</v>
      </c>
      <c r="F5182" s="31" t="s">
        <v>401</v>
      </c>
      <c r="G5182" s="168" t="s">
        <v>1749</v>
      </c>
      <c r="H5182" s="31" t="s">
        <v>1742</v>
      </c>
      <c r="I5182" s="168" t="s">
        <v>1755</v>
      </c>
      <c r="J5182" s="173">
        <v>1.0</v>
      </c>
      <c r="K5182" s="31" t="s">
        <v>9</v>
      </c>
      <c r="L5182" s="31" t="s">
        <v>134</v>
      </c>
      <c r="M5182" s="174">
        <v>45764.0</v>
      </c>
      <c r="N5182" s="31" t="s">
        <v>78</v>
      </c>
      <c r="O5182" s="173">
        <v>1.0</v>
      </c>
    </row>
    <row r="5183">
      <c r="A5183" s="99" t="s">
        <v>11559</v>
      </c>
      <c r="B5183" s="168" t="s">
        <v>11526</v>
      </c>
      <c r="C5183" s="31" t="s">
        <v>1732</v>
      </c>
      <c r="D5183" s="168" t="s">
        <v>11527</v>
      </c>
      <c r="E5183" s="31" t="s">
        <v>4620</v>
      </c>
      <c r="F5183" s="31" t="s">
        <v>178</v>
      </c>
      <c r="G5183" s="168" t="s">
        <v>10510</v>
      </c>
      <c r="H5183" s="31" t="s">
        <v>10511</v>
      </c>
      <c r="I5183" s="168" t="s">
        <v>1729</v>
      </c>
      <c r="J5183" s="173">
        <v>1.0</v>
      </c>
      <c r="K5183" s="31" t="s">
        <v>82</v>
      </c>
      <c r="L5183" s="31" t="s">
        <v>134</v>
      </c>
      <c r="M5183" s="174">
        <v>45764.0</v>
      </c>
      <c r="N5183" s="31" t="s">
        <v>78</v>
      </c>
      <c r="O5183" s="173">
        <v>1.0</v>
      </c>
    </row>
    <row r="5184">
      <c r="A5184" s="99" t="s">
        <v>11560</v>
      </c>
      <c r="B5184" s="168" t="s">
        <v>11542</v>
      </c>
      <c r="C5184" s="31" t="s">
        <v>1732</v>
      </c>
      <c r="D5184" s="168" t="s">
        <v>11543</v>
      </c>
      <c r="E5184" s="31" t="s">
        <v>7348</v>
      </c>
      <c r="F5184" s="31" t="s">
        <v>513</v>
      </c>
      <c r="G5184" s="168" t="s">
        <v>1749</v>
      </c>
      <c r="H5184" s="31" t="s">
        <v>1742</v>
      </c>
      <c r="I5184" s="168" t="s">
        <v>9356</v>
      </c>
      <c r="J5184" s="173">
        <v>1.0</v>
      </c>
      <c r="K5184" s="31" t="s">
        <v>945</v>
      </c>
      <c r="L5184" s="31" t="s">
        <v>134</v>
      </c>
      <c r="M5184" s="174">
        <v>45764.0</v>
      </c>
      <c r="N5184" s="31" t="s">
        <v>78</v>
      </c>
      <c r="O5184" s="173">
        <v>1.0</v>
      </c>
    </row>
    <row r="5185">
      <c r="A5185" s="99" t="s">
        <v>11561</v>
      </c>
      <c r="B5185" s="168" t="s">
        <v>11562</v>
      </c>
      <c r="C5185" s="31" t="s">
        <v>1725</v>
      </c>
      <c r="D5185" s="168" t="s">
        <v>11563</v>
      </c>
      <c r="E5185" s="31" t="s">
        <v>11564</v>
      </c>
      <c r="F5185" s="31" t="s">
        <v>401</v>
      </c>
      <c r="G5185" s="163" t="s">
        <v>1728</v>
      </c>
      <c r="H5185" s="31" t="s">
        <v>1728</v>
      </c>
      <c r="I5185" s="168" t="s">
        <v>1755</v>
      </c>
      <c r="J5185" s="173">
        <v>1.0</v>
      </c>
      <c r="K5185" s="31" t="s">
        <v>9</v>
      </c>
      <c r="L5185" s="31" t="s">
        <v>134</v>
      </c>
      <c r="M5185" s="174">
        <v>45764.0</v>
      </c>
      <c r="N5185" s="31" t="s">
        <v>78</v>
      </c>
      <c r="O5185" s="173">
        <v>1.0</v>
      </c>
    </row>
    <row r="5186">
      <c r="A5186" s="99" t="s">
        <v>11565</v>
      </c>
      <c r="B5186" s="168" t="s">
        <v>11471</v>
      </c>
      <c r="C5186" s="31" t="s">
        <v>1735</v>
      </c>
      <c r="D5186" s="168" t="s">
        <v>11472</v>
      </c>
      <c r="E5186" s="31" t="s">
        <v>11473</v>
      </c>
      <c r="F5186" s="31" t="s">
        <v>132</v>
      </c>
      <c r="G5186" s="168" t="s">
        <v>7953</v>
      </c>
      <c r="H5186" s="31" t="s">
        <v>7912</v>
      </c>
      <c r="I5186" s="168" t="s">
        <v>1755</v>
      </c>
      <c r="J5186" s="173">
        <v>1.0</v>
      </c>
      <c r="K5186" s="31" t="s">
        <v>9</v>
      </c>
      <c r="L5186" s="31" t="s">
        <v>134</v>
      </c>
      <c r="M5186" s="174">
        <v>45764.0</v>
      </c>
      <c r="N5186" s="31" t="s">
        <v>78</v>
      </c>
      <c r="O5186" s="173">
        <v>1.0</v>
      </c>
    </row>
    <row r="5187">
      <c r="A5187" s="99" t="s">
        <v>11566</v>
      </c>
      <c r="B5187" s="168" t="s">
        <v>11529</v>
      </c>
      <c r="C5187" s="31" t="s">
        <v>1732</v>
      </c>
      <c r="D5187" s="168" t="s">
        <v>11530</v>
      </c>
      <c r="E5187" s="31" t="s">
        <v>11531</v>
      </c>
      <c r="F5187" s="31" t="s">
        <v>178</v>
      </c>
      <c r="G5187" s="168" t="s">
        <v>10510</v>
      </c>
      <c r="H5187" s="31" t="s">
        <v>10511</v>
      </c>
      <c r="I5187" s="168" t="s">
        <v>1755</v>
      </c>
      <c r="J5187" s="173">
        <v>1.0</v>
      </c>
      <c r="K5187" s="31" t="s">
        <v>9</v>
      </c>
      <c r="L5187" s="31" t="s">
        <v>134</v>
      </c>
      <c r="M5187" s="174">
        <v>45764.0</v>
      </c>
      <c r="N5187" s="31" t="s">
        <v>78</v>
      </c>
      <c r="O5187" s="173">
        <v>1.0</v>
      </c>
    </row>
    <row r="5188">
      <c r="A5188" s="99" t="s">
        <v>11567</v>
      </c>
      <c r="B5188" s="168" t="s">
        <v>11505</v>
      </c>
      <c r="C5188" s="31" t="s">
        <v>1732</v>
      </c>
      <c r="D5188" s="168" t="s">
        <v>11506</v>
      </c>
      <c r="E5188" s="31" t="s">
        <v>11507</v>
      </c>
      <c r="F5188" s="31" t="s">
        <v>132</v>
      </c>
      <c r="G5188" s="168" t="s">
        <v>6811</v>
      </c>
      <c r="H5188" s="31" t="s">
        <v>6812</v>
      </c>
      <c r="I5188" s="168" t="s">
        <v>1755</v>
      </c>
      <c r="J5188" s="173">
        <v>2.0</v>
      </c>
      <c r="K5188" s="31" t="s">
        <v>9</v>
      </c>
      <c r="L5188" s="31" t="s">
        <v>134</v>
      </c>
      <c r="M5188" s="174">
        <v>45764.0</v>
      </c>
      <c r="N5188" s="31" t="s">
        <v>78</v>
      </c>
      <c r="O5188" s="173">
        <v>2.0</v>
      </c>
    </row>
    <row r="5189">
      <c r="A5189" s="99" t="s">
        <v>11568</v>
      </c>
      <c r="B5189" s="168" t="s">
        <v>11569</v>
      </c>
      <c r="C5189" s="31" t="s">
        <v>1725</v>
      </c>
      <c r="D5189" s="168" t="s">
        <v>11570</v>
      </c>
      <c r="E5189" s="31" t="s">
        <v>2112</v>
      </c>
      <c r="F5189" s="31" t="s">
        <v>513</v>
      </c>
      <c r="G5189" s="163" t="s">
        <v>1728</v>
      </c>
      <c r="H5189" s="31" t="s">
        <v>1728</v>
      </c>
      <c r="I5189" s="168" t="s">
        <v>9356</v>
      </c>
      <c r="J5189" s="173">
        <v>1.0</v>
      </c>
      <c r="K5189" s="31" t="s">
        <v>945</v>
      </c>
      <c r="L5189" s="31" t="s">
        <v>134</v>
      </c>
      <c r="M5189" s="174">
        <v>45764.0</v>
      </c>
      <c r="N5189" s="31" t="s">
        <v>78</v>
      </c>
      <c r="O5189" s="173">
        <v>1.0</v>
      </c>
    </row>
    <row r="5190">
      <c r="A5190" s="99" t="s">
        <v>11571</v>
      </c>
      <c r="B5190" s="168" t="s">
        <v>11459</v>
      </c>
      <c r="C5190" s="31" t="s">
        <v>1735</v>
      </c>
      <c r="D5190" s="168" t="s">
        <v>11460</v>
      </c>
      <c r="E5190" s="31" t="s">
        <v>11461</v>
      </c>
      <c r="F5190" s="31" t="s">
        <v>401</v>
      </c>
      <c r="G5190" s="168" t="s">
        <v>8778</v>
      </c>
      <c r="H5190" s="31" t="s">
        <v>8043</v>
      </c>
      <c r="I5190" s="168" t="s">
        <v>1755</v>
      </c>
      <c r="J5190" s="173">
        <v>1.0</v>
      </c>
      <c r="K5190" s="31" t="s">
        <v>9</v>
      </c>
      <c r="L5190" s="31" t="s">
        <v>134</v>
      </c>
      <c r="M5190" s="174">
        <v>45764.0</v>
      </c>
      <c r="N5190" s="31" t="s">
        <v>78</v>
      </c>
      <c r="O5190" s="173">
        <v>1.0</v>
      </c>
    </row>
    <row r="5191">
      <c r="A5191" s="99" t="s">
        <v>11572</v>
      </c>
      <c r="B5191" s="168" t="s">
        <v>11547</v>
      </c>
      <c r="C5191" s="31" t="s">
        <v>1732</v>
      </c>
      <c r="D5191" s="168" t="s">
        <v>11548</v>
      </c>
      <c r="E5191" s="31" t="s">
        <v>11549</v>
      </c>
      <c r="F5191" s="31" t="s">
        <v>830</v>
      </c>
      <c r="G5191" s="168" t="s">
        <v>8778</v>
      </c>
      <c r="H5191" s="31" t="s">
        <v>8043</v>
      </c>
      <c r="I5191" s="168" t="s">
        <v>9356</v>
      </c>
      <c r="J5191" s="173">
        <v>1.0</v>
      </c>
      <c r="K5191" s="31" t="s">
        <v>945</v>
      </c>
      <c r="L5191" s="31" t="s">
        <v>134</v>
      </c>
      <c r="M5191" s="174">
        <v>45764.0</v>
      </c>
      <c r="N5191" s="31" t="s">
        <v>78</v>
      </c>
      <c r="O5191" s="173">
        <v>1.0</v>
      </c>
    </row>
    <row r="5192">
      <c r="A5192" s="99" t="s">
        <v>11573</v>
      </c>
      <c r="B5192" s="168" t="s">
        <v>11574</v>
      </c>
      <c r="C5192" s="31" t="s">
        <v>1725</v>
      </c>
      <c r="D5192" s="168" t="s">
        <v>11575</v>
      </c>
      <c r="E5192" s="31" t="s">
        <v>11576</v>
      </c>
      <c r="F5192" s="31" t="s">
        <v>722</v>
      </c>
      <c r="G5192" s="163" t="s">
        <v>1728</v>
      </c>
      <c r="H5192" s="31" t="s">
        <v>1728</v>
      </c>
      <c r="I5192" s="168" t="s">
        <v>1755</v>
      </c>
      <c r="J5192" s="173">
        <v>1.0</v>
      </c>
      <c r="K5192" s="31" t="s">
        <v>9</v>
      </c>
      <c r="L5192" s="31" t="s">
        <v>134</v>
      </c>
      <c r="M5192" s="174">
        <v>45764.0</v>
      </c>
      <c r="N5192" s="31" t="s">
        <v>78</v>
      </c>
      <c r="O5192" s="173">
        <v>1.0</v>
      </c>
    </row>
    <row r="5193">
      <c r="A5193" s="99" t="s">
        <v>11577</v>
      </c>
      <c r="B5193" s="168" t="s">
        <v>11562</v>
      </c>
      <c r="C5193" s="31" t="s">
        <v>1732</v>
      </c>
      <c r="D5193" s="168" t="s">
        <v>11563</v>
      </c>
      <c r="E5193" s="31" t="s">
        <v>11564</v>
      </c>
      <c r="F5193" s="31" t="s">
        <v>401</v>
      </c>
      <c r="G5193" s="168" t="s">
        <v>1736</v>
      </c>
      <c r="H5193" s="31" t="s">
        <v>1733</v>
      </c>
      <c r="I5193" s="168" t="s">
        <v>1755</v>
      </c>
      <c r="J5193" s="173">
        <v>1.0</v>
      </c>
      <c r="K5193" s="31" t="s">
        <v>9</v>
      </c>
      <c r="L5193" s="31" t="s">
        <v>134</v>
      </c>
      <c r="M5193" s="174">
        <v>45764.0</v>
      </c>
      <c r="N5193" s="31" t="s">
        <v>78</v>
      </c>
      <c r="O5193" s="173">
        <v>1.0</v>
      </c>
    </row>
    <row r="5194">
      <c r="A5194" s="99" t="s">
        <v>11578</v>
      </c>
      <c r="B5194" s="168" t="s">
        <v>11579</v>
      </c>
      <c r="C5194" s="31" t="s">
        <v>1725</v>
      </c>
      <c r="D5194" s="168" t="s">
        <v>11580</v>
      </c>
      <c r="E5194" s="31" t="s">
        <v>11581</v>
      </c>
      <c r="F5194" s="31" t="s">
        <v>725</v>
      </c>
      <c r="G5194" s="163" t="s">
        <v>1728</v>
      </c>
      <c r="H5194" s="31" t="s">
        <v>1728</v>
      </c>
      <c r="I5194" s="168" t="s">
        <v>1755</v>
      </c>
      <c r="J5194" s="173">
        <v>1.0</v>
      </c>
      <c r="K5194" s="31" t="s">
        <v>9</v>
      </c>
      <c r="L5194" s="31" t="s">
        <v>134</v>
      </c>
      <c r="M5194" s="174">
        <v>45764.0</v>
      </c>
      <c r="N5194" s="31" t="s">
        <v>78</v>
      </c>
      <c r="O5194" s="173">
        <v>1.0</v>
      </c>
    </row>
    <row r="5195">
      <c r="A5195" s="99" t="s">
        <v>11582</v>
      </c>
      <c r="B5195" s="168" t="s">
        <v>11554</v>
      </c>
      <c r="C5195" s="31" t="s">
        <v>1732</v>
      </c>
      <c r="D5195" s="168" t="s">
        <v>11555</v>
      </c>
      <c r="E5195" s="31" t="s">
        <v>11556</v>
      </c>
      <c r="F5195" s="31" t="s">
        <v>722</v>
      </c>
      <c r="G5195" s="168" t="s">
        <v>10510</v>
      </c>
      <c r="H5195" s="31" t="s">
        <v>10511</v>
      </c>
      <c r="I5195" s="168" t="s">
        <v>1755</v>
      </c>
      <c r="J5195" s="173">
        <v>1.0</v>
      </c>
      <c r="K5195" s="31" t="s">
        <v>9</v>
      </c>
      <c r="L5195" s="31" t="s">
        <v>134</v>
      </c>
      <c r="M5195" s="174">
        <v>45764.0</v>
      </c>
      <c r="N5195" s="31" t="s">
        <v>78</v>
      </c>
      <c r="O5195" s="173">
        <v>1.0</v>
      </c>
    </row>
    <row r="5196">
      <c r="A5196" s="99" t="s">
        <v>11583</v>
      </c>
      <c r="B5196" s="168" t="s">
        <v>11584</v>
      </c>
      <c r="C5196" s="31" t="s">
        <v>1725</v>
      </c>
      <c r="D5196" s="168" t="s">
        <v>11585</v>
      </c>
      <c r="E5196" s="31" t="s">
        <v>11586</v>
      </c>
      <c r="F5196" s="31" t="s">
        <v>129</v>
      </c>
      <c r="G5196" s="163" t="s">
        <v>1728</v>
      </c>
      <c r="H5196" s="31" t="s">
        <v>1728</v>
      </c>
      <c r="I5196" s="168" t="s">
        <v>1755</v>
      </c>
      <c r="J5196" s="173">
        <v>1.0</v>
      </c>
      <c r="K5196" s="31" t="s">
        <v>9</v>
      </c>
      <c r="L5196" s="31" t="s">
        <v>134</v>
      </c>
      <c r="M5196" s="174">
        <v>45764.0</v>
      </c>
      <c r="N5196" s="31" t="s">
        <v>78</v>
      </c>
      <c r="O5196" s="173">
        <v>1.0</v>
      </c>
    </row>
    <row r="5197">
      <c r="A5197" s="99" t="s">
        <v>11587</v>
      </c>
      <c r="B5197" s="168" t="s">
        <v>11522</v>
      </c>
      <c r="C5197" s="31" t="s">
        <v>1732</v>
      </c>
      <c r="D5197" s="168" t="s">
        <v>11523</v>
      </c>
      <c r="E5197" s="31" t="s">
        <v>11524</v>
      </c>
      <c r="F5197" s="31" t="s">
        <v>132</v>
      </c>
      <c r="G5197" s="168" t="s">
        <v>7953</v>
      </c>
      <c r="H5197" s="31" t="s">
        <v>7912</v>
      </c>
      <c r="I5197" s="168" t="s">
        <v>9356</v>
      </c>
      <c r="J5197" s="173">
        <v>1.0</v>
      </c>
      <c r="K5197" s="31" t="s">
        <v>945</v>
      </c>
      <c r="L5197" s="31" t="s">
        <v>134</v>
      </c>
      <c r="M5197" s="174">
        <v>45764.0</v>
      </c>
      <c r="N5197" s="31" t="s">
        <v>78</v>
      </c>
      <c r="O5197" s="173">
        <v>1.0</v>
      </c>
    </row>
    <row r="5198">
      <c r="A5198" s="99" t="s">
        <v>11588</v>
      </c>
      <c r="B5198" s="168" t="s">
        <v>11589</v>
      </c>
      <c r="C5198" s="31" t="s">
        <v>1725</v>
      </c>
      <c r="D5198" s="168" t="s">
        <v>11590</v>
      </c>
      <c r="E5198" s="31" t="s">
        <v>11591</v>
      </c>
      <c r="F5198" s="31" t="s">
        <v>178</v>
      </c>
      <c r="G5198" s="163" t="s">
        <v>1728</v>
      </c>
      <c r="H5198" s="31" t="s">
        <v>1728</v>
      </c>
      <c r="I5198" s="168" t="s">
        <v>1755</v>
      </c>
      <c r="J5198" s="173">
        <v>1.0</v>
      </c>
      <c r="K5198" s="31" t="s">
        <v>9</v>
      </c>
      <c r="L5198" s="31" t="s">
        <v>134</v>
      </c>
      <c r="M5198" s="174">
        <v>45764.0</v>
      </c>
      <c r="N5198" s="31" t="s">
        <v>78</v>
      </c>
      <c r="O5198" s="173">
        <v>1.0</v>
      </c>
    </row>
    <row r="5199">
      <c r="A5199" s="99" t="s">
        <v>11592</v>
      </c>
      <c r="B5199" s="168" t="s">
        <v>11542</v>
      </c>
      <c r="C5199" s="31" t="s">
        <v>1735</v>
      </c>
      <c r="D5199" s="168" t="s">
        <v>11543</v>
      </c>
      <c r="E5199" s="31" t="s">
        <v>7348</v>
      </c>
      <c r="F5199" s="31" t="s">
        <v>513</v>
      </c>
      <c r="G5199" s="168" t="s">
        <v>1749</v>
      </c>
      <c r="H5199" s="31" t="s">
        <v>1742</v>
      </c>
      <c r="I5199" s="168" t="s">
        <v>9356</v>
      </c>
      <c r="J5199" s="173">
        <v>1.0</v>
      </c>
      <c r="K5199" s="31" t="s">
        <v>945</v>
      </c>
      <c r="L5199" s="31" t="s">
        <v>134</v>
      </c>
      <c r="M5199" s="174">
        <v>45764.0</v>
      </c>
      <c r="N5199" s="31" t="s">
        <v>78</v>
      </c>
      <c r="O5199" s="173">
        <v>1.0</v>
      </c>
    </row>
    <row r="5200">
      <c r="A5200" s="99" t="s">
        <v>11593</v>
      </c>
      <c r="B5200" s="168" t="s">
        <v>11569</v>
      </c>
      <c r="C5200" s="31" t="s">
        <v>1732</v>
      </c>
      <c r="D5200" s="168" t="s">
        <v>11570</v>
      </c>
      <c r="E5200" s="31" t="s">
        <v>2112</v>
      </c>
      <c r="F5200" s="31" t="s">
        <v>513</v>
      </c>
      <c r="G5200" s="168" t="s">
        <v>8744</v>
      </c>
      <c r="H5200" s="31" t="s">
        <v>8048</v>
      </c>
      <c r="I5200" s="168" t="s">
        <v>9356</v>
      </c>
      <c r="J5200" s="173">
        <v>1.0</v>
      </c>
      <c r="K5200" s="31" t="s">
        <v>945</v>
      </c>
      <c r="L5200" s="31" t="s">
        <v>134</v>
      </c>
      <c r="M5200" s="174">
        <v>45764.0</v>
      </c>
      <c r="N5200" s="31" t="s">
        <v>78</v>
      </c>
      <c r="O5200" s="173">
        <v>1.0</v>
      </c>
    </row>
    <row r="5201">
      <c r="A5201" s="99" t="s">
        <v>11594</v>
      </c>
      <c r="B5201" s="168" t="s">
        <v>11595</v>
      </c>
      <c r="C5201" s="31" t="s">
        <v>1725</v>
      </c>
      <c r="D5201" s="168" t="s">
        <v>11596</v>
      </c>
      <c r="E5201" s="31" t="s">
        <v>11597</v>
      </c>
      <c r="F5201" s="31" t="s">
        <v>129</v>
      </c>
      <c r="G5201" s="163" t="s">
        <v>1728</v>
      </c>
      <c r="H5201" s="31" t="s">
        <v>1728</v>
      </c>
      <c r="I5201" s="168" t="s">
        <v>1755</v>
      </c>
      <c r="J5201" s="173">
        <v>2.0</v>
      </c>
      <c r="K5201" s="31" t="s">
        <v>9</v>
      </c>
      <c r="L5201" s="31" t="s">
        <v>134</v>
      </c>
      <c r="M5201" s="174">
        <v>45764.0</v>
      </c>
      <c r="N5201" s="31" t="s">
        <v>78</v>
      </c>
      <c r="O5201" s="173">
        <v>2.0</v>
      </c>
    </row>
    <row r="5202">
      <c r="A5202" s="99" t="s">
        <v>11598</v>
      </c>
      <c r="B5202" s="168" t="s">
        <v>11599</v>
      </c>
      <c r="C5202" s="31" t="s">
        <v>1725</v>
      </c>
      <c r="D5202" s="168" t="s">
        <v>11600</v>
      </c>
      <c r="E5202" s="31" t="s">
        <v>11601</v>
      </c>
      <c r="F5202" s="31" t="s">
        <v>403</v>
      </c>
      <c r="G5202" s="163" t="s">
        <v>1728</v>
      </c>
      <c r="H5202" s="31" t="s">
        <v>1728</v>
      </c>
      <c r="I5202" s="168" t="s">
        <v>1755</v>
      </c>
      <c r="J5202" s="173">
        <v>1.0</v>
      </c>
      <c r="K5202" s="31" t="s">
        <v>9</v>
      </c>
      <c r="L5202" s="31" t="s">
        <v>134</v>
      </c>
      <c r="M5202" s="174">
        <v>45764.0</v>
      </c>
      <c r="N5202" s="31" t="s">
        <v>78</v>
      </c>
      <c r="O5202" s="173">
        <v>1.0</v>
      </c>
    </row>
    <row r="5203">
      <c r="A5203" s="99" t="s">
        <v>11602</v>
      </c>
      <c r="B5203" s="168" t="s">
        <v>11603</v>
      </c>
      <c r="C5203" s="31" t="s">
        <v>1725</v>
      </c>
      <c r="D5203" s="168" t="s">
        <v>11604</v>
      </c>
      <c r="E5203" s="31" t="s">
        <v>2692</v>
      </c>
      <c r="F5203" s="31" t="s">
        <v>517</v>
      </c>
      <c r="G5203" s="163" t="s">
        <v>1728</v>
      </c>
      <c r="H5203" s="31" t="s">
        <v>1728</v>
      </c>
      <c r="I5203" s="168" t="s">
        <v>1755</v>
      </c>
      <c r="J5203" s="173">
        <v>1.0</v>
      </c>
      <c r="K5203" s="31" t="s">
        <v>9</v>
      </c>
      <c r="L5203" s="31" t="s">
        <v>134</v>
      </c>
      <c r="M5203" s="174">
        <v>45764.0</v>
      </c>
      <c r="N5203" s="31" t="s">
        <v>78</v>
      </c>
      <c r="O5203" s="173">
        <v>1.0</v>
      </c>
    </row>
    <row r="5204">
      <c r="A5204" s="99" t="s">
        <v>11605</v>
      </c>
      <c r="B5204" s="168" t="s">
        <v>11606</v>
      </c>
      <c r="C5204" s="31" t="s">
        <v>1725</v>
      </c>
      <c r="D5204" s="168" t="s">
        <v>11607</v>
      </c>
      <c r="E5204" s="31" t="s">
        <v>11608</v>
      </c>
      <c r="F5204" s="31" t="s">
        <v>725</v>
      </c>
      <c r="G5204" s="163" t="s">
        <v>1728</v>
      </c>
      <c r="H5204" s="31" t="s">
        <v>1728</v>
      </c>
      <c r="I5204" s="168" t="s">
        <v>1755</v>
      </c>
      <c r="J5204" s="173">
        <v>1.0</v>
      </c>
      <c r="K5204" s="31" t="s">
        <v>9</v>
      </c>
      <c r="L5204" s="31" t="s">
        <v>134</v>
      </c>
      <c r="M5204" s="174">
        <v>45764.0</v>
      </c>
      <c r="N5204" s="31" t="s">
        <v>78</v>
      </c>
      <c r="O5204" s="173">
        <v>1.0</v>
      </c>
    </row>
    <row r="5205">
      <c r="A5205" s="99" t="s">
        <v>11609</v>
      </c>
      <c r="B5205" s="168" t="s">
        <v>11529</v>
      </c>
      <c r="C5205" s="31" t="s">
        <v>1735</v>
      </c>
      <c r="D5205" s="168" t="s">
        <v>11530</v>
      </c>
      <c r="E5205" s="31" t="s">
        <v>11531</v>
      </c>
      <c r="F5205" s="31" t="s">
        <v>178</v>
      </c>
      <c r="G5205" s="168" t="s">
        <v>6891</v>
      </c>
      <c r="H5205" s="31" t="s">
        <v>6719</v>
      </c>
      <c r="I5205" s="168" t="s">
        <v>1755</v>
      </c>
      <c r="J5205" s="173">
        <v>1.0</v>
      </c>
      <c r="K5205" s="31" t="s">
        <v>9</v>
      </c>
      <c r="L5205" s="31" t="s">
        <v>134</v>
      </c>
      <c r="M5205" s="174">
        <v>45764.0</v>
      </c>
      <c r="N5205" s="31" t="s">
        <v>78</v>
      </c>
      <c r="O5205" s="173">
        <v>1.0</v>
      </c>
    </row>
    <row r="5206">
      <c r="A5206" s="99" t="s">
        <v>11610</v>
      </c>
      <c r="B5206" s="168" t="s">
        <v>11611</v>
      </c>
      <c r="C5206" s="31" t="s">
        <v>1725</v>
      </c>
      <c r="D5206" s="168" t="s">
        <v>11612</v>
      </c>
      <c r="E5206" s="31" t="s">
        <v>11613</v>
      </c>
      <c r="F5206" s="31" t="s">
        <v>513</v>
      </c>
      <c r="G5206" s="163" t="s">
        <v>1728</v>
      </c>
      <c r="H5206" s="31" t="s">
        <v>1728</v>
      </c>
      <c r="I5206" s="168" t="s">
        <v>1755</v>
      </c>
      <c r="J5206" s="173">
        <v>1.0</v>
      </c>
      <c r="K5206" s="31" t="s">
        <v>9</v>
      </c>
      <c r="L5206" s="31" t="s">
        <v>134</v>
      </c>
      <c r="M5206" s="174">
        <v>45764.0</v>
      </c>
      <c r="N5206" s="31" t="s">
        <v>78</v>
      </c>
      <c r="O5206" s="173">
        <v>1.0</v>
      </c>
    </row>
    <row r="5207">
      <c r="A5207" s="99" t="s">
        <v>11614</v>
      </c>
      <c r="B5207" s="168" t="s">
        <v>11569</v>
      </c>
      <c r="C5207" s="31" t="s">
        <v>1735</v>
      </c>
      <c r="D5207" s="168" t="s">
        <v>11570</v>
      </c>
      <c r="E5207" s="31" t="s">
        <v>2112</v>
      </c>
      <c r="F5207" s="31" t="s">
        <v>513</v>
      </c>
      <c r="G5207" s="168" t="s">
        <v>8744</v>
      </c>
      <c r="H5207" s="31" t="s">
        <v>8048</v>
      </c>
      <c r="I5207" s="168" t="s">
        <v>9356</v>
      </c>
      <c r="J5207" s="173">
        <v>1.0</v>
      </c>
      <c r="K5207" s="31" t="s">
        <v>945</v>
      </c>
      <c r="L5207" s="31" t="s">
        <v>134</v>
      </c>
      <c r="M5207" s="174">
        <v>45764.0</v>
      </c>
      <c r="N5207" s="31" t="s">
        <v>78</v>
      </c>
      <c r="O5207" s="173">
        <v>1.0</v>
      </c>
    </row>
    <row r="5208">
      <c r="A5208" s="99" t="s">
        <v>11615</v>
      </c>
      <c r="B5208" s="168" t="s">
        <v>11562</v>
      </c>
      <c r="C5208" s="31" t="s">
        <v>1735</v>
      </c>
      <c r="D5208" s="168" t="s">
        <v>11563</v>
      </c>
      <c r="E5208" s="31" t="s">
        <v>11564</v>
      </c>
      <c r="F5208" s="31" t="s">
        <v>401</v>
      </c>
      <c r="G5208" s="168" t="s">
        <v>1736</v>
      </c>
      <c r="H5208" s="31" t="s">
        <v>1733</v>
      </c>
      <c r="I5208" s="168" t="s">
        <v>1755</v>
      </c>
      <c r="J5208" s="173">
        <v>1.0</v>
      </c>
      <c r="K5208" s="31" t="s">
        <v>9</v>
      </c>
      <c r="L5208" s="31" t="s">
        <v>134</v>
      </c>
      <c r="M5208" s="174">
        <v>45764.0</v>
      </c>
      <c r="N5208" s="31" t="s">
        <v>78</v>
      </c>
      <c r="O5208" s="173">
        <v>1.0</v>
      </c>
    </row>
    <row r="5209">
      <c r="A5209" s="99" t="s">
        <v>11616</v>
      </c>
      <c r="B5209" s="168" t="s">
        <v>11599</v>
      </c>
      <c r="C5209" s="31" t="s">
        <v>1732</v>
      </c>
      <c r="D5209" s="168" t="s">
        <v>11600</v>
      </c>
      <c r="E5209" s="31" t="s">
        <v>11601</v>
      </c>
      <c r="F5209" s="31" t="s">
        <v>403</v>
      </c>
      <c r="G5209" s="168" t="s">
        <v>8744</v>
      </c>
      <c r="H5209" s="31" t="s">
        <v>8048</v>
      </c>
      <c r="I5209" s="168" t="s">
        <v>1755</v>
      </c>
      <c r="J5209" s="173">
        <v>1.0</v>
      </c>
      <c r="K5209" s="31" t="s">
        <v>9</v>
      </c>
      <c r="L5209" s="31" t="s">
        <v>134</v>
      </c>
      <c r="M5209" s="174">
        <v>45764.0</v>
      </c>
      <c r="N5209" s="31" t="s">
        <v>78</v>
      </c>
      <c r="O5209" s="173">
        <v>1.0</v>
      </c>
    </row>
    <row r="5210">
      <c r="A5210" s="99" t="s">
        <v>11617</v>
      </c>
      <c r="B5210" s="168" t="s">
        <v>11509</v>
      </c>
      <c r="C5210" s="31" t="s">
        <v>1732</v>
      </c>
      <c r="D5210" s="168" t="s">
        <v>11510</v>
      </c>
      <c r="E5210" s="31" t="s">
        <v>11511</v>
      </c>
      <c r="F5210" s="31" t="s">
        <v>517</v>
      </c>
      <c r="G5210" s="168" t="s">
        <v>8829</v>
      </c>
      <c r="H5210" s="31" t="s">
        <v>8830</v>
      </c>
      <c r="I5210" s="168" t="s">
        <v>9356</v>
      </c>
      <c r="J5210" s="173">
        <v>1.0</v>
      </c>
      <c r="K5210" s="31" t="s">
        <v>945</v>
      </c>
      <c r="L5210" s="31" t="s">
        <v>134</v>
      </c>
      <c r="M5210" s="174">
        <v>45764.0</v>
      </c>
      <c r="N5210" s="31" t="s">
        <v>78</v>
      </c>
      <c r="O5210" s="173">
        <v>1.0</v>
      </c>
    </row>
    <row r="5211">
      <c r="A5211" s="99" t="s">
        <v>11618</v>
      </c>
      <c r="B5211" s="168" t="s">
        <v>11619</v>
      </c>
      <c r="C5211" s="31" t="s">
        <v>1725</v>
      </c>
      <c r="D5211" s="168" t="s">
        <v>11620</v>
      </c>
      <c r="E5211" s="31" t="s">
        <v>10646</v>
      </c>
      <c r="F5211" s="31" t="s">
        <v>401</v>
      </c>
      <c r="G5211" s="163" t="s">
        <v>1728</v>
      </c>
      <c r="H5211" s="31" t="s">
        <v>1728</v>
      </c>
      <c r="I5211" s="168" t="s">
        <v>1755</v>
      </c>
      <c r="J5211" s="173">
        <v>1.0</v>
      </c>
      <c r="K5211" s="31" t="s">
        <v>9</v>
      </c>
      <c r="L5211" s="31" t="s">
        <v>134</v>
      </c>
      <c r="M5211" s="174">
        <v>45764.0</v>
      </c>
      <c r="N5211" s="31" t="s">
        <v>78</v>
      </c>
      <c r="O5211" s="173">
        <v>1.0</v>
      </c>
    </row>
    <row r="5212">
      <c r="A5212" s="99" t="s">
        <v>11621</v>
      </c>
      <c r="B5212" s="168" t="s">
        <v>11622</v>
      </c>
      <c r="C5212" s="31" t="s">
        <v>1725</v>
      </c>
      <c r="D5212" s="168" t="s">
        <v>11623</v>
      </c>
      <c r="E5212" s="31" t="s">
        <v>9775</v>
      </c>
      <c r="F5212" s="31" t="s">
        <v>401</v>
      </c>
      <c r="G5212" s="163" t="s">
        <v>1728</v>
      </c>
      <c r="H5212" s="31" t="s">
        <v>1728</v>
      </c>
      <c r="I5212" s="168" t="s">
        <v>9356</v>
      </c>
      <c r="J5212" s="173">
        <v>1.0</v>
      </c>
      <c r="K5212" s="31" t="s">
        <v>945</v>
      </c>
      <c r="L5212" s="31" t="s">
        <v>134</v>
      </c>
      <c r="M5212" s="174">
        <v>45764.0</v>
      </c>
      <c r="N5212" s="31" t="s">
        <v>78</v>
      </c>
      <c r="O5212" s="173">
        <v>1.0</v>
      </c>
    </row>
    <row r="5213">
      <c r="A5213" s="99" t="s">
        <v>11624</v>
      </c>
      <c r="B5213" s="168" t="s">
        <v>11625</v>
      </c>
      <c r="C5213" s="31" t="s">
        <v>1725</v>
      </c>
      <c r="D5213" s="168" t="s">
        <v>11626</v>
      </c>
      <c r="E5213" s="31" t="s">
        <v>11627</v>
      </c>
      <c r="F5213" s="31" t="s">
        <v>178</v>
      </c>
      <c r="G5213" s="163" t="s">
        <v>1728</v>
      </c>
      <c r="H5213" s="31" t="s">
        <v>1728</v>
      </c>
      <c r="I5213" s="168" t="s">
        <v>1755</v>
      </c>
      <c r="J5213" s="173">
        <v>1.0</v>
      </c>
      <c r="K5213" s="31" t="s">
        <v>9</v>
      </c>
      <c r="L5213" s="31" t="s">
        <v>134</v>
      </c>
      <c r="M5213" s="174">
        <v>45764.0</v>
      </c>
      <c r="N5213" s="31" t="s">
        <v>78</v>
      </c>
      <c r="O5213" s="173">
        <v>1.0</v>
      </c>
    </row>
    <row r="5214">
      <c r="A5214" s="99" t="s">
        <v>11628</v>
      </c>
      <c r="B5214" s="168" t="s">
        <v>11505</v>
      </c>
      <c r="C5214" s="31" t="s">
        <v>1735</v>
      </c>
      <c r="D5214" s="168" t="s">
        <v>11506</v>
      </c>
      <c r="E5214" s="31" t="s">
        <v>11507</v>
      </c>
      <c r="F5214" s="31" t="s">
        <v>132</v>
      </c>
      <c r="G5214" s="168" t="s">
        <v>6811</v>
      </c>
      <c r="H5214" s="31" t="s">
        <v>6812</v>
      </c>
      <c r="I5214" s="168" t="s">
        <v>1755</v>
      </c>
      <c r="J5214" s="173">
        <v>2.0</v>
      </c>
      <c r="K5214" s="31" t="s">
        <v>9</v>
      </c>
      <c r="L5214" s="31" t="s">
        <v>134</v>
      </c>
      <c r="M5214" s="174">
        <v>45764.0</v>
      </c>
      <c r="N5214" s="31" t="s">
        <v>78</v>
      </c>
      <c r="O5214" s="173">
        <v>2.0</v>
      </c>
    </row>
    <row r="5215">
      <c r="A5215" s="99" t="s">
        <v>11629</v>
      </c>
      <c r="B5215" s="168" t="s">
        <v>11574</v>
      </c>
      <c r="C5215" s="31" t="s">
        <v>1732</v>
      </c>
      <c r="D5215" s="168" t="s">
        <v>11575</v>
      </c>
      <c r="E5215" s="31" t="s">
        <v>11576</v>
      </c>
      <c r="F5215" s="31" t="s">
        <v>722</v>
      </c>
      <c r="G5215" s="168" t="s">
        <v>10510</v>
      </c>
      <c r="H5215" s="31" t="s">
        <v>10511</v>
      </c>
      <c r="I5215" s="168" t="s">
        <v>1755</v>
      </c>
      <c r="J5215" s="173">
        <v>1.0</v>
      </c>
      <c r="K5215" s="31" t="s">
        <v>9</v>
      </c>
      <c r="L5215" s="31" t="s">
        <v>134</v>
      </c>
      <c r="M5215" s="174">
        <v>45764.0</v>
      </c>
      <c r="N5215" s="31" t="s">
        <v>78</v>
      </c>
      <c r="O5215" s="173">
        <v>1.0</v>
      </c>
    </row>
    <row r="5216">
      <c r="A5216" s="99" t="s">
        <v>11630</v>
      </c>
      <c r="B5216" s="168" t="s">
        <v>11480</v>
      </c>
      <c r="C5216" s="31" t="s">
        <v>1735</v>
      </c>
      <c r="D5216" s="168" t="s">
        <v>11481</v>
      </c>
      <c r="E5216" s="31" t="s">
        <v>11482</v>
      </c>
      <c r="F5216" s="31" t="s">
        <v>129</v>
      </c>
      <c r="G5216" s="168" t="s">
        <v>10510</v>
      </c>
      <c r="H5216" s="31" t="s">
        <v>10511</v>
      </c>
      <c r="I5216" s="168" t="s">
        <v>9356</v>
      </c>
      <c r="J5216" s="173">
        <v>1.0</v>
      </c>
      <c r="K5216" s="31" t="s">
        <v>945</v>
      </c>
      <c r="L5216" s="31" t="s">
        <v>134</v>
      </c>
      <c r="M5216" s="174">
        <v>45764.0</v>
      </c>
      <c r="N5216" s="31" t="s">
        <v>78</v>
      </c>
      <c r="O5216" s="173">
        <v>1.0</v>
      </c>
    </row>
    <row r="5217">
      <c r="A5217" s="99" t="s">
        <v>11631</v>
      </c>
      <c r="B5217" s="168" t="s">
        <v>11632</v>
      </c>
      <c r="C5217" s="31" t="s">
        <v>1725</v>
      </c>
      <c r="D5217" s="168" t="s">
        <v>11633</v>
      </c>
      <c r="E5217" s="31" t="s">
        <v>11634</v>
      </c>
      <c r="F5217" s="31" t="s">
        <v>129</v>
      </c>
      <c r="G5217" s="163" t="s">
        <v>1728</v>
      </c>
      <c r="H5217" s="31" t="s">
        <v>1728</v>
      </c>
      <c r="I5217" s="168" t="s">
        <v>1755</v>
      </c>
      <c r="J5217" s="173">
        <v>1.0</v>
      </c>
      <c r="K5217" s="31" t="s">
        <v>9</v>
      </c>
      <c r="L5217" s="31" t="s">
        <v>134</v>
      </c>
      <c r="M5217" s="174">
        <v>45764.0</v>
      </c>
      <c r="N5217" s="31" t="s">
        <v>78</v>
      </c>
      <c r="O5217" s="173">
        <v>1.0</v>
      </c>
    </row>
    <row r="5218">
      <c r="A5218" s="99" t="s">
        <v>11635</v>
      </c>
      <c r="B5218" s="168" t="s">
        <v>11579</v>
      </c>
      <c r="C5218" s="31" t="s">
        <v>1732</v>
      </c>
      <c r="D5218" s="168" t="s">
        <v>11580</v>
      </c>
      <c r="E5218" s="31" t="s">
        <v>11581</v>
      </c>
      <c r="F5218" s="31" t="s">
        <v>725</v>
      </c>
      <c r="G5218" s="168" t="s">
        <v>7953</v>
      </c>
      <c r="H5218" s="31" t="s">
        <v>7912</v>
      </c>
      <c r="I5218" s="168" t="s">
        <v>1755</v>
      </c>
      <c r="J5218" s="173">
        <v>1.0</v>
      </c>
      <c r="K5218" s="31" t="s">
        <v>9</v>
      </c>
      <c r="L5218" s="31" t="s">
        <v>134</v>
      </c>
      <c r="M5218" s="174">
        <v>45764.0</v>
      </c>
      <c r="N5218" s="31" t="s">
        <v>78</v>
      </c>
      <c r="O5218" s="173">
        <v>1.0</v>
      </c>
    </row>
    <row r="5219">
      <c r="A5219" s="99" t="s">
        <v>11636</v>
      </c>
      <c r="B5219" s="168" t="s">
        <v>11637</v>
      </c>
      <c r="C5219" s="31" t="s">
        <v>1725</v>
      </c>
      <c r="D5219" s="168" t="s">
        <v>11638</v>
      </c>
      <c r="E5219" s="31" t="s">
        <v>11639</v>
      </c>
      <c r="F5219" s="31" t="s">
        <v>129</v>
      </c>
      <c r="G5219" s="163" t="s">
        <v>1728</v>
      </c>
      <c r="H5219" s="31" t="s">
        <v>1728</v>
      </c>
      <c r="I5219" s="168" t="s">
        <v>1755</v>
      </c>
      <c r="J5219" s="173">
        <v>1.0</v>
      </c>
      <c r="K5219" s="31" t="s">
        <v>9</v>
      </c>
      <c r="L5219" s="31" t="s">
        <v>134</v>
      </c>
      <c r="M5219" s="174">
        <v>45764.0</v>
      </c>
      <c r="N5219" s="31" t="s">
        <v>78</v>
      </c>
      <c r="O5219" s="173">
        <v>1.0</v>
      </c>
    </row>
    <row r="5220">
      <c r="A5220" s="99" t="s">
        <v>11640</v>
      </c>
      <c r="B5220" s="168" t="s">
        <v>11599</v>
      </c>
      <c r="C5220" s="31" t="s">
        <v>1735</v>
      </c>
      <c r="D5220" s="168" t="s">
        <v>11600</v>
      </c>
      <c r="E5220" s="31" t="s">
        <v>11601</v>
      </c>
      <c r="F5220" s="31" t="s">
        <v>403</v>
      </c>
      <c r="G5220" s="168" t="s">
        <v>8744</v>
      </c>
      <c r="H5220" s="31" t="s">
        <v>8048</v>
      </c>
      <c r="I5220" s="168" t="s">
        <v>1755</v>
      </c>
      <c r="J5220" s="173">
        <v>1.0</v>
      </c>
      <c r="K5220" s="31" t="s">
        <v>9</v>
      </c>
      <c r="L5220" s="31" t="s">
        <v>134</v>
      </c>
      <c r="M5220" s="174">
        <v>45764.0</v>
      </c>
      <c r="N5220" s="31" t="s">
        <v>78</v>
      </c>
      <c r="O5220" s="173">
        <v>1.0</v>
      </c>
    </row>
    <row r="5221">
      <c r="A5221" s="99" t="s">
        <v>11641</v>
      </c>
      <c r="B5221" s="168" t="s">
        <v>11611</v>
      </c>
      <c r="C5221" s="31" t="s">
        <v>1732</v>
      </c>
      <c r="D5221" s="168" t="s">
        <v>11612</v>
      </c>
      <c r="E5221" s="31" t="s">
        <v>11613</v>
      </c>
      <c r="F5221" s="31" t="s">
        <v>513</v>
      </c>
      <c r="G5221" s="168" t="s">
        <v>8744</v>
      </c>
      <c r="H5221" s="31" t="s">
        <v>8048</v>
      </c>
      <c r="I5221" s="168" t="s">
        <v>1755</v>
      </c>
      <c r="J5221" s="173">
        <v>1.0</v>
      </c>
      <c r="K5221" s="31" t="s">
        <v>9</v>
      </c>
      <c r="L5221" s="31" t="s">
        <v>134</v>
      </c>
      <c r="M5221" s="174">
        <v>45764.0</v>
      </c>
      <c r="N5221" s="31" t="s">
        <v>78</v>
      </c>
      <c r="O5221" s="173">
        <v>1.0</v>
      </c>
    </row>
    <row r="5222">
      <c r="A5222" s="99" t="s">
        <v>11642</v>
      </c>
      <c r="B5222" s="168" t="s">
        <v>11643</v>
      </c>
      <c r="C5222" s="31" t="s">
        <v>1725</v>
      </c>
      <c r="D5222" s="168" t="s">
        <v>11644</v>
      </c>
      <c r="E5222" s="31" t="s">
        <v>11645</v>
      </c>
      <c r="F5222" s="31" t="s">
        <v>178</v>
      </c>
      <c r="G5222" s="163" t="s">
        <v>1728</v>
      </c>
      <c r="H5222" s="31" t="s">
        <v>1728</v>
      </c>
      <c r="I5222" s="168" t="s">
        <v>1755</v>
      </c>
      <c r="J5222" s="173">
        <v>1.0</v>
      </c>
      <c r="K5222" s="31" t="s">
        <v>9</v>
      </c>
      <c r="L5222" s="31" t="s">
        <v>134</v>
      </c>
      <c r="M5222" s="174">
        <v>45764.0</v>
      </c>
      <c r="N5222" s="31" t="s">
        <v>78</v>
      </c>
      <c r="O5222" s="173">
        <v>1.0</v>
      </c>
    </row>
    <row r="5223">
      <c r="A5223" s="99" t="s">
        <v>11646</v>
      </c>
      <c r="B5223" s="168" t="s">
        <v>11647</v>
      </c>
      <c r="C5223" s="31" t="s">
        <v>1725</v>
      </c>
      <c r="D5223" s="168" t="s">
        <v>11648</v>
      </c>
      <c r="E5223" s="31" t="s">
        <v>11649</v>
      </c>
      <c r="F5223" s="31" t="s">
        <v>513</v>
      </c>
      <c r="G5223" s="163" t="s">
        <v>1728</v>
      </c>
      <c r="H5223" s="31" t="s">
        <v>1728</v>
      </c>
      <c r="I5223" s="168" t="s">
        <v>1755</v>
      </c>
      <c r="J5223" s="173">
        <v>1.0</v>
      </c>
      <c r="K5223" s="31" t="s">
        <v>9</v>
      </c>
      <c r="L5223" s="31" t="s">
        <v>134</v>
      </c>
      <c r="M5223" s="174">
        <v>45764.0</v>
      </c>
      <c r="N5223" s="31" t="s">
        <v>78</v>
      </c>
      <c r="O5223" s="173">
        <v>1.0</v>
      </c>
    </row>
    <row r="5224">
      <c r="A5224" s="99" t="s">
        <v>11650</v>
      </c>
      <c r="B5224" s="168" t="s">
        <v>11554</v>
      </c>
      <c r="C5224" s="31" t="s">
        <v>1735</v>
      </c>
      <c r="D5224" s="168" t="s">
        <v>11555</v>
      </c>
      <c r="E5224" s="31" t="s">
        <v>11556</v>
      </c>
      <c r="F5224" s="31" t="s">
        <v>722</v>
      </c>
      <c r="G5224" s="168" t="s">
        <v>8012</v>
      </c>
      <c r="H5224" s="31" t="s">
        <v>7841</v>
      </c>
      <c r="I5224" s="168" t="s">
        <v>1755</v>
      </c>
      <c r="J5224" s="173">
        <v>1.0</v>
      </c>
      <c r="K5224" s="31" t="s">
        <v>9</v>
      </c>
      <c r="L5224" s="31" t="s">
        <v>134</v>
      </c>
      <c r="M5224" s="174">
        <v>45764.0</v>
      </c>
      <c r="N5224" s="31" t="s">
        <v>78</v>
      </c>
      <c r="O5224" s="173">
        <v>1.0</v>
      </c>
    </row>
    <row r="5225">
      <c r="A5225" s="99" t="s">
        <v>11651</v>
      </c>
      <c r="B5225" s="168" t="s">
        <v>11603</v>
      </c>
      <c r="C5225" s="31" t="s">
        <v>1732</v>
      </c>
      <c r="D5225" s="168" t="s">
        <v>11604</v>
      </c>
      <c r="E5225" s="31" t="s">
        <v>2692</v>
      </c>
      <c r="F5225" s="31" t="s">
        <v>517</v>
      </c>
      <c r="G5225" s="168" t="s">
        <v>6736</v>
      </c>
      <c r="H5225" s="31" t="s">
        <v>6716</v>
      </c>
      <c r="I5225" s="168" t="s">
        <v>1755</v>
      </c>
      <c r="J5225" s="173">
        <v>1.0</v>
      </c>
      <c r="K5225" s="31" t="s">
        <v>9</v>
      </c>
      <c r="L5225" s="31" t="s">
        <v>134</v>
      </c>
      <c r="M5225" s="174">
        <v>45764.0</v>
      </c>
      <c r="N5225" s="31" t="s">
        <v>78</v>
      </c>
      <c r="O5225" s="173">
        <v>1.0</v>
      </c>
    </row>
    <row r="5226">
      <c r="A5226" s="99" t="s">
        <v>11652</v>
      </c>
      <c r="B5226" s="168" t="s">
        <v>11498</v>
      </c>
      <c r="C5226" s="31" t="s">
        <v>1735</v>
      </c>
      <c r="D5226" s="168" t="s">
        <v>11499</v>
      </c>
      <c r="E5226" s="31" t="s">
        <v>11500</v>
      </c>
      <c r="F5226" s="31" t="s">
        <v>178</v>
      </c>
      <c r="G5226" s="168" t="s">
        <v>8778</v>
      </c>
      <c r="H5226" s="31" t="s">
        <v>8043</v>
      </c>
      <c r="I5226" s="168" t="s">
        <v>9356</v>
      </c>
      <c r="J5226" s="173">
        <v>1.0</v>
      </c>
      <c r="K5226" s="31" t="s">
        <v>945</v>
      </c>
      <c r="L5226" s="31" t="s">
        <v>134</v>
      </c>
      <c r="M5226" s="174">
        <v>45764.0</v>
      </c>
      <c r="N5226" s="31" t="s">
        <v>78</v>
      </c>
      <c r="O5226" s="173">
        <v>1.0</v>
      </c>
    </row>
    <row r="5227">
      <c r="A5227" s="99" t="s">
        <v>11653</v>
      </c>
      <c r="B5227" s="168" t="s">
        <v>11654</v>
      </c>
      <c r="C5227" s="31" t="s">
        <v>1725</v>
      </c>
      <c r="D5227" s="168" t="s">
        <v>11655</v>
      </c>
      <c r="E5227" s="31" t="s">
        <v>11656</v>
      </c>
      <c r="F5227" s="31" t="s">
        <v>132</v>
      </c>
      <c r="G5227" s="163" t="s">
        <v>1728</v>
      </c>
      <c r="H5227" s="31" t="s">
        <v>1728</v>
      </c>
      <c r="I5227" s="168" t="s">
        <v>9356</v>
      </c>
      <c r="J5227" s="173">
        <v>1.0</v>
      </c>
      <c r="K5227" s="31" t="s">
        <v>945</v>
      </c>
      <c r="L5227" s="31" t="s">
        <v>134</v>
      </c>
      <c r="M5227" s="174">
        <v>45764.0</v>
      </c>
      <c r="N5227" s="31" t="s">
        <v>78</v>
      </c>
      <c r="O5227" s="173">
        <v>1.0</v>
      </c>
    </row>
    <row r="5228">
      <c r="A5228" s="99" t="s">
        <v>11657</v>
      </c>
      <c r="B5228" s="168" t="s">
        <v>11654</v>
      </c>
      <c r="C5228" s="31" t="s">
        <v>1732</v>
      </c>
      <c r="D5228" s="168" t="s">
        <v>11655</v>
      </c>
      <c r="E5228" s="31" t="s">
        <v>11656</v>
      </c>
      <c r="F5228" s="31" t="s">
        <v>132</v>
      </c>
      <c r="G5228" s="168" t="s">
        <v>6736</v>
      </c>
      <c r="H5228" s="31" t="s">
        <v>6716</v>
      </c>
      <c r="I5228" s="168" t="s">
        <v>9356</v>
      </c>
      <c r="J5228" s="173">
        <v>1.0</v>
      </c>
      <c r="K5228" s="31" t="s">
        <v>945</v>
      </c>
      <c r="L5228" s="31" t="s">
        <v>134</v>
      </c>
      <c r="M5228" s="174">
        <v>45764.0</v>
      </c>
      <c r="N5228" s="31" t="s">
        <v>78</v>
      </c>
      <c r="O5228" s="173">
        <v>1.0</v>
      </c>
    </row>
    <row r="5229">
      <c r="A5229" s="99" t="s">
        <v>11658</v>
      </c>
      <c r="B5229" s="168" t="s">
        <v>11526</v>
      </c>
      <c r="C5229" s="31" t="s">
        <v>1735</v>
      </c>
      <c r="D5229" s="168" t="s">
        <v>11527</v>
      </c>
      <c r="E5229" s="31" t="s">
        <v>4620</v>
      </c>
      <c r="F5229" s="31" t="s">
        <v>178</v>
      </c>
      <c r="G5229" s="168" t="s">
        <v>6891</v>
      </c>
      <c r="H5229" s="31" t="s">
        <v>6719</v>
      </c>
      <c r="I5229" s="168" t="s">
        <v>1729</v>
      </c>
      <c r="J5229" s="173">
        <v>1.0</v>
      </c>
      <c r="K5229" s="31" t="s">
        <v>82</v>
      </c>
      <c r="L5229" s="31" t="s">
        <v>134</v>
      </c>
      <c r="M5229" s="174">
        <v>45764.0</v>
      </c>
      <c r="N5229" s="31" t="s">
        <v>78</v>
      </c>
      <c r="O5229" s="173">
        <v>1.0</v>
      </c>
    </row>
    <row r="5230">
      <c r="A5230" s="99" t="s">
        <v>11659</v>
      </c>
      <c r="B5230" s="168" t="s">
        <v>11584</v>
      </c>
      <c r="C5230" s="31" t="s">
        <v>1732</v>
      </c>
      <c r="D5230" s="168" t="s">
        <v>11585</v>
      </c>
      <c r="E5230" s="31" t="s">
        <v>11586</v>
      </c>
      <c r="F5230" s="31" t="s">
        <v>129</v>
      </c>
      <c r="G5230" s="168" t="s">
        <v>10510</v>
      </c>
      <c r="H5230" s="31" t="s">
        <v>10511</v>
      </c>
      <c r="I5230" s="168" t="s">
        <v>1755</v>
      </c>
      <c r="J5230" s="173">
        <v>1.0</v>
      </c>
      <c r="K5230" s="31" t="s">
        <v>9</v>
      </c>
      <c r="L5230" s="31" t="s">
        <v>134</v>
      </c>
      <c r="M5230" s="174">
        <v>45764.0</v>
      </c>
      <c r="N5230" s="31" t="s">
        <v>78</v>
      </c>
      <c r="O5230" s="173">
        <v>1.0</v>
      </c>
    </row>
    <row r="5231">
      <c r="A5231" s="99" t="s">
        <v>11660</v>
      </c>
      <c r="B5231" s="168" t="s">
        <v>11492</v>
      </c>
      <c r="C5231" s="31" t="s">
        <v>1735</v>
      </c>
      <c r="D5231" s="168" t="s">
        <v>11493</v>
      </c>
      <c r="E5231" s="31" t="s">
        <v>11494</v>
      </c>
      <c r="F5231" s="31" t="s">
        <v>132</v>
      </c>
      <c r="G5231" s="168" t="s">
        <v>6811</v>
      </c>
      <c r="H5231" s="31" t="s">
        <v>6812</v>
      </c>
      <c r="I5231" s="168" t="s">
        <v>9356</v>
      </c>
      <c r="J5231" s="173">
        <v>1.0</v>
      </c>
      <c r="K5231" s="31" t="s">
        <v>945</v>
      </c>
      <c r="L5231" s="31" t="s">
        <v>134</v>
      </c>
      <c r="M5231" s="174">
        <v>45764.0</v>
      </c>
      <c r="N5231" s="31" t="s">
        <v>78</v>
      </c>
      <c r="O5231" s="173">
        <v>1.0</v>
      </c>
    </row>
    <row r="5232">
      <c r="A5232" s="99" t="s">
        <v>11661</v>
      </c>
      <c r="B5232" s="168" t="s">
        <v>11515</v>
      </c>
      <c r="C5232" s="31" t="s">
        <v>1735</v>
      </c>
      <c r="D5232" s="168" t="s">
        <v>11516</v>
      </c>
      <c r="E5232" s="31" t="s">
        <v>11517</v>
      </c>
      <c r="F5232" s="31" t="s">
        <v>513</v>
      </c>
      <c r="G5232" s="168" t="s">
        <v>1749</v>
      </c>
      <c r="H5232" s="31" t="s">
        <v>1742</v>
      </c>
      <c r="I5232" s="168" t="s">
        <v>1755</v>
      </c>
      <c r="J5232" s="173">
        <v>1.0</v>
      </c>
      <c r="K5232" s="31" t="s">
        <v>9</v>
      </c>
      <c r="L5232" s="31" t="s">
        <v>134</v>
      </c>
      <c r="M5232" s="174">
        <v>45764.0</v>
      </c>
      <c r="N5232" s="31" t="s">
        <v>78</v>
      </c>
      <c r="O5232" s="173">
        <v>1.0</v>
      </c>
    </row>
    <row r="5233">
      <c r="A5233" s="99" t="s">
        <v>11662</v>
      </c>
      <c r="B5233" s="168" t="s">
        <v>11606</v>
      </c>
      <c r="C5233" s="31" t="s">
        <v>1732</v>
      </c>
      <c r="D5233" s="168" t="s">
        <v>11607</v>
      </c>
      <c r="E5233" s="31" t="s">
        <v>11608</v>
      </c>
      <c r="F5233" s="31" t="s">
        <v>725</v>
      </c>
      <c r="G5233" s="168" t="s">
        <v>6811</v>
      </c>
      <c r="H5233" s="31" t="s">
        <v>6812</v>
      </c>
      <c r="I5233" s="168" t="s">
        <v>1755</v>
      </c>
      <c r="J5233" s="173">
        <v>1.0</v>
      </c>
      <c r="K5233" s="31" t="s">
        <v>9</v>
      </c>
      <c r="L5233" s="31" t="s">
        <v>134</v>
      </c>
      <c r="M5233" s="174">
        <v>45764.0</v>
      </c>
      <c r="N5233" s="31" t="s">
        <v>78</v>
      </c>
      <c r="O5233" s="173">
        <v>1.0</v>
      </c>
    </row>
    <row r="5234">
      <c r="A5234" s="99" t="s">
        <v>11663</v>
      </c>
      <c r="B5234" s="168" t="s">
        <v>11619</v>
      </c>
      <c r="C5234" s="31" t="s">
        <v>1732</v>
      </c>
      <c r="D5234" s="168" t="s">
        <v>11620</v>
      </c>
      <c r="E5234" s="31" t="s">
        <v>10646</v>
      </c>
      <c r="F5234" s="31" t="s">
        <v>401</v>
      </c>
      <c r="G5234" s="168" t="s">
        <v>1749</v>
      </c>
      <c r="H5234" s="31" t="s">
        <v>1742</v>
      </c>
      <c r="I5234" s="168" t="s">
        <v>1755</v>
      </c>
      <c r="J5234" s="173">
        <v>1.0</v>
      </c>
      <c r="K5234" s="31" t="s">
        <v>9</v>
      </c>
      <c r="L5234" s="31" t="s">
        <v>134</v>
      </c>
      <c r="M5234" s="174">
        <v>45764.0</v>
      </c>
      <c r="N5234" s="31" t="s">
        <v>78</v>
      </c>
      <c r="O5234" s="173">
        <v>1.0</v>
      </c>
    </row>
    <row r="5235">
      <c r="A5235" s="99" t="s">
        <v>11664</v>
      </c>
      <c r="B5235" s="168" t="s">
        <v>11665</v>
      </c>
      <c r="C5235" s="31" t="s">
        <v>1725</v>
      </c>
      <c r="D5235" s="168" t="s">
        <v>11666</v>
      </c>
      <c r="E5235" s="31" t="s">
        <v>11667</v>
      </c>
      <c r="F5235" s="31" t="s">
        <v>513</v>
      </c>
      <c r="G5235" s="163" t="s">
        <v>1728</v>
      </c>
      <c r="H5235" s="31" t="s">
        <v>1728</v>
      </c>
      <c r="I5235" s="168" t="s">
        <v>9356</v>
      </c>
      <c r="J5235" s="173">
        <v>1.0</v>
      </c>
      <c r="K5235" s="31" t="s">
        <v>945</v>
      </c>
      <c r="L5235" s="31" t="s">
        <v>134</v>
      </c>
      <c r="M5235" s="174">
        <v>45764.0</v>
      </c>
      <c r="N5235" s="31" t="s">
        <v>78</v>
      </c>
      <c r="O5235" s="173">
        <v>1.0</v>
      </c>
    </row>
    <row r="5236">
      <c r="A5236" s="99" t="s">
        <v>11668</v>
      </c>
      <c r="B5236" s="168" t="s">
        <v>11669</v>
      </c>
      <c r="C5236" s="31" t="s">
        <v>1725</v>
      </c>
      <c r="D5236" s="168" t="s">
        <v>11670</v>
      </c>
      <c r="E5236" s="31" t="s">
        <v>5371</v>
      </c>
      <c r="F5236" s="31" t="s">
        <v>129</v>
      </c>
      <c r="G5236" s="163" t="s">
        <v>1728</v>
      </c>
      <c r="H5236" s="31" t="s">
        <v>1728</v>
      </c>
      <c r="I5236" s="168" t="s">
        <v>9356</v>
      </c>
      <c r="J5236" s="173">
        <v>1.0</v>
      </c>
      <c r="K5236" s="31" t="s">
        <v>945</v>
      </c>
      <c r="L5236" s="31" t="s">
        <v>134</v>
      </c>
      <c r="M5236" s="174">
        <v>45764.0</v>
      </c>
      <c r="N5236" s="31" t="s">
        <v>78</v>
      </c>
      <c r="O5236" s="173">
        <v>1.0</v>
      </c>
    </row>
    <row r="5237">
      <c r="A5237" s="99" t="s">
        <v>11671</v>
      </c>
      <c r="B5237" s="168" t="s">
        <v>11522</v>
      </c>
      <c r="C5237" s="31" t="s">
        <v>1735</v>
      </c>
      <c r="D5237" s="168" t="s">
        <v>11523</v>
      </c>
      <c r="E5237" s="31" t="s">
        <v>11524</v>
      </c>
      <c r="F5237" s="31" t="s">
        <v>132</v>
      </c>
      <c r="G5237" s="168" t="s">
        <v>7953</v>
      </c>
      <c r="H5237" s="31" t="s">
        <v>7912</v>
      </c>
      <c r="I5237" s="168" t="s">
        <v>9356</v>
      </c>
      <c r="J5237" s="173">
        <v>1.0</v>
      </c>
      <c r="K5237" s="31" t="s">
        <v>945</v>
      </c>
      <c r="L5237" s="31" t="s">
        <v>134</v>
      </c>
      <c r="M5237" s="174">
        <v>45764.0</v>
      </c>
      <c r="N5237" s="31" t="s">
        <v>78</v>
      </c>
      <c r="O5237" s="173">
        <v>1.0</v>
      </c>
    </row>
    <row r="5238">
      <c r="A5238" s="99" t="s">
        <v>11672</v>
      </c>
      <c r="B5238" s="168" t="s">
        <v>11673</v>
      </c>
      <c r="C5238" s="31" t="s">
        <v>1725</v>
      </c>
      <c r="D5238" s="168" t="s">
        <v>11674</v>
      </c>
      <c r="E5238" s="31" t="s">
        <v>11675</v>
      </c>
      <c r="F5238" s="31" t="s">
        <v>513</v>
      </c>
      <c r="G5238" s="163" t="s">
        <v>1728</v>
      </c>
      <c r="H5238" s="31" t="s">
        <v>1728</v>
      </c>
      <c r="I5238" s="168" t="s">
        <v>9356</v>
      </c>
      <c r="J5238" s="173">
        <v>1.0</v>
      </c>
      <c r="K5238" s="31" t="s">
        <v>945</v>
      </c>
      <c r="L5238" s="31" t="s">
        <v>134</v>
      </c>
      <c r="M5238" s="174">
        <v>45764.0</v>
      </c>
      <c r="N5238" s="31" t="s">
        <v>78</v>
      </c>
      <c r="O5238" s="173">
        <v>1.0</v>
      </c>
    </row>
    <row r="5239">
      <c r="A5239" s="99" t="s">
        <v>11676</v>
      </c>
      <c r="B5239" s="168" t="s">
        <v>11589</v>
      </c>
      <c r="C5239" s="31" t="s">
        <v>1732</v>
      </c>
      <c r="D5239" s="168" t="s">
        <v>11590</v>
      </c>
      <c r="E5239" s="31" t="s">
        <v>11591</v>
      </c>
      <c r="F5239" s="31" t="s">
        <v>178</v>
      </c>
      <c r="G5239" s="168" t="s">
        <v>7953</v>
      </c>
      <c r="H5239" s="31" t="s">
        <v>7912</v>
      </c>
      <c r="I5239" s="168" t="s">
        <v>1755</v>
      </c>
      <c r="J5239" s="173">
        <v>1.0</v>
      </c>
      <c r="K5239" s="31" t="s">
        <v>9</v>
      </c>
      <c r="L5239" s="31" t="s">
        <v>134</v>
      </c>
      <c r="M5239" s="174">
        <v>45764.0</v>
      </c>
      <c r="N5239" s="31" t="s">
        <v>78</v>
      </c>
      <c r="O5239" s="173">
        <v>1.0</v>
      </c>
    </row>
    <row r="5240">
      <c r="A5240" s="99" t="s">
        <v>11677</v>
      </c>
      <c r="B5240" s="168" t="s">
        <v>11678</v>
      </c>
      <c r="C5240" s="31" t="s">
        <v>1725</v>
      </c>
      <c r="D5240" s="168" t="s">
        <v>11679</v>
      </c>
      <c r="E5240" s="31" t="s">
        <v>11680</v>
      </c>
      <c r="F5240" s="31" t="s">
        <v>513</v>
      </c>
      <c r="G5240" s="163" t="s">
        <v>1728</v>
      </c>
      <c r="H5240" s="31" t="s">
        <v>1728</v>
      </c>
      <c r="I5240" s="168" t="s">
        <v>1755</v>
      </c>
      <c r="J5240" s="173">
        <v>1.0</v>
      </c>
      <c r="K5240" s="31" t="s">
        <v>9</v>
      </c>
      <c r="L5240" s="31" t="s">
        <v>134</v>
      </c>
      <c r="M5240" s="174">
        <v>45764.0</v>
      </c>
      <c r="N5240" s="31" t="s">
        <v>78</v>
      </c>
      <c r="O5240" s="173">
        <v>1.0</v>
      </c>
    </row>
    <row r="5241">
      <c r="A5241" s="99" t="s">
        <v>11681</v>
      </c>
      <c r="B5241" s="168" t="s">
        <v>11682</v>
      </c>
      <c r="C5241" s="31" t="s">
        <v>1725</v>
      </c>
      <c r="D5241" s="168" t="s">
        <v>11683</v>
      </c>
      <c r="E5241" s="31" t="s">
        <v>11684</v>
      </c>
      <c r="F5241" s="31" t="s">
        <v>725</v>
      </c>
      <c r="G5241" s="163" t="s">
        <v>1728</v>
      </c>
      <c r="H5241" s="31" t="s">
        <v>1728</v>
      </c>
      <c r="I5241" s="168" t="s">
        <v>1755</v>
      </c>
      <c r="J5241" s="173">
        <v>1.0</v>
      </c>
      <c r="K5241" s="31" t="s">
        <v>9</v>
      </c>
      <c r="L5241" s="31" t="s">
        <v>134</v>
      </c>
      <c r="M5241" s="174">
        <v>45764.0</v>
      </c>
      <c r="N5241" s="31" t="s">
        <v>78</v>
      </c>
      <c r="O5241" s="173">
        <v>1.0</v>
      </c>
    </row>
    <row r="5242">
      <c r="A5242" s="99" t="s">
        <v>11685</v>
      </c>
      <c r="B5242" s="168" t="s">
        <v>11595</v>
      </c>
      <c r="C5242" s="31" t="s">
        <v>1732</v>
      </c>
      <c r="D5242" s="168" t="s">
        <v>11596</v>
      </c>
      <c r="E5242" s="31" t="s">
        <v>11597</v>
      </c>
      <c r="F5242" s="31" t="s">
        <v>129</v>
      </c>
      <c r="G5242" s="168" t="s">
        <v>7953</v>
      </c>
      <c r="H5242" s="31" t="s">
        <v>7912</v>
      </c>
      <c r="I5242" s="168" t="s">
        <v>1755</v>
      </c>
      <c r="J5242" s="173">
        <v>2.0</v>
      </c>
      <c r="K5242" s="31" t="s">
        <v>9</v>
      </c>
      <c r="L5242" s="31" t="s">
        <v>134</v>
      </c>
      <c r="M5242" s="174">
        <v>45764.0</v>
      </c>
      <c r="N5242" s="31" t="s">
        <v>78</v>
      </c>
      <c r="O5242" s="173">
        <v>2.0</v>
      </c>
    </row>
    <row r="5243">
      <c r="A5243" s="99" t="s">
        <v>11686</v>
      </c>
      <c r="B5243" s="168" t="s">
        <v>11574</v>
      </c>
      <c r="C5243" s="31" t="s">
        <v>1735</v>
      </c>
      <c r="D5243" s="168" t="s">
        <v>11575</v>
      </c>
      <c r="E5243" s="31" t="s">
        <v>11576</v>
      </c>
      <c r="F5243" s="31" t="s">
        <v>722</v>
      </c>
      <c r="G5243" s="168" t="s">
        <v>8012</v>
      </c>
      <c r="H5243" s="31" t="s">
        <v>7841</v>
      </c>
      <c r="I5243" s="168" t="s">
        <v>1755</v>
      </c>
      <c r="J5243" s="173">
        <v>1.0</v>
      </c>
      <c r="K5243" s="31" t="s">
        <v>9</v>
      </c>
      <c r="L5243" s="31" t="s">
        <v>134</v>
      </c>
      <c r="M5243" s="174">
        <v>45764.0</v>
      </c>
      <c r="N5243" s="31" t="s">
        <v>78</v>
      </c>
      <c r="O5243" s="173">
        <v>1.0</v>
      </c>
    </row>
    <row r="5244">
      <c r="A5244" s="99" t="s">
        <v>11687</v>
      </c>
      <c r="B5244" s="168" t="s">
        <v>11688</v>
      </c>
      <c r="C5244" s="31" t="s">
        <v>1725</v>
      </c>
      <c r="D5244" s="168" t="s">
        <v>11689</v>
      </c>
      <c r="E5244" s="31" t="s">
        <v>11690</v>
      </c>
      <c r="F5244" s="31" t="s">
        <v>132</v>
      </c>
      <c r="G5244" s="163" t="s">
        <v>1728</v>
      </c>
      <c r="H5244" s="31" t="s">
        <v>1728</v>
      </c>
      <c r="I5244" s="168" t="s">
        <v>1755</v>
      </c>
      <c r="J5244" s="173">
        <v>1.0</v>
      </c>
      <c r="K5244" s="31" t="s">
        <v>9</v>
      </c>
      <c r="L5244" s="31" t="s">
        <v>134</v>
      </c>
      <c r="M5244" s="174">
        <v>45764.0</v>
      </c>
      <c r="N5244" s="31" t="s">
        <v>78</v>
      </c>
      <c r="O5244" s="173">
        <v>1.0</v>
      </c>
    </row>
    <row r="5245">
      <c r="A5245" s="99" t="s">
        <v>11691</v>
      </c>
      <c r="B5245" s="168" t="s">
        <v>11584</v>
      </c>
      <c r="C5245" s="31" t="s">
        <v>1735</v>
      </c>
      <c r="D5245" s="168" t="s">
        <v>11585</v>
      </c>
      <c r="E5245" s="31" t="s">
        <v>11586</v>
      </c>
      <c r="F5245" s="31" t="s">
        <v>129</v>
      </c>
      <c r="G5245" s="168" t="s">
        <v>10510</v>
      </c>
      <c r="H5245" s="31" t="s">
        <v>10511</v>
      </c>
      <c r="I5245" s="168" t="s">
        <v>1755</v>
      </c>
      <c r="J5245" s="173">
        <v>1.0</v>
      </c>
      <c r="K5245" s="31" t="s">
        <v>9</v>
      </c>
      <c r="L5245" s="31" t="s">
        <v>134</v>
      </c>
      <c r="M5245" s="174">
        <v>45764.0</v>
      </c>
      <c r="N5245" s="31" t="s">
        <v>78</v>
      </c>
      <c r="O5245" s="173">
        <v>1.0</v>
      </c>
    </row>
    <row r="5246">
      <c r="A5246" s="99" t="s">
        <v>11692</v>
      </c>
      <c r="B5246" s="168" t="s">
        <v>11693</v>
      </c>
      <c r="C5246" s="31" t="s">
        <v>1725</v>
      </c>
      <c r="D5246" s="168" t="s">
        <v>11694</v>
      </c>
      <c r="E5246" s="31" t="s">
        <v>11695</v>
      </c>
      <c r="F5246" s="31" t="s">
        <v>722</v>
      </c>
      <c r="G5246" s="163" t="s">
        <v>1728</v>
      </c>
      <c r="H5246" s="31" t="s">
        <v>1728</v>
      </c>
      <c r="I5246" s="168" t="s">
        <v>9356</v>
      </c>
      <c r="J5246" s="173">
        <v>1.0</v>
      </c>
      <c r="K5246" s="31" t="s">
        <v>945</v>
      </c>
      <c r="L5246" s="31" t="s">
        <v>134</v>
      </c>
      <c r="M5246" s="174">
        <v>45764.0</v>
      </c>
      <c r="N5246" s="31" t="s">
        <v>78</v>
      </c>
      <c r="O5246" s="173">
        <v>1.0</v>
      </c>
    </row>
    <row r="5247">
      <c r="A5247" s="99" t="s">
        <v>11696</v>
      </c>
      <c r="B5247" s="168" t="s">
        <v>11688</v>
      </c>
      <c r="C5247" s="31" t="s">
        <v>1732</v>
      </c>
      <c r="D5247" s="168" t="s">
        <v>11689</v>
      </c>
      <c r="E5247" s="31" t="s">
        <v>11690</v>
      </c>
      <c r="F5247" s="31" t="s">
        <v>132</v>
      </c>
      <c r="G5247" s="168" t="s">
        <v>6811</v>
      </c>
      <c r="H5247" s="31" t="s">
        <v>6812</v>
      </c>
      <c r="I5247" s="168" t="s">
        <v>1755</v>
      </c>
      <c r="J5247" s="173">
        <v>1.0</v>
      </c>
      <c r="K5247" s="31" t="s">
        <v>9</v>
      </c>
      <c r="L5247" s="31" t="s">
        <v>134</v>
      </c>
      <c r="M5247" s="174">
        <v>45764.0</v>
      </c>
      <c r="N5247" s="31" t="s">
        <v>78</v>
      </c>
      <c r="O5247" s="173">
        <v>1.0</v>
      </c>
    </row>
    <row r="5248">
      <c r="A5248" s="99" t="s">
        <v>11697</v>
      </c>
      <c r="B5248" s="168" t="s">
        <v>11654</v>
      </c>
      <c r="C5248" s="31" t="s">
        <v>1735</v>
      </c>
      <c r="D5248" s="168" t="s">
        <v>11655</v>
      </c>
      <c r="E5248" s="31" t="s">
        <v>11656</v>
      </c>
      <c r="F5248" s="31" t="s">
        <v>132</v>
      </c>
      <c r="G5248" s="168" t="s">
        <v>6736</v>
      </c>
      <c r="H5248" s="31" t="s">
        <v>6716</v>
      </c>
      <c r="I5248" s="168" t="s">
        <v>9356</v>
      </c>
      <c r="J5248" s="173">
        <v>1.0</v>
      </c>
      <c r="K5248" s="31" t="s">
        <v>945</v>
      </c>
      <c r="L5248" s="31" t="s">
        <v>134</v>
      </c>
      <c r="M5248" s="174">
        <v>45764.0</v>
      </c>
      <c r="N5248" s="31" t="s">
        <v>78</v>
      </c>
      <c r="O5248" s="173">
        <v>1.0</v>
      </c>
    </row>
    <row r="5249">
      <c r="A5249" s="99" t="s">
        <v>11698</v>
      </c>
      <c r="B5249" s="168" t="s">
        <v>11682</v>
      </c>
      <c r="C5249" s="31" t="s">
        <v>1732</v>
      </c>
      <c r="D5249" s="168" t="s">
        <v>11683</v>
      </c>
      <c r="E5249" s="31" t="s">
        <v>11684</v>
      </c>
      <c r="F5249" s="31" t="s">
        <v>725</v>
      </c>
      <c r="G5249" s="168" t="s">
        <v>6811</v>
      </c>
      <c r="H5249" s="31" t="s">
        <v>6812</v>
      </c>
      <c r="I5249" s="168" t="s">
        <v>1755</v>
      </c>
      <c r="J5249" s="173">
        <v>1.0</v>
      </c>
      <c r="K5249" s="31" t="s">
        <v>9</v>
      </c>
      <c r="L5249" s="31" t="s">
        <v>134</v>
      </c>
      <c r="M5249" s="174">
        <v>45764.0</v>
      </c>
      <c r="N5249" s="31" t="s">
        <v>78</v>
      </c>
      <c r="O5249" s="173">
        <v>1.0</v>
      </c>
    </row>
    <row r="5250">
      <c r="A5250" s="99" t="s">
        <v>11699</v>
      </c>
      <c r="B5250" s="168" t="s">
        <v>11509</v>
      </c>
      <c r="C5250" s="31" t="s">
        <v>1735</v>
      </c>
      <c r="D5250" s="168" t="s">
        <v>11510</v>
      </c>
      <c r="E5250" s="31" t="s">
        <v>11511</v>
      </c>
      <c r="F5250" s="31" t="s">
        <v>517</v>
      </c>
      <c r="G5250" s="168" t="s">
        <v>8829</v>
      </c>
      <c r="H5250" s="31" t="s">
        <v>8830</v>
      </c>
      <c r="I5250" s="168" t="s">
        <v>9356</v>
      </c>
      <c r="J5250" s="173">
        <v>1.0</v>
      </c>
      <c r="K5250" s="31" t="s">
        <v>945</v>
      </c>
      <c r="L5250" s="31" t="s">
        <v>134</v>
      </c>
      <c r="M5250" s="174">
        <v>45764.0</v>
      </c>
      <c r="N5250" s="31" t="s">
        <v>78</v>
      </c>
      <c r="O5250" s="173">
        <v>1.0</v>
      </c>
    </row>
    <row r="5251">
      <c r="A5251" s="99" t="s">
        <v>11700</v>
      </c>
      <c r="B5251" s="168" t="s">
        <v>11611</v>
      </c>
      <c r="C5251" s="31" t="s">
        <v>1735</v>
      </c>
      <c r="D5251" s="168" t="s">
        <v>11612</v>
      </c>
      <c r="E5251" s="31" t="s">
        <v>11613</v>
      </c>
      <c r="F5251" s="31" t="s">
        <v>513</v>
      </c>
      <c r="G5251" s="168" t="s">
        <v>8744</v>
      </c>
      <c r="H5251" s="31" t="s">
        <v>8048</v>
      </c>
      <c r="I5251" s="168" t="s">
        <v>1755</v>
      </c>
      <c r="J5251" s="173">
        <v>1.0</v>
      </c>
      <c r="K5251" s="31" t="s">
        <v>9</v>
      </c>
      <c r="L5251" s="31" t="s">
        <v>134</v>
      </c>
      <c r="M5251" s="174">
        <v>45764.0</v>
      </c>
      <c r="N5251" s="31" t="s">
        <v>78</v>
      </c>
      <c r="O5251" s="173">
        <v>1.0</v>
      </c>
    </row>
    <row r="5252">
      <c r="A5252" s="99" t="s">
        <v>11701</v>
      </c>
      <c r="B5252" s="168" t="s">
        <v>11622</v>
      </c>
      <c r="C5252" s="31" t="s">
        <v>1732</v>
      </c>
      <c r="D5252" s="168" t="s">
        <v>11623</v>
      </c>
      <c r="E5252" s="31" t="s">
        <v>9775</v>
      </c>
      <c r="F5252" s="31" t="s">
        <v>401</v>
      </c>
      <c r="G5252" s="168" t="s">
        <v>8744</v>
      </c>
      <c r="H5252" s="31" t="s">
        <v>8048</v>
      </c>
      <c r="I5252" s="168" t="s">
        <v>9356</v>
      </c>
      <c r="J5252" s="173">
        <v>1.0</v>
      </c>
      <c r="K5252" s="31" t="s">
        <v>945</v>
      </c>
      <c r="L5252" s="31" t="s">
        <v>134</v>
      </c>
      <c r="M5252" s="174">
        <v>45764.0</v>
      </c>
      <c r="N5252" s="31" t="s">
        <v>78</v>
      </c>
      <c r="O5252" s="173">
        <v>1.0</v>
      </c>
    </row>
    <row r="5253">
      <c r="A5253" s="99" t="s">
        <v>11702</v>
      </c>
      <c r="B5253" s="168" t="s">
        <v>11703</v>
      </c>
      <c r="C5253" s="31" t="s">
        <v>1725</v>
      </c>
      <c r="D5253" s="168" t="s">
        <v>11704</v>
      </c>
      <c r="E5253" s="31" t="s">
        <v>11705</v>
      </c>
      <c r="F5253" s="31" t="s">
        <v>401</v>
      </c>
      <c r="G5253" s="163" t="s">
        <v>1728</v>
      </c>
      <c r="H5253" s="31" t="s">
        <v>1728</v>
      </c>
      <c r="I5253" s="168" t="s">
        <v>1755</v>
      </c>
      <c r="J5253" s="173">
        <v>1.0</v>
      </c>
      <c r="K5253" s="31" t="s">
        <v>9</v>
      </c>
      <c r="L5253" s="31" t="s">
        <v>134</v>
      </c>
      <c r="M5253" s="174">
        <v>45764.0</v>
      </c>
      <c r="N5253" s="31" t="s">
        <v>78</v>
      </c>
      <c r="O5253" s="173">
        <v>1.0</v>
      </c>
    </row>
    <row r="5254">
      <c r="A5254" s="99" t="s">
        <v>11706</v>
      </c>
      <c r="B5254" s="168" t="s">
        <v>11579</v>
      </c>
      <c r="C5254" s="31" t="s">
        <v>1735</v>
      </c>
      <c r="D5254" s="168" t="s">
        <v>11580</v>
      </c>
      <c r="E5254" s="31" t="s">
        <v>11581</v>
      </c>
      <c r="F5254" s="31" t="s">
        <v>725</v>
      </c>
      <c r="G5254" s="168" t="s">
        <v>6891</v>
      </c>
      <c r="H5254" s="31" t="s">
        <v>6719</v>
      </c>
      <c r="I5254" s="168" t="s">
        <v>1755</v>
      </c>
      <c r="J5254" s="173">
        <v>1.0</v>
      </c>
      <c r="K5254" s="31" t="s">
        <v>9</v>
      </c>
      <c r="L5254" s="31" t="s">
        <v>134</v>
      </c>
      <c r="M5254" s="174">
        <v>45764.0</v>
      </c>
      <c r="N5254" s="31" t="s">
        <v>78</v>
      </c>
      <c r="O5254" s="173">
        <v>1.0</v>
      </c>
    </row>
    <row r="5255">
      <c r="A5255" s="99" t="s">
        <v>11707</v>
      </c>
      <c r="B5255" s="168" t="s">
        <v>11708</v>
      </c>
      <c r="C5255" s="31" t="s">
        <v>1725</v>
      </c>
      <c r="D5255" s="168" t="s">
        <v>11709</v>
      </c>
      <c r="E5255" s="31" t="s">
        <v>11710</v>
      </c>
      <c r="F5255" s="31" t="s">
        <v>401</v>
      </c>
      <c r="G5255" s="163" t="s">
        <v>1728</v>
      </c>
      <c r="H5255" s="31" t="s">
        <v>1728</v>
      </c>
      <c r="I5255" s="168" t="s">
        <v>1755</v>
      </c>
      <c r="J5255" s="173">
        <v>1.0</v>
      </c>
      <c r="K5255" s="31" t="s">
        <v>9</v>
      </c>
      <c r="L5255" s="31" t="s">
        <v>134</v>
      </c>
      <c r="M5255" s="174">
        <v>45764.0</v>
      </c>
      <c r="N5255" s="31" t="s">
        <v>78</v>
      </c>
      <c r="O5255" s="173">
        <v>1.0</v>
      </c>
    </row>
    <row r="5256">
      <c r="A5256" s="99" t="s">
        <v>11711</v>
      </c>
      <c r="B5256" s="168" t="s">
        <v>11625</v>
      </c>
      <c r="C5256" s="31" t="s">
        <v>1732</v>
      </c>
      <c r="D5256" s="168" t="s">
        <v>11626</v>
      </c>
      <c r="E5256" s="31" t="s">
        <v>11627</v>
      </c>
      <c r="F5256" s="31" t="s">
        <v>178</v>
      </c>
      <c r="G5256" s="168" t="s">
        <v>7953</v>
      </c>
      <c r="H5256" s="31" t="s">
        <v>7912</v>
      </c>
      <c r="I5256" s="168" t="s">
        <v>1755</v>
      </c>
      <c r="J5256" s="173">
        <v>1.0</v>
      </c>
      <c r="K5256" s="31" t="s">
        <v>9</v>
      </c>
      <c r="L5256" s="31" t="s">
        <v>134</v>
      </c>
      <c r="M5256" s="174">
        <v>45764.0</v>
      </c>
      <c r="N5256" s="31" t="s">
        <v>78</v>
      </c>
      <c r="O5256" s="173">
        <v>1.0</v>
      </c>
    </row>
    <row r="5257">
      <c r="A5257" s="99" t="s">
        <v>11712</v>
      </c>
      <c r="B5257" s="168" t="s">
        <v>11488</v>
      </c>
      <c r="C5257" s="31" t="s">
        <v>1735</v>
      </c>
      <c r="D5257" s="168" t="s">
        <v>11489</v>
      </c>
      <c r="E5257" s="31" t="s">
        <v>11490</v>
      </c>
      <c r="F5257" s="31" t="s">
        <v>129</v>
      </c>
      <c r="G5257" s="168" t="s">
        <v>10510</v>
      </c>
      <c r="H5257" s="31" t="s">
        <v>10511</v>
      </c>
      <c r="I5257" s="168" t="s">
        <v>1755</v>
      </c>
      <c r="J5257" s="173">
        <v>1.0</v>
      </c>
      <c r="K5257" s="31" t="s">
        <v>9</v>
      </c>
      <c r="L5257" s="31" t="s">
        <v>134</v>
      </c>
      <c r="M5257" s="174">
        <v>45764.0</v>
      </c>
      <c r="N5257" s="31" t="s">
        <v>78</v>
      </c>
      <c r="O5257" s="173">
        <v>1.0</v>
      </c>
    </row>
    <row r="5258">
      <c r="A5258" s="99" t="s">
        <v>11713</v>
      </c>
      <c r="B5258" s="168" t="s">
        <v>11632</v>
      </c>
      <c r="C5258" s="31" t="s">
        <v>1732</v>
      </c>
      <c r="D5258" s="168" t="s">
        <v>11633</v>
      </c>
      <c r="E5258" s="31" t="s">
        <v>11634</v>
      </c>
      <c r="F5258" s="31" t="s">
        <v>129</v>
      </c>
      <c r="G5258" s="168" t="s">
        <v>7953</v>
      </c>
      <c r="H5258" s="31" t="s">
        <v>7912</v>
      </c>
      <c r="I5258" s="168" t="s">
        <v>1755</v>
      </c>
      <c r="J5258" s="173">
        <v>1.0</v>
      </c>
      <c r="K5258" s="31" t="s">
        <v>9</v>
      </c>
      <c r="L5258" s="31" t="s">
        <v>134</v>
      </c>
      <c r="M5258" s="174">
        <v>45764.0</v>
      </c>
      <c r="N5258" s="31" t="s">
        <v>78</v>
      </c>
      <c r="O5258" s="173">
        <v>1.0</v>
      </c>
    </row>
    <row r="5259">
      <c r="A5259" s="99" t="s">
        <v>11714</v>
      </c>
      <c r="B5259" s="168" t="s">
        <v>11715</v>
      </c>
      <c r="C5259" s="31" t="s">
        <v>1725</v>
      </c>
      <c r="D5259" s="168" t="s">
        <v>11716</v>
      </c>
      <c r="E5259" s="31" t="s">
        <v>11717</v>
      </c>
      <c r="F5259" s="31" t="s">
        <v>178</v>
      </c>
      <c r="G5259" s="163" t="s">
        <v>1728</v>
      </c>
      <c r="H5259" s="31" t="s">
        <v>1728</v>
      </c>
      <c r="I5259" s="168" t="s">
        <v>1755</v>
      </c>
      <c r="J5259" s="173">
        <v>1.0</v>
      </c>
      <c r="K5259" s="31" t="s">
        <v>9</v>
      </c>
      <c r="L5259" s="31" t="s">
        <v>134</v>
      </c>
      <c r="M5259" s="174">
        <v>45764.0</v>
      </c>
      <c r="N5259" s="31" t="s">
        <v>78</v>
      </c>
      <c r="O5259" s="173">
        <v>1.0</v>
      </c>
    </row>
    <row r="5260">
      <c r="A5260" s="99" t="s">
        <v>11718</v>
      </c>
      <c r="B5260" s="168" t="s">
        <v>11719</v>
      </c>
      <c r="C5260" s="31" t="s">
        <v>1725</v>
      </c>
      <c r="D5260" s="168" t="s">
        <v>11720</v>
      </c>
      <c r="E5260" s="31" t="s">
        <v>11721</v>
      </c>
      <c r="F5260" s="31" t="s">
        <v>131</v>
      </c>
      <c r="G5260" s="163" t="s">
        <v>1728</v>
      </c>
      <c r="H5260" s="31" t="s">
        <v>1728</v>
      </c>
      <c r="I5260" s="168" t="s">
        <v>9356</v>
      </c>
      <c r="J5260" s="173">
        <v>1.0</v>
      </c>
      <c r="K5260" s="31" t="s">
        <v>945</v>
      </c>
      <c r="L5260" s="31" t="s">
        <v>134</v>
      </c>
      <c r="M5260" s="174">
        <v>45764.0</v>
      </c>
      <c r="N5260" s="31" t="s">
        <v>78</v>
      </c>
      <c r="O5260" s="173">
        <v>1.0</v>
      </c>
    </row>
    <row r="5261">
      <c r="A5261" s="99" t="s">
        <v>11722</v>
      </c>
      <c r="B5261" s="168" t="s">
        <v>11637</v>
      </c>
      <c r="C5261" s="31" t="s">
        <v>1732</v>
      </c>
      <c r="D5261" s="168" t="s">
        <v>11638</v>
      </c>
      <c r="E5261" s="31" t="s">
        <v>11639</v>
      </c>
      <c r="F5261" s="31" t="s">
        <v>129</v>
      </c>
      <c r="G5261" s="168" t="s">
        <v>8829</v>
      </c>
      <c r="H5261" s="31" t="s">
        <v>8830</v>
      </c>
      <c r="I5261" s="168" t="s">
        <v>1755</v>
      </c>
      <c r="J5261" s="173">
        <v>1.0</v>
      </c>
      <c r="K5261" s="31" t="s">
        <v>9</v>
      </c>
      <c r="L5261" s="31" t="s">
        <v>134</v>
      </c>
      <c r="M5261" s="174">
        <v>45764.0</v>
      </c>
      <c r="N5261" s="31" t="s">
        <v>78</v>
      </c>
      <c r="O5261" s="173">
        <v>1.0</v>
      </c>
    </row>
    <row r="5262">
      <c r="A5262" s="99" t="s">
        <v>11723</v>
      </c>
      <c r="B5262" s="168" t="s">
        <v>11619</v>
      </c>
      <c r="C5262" s="31" t="s">
        <v>1735</v>
      </c>
      <c r="D5262" s="168" t="s">
        <v>11620</v>
      </c>
      <c r="E5262" s="31" t="s">
        <v>10646</v>
      </c>
      <c r="F5262" s="31" t="s">
        <v>401</v>
      </c>
      <c r="G5262" s="168" t="s">
        <v>1749</v>
      </c>
      <c r="H5262" s="31" t="s">
        <v>1742</v>
      </c>
      <c r="I5262" s="168" t="s">
        <v>1755</v>
      </c>
      <c r="J5262" s="173">
        <v>1.0</v>
      </c>
      <c r="K5262" s="31" t="s">
        <v>9</v>
      </c>
      <c r="L5262" s="31" t="s">
        <v>134</v>
      </c>
      <c r="M5262" s="174">
        <v>45764.0</v>
      </c>
      <c r="N5262" s="31" t="s">
        <v>78</v>
      </c>
      <c r="O5262" s="173">
        <v>1.0</v>
      </c>
    </row>
    <row r="5263">
      <c r="A5263" s="99" t="s">
        <v>11724</v>
      </c>
      <c r="B5263" s="168" t="s">
        <v>11647</v>
      </c>
      <c r="C5263" s="31" t="s">
        <v>1732</v>
      </c>
      <c r="D5263" s="168" t="s">
        <v>11648</v>
      </c>
      <c r="E5263" s="31" t="s">
        <v>11649</v>
      </c>
      <c r="F5263" s="31" t="s">
        <v>513</v>
      </c>
      <c r="G5263" s="168" t="s">
        <v>8744</v>
      </c>
      <c r="H5263" s="31" t="s">
        <v>8048</v>
      </c>
      <c r="I5263" s="168" t="s">
        <v>1755</v>
      </c>
      <c r="J5263" s="173">
        <v>1.0</v>
      </c>
      <c r="K5263" s="31" t="s">
        <v>9</v>
      </c>
      <c r="L5263" s="31" t="s">
        <v>134</v>
      </c>
      <c r="M5263" s="174">
        <v>45764.0</v>
      </c>
      <c r="N5263" s="31" t="s">
        <v>78</v>
      </c>
      <c r="O5263" s="173">
        <v>1.0</v>
      </c>
    </row>
    <row r="5264">
      <c r="A5264" s="99" t="s">
        <v>11725</v>
      </c>
      <c r="B5264" s="168" t="s">
        <v>11726</v>
      </c>
      <c r="C5264" s="31" t="s">
        <v>1725</v>
      </c>
      <c r="D5264" s="168" t="s">
        <v>11727</v>
      </c>
      <c r="E5264" s="31" t="s">
        <v>11728</v>
      </c>
      <c r="F5264" s="31" t="s">
        <v>178</v>
      </c>
      <c r="G5264" s="163" t="s">
        <v>1728</v>
      </c>
      <c r="H5264" s="31" t="s">
        <v>1728</v>
      </c>
      <c r="I5264" s="168" t="s">
        <v>1755</v>
      </c>
      <c r="J5264" s="173">
        <v>1.0</v>
      </c>
      <c r="K5264" s="31" t="s">
        <v>9</v>
      </c>
      <c r="L5264" s="31" t="s">
        <v>134</v>
      </c>
      <c r="M5264" s="174">
        <v>45764.0</v>
      </c>
      <c r="N5264" s="31" t="s">
        <v>78</v>
      </c>
      <c r="O5264" s="173">
        <v>1.0</v>
      </c>
    </row>
    <row r="5265">
      <c r="A5265" s="99" t="s">
        <v>11729</v>
      </c>
      <c r="B5265" s="168" t="s">
        <v>11730</v>
      </c>
      <c r="C5265" s="31" t="s">
        <v>1725</v>
      </c>
      <c r="D5265" s="168" t="s">
        <v>11731</v>
      </c>
      <c r="E5265" s="31" t="s">
        <v>11732</v>
      </c>
      <c r="F5265" s="31" t="s">
        <v>178</v>
      </c>
      <c r="G5265" s="163" t="s">
        <v>1728</v>
      </c>
      <c r="H5265" s="31" t="s">
        <v>1728</v>
      </c>
      <c r="I5265" s="168" t="s">
        <v>1755</v>
      </c>
      <c r="J5265" s="173">
        <v>1.0</v>
      </c>
      <c r="K5265" s="31" t="s">
        <v>9</v>
      </c>
      <c r="L5265" s="31" t="s">
        <v>134</v>
      </c>
      <c r="M5265" s="174">
        <v>45764.0</v>
      </c>
      <c r="N5265" s="31" t="s">
        <v>78</v>
      </c>
      <c r="O5265" s="173">
        <v>1.0</v>
      </c>
    </row>
    <row r="5266">
      <c r="A5266" s="99" t="s">
        <v>11733</v>
      </c>
      <c r="B5266" s="168" t="s">
        <v>11678</v>
      </c>
      <c r="C5266" s="31" t="s">
        <v>1732</v>
      </c>
      <c r="D5266" s="168" t="s">
        <v>11679</v>
      </c>
      <c r="E5266" s="31" t="s">
        <v>11680</v>
      </c>
      <c r="F5266" s="31" t="s">
        <v>513</v>
      </c>
      <c r="G5266" s="168" t="s">
        <v>1736</v>
      </c>
      <c r="H5266" s="31" t="s">
        <v>1733</v>
      </c>
      <c r="I5266" s="168" t="s">
        <v>1755</v>
      </c>
      <c r="J5266" s="173">
        <v>1.0</v>
      </c>
      <c r="K5266" s="31" t="s">
        <v>9</v>
      </c>
      <c r="L5266" s="31" t="s">
        <v>134</v>
      </c>
      <c r="M5266" s="174">
        <v>45764.0</v>
      </c>
      <c r="N5266" s="31" t="s">
        <v>78</v>
      </c>
      <c r="O5266" s="173">
        <v>1.0</v>
      </c>
    </row>
    <row r="5267">
      <c r="A5267" s="99" t="s">
        <v>11734</v>
      </c>
      <c r="B5267" s="168" t="s">
        <v>11735</v>
      </c>
      <c r="C5267" s="31" t="s">
        <v>1725</v>
      </c>
      <c r="D5267" s="168" t="s">
        <v>11736</v>
      </c>
      <c r="E5267" s="31" t="s">
        <v>11737</v>
      </c>
      <c r="F5267" s="31" t="s">
        <v>178</v>
      </c>
      <c r="G5267" s="163" t="s">
        <v>1728</v>
      </c>
      <c r="H5267" s="31" t="s">
        <v>1728</v>
      </c>
      <c r="I5267" s="168" t="s">
        <v>1755</v>
      </c>
      <c r="J5267" s="173">
        <v>1.0</v>
      </c>
      <c r="K5267" s="31" t="s">
        <v>9</v>
      </c>
      <c r="L5267" s="31" t="s">
        <v>134</v>
      </c>
      <c r="M5267" s="174">
        <v>45764.0</v>
      </c>
      <c r="N5267" s="31" t="s">
        <v>78</v>
      </c>
      <c r="O5267" s="173">
        <v>1.0</v>
      </c>
    </row>
    <row r="5268">
      <c r="A5268" s="99" t="s">
        <v>11738</v>
      </c>
      <c r="B5268" s="168" t="s">
        <v>11688</v>
      </c>
      <c r="C5268" s="31" t="s">
        <v>1735</v>
      </c>
      <c r="D5268" s="168" t="s">
        <v>11689</v>
      </c>
      <c r="E5268" s="31" t="s">
        <v>11690</v>
      </c>
      <c r="F5268" s="31" t="s">
        <v>132</v>
      </c>
      <c r="G5268" s="168" t="s">
        <v>6811</v>
      </c>
      <c r="H5268" s="31" t="s">
        <v>6812</v>
      </c>
      <c r="I5268" s="168" t="s">
        <v>1755</v>
      </c>
      <c r="J5268" s="173">
        <v>1.0</v>
      </c>
      <c r="K5268" s="31" t="s">
        <v>9</v>
      </c>
      <c r="L5268" s="31" t="s">
        <v>134</v>
      </c>
      <c r="M5268" s="174">
        <v>45764.0</v>
      </c>
      <c r="N5268" s="31" t="s">
        <v>78</v>
      </c>
      <c r="O5268" s="173">
        <v>1.0</v>
      </c>
    </row>
    <row r="5269">
      <c r="A5269" s="99" t="s">
        <v>11739</v>
      </c>
      <c r="B5269" s="168" t="s">
        <v>11719</v>
      </c>
      <c r="C5269" s="31" t="s">
        <v>1732</v>
      </c>
      <c r="D5269" s="168" t="s">
        <v>11720</v>
      </c>
      <c r="E5269" s="31" t="s">
        <v>11721</v>
      </c>
      <c r="F5269" s="31" t="s">
        <v>131</v>
      </c>
      <c r="G5269" s="168" t="s">
        <v>6736</v>
      </c>
      <c r="H5269" s="31" t="s">
        <v>6716</v>
      </c>
      <c r="I5269" s="168" t="s">
        <v>9356</v>
      </c>
      <c r="J5269" s="173">
        <v>1.0</v>
      </c>
      <c r="K5269" s="31" t="s">
        <v>945</v>
      </c>
      <c r="L5269" s="31" t="s">
        <v>134</v>
      </c>
      <c r="M5269" s="174">
        <v>45764.0</v>
      </c>
      <c r="N5269" s="31" t="s">
        <v>78</v>
      </c>
      <c r="O5269" s="173">
        <v>1.0</v>
      </c>
    </row>
    <row r="5270">
      <c r="A5270" s="99" t="s">
        <v>11740</v>
      </c>
      <c r="B5270" s="168" t="s">
        <v>11741</v>
      </c>
      <c r="C5270" s="31" t="s">
        <v>1725</v>
      </c>
      <c r="D5270" s="168" t="s">
        <v>11742</v>
      </c>
      <c r="E5270" s="31" t="s">
        <v>11743</v>
      </c>
      <c r="F5270" s="31" t="s">
        <v>131</v>
      </c>
      <c r="G5270" s="163" t="s">
        <v>1728</v>
      </c>
      <c r="H5270" s="31" t="s">
        <v>1728</v>
      </c>
      <c r="I5270" s="168" t="s">
        <v>9356</v>
      </c>
      <c r="J5270" s="173">
        <v>1.0</v>
      </c>
      <c r="K5270" s="31" t="s">
        <v>945</v>
      </c>
      <c r="L5270" s="31" t="s">
        <v>134</v>
      </c>
      <c r="M5270" s="174">
        <v>45764.0</v>
      </c>
      <c r="N5270" s="31" t="s">
        <v>78</v>
      </c>
      <c r="O5270" s="173">
        <v>1.0</v>
      </c>
    </row>
    <row r="5271">
      <c r="A5271" s="99" t="s">
        <v>11744</v>
      </c>
      <c r="B5271" s="168" t="s">
        <v>11547</v>
      </c>
      <c r="C5271" s="31" t="s">
        <v>1735</v>
      </c>
      <c r="D5271" s="168" t="s">
        <v>11548</v>
      </c>
      <c r="E5271" s="31" t="s">
        <v>11549</v>
      </c>
      <c r="F5271" s="31" t="s">
        <v>830</v>
      </c>
      <c r="G5271" s="168" t="s">
        <v>8778</v>
      </c>
      <c r="H5271" s="31" t="s">
        <v>8043</v>
      </c>
      <c r="I5271" s="168" t="s">
        <v>9356</v>
      </c>
      <c r="J5271" s="173">
        <v>1.0</v>
      </c>
      <c r="K5271" s="31" t="s">
        <v>945</v>
      </c>
      <c r="L5271" s="31" t="s">
        <v>134</v>
      </c>
      <c r="M5271" s="174">
        <v>45764.0</v>
      </c>
      <c r="N5271" s="31" t="s">
        <v>78</v>
      </c>
      <c r="O5271" s="173">
        <v>1.0</v>
      </c>
    </row>
    <row r="5272">
      <c r="A5272" s="99" t="s">
        <v>11745</v>
      </c>
      <c r="B5272" s="168" t="s">
        <v>11643</v>
      </c>
      <c r="C5272" s="31" t="s">
        <v>1732</v>
      </c>
      <c r="D5272" s="168" t="s">
        <v>11644</v>
      </c>
      <c r="E5272" s="31" t="s">
        <v>11645</v>
      </c>
      <c r="F5272" s="31" t="s">
        <v>178</v>
      </c>
      <c r="G5272" s="168" t="s">
        <v>8778</v>
      </c>
      <c r="H5272" s="31" t="s">
        <v>8043</v>
      </c>
      <c r="I5272" s="168" t="s">
        <v>1755</v>
      </c>
      <c r="J5272" s="173">
        <v>1.0</v>
      </c>
      <c r="K5272" s="31" t="s">
        <v>9</v>
      </c>
      <c r="L5272" s="31" t="s">
        <v>134</v>
      </c>
      <c r="M5272" s="174">
        <v>45764.0</v>
      </c>
      <c r="N5272" s="31" t="s">
        <v>78</v>
      </c>
      <c r="O5272" s="173">
        <v>1.0</v>
      </c>
    </row>
    <row r="5273">
      <c r="A5273" s="99" t="s">
        <v>11746</v>
      </c>
      <c r="B5273" s="168" t="s">
        <v>11538</v>
      </c>
      <c r="C5273" s="31" t="s">
        <v>1735</v>
      </c>
      <c r="D5273" s="168" t="s">
        <v>11539</v>
      </c>
      <c r="E5273" s="31" t="s">
        <v>11540</v>
      </c>
      <c r="F5273" s="31" t="s">
        <v>401</v>
      </c>
      <c r="G5273" s="168" t="s">
        <v>1749</v>
      </c>
      <c r="H5273" s="31" t="s">
        <v>1742</v>
      </c>
      <c r="I5273" s="168" t="s">
        <v>1755</v>
      </c>
      <c r="J5273" s="173">
        <v>1.0</v>
      </c>
      <c r="K5273" s="31" t="s">
        <v>9</v>
      </c>
      <c r="L5273" s="31" t="s">
        <v>134</v>
      </c>
      <c r="M5273" s="174">
        <v>45764.0</v>
      </c>
      <c r="N5273" s="31" t="s">
        <v>78</v>
      </c>
      <c r="O5273" s="173">
        <v>1.0</v>
      </c>
    </row>
    <row r="5274">
      <c r="A5274" s="99" t="s">
        <v>11747</v>
      </c>
      <c r="B5274" s="168" t="s">
        <v>11665</v>
      </c>
      <c r="C5274" s="31" t="s">
        <v>1732</v>
      </c>
      <c r="D5274" s="168" t="s">
        <v>11666</v>
      </c>
      <c r="E5274" s="31" t="s">
        <v>11667</v>
      </c>
      <c r="F5274" s="31" t="s">
        <v>513</v>
      </c>
      <c r="G5274" s="168" t="s">
        <v>1749</v>
      </c>
      <c r="H5274" s="31" t="s">
        <v>1742</v>
      </c>
      <c r="I5274" s="168" t="s">
        <v>9356</v>
      </c>
      <c r="J5274" s="173">
        <v>1.0</v>
      </c>
      <c r="K5274" s="31" t="s">
        <v>945</v>
      </c>
      <c r="L5274" s="31" t="s">
        <v>134</v>
      </c>
      <c r="M5274" s="174">
        <v>45764.0</v>
      </c>
      <c r="N5274" s="31" t="s">
        <v>78</v>
      </c>
      <c r="O5274" s="173">
        <v>1.0</v>
      </c>
    </row>
    <row r="5275">
      <c r="A5275" s="99" t="s">
        <v>11748</v>
      </c>
      <c r="B5275" s="168" t="s">
        <v>11749</v>
      </c>
      <c r="C5275" s="31" t="s">
        <v>1725</v>
      </c>
      <c r="D5275" s="168" t="s">
        <v>11750</v>
      </c>
      <c r="E5275" s="31" t="s">
        <v>11751</v>
      </c>
      <c r="F5275" s="31" t="s">
        <v>513</v>
      </c>
      <c r="G5275" s="163" t="s">
        <v>1728</v>
      </c>
      <c r="H5275" s="31" t="s">
        <v>1728</v>
      </c>
      <c r="I5275" s="168" t="s">
        <v>9356</v>
      </c>
      <c r="J5275" s="173">
        <v>1.0</v>
      </c>
      <c r="K5275" s="31" t="s">
        <v>945</v>
      </c>
      <c r="L5275" s="31" t="s">
        <v>134</v>
      </c>
      <c r="M5275" s="174">
        <v>45764.0</v>
      </c>
      <c r="N5275" s="31" t="s">
        <v>78</v>
      </c>
      <c r="O5275" s="173">
        <v>1.0</v>
      </c>
    </row>
    <row r="5276">
      <c r="A5276" s="99" t="s">
        <v>11752</v>
      </c>
      <c r="B5276" s="168" t="s">
        <v>11693</v>
      </c>
      <c r="C5276" s="31" t="s">
        <v>1732</v>
      </c>
      <c r="D5276" s="168" t="s">
        <v>11694</v>
      </c>
      <c r="E5276" s="31" t="s">
        <v>11695</v>
      </c>
      <c r="F5276" s="31" t="s">
        <v>722</v>
      </c>
      <c r="G5276" s="168" t="s">
        <v>6811</v>
      </c>
      <c r="H5276" s="31" t="s">
        <v>6812</v>
      </c>
      <c r="I5276" s="168" t="s">
        <v>9356</v>
      </c>
      <c r="J5276" s="173">
        <v>1.0</v>
      </c>
      <c r="K5276" s="31" t="s">
        <v>945</v>
      </c>
      <c r="L5276" s="31" t="s">
        <v>134</v>
      </c>
      <c r="M5276" s="174">
        <v>45764.0</v>
      </c>
      <c r="N5276" s="31" t="s">
        <v>78</v>
      </c>
      <c r="O5276" s="173">
        <v>1.0</v>
      </c>
    </row>
    <row r="5277">
      <c r="A5277" s="99" t="s">
        <v>11753</v>
      </c>
      <c r="B5277" s="168" t="s">
        <v>11754</v>
      </c>
      <c r="C5277" s="31" t="s">
        <v>1725</v>
      </c>
      <c r="D5277" s="168" t="s">
        <v>11755</v>
      </c>
      <c r="E5277" s="31" t="s">
        <v>11756</v>
      </c>
      <c r="F5277" s="31" t="s">
        <v>830</v>
      </c>
      <c r="G5277" s="163" t="s">
        <v>1728</v>
      </c>
      <c r="H5277" s="31" t="s">
        <v>1728</v>
      </c>
      <c r="I5277" s="168" t="s">
        <v>9356</v>
      </c>
      <c r="J5277" s="173">
        <v>1.0</v>
      </c>
      <c r="K5277" s="31" t="s">
        <v>945</v>
      </c>
      <c r="L5277" s="31" t="s">
        <v>134</v>
      </c>
      <c r="M5277" s="174">
        <v>45764.0</v>
      </c>
      <c r="N5277" s="31" t="s">
        <v>78</v>
      </c>
      <c r="O5277" s="173">
        <v>1.0</v>
      </c>
    </row>
    <row r="5278">
      <c r="A5278" s="99" t="s">
        <v>11757</v>
      </c>
      <c r="B5278" s="168" t="s">
        <v>11708</v>
      </c>
      <c r="C5278" s="31" t="s">
        <v>1732</v>
      </c>
      <c r="D5278" s="168" t="s">
        <v>11709</v>
      </c>
      <c r="E5278" s="31" t="s">
        <v>11710</v>
      </c>
      <c r="F5278" s="31" t="s">
        <v>401</v>
      </c>
      <c r="G5278" s="168" t="s">
        <v>1736</v>
      </c>
      <c r="H5278" s="31" t="s">
        <v>1733</v>
      </c>
      <c r="I5278" s="168" t="s">
        <v>1755</v>
      </c>
      <c r="J5278" s="173">
        <v>1.0</v>
      </c>
      <c r="K5278" s="31" t="s">
        <v>9</v>
      </c>
      <c r="L5278" s="31" t="s">
        <v>134</v>
      </c>
      <c r="M5278" s="174">
        <v>45764.0</v>
      </c>
      <c r="N5278" s="31" t="s">
        <v>78</v>
      </c>
      <c r="O5278" s="173">
        <v>1.0</v>
      </c>
    </row>
    <row r="5279">
      <c r="A5279" s="99" t="s">
        <v>11758</v>
      </c>
      <c r="B5279" s="168" t="s">
        <v>11741</v>
      </c>
      <c r="C5279" s="31" t="s">
        <v>1732</v>
      </c>
      <c r="D5279" s="168" t="s">
        <v>11742</v>
      </c>
      <c r="E5279" s="31" t="s">
        <v>11743</v>
      </c>
      <c r="F5279" s="31" t="s">
        <v>131</v>
      </c>
      <c r="G5279" s="168" t="s">
        <v>8730</v>
      </c>
      <c r="H5279" s="31" t="s">
        <v>8731</v>
      </c>
      <c r="I5279" s="168" t="s">
        <v>9356</v>
      </c>
      <c r="J5279" s="173">
        <v>1.0</v>
      </c>
      <c r="K5279" s="31" t="s">
        <v>945</v>
      </c>
      <c r="L5279" s="31" t="s">
        <v>134</v>
      </c>
      <c r="M5279" s="174">
        <v>45764.0</v>
      </c>
      <c r="N5279" s="31" t="s">
        <v>78</v>
      </c>
      <c r="O5279" s="173">
        <v>1.0</v>
      </c>
    </row>
    <row r="5280">
      <c r="A5280" s="99" t="s">
        <v>11759</v>
      </c>
      <c r="B5280" s="168" t="s">
        <v>11606</v>
      </c>
      <c r="C5280" s="31" t="s">
        <v>1735</v>
      </c>
      <c r="D5280" s="168" t="s">
        <v>11607</v>
      </c>
      <c r="E5280" s="31" t="s">
        <v>11608</v>
      </c>
      <c r="F5280" s="31" t="s">
        <v>725</v>
      </c>
      <c r="G5280" s="168" t="s">
        <v>8012</v>
      </c>
      <c r="H5280" s="31" t="s">
        <v>7841</v>
      </c>
      <c r="I5280" s="168" t="s">
        <v>1755</v>
      </c>
      <c r="J5280" s="173">
        <v>1.0</v>
      </c>
      <c r="K5280" s="31" t="s">
        <v>9</v>
      </c>
      <c r="L5280" s="31" t="s">
        <v>134</v>
      </c>
      <c r="M5280" s="174">
        <v>45764.0</v>
      </c>
      <c r="N5280" s="31" t="s">
        <v>78</v>
      </c>
      <c r="O5280" s="173">
        <v>1.0</v>
      </c>
    </row>
    <row r="5281">
      <c r="A5281" s="99" t="s">
        <v>11760</v>
      </c>
      <c r="B5281" s="168" t="s">
        <v>11669</v>
      </c>
      <c r="C5281" s="31" t="s">
        <v>1732</v>
      </c>
      <c r="D5281" s="168" t="s">
        <v>11670</v>
      </c>
      <c r="E5281" s="31" t="s">
        <v>5371</v>
      </c>
      <c r="F5281" s="31" t="s">
        <v>129</v>
      </c>
      <c r="G5281" s="168" t="s">
        <v>7953</v>
      </c>
      <c r="H5281" s="31" t="s">
        <v>7912</v>
      </c>
      <c r="I5281" s="168" t="s">
        <v>9356</v>
      </c>
      <c r="J5281" s="173">
        <v>1.0</v>
      </c>
      <c r="K5281" s="31" t="s">
        <v>945</v>
      </c>
      <c r="L5281" s="31" t="s">
        <v>134</v>
      </c>
      <c r="M5281" s="174">
        <v>45764.0</v>
      </c>
      <c r="N5281" s="31" t="s">
        <v>78</v>
      </c>
      <c r="O5281" s="173">
        <v>1.0</v>
      </c>
    </row>
    <row r="5282">
      <c r="A5282" s="99" t="s">
        <v>11761</v>
      </c>
      <c r="B5282" s="168" t="s">
        <v>11749</v>
      </c>
      <c r="C5282" s="31" t="s">
        <v>1732</v>
      </c>
      <c r="D5282" s="168" t="s">
        <v>11750</v>
      </c>
      <c r="E5282" s="31" t="s">
        <v>11751</v>
      </c>
      <c r="F5282" s="31" t="s">
        <v>513</v>
      </c>
      <c r="G5282" s="168" t="s">
        <v>8744</v>
      </c>
      <c r="H5282" s="31" t="s">
        <v>8048</v>
      </c>
      <c r="I5282" s="168" t="s">
        <v>9356</v>
      </c>
      <c r="J5282" s="173">
        <v>1.0</v>
      </c>
      <c r="K5282" s="31" t="s">
        <v>945</v>
      </c>
      <c r="L5282" s="31" t="s">
        <v>134</v>
      </c>
      <c r="M5282" s="174">
        <v>45764.0</v>
      </c>
      <c r="N5282" s="31" t="s">
        <v>78</v>
      </c>
      <c r="O5282" s="173">
        <v>1.0</v>
      </c>
    </row>
    <row r="5283">
      <c r="A5283" s="99" t="s">
        <v>11762</v>
      </c>
      <c r="B5283" s="168" t="s">
        <v>11735</v>
      </c>
      <c r="C5283" s="31" t="s">
        <v>1732</v>
      </c>
      <c r="D5283" s="168" t="s">
        <v>11736</v>
      </c>
      <c r="E5283" s="31" t="s">
        <v>11737</v>
      </c>
      <c r="F5283" s="31" t="s">
        <v>178</v>
      </c>
      <c r="G5283" s="168" t="s">
        <v>11502</v>
      </c>
      <c r="H5283" s="31" t="s">
        <v>11503</v>
      </c>
      <c r="I5283" s="168" t="s">
        <v>1755</v>
      </c>
      <c r="J5283" s="173">
        <v>1.0</v>
      </c>
      <c r="K5283" s="31" t="s">
        <v>9</v>
      </c>
      <c r="L5283" s="31" t="s">
        <v>134</v>
      </c>
      <c r="M5283" s="174">
        <v>45764.0</v>
      </c>
      <c r="N5283" s="31" t="s">
        <v>78</v>
      </c>
      <c r="O5283" s="173">
        <v>1.0</v>
      </c>
    </row>
    <row r="5284">
      <c r="A5284" s="99" t="s">
        <v>11763</v>
      </c>
      <c r="B5284" s="168" t="s">
        <v>11715</v>
      </c>
      <c r="C5284" s="31" t="s">
        <v>1732</v>
      </c>
      <c r="D5284" s="168" t="s">
        <v>11716</v>
      </c>
      <c r="E5284" s="31" t="s">
        <v>11717</v>
      </c>
      <c r="F5284" s="31" t="s">
        <v>178</v>
      </c>
      <c r="G5284" s="168" t="s">
        <v>10510</v>
      </c>
      <c r="H5284" s="31" t="s">
        <v>10511</v>
      </c>
      <c r="I5284" s="168" t="s">
        <v>1755</v>
      </c>
      <c r="J5284" s="173">
        <v>1.0</v>
      </c>
      <c r="K5284" s="31" t="s">
        <v>9</v>
      </c>
      <c r="L5284" s="31" t="s">
        <v>134</v>
      </c>
      <c r="M5284" s="174">
        <v>45764.0</v>
      </c>
      <c r="N5284" s="31" t="s">
        <v>78</v>
      </c>
      <c r="O5284" s="173">
        <v>1.0</v>
      </c>
    </row>
    <row r="5285">
      <c r="A5285" s="99" t="s">
        <v>11764</v>
      </c>
      <c r="B5285" s="168" t="s">
        <v>11673</v>
      </c>
      <c r="C5285" s="31" t="s">
        <v>1732</v>
      </c>
      <c r="D5285" s="168" t="s">
        <v>11674</v>
      </c>
      <c r="E5285" s="31" t="s">
        <v>11675</v>
      </c>
      <c r="F5285" s="31" t="s">
        <v>513</v>
      </c>
      <c r="G5285" s="168" t="s">
        <v>8744</v>
      </c>
      <c r="H5285" s="31" t="s">
        <v>8048</v>
      </c>
      <c r="I5285" s="168" t="s">
        <v>9356</v>
      </c>
      <c r="J5285" s="173">
        <v>1.0</v>
      </c>
      <c r="K5285" s="31" t="s">
        <v>945</v>
      </c>
      <c r="L5285" s="31" t="s">
        <v>134</v>
      </c>
      <c r="M5285" s="174">
        <v>45764.0</v>
      </c>
      <c r="N5285" s="31" t="s">
        <v>78</v>
      </c>
      <c r="O5285" s="173">
        <v>1.0</v>
      </c>
    </row>
    <row r="5286">
      <c r="A5286" s="99" t="s">
        <v>11765</v>
      </c>
      <c r="B5286" s="168" t="s">
        <v>11632</v>
      </c>
      <c r="C5286" s="31" t="s">
        <v>1735</v>
      </c>
      <c r="D5286" s="168" t="s">
        <v>11633</v>
      </c>
      <c r="E5286" s="31" t="s">
        <v>11634</v>
      </c>
      <c r="F5286" s="31" t="s">
        <v>129</v>
      </c>
      <c r="G5286" s="168" t="s">
        <v>7953</v>
      </c>
      <c r="H5286" s="31" t="s">
        <v>7912</v>
      </c>
      <c r="I5286" s="168" t="s">
        <v>1755</v>
      </c>
      <c r="J5286" s="173">
        <v>1.0</v>
      </c>
      <c r="K5286" s="31" t="s">
        <v>9</v>
      </c>
      <c r="L5286" s="31" t="s">
        <v>134</v>
      </c>
      <c r="M5286" s="174">
        <v>45764.0</v>
      </c>
      <c r="N5286" s="31" t="s">
        <v>78</v>
      </c>
      <c r="O5286" s="173">
        <v>1.0</v>
      </c>
    </row>
    <row r="5287">
      <c r="A5287" s="99" t="s">
        <v>11766</v>
      </c>
      <c r="B5287" s="168" t="s">
        <v>11754</v>
      </c>
      <c r="C5287" s="31" t="s">
        <v>1732</v>
      </c>
      <c r="D5287" s="168" t="s">
        <v>11755</v>
      </c>
      <c r="E5287" s="31" t="s">
        <v>11756</v>
      </c>
      <c r="F5287" s="31" t="s">
        <v>830</v>
      </c>
      <c r="G5287" s="168" t="s">
        <v>6811</v>
      </c>
      <c r="H5287" s="31" t="s">
        <v>6812</v>
      </c>
      <c r="I5287" s="168" t="s">
        <v>9356</v>
      </c>
      <c r="J5287" s="173">
        <v>1.0</v>
      </c>
      <c r="K5287" s="31" t="s">
        <v>945</v>
      </c>
      <c r="L5287" s="31" t="s">
        <v>134</v>
      </c>
      <c r="M5287" s="174">
        <v>45764.0</v>
      </c>
      <c r="N5287" s="31" t="s">
        <v>78</v>
      </c>
      <c r="O5287" s="173">
        <v>1.0</v>
      </c>
    </row>
    <row r="5288">
      <c r="A5288" s="99" t="s">
        <v>11767</v>
      </c>
      <c r="B5288" s="168" t="s">
        <v>11726</v>
      </c>
      <c r="C5288" s="31" t="s">
        <v>1732</v>
      </c>
      <c r="D5288" s="168" t="s">
        <v>11727</v>
      </c>
      <c r="E5288" s="31" t="s">
        <v>11728</v>
      </c>
      <c r="F5288" s="31" t="s">
        <v>178</v>
      </c>
      <c r="G5288" s="168" t="s">
        <v>8778</v>
      </c>
      <c r="H5288" s="31" t="s">
        <v>8043</v>
      </c>
      <c r="I5288" s="168" t="s">
        <v>1755</v>
      </c>
      <c r="J5288" s="173">
        <v>1.0</v>
      </c>
      <c r="K5288" s="31" t="s">
        <v>9</v>
      </c>
      <c r="L5288" s="31" t="s">
        <v>134</v>
      </c>
      <c r="M5288" s="174">
        <v>45764.0</v>
      </c>
      <c r="N5288" s="31" t="s">
        <v>78</v>
      </c>
      <c r="O5288" s="173">
        <v>1.0</v>
      </c>
    </row>
    <row r="5289">
      <c r="A5289" s="99" t="s">
        <v>11768</v>
      </c>
      <c r="B5289" s="168" t="s">
        <v>11730</v>
      </c>
      <c r="C5289" s="31" t="s">
        <v>1732</v>
      </c>
      <c r="D5289" s="168" t="s">
        <v>11731</v>
      </c>
      <c r="E5289" s="31" t="s">
        <v>11732</v>
      </c>
      <c r="F5289" s="31" t="s">
        <v>178</v>
      </c>
      <c r="G5289" s="168" t="s">
        <v>10510</v>
      </c>
      <c r="H5289" s="31" t="s">
        <v>10511</v>
      </c>
      <c r="I5289" s="168" t="s">
        <v>1755</v>
      </c>
      <c r="J5289" s="173">
        <v>1.0</v>
      </c>
      <c r="K5289" s="31" t="s">
        <v>9</v>
      </c>
      <c r="L5289" s="31" t="s">
        <v>134</v>
      </c>
      <c r="M5289" s="174">
        <v>45764.0</v>
      </c>
      <c r="N5289" s="31" t="s">
        <v>78</v>
      </c>
      <c r="O5289" s="173">
        <v>1.0</v>
      </c>
    </row>
    <row r="5290">
      <c r="A5290" s="99" t="s">
        <v>11769</v>
      </c>
      <c r="B5290" s="168" t="s">
        <v>11703</v>
      </c>
      <c r="C5290" s="31" t="s">
        <v>1732</v>
      </c>
      <c r="D5290" s="168" t="s">
        <v>11704</v>
      </c>
      <c r="E5290" s="31" t="s">
        <v>11705</v>
      </c>
      <c r="F5290" s="31" t="s">
        <v>401</v>
      </c>
      <c r="G5290" s="168" t="s">
        <v>8778</v>
      </c>
      <c r="H5290" s="31" t="s">
        <v>8043</v>
      </c>
      <c r="I5290" s="168" t="s">
        <v>1755</v>
      </c>
      <c r="J5290" s="173">
        <v>1.0</v>
      </c>
      <c r="K5290" s="31" t="s">
        <v>9</v>
      </c>
      <c r="L5290" s="31" t="s">
        <v>134</v>
      </c>
      <c r="M5290" s="174">
        <v>45764.0</v>
      </c>
      <c r="N5290" s="31" t="s">
        <v>78</v>
      </c>
      <c r="O5290" s="173">
        <v>1.0</v>
      </c>
    </row>
    <row r="5291">
      <c r="A5291" s="99" t="s">
        <v>11770</v>
      </c>
      <c r="B5291" s="168" t="s">
        <v>11603</v>
      </c>
      <c r="C5291" s="31" t="s">
        <v>1735</v>
      </c>
      <c r="D5291" s="168" t="s">
        <v>11604</v>
      </c>
      <c r="E5291" s="31" t="s">
        <v>2692</v>
      </c>
      <c r="F5291" s="31" t="s">
        <v>517</v>
      </c>
      <c r="G5291" s="168" t="s">
        <v>6736</v>
      </c>
      <c r="H5291" s="31" t="s">
        <v>6716</v>
      </c>
      <c r="I5291" s="168" t="s">
        <v>1755</v>
      </c>
      <c r="J5291" s="173">
        <v>1.0</v>
      </c>
      <c r="K5291" s="31" t="s">
        <v>9</v>
      </c>
      <c r="L5291" s="31" t="s">
        <v>134</v>
      </c>
      <c r="M5291" s="174">
        <v>45764.0</v>
      </c>
      <c r="N5291" s="31" t="s">
        <v>78</v>
      </c>
      <c r="O5291" s="173">
        <v>1.0</v>
      </c>
    </row>
    <row r="5292">
      <c r="A5292" s="99" t="s">
        <v>11771</v>
      </c>
      <c r="B5292" s="168" t="s">
        <v>11622</v>
      </c>
      <c r="C5292" s="31" t="s">
        <v>1735</v>
      </c>
      <c r="D5292" s="168" t="s">
        <v>11623</v>
      </c>
      <c r="E5292" s="31" t="s">
        <v>9775</v>
      </c>
      <c r="F5292" s="31" t="s">
        <v>401</v>
      </c>
      <c r="G5292" s="168" t="s">
        <v>8744</v>
      </c>
      <c r="H5292" s="31" t="s">
        <v>8048</v>
      </c>
      <c r="I5292" s="168" t="s">
        <v>9356</v>
      </c>
      <c r="J5292" s="173">
        <v>1.0</v>
      </c>
      <c r="K5292" s="31" t="s">
        <v>945</v>
      </c>
      <c r="L5292" s="31" t="s">
        <v>134</v>
      </c>
      <c r="M5292" s="174">
        <v>45764.0</v>
      </c>
      <c r="N5292" s="31" t="s">
        <v>78</v>
      </c>
      <c r="O5292" s="173">
        <v>1.0</v>
      </c>
    </row>
    <row r="5293">
      <c r="A5293" s="99" t="s">
        <v>11772</v>
      </c>
      <c r="B5293" s="168" t="s">
        <v>11773</v>
      </c>
      <c r="C5293" s="31" t="s">
        <v>1725</v>
      </c>
      <c r="D5293" s="168" t="s">
        <v>11774</v>
      </c>
      <c r="E5293" s="31" t="s">
        <v>11775</v>
      </c>
      <c r="F5293" s="31" t="s">
        <v>178</v>
      </c>
      <c r="G5293" s="163" t="s">
        <v>1728</v>
      </c>
      <c r="H5293" s="31" t="s">
        <v>1728</v>
      </c>
      <c r="I5293" s="168" t="s">
        <v>9356</v>
      </c>
      <c r="J5293" s="173">
        <v>1.0</v>
      </c>
      <c r="K5293" s="31" t="s">
        <v>945</v>
      </c>
      <c r="L5293" s="31" t="s">
        <v>134</v>
      </c>
      <c r="M5293" s="174">
        <v>45764.0</v>
      </c>
      <c r="N5293" s="31" t="s">
        <v>78</v>
      </c>
      <c r="O5293" s="173">
        <v>1.0</v>
      </c>
    </row>
    <row r="5294">
      <c r="A5294" s="99" t="s">
        <v>11776</v>
      </c>
      <c r="B5294" s="168" t="s">
        <v>11773</v>
      </c>
      <c r="C5294" s="31" t="s">
        <v>1732</v>
      </c>
      <c r="D5294" s="168" t="s">
        <v>11774</v>
      </c>
      <c r="E5294" s="31" t="s">
        <v>11775</v>
      </c>
      <c r="F5294" s="31" t="s">
        <v>178</v>
      </c>
      <c r="G5294" s="168" t="s">
        <v>10510</v>
      </c>
      <c r="H5294" s="31" t="s">
        <v>10511</v>
      </c>
      <c r="I5294" s="168" t="s">
        <v>9356</v>
      </c>
      <c r="J5294" s="173">
        <v>1.0</v>
      </c>
      <c r="K5294" s="31" t="s">
        <v>945</v>
      </c>
      <c r="L5294" s="31" t="s">
        <v>134</v>
      </c>
      <c r="M5294" s="174">
        <v>45764.0</v>
      </c>
      <c r="N5294" s="31" t="s">
        <v>78</v>
      </c>
      <c r="O5294" s="173">
        <v>1.0</v>
      </c>
    </row>
    <row r="5295">
      <c r="A5295" s="99" t="s">
        <v>11777</v>
      </c>
      <c r="B5295" s="168" t="s">
        <v>11778</v>
      </c>
      <c r="C5295" s="31" t="s">
        <v>1725</v>
      </c>
      <c r="D5295" s="168" t="s">
        <v>11779</v>
      </c>
      <c r="E5295" s="31" t="s">
        <v>11780</v>
      </c>
      <c r="F5295" s="31" t="s">
        <v>178</v>
      </c>
      <c r="G5295" s="163" t="s">
        <v>1728</v>
      </c>
      <c r="H5295" s="31" t="s">
        <v>1728</v>
      </c>
      <c r="I5295" s="168" t="s">
        <v>1755</v>
      </c>
      <c r="J5295" s="173">
        <v>1.0</v>
      </c>
      <c r="K5295" s="31" t="s">
        <v>9</v>
      </c>
      <c r="L5295" s="31" t="s">
        <v>134</v>
      </c>
      <c r="M5295" s="174">
        <v>45764.0</v>
      </c>
      <c r="N5295" s="31" t="s">
        <v>78</v>
      </c>
      <c r="O5295" s="173">
        <v>1.0</v>
      </c>
    </row>
    <row r="5296">
      <c r="A5296" s="99" t="s">
        <v>11781</v>
      </c>
      <c r="B5296" s="168" t="s">
        <v>11782</v>
      </c>
      <c r="C5296" s="31" t="s">
        <v>1725</v>
      </c>
      <c r="D5296" s="168" t="s">
        <v>11783</v>
      </c>
      <c r="E5296" s="31" t="s">
        <v>9872</v>
      </c>
      <c r="F5296" s="31" t="s">
        <v>830</v>
      </c>
      <c r="G5296" s="163" t="s">
        <v>1728</v>
      </c>
      <c r="H5296" s="31" t="s">
        <v>1728</v>
      </c>
      <c r="I5296" s="168" t="s">
        <v>9356</v>
      </c>
      <c r="J5296" s="173">
        <v>1.0</v>
      </c>
      <c r="K5296" s="31" t="s">
        <v>945</v>
      </c>
      <c r="L5296" s="31" t="s">
        <v>134</v>
      </c>
      <c r="M5296" s="174">
        <v>45764.0</v>
      </c>
      <c r="N5296" s="31" t="s">
        <v>78</v>
      </c>
      <c r="O5296" s="173">
        <v>1.0</v>
      </c>
    </row>
    <row r="5297">
      <c r="A5297" s="99" t="s">
        <v>11784</v>
      </c>
      <c r="B5297" s="168" t="s">
        <v>11785</v>
      </c>
      <c r="C5297" s="31" t="s">
        <v>1725</v>
      </c>
      <c r="D5297" s="168" t="s">
        <v>11786</v>
      </c>
      <c r="E5297" s="31" t="s">
        <v>7983</v>
      </c>
      <c r="F5297" s="31" t="s">
        <v>132</v>
      </c>
      <c r="G5297" s="163" t="s">
        <v>1728</v>
      </c>
      <c r="H5297" s="31" t="s">
        <v>1728</v>
      </c>
      <c r="I5297" s="168" t="s">
        <v>9356</v>
      </c>
      <c r="J5297" s="173">
        <v>1.0</v>
      </c>
      <c r="K5297" s="31" t="s">
        <v>945</v>
      </c>
      <c r="L5297" s="31" t="s">
        <v>134</v>
      </c>
      <c r="M5297" s="174">
        <v>45764.0</v>
      </c>
      <c r="N5297" s="31" t="s">
        <v>78</v>
      </c>
      <c r="O5297" s="173">
        <v>1.0</v>
      </c>
    </row>
    <row r="5298">
      <c r="A5298" s="99" t="s">
        <v>11787</v>
      </c>
      <c r="B5298" s="168" t="s">
        <v>11788</v>
      </c>
      <c r="C5298" s="31" t="s">
        <v>1725</v>
      </c>
      <c r="D5298" s="168" t="s">
        <v>11789</v>
      </c>
      <c r="E5298" s="31" t="s">
        <v>11790</v>
      </c>
      <c r="F5298" s="31" t="s">
        <v>722</v>
      </c>
      <c r="G5298" s="163" t="s">
        <v>1728</v>
      </c>
      <c r="H5298" s="31" t="s">
        <v>1728</v>
      </c>
      <c r="I5298" s="168" t="s">
        <v>1755</v>
      </c>
      <c r="J5298" s="173">
        <v>1.0</v>
      </c>
      <c r="K5298" s="31" t="s">
        <v>9</v>
      </c>
      <c r="L5298" s="31" t="s">
        <v>134</v>
      </c>
      <c r="M5298" s="174">
        <v>45764.0</v>
      </c>
      <c r="N5298" s="31" t="s">
        <v>78</v>
      </c>
      <c r="O5298" s="173">
        <v>1.0</v>
      </c>
    </row>
    <row r="5299">
      <c r="A5299" s="99" t="s">
        <v>11791</v>
      </c>
      <c r="B5299" s="168" t="s">
        <v>11782</v>
      </c>
      <c r="C5299" s="31" t="s">
        <v>1732</v>
      </c>
      <c r="D5299" s="168" t="s">
        <v>11783</v>
      </c>
      <c r="E5299" s="31" t="s">
        <v>9872</v>
      </c>
      <c r="F5299" s="31" t="s">
        <v>830</v>
      </c>
      <c r="G5299" s="168" t="s">
        <v>6891</v>
      </c>
      <c r="H5299" s="31" t="s">
        <v>6719</v>
      </c>
      <c r="I5299" s="168" t="s">
        <v>9356</v>
      </c>
      <c r="J5299" s="173">
        <v>1.0</v>
      </c>
      <c r="K5299" s="31" t="s">
        <v>945</v>
      </c>
      <c r="L5299" s="31" t="s">
        <v>134</v>
      </c>
      <c r="M5299" s="174">
        <v>45764.0</v>
      </c>
      <c r="N5299" s="31" t="s">
        <v>78</v>
      </c>
      <c r="O5299" s="173">
        <v>1.0</v>
      </c>
    </row>
    <row r="5300">
      <c r="A5300" s="99" t="s">
        <v>11792</v>
      </c>
      <c r="B5300" s="168" t="s">
        <v>11793</v>
      </c>
      <c r="C5300" s="31" t="s">
        <v>1725</v>
      </c>
      <c r="D5300" s="168" t="s">
        <v>11794</v>
      </c>
      <c r="E5300" s="31" t="s">
        <v>9322</v>
      </c>
      <c r="F5300" s="31" t="s">
        <v>132</v>
      </c>
      <c r="G5300" s="163" t="s">
        <v>1728</v>
      </c>
      <c r="H5300" s="31" t="s">
        <v>1728</v>
      </c>
      <c r="I5300" s="168" t="s">
        <v>9356</v>
      </c>
      <c r="J5300" s="173">
        <v>1.0</v>
      </c>
      <c r="K5300" s="31" t="s">
        <v>945</v>
      </c>
      <c r="L5300" s="31" t="s">
        <v>134</v>
      </c>
      <c r="M5300" s="174">
        <v>45764.0</v>
      </c>
      <c r="N5300" s="31" t="s">
        <v>78</v>
      </c>
      <c r="O5300" s="173">
        <v>1.0</v>
      </c>
    </row>
    <row r="5301">
      <c r="A5301" s="99" t="s">
        <v>11795</v>
      </c>
      <c r="B5301" s="168" t="s">
        <v>11682</v>
      </c>
      <c r="C5301" s="31" t="s">
        <v>1735</v>
      </c>
      <c r="D5301" s="168" t="s">
        <v>11683</v>
      </c>
      <c r="E5301" s="31" t="s">
        <v>11684</v>
      </c>
      <c r="F5301" s="31" t="s">
        <v>725</v>
      </c>
      <c r="G5301" s="168" t="s">
        <v>8012</v>
      </c>
      <c r="H5301" s="31" t="s">
        <v>7841</v>
      </c>
      <c r="I5301" s="168" t="s">
        <v>1755</v>
      </c>
      <c r="J5301" s="173">
        <v>1.0</v>
      </c>
      <c r="K5301" s="31" t="s">
        <v>9</v>
      </c>
      <c r="L5301" s="31" t="s">
        <v>134</v>
      </c>
      <c r="M5301" s="174">
        <v>45764.0</v>
      </c>
      <c r="N5301" s="31" t="s">
        <v>78</v>
      </c>
      <c r="O5301" s="173">
        <v>1.0</v>
      </c>
    </row>
    <row r="5302">
      <c r="A5302" s="99" t="s">
        <v>11796</v>
      </c>
      <c r="B5302" s="168" t="s">
        <v>11778</v>
      </c>
      <c r="C5302" s="31" t="s">
        <v>1732</v>
      </c>
      <c r="D5302" s="168" t="s">
        <v>11779</v>
      </c>
      <c r="E5302" s="31" t="s">
        <v>11780</v>
      </c>
      <c r="F5302" s="31" t="s">
        <v>178</v>
      </c>
      <c r="G5302" s="168" t="s">
        <v>11502</v>
      </c>
      <c r="H5302" s="31" t="s">
        <v>11503</v>
      </c>
      <c r="I5302" s="168" t="s">
        <v>1755</v>
      </c>
      <c r="J5302" s="173">
        <v>1.0</v>
      </c>
      <c r="K5302" s="31" t="s">
        <v>9</v>
      </c>
      <c r="L5302" s="31" t="s">
        <v>134</v>
      </c>
      <c r="M5302" s="174">
        <v>45764.0</v>
      </c>
      <c r="N5302" s="31" t="s">
        <v>78</v>
      </c>
      <c r="O5302" s="173">
        <v>1.0</v>
      </c>
    </row>
    <row r="5303">
      <c r="A5303" s="99" t="s">
        <v>11797</v>
      </c>
      <c r="B5303" s="168" t="s">
        <v>11785</v>
      </c>
      <c r="C5303" s="31" t="s">
        <v>1732</v>
      </c>
      <c r="D5303" s="168" t="s">
        <v>11786</v>
      </c>
      <c r="E5303" s="31" t="s">
        <v>7983</v>
      </c>
      <c r="F5303" s="31" t="s">
        <v>132</v>
      </c>
      <c r="G5303" s="168" t="s">
        <v>8730</v>
      </c>
      <c r="H5303" s="31" t="s">
        <v>8731</v>
      </c>
      <c r="I5303" s="168" t="s">
        <v>9356</v>
      </c>
      <c r="J5303" s="173">
        <v>1.0</v>
      </c>
      <c r="K5303" s="31" t="s">
        <v>945</v>
      </c>
      <c r="L5303" s="31" t="s">
        <v>134</v>
      </c>
      <c r="M5303" s="174">
        <v>45764.0</v>
      </c>
      <c r="N5303" s="31" t="s">
        <v>78</v>
      </c>
      <c r="O5303" s="173">
        <v>1.0</v>
      </c>
    </row>
    <row r="5304">
      <c r="A5304" s="99" t="s">
        <v>11798</v>
      </c>
      <c r="B5304" s="168" t="s">
        <v>11788</v>
      </c>
      <c r="C5304" s="31" t="s">
        <v>1732</v>
      </c>
      <c r="D5304" s="168" t="s">
        <v>11789</v>
      </c>
      <c r="E5304" s="31" t="s">
        <v>11790</v>
      </c>
      <c r="F5304" s="31" t="s">
        <v>722</v>
      </c>
      <c r="G5304" s="168" t="s">
        <v>8012</v>
      </c>
      <c r="H5304" s="31" t="s">
        <v>7841</v>
      </c>
      <c r="I5304" s="168" t="s">
        <v>1755</v>
      </c>
      <c r="J5304" s="173">
        <v>1.0</v>
      </c>
      <c r="K5304" s="31" t="s">
        <v>9</v>
      </c>
      <c r="L5304" s="31" t="s">
        <v>134</v>
      </c>
      <c r="M5304" s="174">
        <v>45764.0</v>
      </c>
      <c r="N5304" s="31" t="s">
        <v>78</v>
      </c>
      <c r="O5304" s="173">
        <v>1.0</v>
      </c>
    </row>
    <row r="5305">
      <c r="A5305" s="99" t="s">
        <v>11799</v>
      </c>
      <c r="B5305" s="168" t="s">
        <v>11678</v>
      </c>
      <c r="C5305" s="31" t="s">
        <v>1735</v>
      </c>
      <c r="D5305" s="168" t="s">
        <v>11679</v>
      </c>
      <c r="E5305" s="31" t="s">
        <v>11680</v>
      </c>
      <c r="F5305" s="31" t="s">
        <v>513</v>
      </c>
      <c r="G5305" s="168" t="s">
        <v>1736</v>
      </c>
      <c r="H5305" s="31" t="s">
        <v>1733</v>
      </c>
      <c r="I5305" s="168" t="s">
        <v>1755</v>
      </c>
      <c r="J5305" s="173">
        <v>1.0</v>
      </c>
      <c r="K5305" s="31" t="s">
        <v>9</v>
      </c>
      <c r="L5305" s="31" t="s">
        <v>134</v>
      </c>
      <c r="M5305" s="174">
        <v>45764.0</v>
      </c>
      <c r="N5305" s="31" t="s">
        <v>78</v>
      </c>
      <c r="O5305" s="173">
        <v>1.0</v>
      </c>
    </row>
    <row r="5306">
      <c r="A5306" s="99" t="s">
        <v>11800</v>
      </c>
      <c r="B5306" s="168" t="s">
        <v>11793</v>
      </c>
      <c r="C5306" s="31" t="s">
        <v>1732</v>
      </c>
      <c r="D5306" s="168" t="s">
        <v>11794</v>
      </c>
      <c r="E5306" s="31" t="s">
        <v>9322</v>
      </c>
      <c r="F5306" s="31" t="s">
        <v>132</v>
      </c>
      <c r="G5306" s="168" t="s">
        <v>8829</v>
      </c>
      <c r="H5306" s="31" t="s">
        <v>8830</v>
      </c>
      <c r="I5306" s="168" t="s">
        <v>9356</v>
      </c>
      <c r="J5306" s="173">
        <v>1.0</v>
      </c>
      <c r="K5306" s="31" t="s">
        <v>945</v>
      </c>
      <c r="L5306" s="31" t="s">
        <v>134</v>
      </c>
      <c r="M5306" s="174">
        <v>45764.0</v>
      </c>
      <c r="N5306" s="31" t="s">
        <v>78</v>
      </c>
      <c r="O5306" s="173">
        <v>1.0</v>
      </c>
    </row>
    <row r="5307">
      <c r="A5307" s="99" t="s">
        <v>11801</v>
      </c>
      <c r="B5307" s="168" t="s">
        <v>11802</v>
      </c>
      <c r="C5307" s="31" t="s">
        <v>1725</v>
      </c>
      <c r="D5307" s="168" t="s">
        <v>11803</v>
      </c>
      <c r="E5307" s="31" t="s">
        <v>11804</v>
      </c>
      <c r="F5307" s="31" t="s">
        <v>132</v>
      </c>
      <c r="G5307" s="163" t="s">
        <v>1728</v>
      </c>
      <c r="H5307" s="31" t="s">
        <v>1728</v>
      </c>
      <c r="I5307" s="168" t="s">
        <v>9356</v>
      </c>
      <c r="J5307" s="173">
        <v>1.0</v>
      </c>
      <c r="K5307" s="31" t="s">
        <v>945</v>
      </c>
      <c r="L5307" s="31" t="s">
        <v>134</v>
      </c>
      <c r="M5307" s="174">
        <v>45764.0</v>
      </c>
      <c r="N5307" s="31" t="s">
        <v>78</v>
      </c>
      <c r="O5307" s="173">
        <v>1.0</v>
      </c>
    </row>
    <row r="5308">
      <c r="A5308" s="99" t="s">
        <v>11805</v>
      </c>
      <c r="B5308" s="168" t="s">
        <v>11730</v>
      </c>
      <c r="C5308" s="31" t="s">
        <v>1735</v>
      </c>
      <c r="D5308" s="168" t="s">
        <v>11731</v>
      </c>
      <c r="E5308" s="31" t="s">
        <v>11732</v>
      </c>
      <c r="F5308" s="31" t="s">
        <v>178</v>
      </c>
      <c r="G5308" s="168" t="s">
        <v>10510</v>
      </c>
      <c r="H5308" s="31" t="s">
        <v>10511</v>
      </c>
      <c r="I5308" s="168" t="s">
        <v>1755</v>
      </c>
      <c r="J5308" s="173">
        <v>1.0</v>
      </c>
      <c r="K5308" s="31" t="s">
        <v>9</v>
      </c>
      <c r="L5308" s="31" t="s">
        <v>134</v>
      </c>
      <c r="M5308" s="174">
        <v>45764.0</v>
      </c>
      <c r="N5308" s="31" t="s">
        <v>78</v>
      </c>
      <c r="O5308" s="173">
        <v>1.0</v>
      </c>
    </row>
    <row r="5309">
      <c r="A5309" s="99" t="s">
        <v>11806</v>
      </c>
      <c r="B5309" s="168" t="s">
        <v>11802</v>
      </c>
      <c r="C5309" s="31" t="s">
        <v>1732</v>
      </c>
      <c r="D5309" s="168" t="s">
        <v>11803</v>
      </c>
      <c r="E5309" s="31" t="s">
        <v>11804</v>
      </c>
      <c r="F5309" s="31" t="s">
        <v>132</v>
      </c>
      <c r="G5309" s="168" t="s">
        <v>6811</v>
      </c>
      <c r="H5309" s="31" t="s">
        <v>6812</v>
      </c>
      <c r="I5309" s="168" t="s">
        <v>9356</v>
      </c>
      <c r="J5309" s="173">
        <v>1.0</v>
      </c>
      <c r="K5309" s="31" t="s">
        <v>945</v>
      </c>
      <c r="L5309" s="31" t="s">
        <v>134</v>
      </c>
      <c r="M5309" s="174">
        <v>45764.0</v>
      </c>
      <c r="N5309" s="31" t="s">
        <v>78</v>
      </c>
      <c r="O5309" s="173">
        <v>1.0</v>
      </c>
    </row>
    <row r="5310">
      <c r="A5310" s="99" t="s">
        <v>11807</v>
      </c>
      <c r="B5310" s="168" t="s">
        <v>11637</v>
      </c>
      <c r="C5310" s="31" t="s">
        <v>1735</v>
      </c>
      <c r="D5310" s="168" t="s">
        <v>11638</v>
      </c>
      <c r="E5310" s="31" t="s">
        <v>11639</v>
      </c>
      <c r="F5310" s="31" t="s">
        <v>129</v>
      </c>
      <c r="G5310" s="168" t="s">
        <v>8829</v>
      </c>
      <c r="H5310" s="31" t="s">
        <v>8830</v>
      </c>
      <c r="I5310" s="168" t="s">
        <v>1755</v>
      </c>
      <c r="J5310" s="173">
        <v>1.0</v>
      </c>
      <c r="K5310" s="31" t="s">
        <v>9</v>
      </c>
      <c r="L5310" s="31" t="s">
        <v>134</v>
      </c>
      <c r="M5310" s="174">
        <v>45764.0</v>
      </c>
      <c r="N5310" s="31" t="s">
        <v>78</v>
      </c>
      <c r="O5310" s="173">
        <v>1.0</v>
      </c>
    </row>
    <row r="5311">
      <c r="A5311" s="99" t="s">
        <v>11808</v>
      </c>
      <c r="B5311" s="168" t="s">
        <v>11809</v>
      </c>
      <c r="C5311" s="31" t="s">
        <v>1725</v>
      </c>
      <c r="D5311" s="168" t="s">
        <v>11810</v>
      </c>
      <c r="E5311" s="31" t="s">
        <v>11811</v>
      </c>
      <c r="F5311" s="31" t="s">
        <v>403</v>
      </c>
      <c r="G5311" s="163" t="s">
        <v>1728</v>
      </c>
      <c r="H5311" s="31" t="s">
        <v>1728</v>
      </c>
      <c r="I5311" s="168" t="s">
        <v>1755</v>
      </c>
      <c r="J5311" s="173">
        <v>1.0</v>
      </c>
      <c r="K5311" s="31" t="s">
        <v>9</v>
      </c>
      <c r="L5311" s="31" t="s">
        <v>134</v>
      </c>
      <c r="M5311" s="174">
        <v>45764.0</v>
      </c>
      <c r="N5311" s="31" t="s">
        <v>78</v>
      </c>
      <c r="O5311" s="173">
        <v>1.0</v>
      </c>
    </row>
    <row r="5312">
      <c r="A5312" s="99" t="s">
        <v>11812</v>
      </c>
      <c r="B5312" s="168" t="s">
        <v>11813</v>
      </c>
      <c r="C5312" s="31" t="s">
        <v>1725</v>
      </c>
      <c r="D5312" s="168" t="s">
        <v>11814</v>
      </c>
      <c r="E5312" s="31" t="s">
        <v>11815</v>
      </c>
      <c r="F5312" s="31" t="s">
        <v>725</v>
      </c>
      <c r="G5312" s="163" t="s">
        <v>1728</v>
      </c>
      <c r="H5312" s="31" t="s">
        <v>1728</v>
      </c>
      <c r="I5312" s="168" t="s">
        <v>1755</v>
      </c>
      <c r="J5312" s="173">
        <v>1.0</v>
      </c>
      <c r="K5312" s="31" t="s">
        <v>9</v>
      </c>
      <c r="L5312" s="31" t="s">
        <v>134</v>
      </c>
      <c r="M5312" s="174">
        <v>45764.0</v>
      </c>
      <c r="N5312" s="31" t="s">
        <v>78</v>
      </c>
      <c r="O5312" s="173">
        <v>1.0</v>
      </c>
    </row>
    <row r="5313">
      <c r="A5313" s="99" t="s">
        <v>11816</v>
      </c>
      <c r="B5313" s="168" t="s">
        <v>11809</v>
      </c>
      <c r="C5313" s="31" t="s">
        <v>1732</v>
      </c>
      <c r="D5313" s="168" t="s">
        <v>11810</v>
      </c>
      <c r="E5313" s="31" t="s">
        <v>11811</v>
      </c>
      <c r="F5313" s="31" t="s">
        <v>403</v>
      </c>
      <c r="G5313" s="168" t="s">
        <v>8778</v>
      </c>
      <c r="H5313" s="31" t="s">
        <v>8043</v>
      </c>
      <c r="I5313" s="168" t="s">
        <v>1755</v>
      </c>
      <c r="J5313" s="173">
        <v>1.0</v>
      </c>
      <c r="K5313" s="31" t="s">
        <v>9</v>
      </c>
      <c r="L5313" s="31" t="s">
        <v>134</v>
      </c>
      <c r="M5313" s="174">
        <v>45764.0</v>
      </c>
      <c r="N5313" s="31" t="s">
        <v>78</v>
      </c>
      <c r="O5313" s="173">
        <v>1.0</v>
      </c>
    </row>
    <row r="5314">
      <c r="A5314" s="99" t="s">
        <v>11817</v>
      </c>
      <c r="B5314" s="168" t="s">
        <v>11818</v>
      </c>
      <c r="C5314" s="31" t="s">
        <v>1725</v>
      </c>
      <c r="D5314" s="168" t="s">
        <v>11819</v>
      </c>
      <c r="E5314" s="31" t="s">
        <v>11223</v>
      </c>
      <c r="F5314" s="31" t="s">
        <v>132</v>
      </c>
      <c r="G5314" s="163" t="s">
        <v>1728</v>
      </c>
      <c r="H5314" s="31" t="s">
        <v>1728</v>
      </c>
      <c r="I5314" s="168" t="s">
        <v>9356</v>
      </c>
      <c r="J5314" s="173">
        <v>1.0</v>
      </c>
      <c r="K5314" s="31" t="s">
        <v>945</v>
      </c>
      <c r="L5314" s="31" t="s">
        <v>134</v>
      </c>
      <c r="M5314" s="174">
        <v>45764.0</v>
      </c>
      <c r="N5314" s="31" t="s">
        <v>78</v>
      </c>
      <c r="O5314" s="173">
        <v>1.0</v>
      </c>
    </row>
    <row r="5315">
      <c r="A5315" s="99" t="s">
        <v>11820</v>
      </c>
      <c r="B5315" s="168" t="s">
        <v>11821</v>
      </c>
      <c r="C5315" s="31" t="s">
        <v>1725</v>
      </c>
      <c r="D5315" s="168" t="s">
        <v>11822</v>
      </c>
      <c r="E5315" s="31" t="s">
        <v>8307</v>
      </c>
      <c r="F5315" s="31" t="s">
        <v>401</v>
      </c>
      <c r="G5315" s="163" t="s">
        <v>1728</v>
      </c>
      <c r="H5315" s="31" t="s">
        <v>1728</v>
      </c>
      <c r="I5315" s="168" t="s">
        <v>9356</v>
      </c>
      <c r="J5315" s="173">
        <v>1.0</v>
      </c>
      <c r="K5315" s="31" t="s">
        <v>945</v>
      </c>
      <c r="L5315" s="31" t="s">
        <v>134</v>
      </c>
      <c r="M5315" s="174">
        <v>45764.0</v>
      </c>
      <c r="N5315" s="31" t="s">
        <v>78</v>
      </c>
      <c r="O5315" s="173">
        <v>1.0</v>
      </c>
    </row>
    <row r="5316">
      <c r="A5316" s="99" t="s">
        <v>11823</v>
      </c>
      <c r="B5316" s="168" t="s">
        <v>11818</v>
      </c>
      <c r="C5316" s="31" t="s">
        <v>1732</v>
      </c>
      <c r="D5316" s="168" t="s">
        <v>11819</v>
      </c>
      <c r="E5316" s="31" t="s">
        <v>11223</v>
      </c>
      <c r="F5316" s="31" t="s">
        <v>132</v>
      </c>
      <c r="G5316" s="168" t="s">
        <v>8730</v>
      </c>
      <c r="H5316" s="31" t="s">
        <v>8731</v>
      </c>
      <c r="I5316" s="168" t="s">
        <v>9356</v>
      </c>
      <c r="J5316" s="173">
        <v>1.0</v>
      </c>
      <c r="K5316" s="31" t="s">
        <v>945</v>
      </c>
      <c r="L5316" s="31" t="s">
        <v>134</v>
      </c>
      <c r="M5316" s="174">
        <v>45764.0</v>
      </c>
      <c r="N5316" s="31" t="s">
        <v>78</v>
      </c>
      <c r="O5316" s="173">
        <v>1.0</v>
      </c>
    </row>
    <row r="5317">
      <c r="A5317" s="99" t="s">
        <v>11824</v>
      </c>
      <c r="B5317" s="168" t="s">
        <v>11813</v>
      </c>
      <c r="C5317" s="31" t="s">
        <v>1732</v>
      </c>
      <c r="D5317" s="168" t="s">
        <v>11814</v>
      </c>
      <c r="E5317" s="31" t="s">
        <v>11815</v>
      </c>
      <c r="F5317" s="31" t="s">
        <v>725</v>
      </c>
      <c r="G5317" s="168" t="s">
        <v>11502</v>
      </c>
      <c r="H5317" s="31" t="s">
        <v>11503</v>
      </c>
      <c r="I5317" s="168" t="s">
        <v>1755</v>
      </c>
      <c r="J5317" s="173">
        <v>1.0</v>
      </c>
      <c r="K5317" s="31" t="s">
        <v>9</v>
      </c>
      <c r="L5317" s="31" t="s">
        <v>134</v>
      </c>
      <c r="M5317" s="174">
        <v>45764.0</v>
      </c>
      <c r="N5317" s="31" t="s">
        <v>78</v>
      </c>
      <c r="O5317" s="173">
        <v>1.0</v>
      </c>
    </row>
    <row r="5318">
      <c r="A5318" s="99" t="s">
        <v>11825</v>
      </c>
      <c r="B5318" s="168" t="s">
        <v>11821</v>
      </c>
      <c r="C5318" s="31" t="s">
        <v>1732</v>
      </c>
      <c r="D5318" s="168" t="s">
        <v>11822</v>
      </c>
      <c r="E5318" s="31" t="s">
        <v>8307</v>
      </c>
      <c r="F5318" s="31" t="s">
        <v>401</v>
      </c>
      <c r="G5318" s="168" t="s">
        <v>1749</v>
      </c>
      <c r="H5318" s="31" t="s">
        <v>1742</v>
      </c>
      <c r="I5318" s="168" t="s">
        <v>9356</v>
      </c>
      <c r="J5318" s="173">
        <v>1.0</v>
      </c>
      <c r="K5318" s="31" t="s">
        <v>945</v>
      </c>
      <c r="L5318" s="31" t="s">
        <v>134</v>
      </c>
      <c r="M5318" s="174">
        <v>45764.0</v>
      </c>
      <c r="N5318" s="31" t="s">
        <v>78</v>
      </c>
      <c r="O5318" s="173">
        <v>1.0</v>
      </c>
    </row>
    <row r="5319">
      <c r="A5319" s="99" t="s">
        <v>11826</v>
      </c>
      <c r="B5319" s="168" t="s">
        <v>11782</v>
      </c>
      <c r="C5319" s="31" t="s">
        <v>1735</v>
      </c>
      <c r="D5319" s="168" t="s">
        <v>11783</v>
      </c>
      <c r="E5319" s="31" t="s">
        <v>9872</v>
      </c>
      <c r="F5319" s="31" t="s">
        <v>830</v>
      </c>
      <c r="G5319" s="168" t="s">
        <v>6891</v>
      </c>
      <c r="H5319" s="31" t="s">
        <v>6719</v>
      </c>
      <c r="I5319" s="168" t="s">
        <v>9356</v>
      </c>
      <c r="J5319" s="173">
        <v>1.0</v>
      </c>
      <c r="K5319" s="31" t="s">
        <v>945</v>
      </c>
      <c r="L5319" s="31" t="s">
        <v>134</v>
      </c>
      <c r="M5319" s="174">
        <v>45764.0</v>
      </c>
      <c r="N5319" s="31" t="s">
        <v>78</v>
      </c>
      <c r="O5319" s="173">
        <v>1.0</v>
      </c>
    </row>
    <row r="5320">
      <c r="A5320" s="99" t="s">
        <v>11827</v>
      </c>
      <c r="B5320" s="168" t="s">
        <v>11749</v>
      </c>
      <c r="C5320" s="31" t="s">
        <v>1735</v>
      </c>
      <c r="D5320" s="168" t="s">
        <v>11750</v>
      </c>
      <c r="E5320" s="31" t="s">
        <v>11751</v>
      </c>
      <c r="F5320" s="31" t="s">
        <v>513</v>
      </c>
      <c r="G5320" s="168" t="s">
        <v>8744</v>
      </c>
      <c r="H5320" s="31" t="s">
        <v>8048</v>
      </c>
      <c r="I5320" s="168" t="s">
        <v>9356</v>
      </c>
      <c r="J5320" s="173">
        <v>1.0</v>
      </c>
      <c r="K5320" s="31" t="s">
        <v>945</v>
      </c>
      <c r="L5320" s="31" t="s">
        <v>134</v>
      </c>
      <c r="M5320" s="174">
        <v>45764.0</v>
      </c>
      <c r="N5320" s="31" t="s">
        <v>78</v>
      </c>
      <c r="O5320" s="173">
        <v>1.0</v>
      </c>
    </row>
    <row r="5321">
      <c r="A5321" s="99" t="s">
        <v>11828</v>
      </c>
      <c r="B5321" s="168" t="s">
        <v>11665</v>
      </c>
      <c r="C5321" s="31" t="s">
        <v>1735</v>
      </c>
      <c r="D5321" s="168" t="s">
        <v>11666</v>
      </c>
      <c r="E5321" s="31" t="s">
        <v>11667</v>
      </c>
      <c r="F5321" s="31" t="s">
        <v>513</v>
      </c>
      <c r="G5321" s="168" t="s">
        <v>1749</v>
      </c>
      <c r="H5321" s="31" t="s">
        <v>1742</v>
      </c>
      <c r="I5321" s="168" t="s">
        <v>9356</v>
      </c>
      <c r="J5321" s="173">
        <v>1.0</v>
      </c>
      <c r="K5321" s="31" t="s">
        <v>945</v>
      </c>
      <c r="L5321" s="31" t="s">
        <v>134</v>
      </c>
      <c r="M5321" s="174">
        <v>45764.0</v>
      </c>
      <c r="N5321" s="31" t="s">
        <v>78</v>
      </c>
      <c r="O5321" s="173">
        <v>1.0</v>
      </c>
    </row>
    <row r="5322">
      <c r="A5322" s="99" t="s">
        <v>11829</v>
      </c>
      <c r="B5322" s="168" t="s">
        <v>11773</v>
      </c>
      <c r="C5322" s="31" t="s">
        <v>1735</v>
      </c>
      <c r="D5322" s="168" t="s">
        <v>11774</v>
      </c>
      <c r="E5322" s="31" t="s">
        <v>11775</v>
      </c>
      <c r="F5322" s="31" t="s">
        <v>178</v>
      </c>
      <c r="G5322" s="168" t="s">
        <v>10510</v>
      </c>
      <c r="H5322" s="31" t="s">
        <v>10511</v>
      </c>
      <c r="I5322" s="168" t="s">
        <v>9356</v>
      </c>
      <c r="J5322" s="173">
        <v>1.0</v>
      </c>
      <c r="K5322" s="31" t="s">
        <v>945</v>
      </c>
      <c r="L5322" s="31" t="s">
        <v>134</v>
      </c>
      <c r="M5322" s="174">
        <v>45764.0</v>
      </c>
      <c r="N5322" s="31" t="s">
        <v>78</v>
      </c>
      <c r="O5322" s="173">
        <v>1.0</v>
      </c>
    </row>
    <row r="5323">
      <c r="A5323" s="99" t="s">
        <v>11830</v>
      </c>
      <c r="B5323" s="168" t="s">
        <v>11778</v>
      </c>
      <c r="C5323" s="31" t="s">
        <v>1735</v>
      </c>
      <c r="D5323" s="168" t="s">
        <v>11779</v>
      </c>
      <c r="E5323" s="31" t="s">
        <v>11780</v>
      </c>
      <c r="F5323" s="31" t="s">
        <v>178</v>
      </c>
      <c r="G5323" s="168" t="s">
        <v>11502</v>
      </c>
      <c r="H5323" s="31" t="s">
        <v>11503</v>
      </c>
      <c r="I5323" s="168" t="s">
        <v>1755</v>
      </c>
      <c r="J5323" s="173">
        <v>1.0</v>
      </c>
      <c r="K5323" s="31" t="s">
        <v>9</v>
      </c>
      <c r="L5323" s="31" t="s">
        <v>134</v>
      </c>
      <c r="M5323" s="174">
        <v>45764.0</v>
      </c>
      <c r="N5323" s="31" t="s">
        <v>78</v>
      </c>
      <c r="O5323" s="173">
        <v>1.0</v>
      </c>
    </row>
    <row r="5324">
      <c r="A5324" s="99" t="s">
        <v>11831</v>
      </c>
      <c r="B5324" s="168" t="s">
        <v>11832</v>
      </c>
      <c r="C5324" s="31" t="s">
        <v>1725</v>
      </c>
      <c r="D5324" s="168" t="s">
        <v>11833</v>
      </c>
      <c r="E5324" s="31" t="s">
        <v>11834</v>
      </c>
      <c r="F5324" s="31" t="s">
        <v>131</v>
      </c>
      <c r="G5324" s="163" t="s">
        <v>1728</v>
      </c>
      <c r="H5324" s="31" t="s">
        <v>1728</v>
      </c>
      <c r="I5324" s="168" t="s">
        <v>1755</v>
      </c>
      <c r="J5324" s="173">
        <v>1.0</v>
      </c>
      <c r="K5324" s="31" t="s">
        <v>9</v>
      </c>
      <c r="L5324" s="31" t="s">
        <v>134</v>
      </c>
      <c r="M5324" s="174">
        <v>45764.0</v>
      </c>
      <c r="N5324" s="31" t="s">
        <v>78</v>
      </c>
      <c r="O5324" s="173">
        <v>1.0</v>
      </c>
    </row>
    <row r="5325">
      <c r="A5325" s="99" t="s">
        <v>11835</v>
      </c>
      <c r="B5325" s="168" t="s">
        <v>11832</v>
      </c>
      <c r="C5325" s="31" t="s">
        <v>1732</v>
      </c>
      <c r="D5325" s="168" t="s">
        <v>11833</v>
      </c>
      <c r="E5325" s="31" t="s">
        <v>11834</v>
      </c>
      <c r="F5325" s="31" t="s">
        <v>131</v>
      </c>
      <c r="G5325" s="168" t="s">
        <v>6811</v>
      </c>
      <c r="H5325" s="31" t="s">
        <v>6812</v>
      </c>
      <c r="I5325" s="168" t="s">
        <v>1755</v>
      </c>
      <c r="J5325" s="173">
        <v>1.0</v>
      </c>
      <c r="K5325" s="31" t="s">
        <v>9</v>
      </c>
      <c r="L5325" s="31" t="s">
        <v>134</v>
      </c>
      <c r="M5325" s="174">
        <v>45764.0</v>
      </c>
      <c r="N5325" s="31" t="s">
        <v>78</v>
      </c>
      <c r="O5325" s="173">
        <v>1.0</v>
      </c>
    </row>
    <row r="5326">
      <c r="A5326" s="99" t="s">
        <v>11836</v>
      </c>
      <c r="B5326" s="168" t="s">
        <v>11788</v>
      </c>
      <c r="C5326" s="31" t="s">
        <v>1735</v>
      </c>
      <c r="D5326" s="168" t="s">
        <v>11789</v>
      </c>
      <c r="E5326" s="31" t="s">
        <v>11790</v>
      </c>
      <c r="F5326" s="31" t="s">
        <v>722</v>
      </c>
      <c r="G5326" s="168" t="s">
        <v>8012</v>
      </c>
      <c r="H5326" s="31" t="s">
        <v>7841</v>
      </c>
      <c r="I5326" s="168" t="s">
        <v>1755</v>
      </c>
      <c r="J5326" s="173">
        <v>1.0</v>
      </c>
      <c r="K5326" s="31" t="s">
        <v>9</v>
      </c>
      <c r="L5326" s="31" t="s">
        <v>134</v>
      </c>
      <c r="M5326" s="174">
        <v>45764.0</v>
      </c>
      <c r="N5326" s="31" t="s">
        <v>78</v>
      </c>
      <c r="O5326" s="173">
        <v>1.0</v>
      </c>
    </row>
    <row r="5327">
      <c r="A5327" s="99" t="s">
        <v>11837</v>
      </c>
      <c r="B5327" s="168" t="s">
        <v>11719</v>
      </c>
      <c r="C5327" s="31" t="s">
        <v>1735</v>
      </c>
      <c r="D5327" s="168" t="s">
        <v>11720</v>
      </c>
      <c r="E5327" s="31" t="s">
        <v>11721</v>
      </c>
      <c r="F5327" s="31" t="s">
        <v>131</v>
      </c>
      <c r="G5327" s="168" t="s">
        <v>6736</v>
      </c>
      <c r="H5327" s="31" t="s">
        <v>6716</v>
      </c>
      <c r="I5327" s="168" t="s">
        <v>9356</v>
      </c>
      <c r="J5327" s="173">
        <v>1.0</v>
      </c>
      <c r="K5327" s="31" t="s">
        <v>945</v>
      </c>
      <c r="L5327" s="31" t="s">
        <v>134</v>
      </c>
      <c r="M5327" s="174">
        <v>45764.0</v>
      </c>
      <c r="N5327" s="31" t="s">
        <v>78</v>
      </c>
      <c r="O5327" s="173">
        <v>1.0</v>
      </c>
    </row>
    <row r="5328">
      <c r="A5328" s="99" t="s">
        <v>11838</v>
      </c>
      <c r="B5328" s="168" t="s">
        <v>11625</v>
      </c>
      <c r="C5328" s="31" t="s">
        <v>1735</v>
      </c>
      <c r="D5328" s="168" t="s">
        <v>11626</v>
      </c>
      <c r="E5328" s="31" t="s">
        <v>11627</v>
      </c>
      <c r="F5328" s="31" t="s">
        <v>178</v>
      </c>
      <c r="G5328" s="168" t="s">
        <v>7953</v>
      </c>
      <c r="H5328" s="31" t="s">
        <v>7912</v>
      </c>
      <c r="I5328" s="168" t="s">
        <v>1755</v>
      </c>
      <c r="J5328" s="173">
        <v>1.0</v>
      </c>
      <c r="K5328" s="31" t="s">
        <v>9</v>
      </c>
      <c r="L5328" s="31" t="s">
        <v>134</v>
      </c>
      <c r="M5328" s="174">
        <v>45764.0</v>
      </c>
      <c r="N5328" s="31" t="s">
        <v>78</v>
      </c>
      <c r="O5328" s="173">
        <v>1.0</v>
      </c>
    </row>
    <row r="5329">
      <c r="A5329" s="99" t="s">
        <v>11839</v>
      </c>
      <c r="B5329" s="168" t="s">
        <v>11840</v>
      </c>
      <c r="C5329" s="31" t="s">
        <v>1725</v>
      </c>
      <c r="D5329" s="168" t="s">
        <v>11841</v>
      </c>
      <c r="E5329" s="31" t="s">
        <v>11842</v>
      </c>
      <c r="F5329" s="31" t="s">
        <v>132</v>
      </c>
      <c r="G5329" s="163" t="s">
        <v>1728</v>
      </c>
      <c r="H5329" s="31" t="s">
        <v>1728</v>
      </c>
      <c r="I5329" s="168" t="s">
        <v>9356</v>
      </c>
      <c r="J5329" s="173">
        <v>1.0</v>
      </c>
      <c r="K5329" s="31" t="s">
        <v>945</v>
      </c>
      <c r="L5329" s="31" t="s">
        <v>134</v>
      </c>
      <c r="M5329" s="174">
        <v>45764.0</v>
      </c>
      <c r="N5329" s="31" t="s">
        <v>78</v>
      </c>
      <c r="O5329" s="173">
        <v>1.0</v>
      </c>
    </row>
    <row r="5330">
      <c r="A5330" s="99" t="s">
        <v>11843</v>
      </c>
      <c r="B5330" s="168" t="s">
        <v>11715</v>
      </c>
      <c r="C5330" s="31" t="s">
        <v>1735</v>
      </c>
      <c r="D5330" s="168" t="s">
        <v>11716</v>
      </c>
      <c r="E5330" s="31" t="s">
        <v>11717</v>
      </c>
      <c r="F5330" s="31" t="s">
        <v>178</v>
      </c>
      <c r="G5330" s="168" t="s">
        <v>10510</v>
      </c>
      <c r="H5330" s="31" t="s">
        <v>10511</v>
      </c>
      <c r="I5330" s="168" t="s">
        <v>1755</v>
      </c>
      <c r="J5330" s="173">
        <v>1.0</v>
      </c>
      <c r="K5330" s="31" t="s">
        <v>9</v>
      </c>
      <c r="L5330" s="31" t="s">
        <v>134</v>
      </c>
      <c r="M5330" s="174">
        <v>45764.0</v>
      </c>
      <c r="N5330" s="31" t="s">
        <v>78</v>
      </c>
      <c r="O5330" s="173">
        <v>1.0</v>
      </c>
    </row>
    <row r="5331">
      <c r="A5331" s="99" t="s">
        <v>11844</v>
      </c>
      <c r="B5331" s="168" t="s">
        <v>11708</v>
      </c>
      <c r="C5331" s="31" t="s">
        <v>1735</v>
      </c>
      <c r="D5331" s="168" t="s">
        <v>11709</v>
      </c>
      <c r="E5331" s="31" t="s">
        <v>11710</v>
      </c>
      <c r="F5331" s="31" t="s">
        <v>401</v>
      </c>
      <c r="G5331" s="168" t="s">
        <v>1736</v>
      </c>
      <c r="H5331" s="31" t="s">
        <v>1733</v>
      </c>
      <c r="I5331" s="168" t="s">
        <v>1755</v>
      </c>
      <c r="J5331" s="173">
        <v>1.0</v>
      </c>
      <c r="K5331" s="31" t="s">
        <v>9</v>
      </c>
      <c r="L5331" s="31" t="s">
        <v>134</v>
      </c>
      <c r="M5331" s="174">
        <v>45764.0</v>
      </c>
      <c r="N5331" s="31" t="s">
        <v>78</v>
      </c>
      <c r="O5331" s="173">
        <v>1.0</v>
      </c>
    </row>
    <row r="5332">
      <c r="A5332" s="99" t="s">
        <v>11845</v>
      </c>
      <c r="B5332" s="168" t="s">
        <v>11840</v>
      </c>
      <c r="C5332" s="31" t="s">
        <v>1732</v>
      </c>
      <c r="D5332" s="168" t="s">
        <v>11841</v>
      </c>
      <c r="E5332" s="31" t="s">
        <v>11842</v>
      </c>
      <c r="F5332" s="31" t="s">
        <v>132</v>
      </c>
      <c r="G5332" s="168" t="s">
        <v>8829</v>
      </c>
      <c r="H5332" s="31" t="s">
        <v>8830</v>
      </c>
      <c r="I5332" s="168" t="s">
        <v>9356</v>
      </c>
      <c r="J5332" s="173">
        <v>1.0</v>
      </c>
      <c r="K5332" s="31" t="s">
        <v>945</v>
      </c>
      <c r="L5332" s="31" t="s">
        <v>134</v>
      </c>
      <c r="M5332" s="174">
        <v>45764.0</v>
      </c>
      <c r="N5332" s="31" t="s">
        <v>78</v>
      </c>
      <c r="O5332" s="173">
        <v>1.0</v>
      </c>
    </row>
    <row r="5333">
      <c r="A5333" s="99" t="s">
        <v>11846</v>
      </c>
      <c r="B5333" s="168" t="s">
        <v>11809</v>
      </c>
      <c r="C5333" s="31" t="s">
        <v>1735</v>
      </c>
      <c r="D5333" s="168" t="s">
        <v>11810</v>
      </c>
      <c r="E5333" s="31" t="s">
        <v>11811</v>
      </c>
      <c r="F5333" s="31" t="s">
        <v>403</v>
      </c>
      <c r="G5333" s="168" t="s">
        <v>8778</v>
      </c>
      <c r="H5333" s="31" t="s">
        <v>8043</v>
      </c>
      <c r="I5333" s="168" t="s">
        <v>1755</v>
      </c>
      <c r="J5333" s="173">
        <v>1.0</v>
      </c>
      <c r="K5333" s="31" t="s">
        <v>9</v>
      </c>
      <c r="L5333" s="31" t="s">
        <v>134</v>
      </c>
      <c r="M5333" s="174">
        <v>45764.0</v>
      </c>
      <c r="N5333" s="31" t="s">
        <v>78</v>
      </c>
      <c r="O5333" s="173">
        <v>1.0</v>
      </c>
    </row>
    <row r="5334">
      <c r="A5334" s="99" t="s">
        <v>11847</v>
      </c>
      <c r="B5334" s="168" t="s">
        <v>11818</v>
      </c>
      <c r="C5334" s="31" t="s">
        <v>1735</v>
      </c>
      <c r="D5334" s="168" t="s">
        <v>11819</v>
      </c>
      <c r="E5334" s="31" t="s">
        <v>11223</v>
      </c>
      <c r="F5334" s="31" t="s">
        <v>132</v>
      </c>
      <c r="G5334" s="168" t="s">
        <v>8730</v>
      </c>
      <c r="H5334" s="31" t="s">
        <v>8731</v>
      </c>
      <c r="I5334" s="168" t="s">
        <v>9356</v>
      </c>
      <c r="J5334" s="173">
        <v>1.0</v>
      </c>
      <c r="K5334" s="31" t="s">
        <v>945</v>
      </c>
      <c r="L5334" s="31" t="s">
        <v>134</v>
      </c>
      <c r="M5334" s="174">
        <v>45764.0</v>
      </c>
      <c r="N5334" s="31" t="s">
        <v>78</v>
      </c>
      <c r="O5334" s="173">
        <v>1.0</v>
      </c>
    </row>
    <row r="5335">
      <c r="A5335" s="99" t="s">
        <v>11848</v>
      </c>
      <c r="B5335" s="168" t="s">
        <v>11793</v>
      </c>
      <c r="C5335" s="31" t="s">
        <v>1735</v>
      </c>
      <c r="D5335" s="168" t="s">
        <v>11794</v>
      </c>
      <c r="E5335" s="31" t="s">
        <v>9322</v>
      </c>
      <c r="F5335" s="31" t="s">
        <v>132</v>
      </c>
      <c r="G5335" s="168" t="s">
        <v>8829</v>
      </c>
      <c r="H5335" s="31" t="s">
        <v>8830</v>
      </c>
      <c r="I5335" s="168" t="s">
        <v>9356</v>
      </c>
      <c r="J5335" s="173">
        <v>1.0</v>
      </c>
      <c r="K5335" s="31" t="s">
        <v>945</v>
      </c>
      <c r="L5335" s="31" t="s">
        <v>134</v>
      </c>
      <c r="M5335" s="174">
        <v>45764.0</v>
      </c>
      <c r="N5335" s="31" t="s">
        <v>78</v>
      </c>
      <c r="O5335" s="173">
        <v>1.0</v>
      </c>
    </row>
    <row r="5336">
      <c r="A5336" s="99" t="s">
        <v>11849</v>
      </c>
      <c r="B5336" s="168" t="s">
        <v>11813</v>
      </c>
      <c r="C5336" s="31" t="s">
        <v>1735</v>
      </c>
      <c r="D5336" s="168" t="s">
        <v>11814</v>
      </c>
      <c r="E5336" s="31" t="s">
        <v>11815</v>
      </c>
      <c r="F5336" s="31" t="s">
        <v>725</v>
      </c>
      <c r="G5336" s="168" t="s">
        <v>8012</v>
      </c>
      <c r="H5336" s="31" t="s">
        <v>7841</v>
      </c>
      <c r="I5336" s="168" t="s">
        <v>1755</v>
      </c>
      <c r="J5336" s="173">
        <v>1.0</v>
      </c>
      <c r="K5336" s="31" t="s">
        <v>9</v>
      </c>
      <c r="L5336" s="31" t="s">
        <v>134</v>
      </c>
      <c r="M5336" s="174">
        <v>45764.0</v>
      </c>
      <c r="N5336" s="31" t="s">
        <v>78</v>
      </c>
      <c r="O5336" s="173">
        <v>1.0</v>
      </c>
    </row>
    <row r="5337">
      <c r="A5337" s="99" t="s">
        <v>11850</v>
      </c>
      <c r="B5337" s="168" t="s">
        <v>11851</v>
      </c>
      <c r="C5337" s="31" t="s">
        <v>1725</v>
      </c>
      <c r="D5337" s="168" t="s">
        <v>11852</v>
      </c>
      <c r="E5337" s="31" t="s">
        <v>11853</v>
      </c>
      <c r="F5337" s="31" t="s">
        <v>131</v>
      </c>
      <c r="G5337" s="163" t="s">
        <v>1728</v>
      </c>
      <c r="H5337" s="31" t="s">
        <v>1728</v>
      </c>
      <c r="I5337" s="168" t="s">
        <v>9356</v>
      </c>
      <c r="J5337" s="173">
        <v>1.0</v>
      </c>
      <c r="K5337" s="31" t="s">
        <v>945</v>
      </c>
      <c r="L5337" s="31" t="s">
        <v>134</v>
      </c>
      <c r="M5337" s="174">
        <v>45764.0</v>
      </c>
      <c r="N5337" s="31" t="s">
        <v>78</v>
      </c>
      <c r="O5337" s="173">
        <v>1.0</v>
      </c>
    </row>
    <row r="5338">
      <c r="A5338" s="99" t="s">
        <v>11854</v>
      </c>
      <c r="B5338" s="168" t="s">
        <v>11855</v>
      </c>
      <c r="C5338" s="31" t="s">
        <v>1725</v>
      </c>
      <c r="D5338" s="168" t="s">
        <v>11856</v>
      </c>
      <c r="E5338" s="31" t="s">
        <v>11857</v>
      </c>
      <c r="F5338" s="31" t="s">
        <v>830</v>
      </c>
      <c r="G5338" s="163" t="s">
        <v>1728</v>
      </c>
      <c r="H5338" s="31" t="s">
        <v>1728</v>
      </c>
      <c r="I5338" s="168" t="s">
        <v>1755</v>
      </c>
      <c r="J5338" s="173">
        <v>1.0</v>
      </c>
      <c r="K5338" s="31" t="s">
        <v>9</v>
      </c>
      <c r="L5338" s="31" t="s">
        <v>134</v>
      </c>
      <c r="M5338" s="174">
        <v>45764.0</v>
      </c>
      <c r="N5338" s="31" t="s">
        <v>78</v>
      </c>
      <c r="O5338" s="173">
        <v>1.0</v>
      </c>
    </row>
    <row r="5339">
      <c r="A5339" s="99" t="s">
        <v>11858</v>
      </c>
      <c r="B5339" s="168" t="s">
        <v>11735</v>
      </c>
      <c r="C5339" s="31" t="s">
        <v>1735</v>
      </c>
      <c r="D5339" s="168" t="s">
        <v>11736</v>
      </c>
      <c r="E5339" s="31" t="s">
        <v>11737</v>
      </c>
      <c r="F5339" s="31" t="s">
        <v>178</v>
      </c>
      <c r="G5339" s="168" t="s">
        <v>11502</v>
      </c>
      <c r="H5339" s="31" t="s">
        <v>11503</v>
      </c>
      <c r="I5339" s="168" t="s">
        <v>1755</v>
      </c>
      <c r="J5339" s="173">
        <v>1.0</v>
      </c>
      <c r="K5339" s="31" t="s">
        <v>9</v>
      </c>
      <c r="L5339" s="31" t="s">
        <v>134</v>
      </c>
      <c r="M5339" s="174">
        <v>45764.0</v>
      </c>
      <c r="N5339" s="31" t="s">
        <v>78</v>
      </c>
      <c r="O5339" s="173">
        <v>1.0</v>
      </c>
    </row>
    <row r="5340">
      <c r="A5340" s="99" t="s">
        <v>11859</v>
      </c>
      <c r="B5340" s="168" t="s">
        <v>11851</v>
      </c>
      <c r="C5340" s="31" t="s">
        <v>1732</v>
      </c>
      <c r="D5340" s="168" t="s">
        <v>11852</v>
      </c>
      <c r="E5340" s="31" t="s">
        <v>11853</v>
      </c>
      <c r="F5340" s="31" t="s">
        <v>131</v>
      </c>
      <c r="G5340" s="168" t="s">
        <v>6811</v>
      </c>
      <c r="H5340" s="31" t="s">
        <v>6812</v>
      </c>
      <c r="I5340" s="168" t="s">
        <v>9356</v>
      </c>
      <c r="J5340" s="173">
        <v>1.0</v>
      </c>
      <c r="K5340" s="31" t="s">
        <v>945</v>
      </c>
      <c r="L5340" s="31" t="s">
        <v>134</v>
      </c>
      <c r="M5340" s="174">
        <v>45764.0</v>
      </c>
      <c r="N5340" s="31" t="s">
        <v>78</v>
      </c>
      <c r="O5340" s="173">
        <v>1.0</v>
      </c>
    </row>
    <row r="5341">
      <c r="A5341" s="99" t="s">
        <v>11860</v>
      </c>
      <c r="B5341" s="168" t="s">
        <v>11855</v>
      </c>
      <c r="C5341" s="31" t="s">
        <v>1732</v>
      </c>
      <c r="D5341" s="168" t="s">
        <v>11856</v>
      </c>
      <c r="E5341" s="31" t="s">
        <v>11857</v>
      </c>
      <c r="F5341" s="31" t="s">
        <v>830</v>
      </c>
      <c r="G5341" s="168" t="s">
        <v>8829</v>
      </c>
      <c r="H5341" s="31" t="s">
        <v>8830</v>
      </c>
      <c r="I5341" s="168" t="s">
        <v>1755</v>
      </c>
      <c r="J5341" s="173">
        <v>1.0</v>
      </c>
      <c r="K5341" s="31" t="s">
        <v>9</v>
      </c>
      <c r="L5341" s="31" t="s">
        <v>134</v>
      </c>
      <c r="M5341" s="174">
        <v>45764.0</v>
      </c>
      <c r="N5341" s="31" t="s">
        <v>78</v>
      </c>
      <c r="O5341" s="173">
        <v>1.0</v>
      </c>
    </row>
    <row r="5342">
      <c r="A5342" s="99" t="s">
        <v>11861</v>
      </c>
      <c r="B5342" s="168" t="s">
        <v>11647</v>
      </c>
      <c r="C5342" s="31" t="s">
        <v>1735</v>
      </c>
      <c r="D5342" s="168" t="s">
        <v>11648</v>
      </c>
      <c r="E5342" s="31" t="s">
        <v>11649</v>
      </c>
      <c r="F5342" s="31" t="s">
        <v>513</v>
      </c>
      <c r="G5342" s="168" t="s">
        <v>8744</v>
      </c>
      <c r="H5342" s="31" t="s">
        <v>8048</v>
      </c>
      <c r="I5342" s="168" t="s">
        <v>1755</v>
      </c>
      <c r="J5342" s="173">
        <v>1.0</v>
      </c>
      <c r="K5342" s="31" t="s">
        <v>9</v>
      </c>
      <c r="L5342" s="31" t="s">
        <v>134</v>
      </c>
      <c r="M5342" s="174">
        <v>45764.0</v>
      </c>
      <c r="N5342" s="31" t="s">
        <v>78</v>
      </c>
      <c r="O5342" s="173">
        <v>1.0</v>
      </c>
    </row>
    <row r="5343">
      <c r="A5343" s="99" t="s">
        <v>11862</v>
      </c>
      <c r="B5343" s="168" t="s">
        <v>11863</v>
      </c>
      <c r="C5343" s="31" t="s">
        <v>1725</v>
      </c>
      <c r="D5343" s="168" t="s">
        <v>11864</v>
      </c>
      <c r="E5343" s="31" t="s">
        <v>11865</v>
      </c>
      <c r="F5343" s="31" t="s">
        <v>517</v>
      </c>
      <c r="G5343" s="163" t="s">
        <v>1728</v>
      </c>
      <c r="H5343" s="31" t="s">
        <v>1728</v>
      </c>
      <c r="I5343" s="168" t="s">
        <v>1729</v>
      </c>
      <c r="J5343" s="173">
        <v>1.0</v>
      </c>
      <c r="K5343" s="31" t="s">
        <v>82</v>
      </c>
      <c r="L5343" s="31" t="s">
        <v>134</v>
      </c>
      <c r="M5343" s="174">
        <v>45764.0</v>
      </c>
      <c r="N5343" s="31" t="s">
        <v>78</v>
      </c>
      <c r="O5343" s="173">
        <v>1.0</v>
      </c>
    </row>
    <row r="5344">
      <c r="A5344" s="99" t="s">
        <v>11866</v>
      </c>
      <c r="B5344" s="168" t="s">
        <v>11863</v>
      </c>
      <c r="C5344" s="31" t="s">
        <v>1732</v>
      </c>
      <c r="D5344" s="168" t="s">
        <v>11864</v>
      </c>
      <c r="E5344" s="31" t="s">
        <v>11865</v>
      </c>
      <c r="F5344" s="31" t="s">
        <v>517</v>
      </c>
      <c r="G5344" s="168" t="s">
        <v>6736</v>
      </c>
      <c r="H5344" s="31" t="s">
        <v>6716</v>
      </c>
      <c r="I5344" s="168" t="s">
        <v>1729</v>
      </c>
      <c r="J5344" s="173">
        <v>1.0</v>
      </c>
      <c r="K5344" s="31" t="s">
        <v>82</v>
      </c>
      <c r="L5344" s="31" t="s">
        <v>134</v>
      </c>
      <c r="M5344" s="174">
        <v>45764.0</v>
      </c>
      <c r="N5344" s="31" t="s">
        <v>78</v>
      </c>
      <c r="O5344" s="173">
        <v>1.0</v>
      </c>
    </row>
    <row r="5345">
      <c r="A5345" s="99" t="s">
        <v>11867</v>
      </c>
      <c r="B5345" s="168" t="s">
        <v>11821</v>
      </c>
      <c r="C5345" s="31" t="s">
        <v>1735</v>
      </c>
      <c r="D5345" s="168" t="s">
        <v>11822</v>
      </c>
      <c r="E5345" s="31" t="s">
        <v>8307</v>
      </c>
      <c r="F5345" s="31" t="s">
        <v>401</v>
      </c>
      <c r="G5345" s="168" t="s">
        <v>1749</v>
      </c>
      <c r="H5345" s="31" t="s">
        <v>1742</v>
      </c>
      <c r="I5345" s="168" t="s">
        <v>9356</v>
      </c>
      <c r="J5345" s="173">
        <v>1.0</v>
      </c>
      <c r="K5345" s="31" t="s">
        <v>945</v>
      </c>
      <c r="L5345" s="31" t="s">
        <v>134</v>
      </c>
      <c r="M5345" s="174">
        <v>45764.0</v>
      </c>
      <c r="N5345" s="31" t="s">
        <v>78</v>
      </c>
      <c r="O5345" s="173">
        <v>1.0</v>
      </c>
    </row>
    <row r="5346">
      <c r="A5346" s="99" t="s">
        <v>11868</v>
      </c>
      <c r="B5346" s="168" t="s">
        <v>11869</v>
      </c>
      <c r="C5346" s="31" t="s">
        <v>1725</v>
      </c>
      <c r="D5346" s="168" t="s">
        <v>11870</v>
      </c>
      <c r="E5346" s="31" t="s">
        <v>11871</v>
      </c>
      <c r="F5346" s="31" t="s">
        <v>129</v>
      </c>
      <c r="G5346" s="163" t="s">
        <v>1728</v>
      </c>
      <c r="H5346" s="31" t="s">
        <v>1728</v>
      </c>
      <c r="I5346" s="168" t="s">
        <v>9356</v>
      </c>
      <c r="J5346" s="173">
        <v>1.0</v>
      </c>
      <c r="K5346" s="31" t="s">
        <v>945</v>
      </c>
      <c r="L5346" s="31" t="s">
        <v>134</v>
      </c>
      <c r="M5346" s="174">
        <v>45764.0</v>
      </c>
      <c r="N5346" s="31" t="s">
        <v>78</v>
      </c>
      <c r="O5346" s="173">
        <v>1.0</v>
      </c>
    </row>
    <row r="5347">
      <c r="A5347" s="99" t="s">
        <v>11872</v>
      </c>
      <c r="B5347" s="168" t="s">
        <v>11873</v>
      </c>
      <c r="C5347" s="31" t="s">
        <v>1725</v>
      </c>
      <c r="D5347" s="168" t="s">
        <v>11874</v>
      </c>
      <c r="E5347" s="31" t="s">
        <v>11875</v>
      </c>
      <c r="F5347" s="31" t="s">
        <v>830</v>
      </c>
      <c r="G5347" s="163" t="s">
        <v>1728</v>
      </c>
      <c r="H5347" s="31" t="s">
        <v>1728</v>
      </c>
      <c r="I5347" s="168" t="s">
        <v>1729</v>
      </c>
      <c r="J5347" s="173">
        <v>1.0</v>
      </c>
      <c r="K5347" s="31" t="s">
        <v>82</v>
      </c>
      <c r="L5347" s="31" t="s">
        <v>134</v>
      </c>
      <c r="M5347" s="174">
        <v>45764.0</v>
      </c>
      <c r="N5347" s="31" t="s">
        <v>78</v>
      </c>
      <c r="O5347" s="173">
        <v>1.0</v>
      </c>
    </row>
    <row r="5348">
      <c r="A5348" s="99" t="s">
        <v>11876</v>
      </c>
      <c r="B5348" s="168" t="s">
        <v>11869</v>
      </c>
      <c r="C5348" s="31" t="s">
        <v>1732</v>
      </c>
      <c r="D5348" s="168" t="s">
        <v>11870</v>
      </c>
      <c r="E5348" s="31" t="s">
        <v>11871</v>
      </c>
      <c r="F5348" s="31" t="s">
        <v>129</v>
      </c>
      <c r="G5348" s="168" t="s">
        <v>11502</v>
      </c>
      <c r="H5348" s="31" t="s">
        <v>11503</v>
      </c>
      <c r="I5348" s="168" t="s">
        <v>9356</v>
      </c>
      <c r="J5348" s="173">
        <v>1.0</v>
      </c>
      <c r="K5348" s="31" t="s">
        <v>945</v>
      </c>
      <c r="L5348" s="31" t="s">
        <v>134</v>
      </c>
      <c r="M5348" s="174">
        <v>45764.0</v>
      </c>
      <c r="N5348" s="31" t="s">
        <v>78</v>
      </c>
      <c r="O5348" s="173">
        <v>1.0</v>
      </c>
    </row>
    <row r="5349">
      <c r="A5349" s="99" t="s">
        <v>11877</v>
      </c>
      <c r="B5349" s="168" t="s">
        <v>11873</v>
      </c>
      <c r="C5349" s="31" t="s">
        <v>1732</v>
      </c>
      <c r="D5349" s="168" t="s">
        <v>11874</v>
      </c>
      <c r="E5349" s="31" t="s">
        <v>11875</v>
      </c>
      <c r="F5349" s="31" t="s">
        <v>830</v>
      </c>
      <c r="G5349" s="168" t="s">
        <v>8829</v>
      </c>
      <c r="H5349" s="31" t="s">
        <v>8830</v>
      </c>
      <c r="I5349" s="168" t="s">
        <v>1729</v>
      </c>
      <c r="J5349" s="173">
        <v>1.0</v>
      </c>
      <c r="K5349" s="31" t="s">
        <v>82</v>
      </c>
      <c r="L5349" s="31" t="s">
        <v>134</v>
      </c>
      <c r="M5349" s="174">
        <v>45764.0</v>
      </c>
      <c r="N5349" s="31" t="s">
        <v>78</v>
      </c>
      <c r="O5349" s="173">
        <v>1.0</v>
      </c>
    </row>
    <row r="5350">
      <c r="A5350" s="99" t="s">
        <v>11878</v>
      </c>
      <c r="B5350" s="168" t="s">
        <v>11802</v>
      </c>
      <c r="C5350" s="31" t="s">
        <v>1735</v>
      </c>
      <c r="D5350" s="168" t="s">
        <v>11803</v>
      </c>
      <c r="E5350" s="31" t="s">
        <v>11804</v>
      </c>
      <c r="F5350" s="31" t="s">
        <v>132</v>
      </c>
      <c r="G5350" s="168" t="s">
        <v>6736</v>
      </c>
      <c r="H5350" s="31" t="s">
        <v>6716</v>
      </c>
      <c r="I5350" s="168" t="s">
        <v>9356</v>
      </c>
      <c r="J5350" s="173">
        <v>1.0</v>
      </c>
      <c r="K5350" s="31" t="s">
        <v>945</v>
      </c>
      <c r="L5350" s="31" t="s">
        <v>134</v>
      </c>
      <c r="M5350" s="174">
        <v>45764.0</v>
      </c>
      <c r="N5350" s="31" t="s">
        <v>78</v>
      </c>
      <c r="O5350" s="173">
        <v>1.0</v>
      </c>
    </row>
    <row r="5351">
      <c r="A5351" s="99" t="s">
        <v>11879</v>
      </c>
      <c r="B5351" s="168" t="s">
        <v>11880</v>
      </c>
      <c r="C5351" s="31" t="s">
        <v>1725</v>
      </c>
      <c r="D5351" s="168" t="s">
        <v>11881</v>
      </c>
      <c r="E5351" s="31" t="s">
        <v>11882</v>
      </c>
      <c r="F5351" s="31" t="s">
        <v>178</v>
      </c>
      <c r="G5351" s="163" t="s">
        <v>1728</v>
      </c>
      <c r="H5351" s="31" t="s">
        <v>1728</v>
      </c>
      <c r="I5351" s="168" t="s">
        <v>1755</v>
      </c>
      <c r="J5351" s="173">
        <v>1.0</v>
      </c>
      <c r="K5351" s="31" t="s">
        <v>9</v>
      </c>
      <c r="L5351" s="31" t="s">
        <v>134</v>
      </c>
      <c r="M5351" s="174">
        <v>45764.0</v>
      </c>
      <c r="N5351" s="31" t="s">
        <v>78</v>
      </c>
      <c r="O5351" s="173">
        <v>1.0</v>
      </c>
    </row>
    <row r="5352">
      <c r="A5352" s="99" t="s">
        <v>11883</v>
      </c>
      <c r="B5352" s="168" t="s">
        <v>11726</v>
      </c>
      <c r="C5352" s="31" t="s">
        <v>1735</v>
      </c>
      <c r="D5352" s="168" t="s">
        <v>11727</v>
      </c>
      <c r="E5352" s="31" t="s">
        <v>11728</v>
      </c>
      <c r="F5352" s="31" t="s">
        <v>178</v>
      </c>
      <c r="G5352" s="168" t="s">
        <v>10510</v>
      </c>
      <c r="H5352" s="31" t="s">
        <v>10511</v>
      </c>
      <c r="I5352" s="168" t="s">
        <v>1755</v>
      </c>
      <c r="J5352" s="173">
        <v>1.0</v>
      </c>
      <c r="K5352" s="31" t="s">
        <v>9</v>
      </c>
      <c r="L5352" s="31" t="s">
        <v>134</v>
      </c>
      <c r="M5352" s="174">
        <v>45764.0</v>
      </c>
      <c r="N5352" s="31" t="s">
        <v>78</v>
      </c>
      <c r="O5352" s="173">
        <v>1.0</v>
      </c>
    </row>
    <row r="5353">
      <c r="A5353" s="99" t="s">
        <v>11884</v>
      </c>
      <c r="B5353" s="168" t="s">
        <v>11885</v>
      </c>
      <c r="C5353" s="31" t="s">
        <v>1725</v>
      </c>
      <c r="D5353" s="168" t="s">
        <v>11886</v>
      </c>
      <c r="E5353" s="31" t="s">
        <v>11887</v>
      </c>
      <c r="F5353" s="31" t="s">
        <v>830</v>
      </c>
      <c r="G5353" s="163" t="s">
        <v>1728</v>
      </c>
      <c r="H5353" s="31" t="s">
        <v>1728</v>
      </c>
      <c r="I5353" s="168" t="s">
        <v>1755</v>
      </c>
      <c r="J5353" s="173">
        <v>1.0</v>
      </c>
      <c r="K5353" s="31" t="s">
        <v>9</v>
      </c>
      <c r="L5353" s="31" t="s">
        <v>134</v>
      </c>
      <c r="M5353" s="174">
        <v>45764.0</v>
      </c>
      <c r="N5353" s="31" t="s">
        <v>78</v>
      </c>
      <c r="O5353" s="173">
        <v>1.0</v>
      </c>
    </row>
    <row r="5354">
      <c r="A5354" s="99" t="s">
        <v>11888</v>
      </c>
      <c r="B5354" s="168" t="s">
        <v>11589</v>
      </c>
      <c r="C5354" s="31" t="s">
        <v>1735</v>
      </c>
      <c r="D5354" s="168" t="s">
        <v>11590</v>
      </c>
      <c r="E5354" s="31" t="s">
        <v>11591</v>
      </c>
      <c r="F5354" s="31" t="s">
        <v>178</v>
      </c>
      <c r="G5354" s="168" t="s">
        <v>7953</v>
      </c>
      <c r="H5354" s="31" t="s">
        <v>7912</v>
      </c>
      <c r="I5354" s="168" t="s">
        <v>1755</v>
      </c>
      <c r="J5354" s="173">
        <v>1.0</v>
      </c>
      <c r="K5354" s="31" t="s">
        <v>9</v>
      </c>
      <c r="L5354" s="31" t="s">
        <v>134</v>
      </c>
      <c r="M5354" s="174">
        <v>45764.0</v>
      </c>
      <c r="N5354" s="31" t="s">
        <v>78</v>
      </c>
      <c r="O5354" s="173">
        <v>1.0</v>
      </c>
    </row>
    <row r="5355">
      <c r="A5355" s="99" t="s">
        <v>11889</v>
      </c>
      <c r="B5355" s="168" t="s">
        <v>11880</v>
      </c>
      <c r="C5355" s="31" t="s">
        <v>1732</v>
      </c>
      <c r="D5355" s="168" t="s">
        <v>11881</v>
      </c>
      <c r="E5355" s="31" t="s">
        <v>11882</v>
      </c>
      <c r="F5355" s="31" t="s">
        <v>178</v>
      </c>
      <c r="G5355" s="168" t="s">
        <v>7953</v>
      </c>
      <c r="H5355" s="31" t="s">
        <v>7912</v>
      </c>
      <c r="I5355" s="168" t="s">
        <v>1755</v>
      </c>
      <c r="J5355" s="173">
        <v>1.0</v>
      </c>
      <c r="K5355" s="31" t="s">
        <v>9</v>
      </c>
      <c r="L5355" s="31" t="s">
        <v>134</v>
      </c>
      <c r="M5355" s="174">
        <v>45764.0</v>
      </c>
      <c r="N5355" s="31" t="s">
        <v>78</v>
      </c>
      <c r="O5355" s="173">
        <v>1.0</v>
      </c>
    </row>
    <row r="5356">
      <c r="A5356" s="99" t="s">
        <v>11890</v>
      </c>
      <c r="B5356" s="168" t="s">
        <v>11891</v>
      </c>
      <c r="C5356" s="31" t="s">
        <v>1725</v>
      </c>
      <c r="D5356" s="168" t="s">
        <v>11892</v>
      </c>
      <c r="E5356" s="31" t="s">
        <v>11893</v>
      </c>
      <c r="F5356" s="31" t="s">
        <v>178</v>
      </c>
      <c r="G5356" s="163" t="s">
        <v>1728</v>
      </c>
      <c r="H5356" s="31" t="s">
        <v>1728</v>
      </c>
      <c r="I5356" s="168" t="s">
        <v>9356</v>
      </c>
      <c r="J5356" s="173">
        <v>1.0</v>
      </c>
      <c r="K5356" s="31" t="s">
        <v>945</v>
      </c>
      <c r="L5356" s="31" t="s">
        <v>134</v>
      </c>
      <c r="M5356" s="174">
        <v>45764.0</v>
      </c>
      <c r="N5356" s="31" t="s">
        <v>78</v>
      </c>
      <c r="O5356" s="173">
        <v>1.0</v>
      </c>
    </row>
    <row r="5357">
      <c r="A5357" s="99" t="s">
        <v>11894</v>
      </c>
      <c r="B5357" s="168" t="s">
        <v>11885</v>
      </c>
      <c r="C5357" s="31" t="s">
        <v>1732</v>
      </c>
      <c r="D5357" s="168" t="s">
        <v>11886</v>
      </c>
      <c r="E5357" s="31" t="s">
        <v>11887</v>
      </c>
      <c r="F5357" s="31" t="s">
        <v>830</v>
      </c>
      <c r="G5357" s="168" t="s">
        <v>8730</v>
      </c>
      <c r="H5357" s="31" t="s">
        <v>8731</v>
      </c>
      <c r="I5357" s="168" t="s">
        <v>1755</v>
      </c>
      <c r="J5357" s="173">
        <v>1.0</v>
      </c>
      <c r="K5357" s="31" t="s">
        <v>9</v>
      </c>
      <c r="L5357" s="31" t="s">
        <v>134</v>
      </c>
      <c r="M5357" s="174">
        <v>45764.0</v>
      </c>
      <c r="N5357" s="31" t="s">
        <v>78</v>
      </c>
      <c r="O5357" s="173">
        <v>1.0</v>
      </c>
    </row>
    <row r="5358">
      <c r="A5358" s="99" t="s">
        <v>11895</v>
      </c>
      <c r="B5358" s="168" t="s">
        <v>11896</v>
      </c>
      <c r="C5358" s="31" t="s">
        <v>1725</v>
      </c>
      <c r="D5358" s="168" t="s">
        <v>11897</v>
      </c>
      <c r="E5358" s="31" t="s">
        <v>11898</v>
      </c>
      <c r="F5358" s="31" t="s">
        <v>830</v>
      </c>
      <c r="G5358" s="163" t="s">
        <v>1728</v>
      </c>
      <c r="H5358" s="31" t="s">
        <v>1728</v>
      </c>
      <c r="I5358" s="168" t="s">
        <v>1755</v>
      </c>
      <c r="J5358" s="173">
        <v>1.0</v>
      </c>
      <c r="K5358" s="31" t="s">
        <v>9</v>
      </c>
      <c r="L5358" s="31" t="s">
        <v>134</v>
      </c>
      <c r="M5358" s="174">
        <v>45764.0</v>
      </c>
      <c r="N5358" s="31" t="s">
        <v>78</v>
      </c>
      <c r="O5358" s="173">
        <v>1.0</v>
      </c>
    </row>
    <row r="5359">
      <c r="A5359" s="99" t="s">
        <v>11899</v>
      </c>
      <c r="B5359" s="168" t="s">
        <v>11891</v>
      </c>
      <c r="C5359" s="31" t="s">
        <v>1732</v>
      </c>
      <c r="D5359" s="168" t="s">
        <v>11892</v>
      </c>
      <c r="E5359" s="31" t="s">
        <v>11893</v>
      </c>
      <c r="F5359" s="31" t="s">
        <v>178</v>
      </c>
      <c r="G5359" s="168" t="s">
        <v>7953</v>
      </c>
      <c r="H5359" s="31" t="s">
        <v>7912</v>
      </c>
      <c r="I5359" s="168" t="s">
        <v>9356</v>
      </c>
      <c r="J5359" s="173">
        <v>1.0</v>
      </c>
      <c r="K5359" s="31" t="s">
        <v>945</v>
      </c>
      <c r="L5359" s="31" t="s">
        <v>134</v>
      </c>
      <c r="M5359" s="174">
        <v>45764.0</v>
      </c>
      <c r="N5359" s="31" t="s">
        <v>78</v>
      </c>
      <c r="O5359" s="173">
        <v>1.0</v>
      </c>
    </row>
    <row r="5360">
      <c r="A5360" s="99" t="s">
        <v>11900</v>
      </c>
      <c r="B5360" s="168" t="s">
        <v>11901</v>
      </c>
      <c r="C5360" s="31" t="s">
        <v>1725</v>
      </c>
      <c r="D5360" s="168" t="s">
        <v>11902</v>
      </c>
      <c r="E5360" s="31" t="s">
        <v>11903</v>
      </c>
      <c r="F5360" s="31" t="s">
        <v>830</v>
      </c>
      <c r="G5360" s="163" t="s">
        <v>1728</v>
      </c>
      <c r="H5360" s="31" t="s">
        <v>1728</v>
      </c>
      <c r="I5360" s="168" t="s">
        <v>1755</v>
      </c>
      <c r="J5360" s="173">
        <v>1.0</v>
      </c>
      <c r="K5360" s="31" t="s">
        <v>9</v>
      </c>
      <c r="L5360" s="31" t="s">
        <v>134</v>
      </c>
      <c r="M5360" s="174">
        <v>45764.0</v>
      </c>
      <c r="N5360" s="31" t="s">
        <v>78</v>
      </c>
      <c r="O5360" s="173">
        <v>1.0</v>
      </c>
    </row>
    <row r="5361">
      <c r="A5361" s="99" t="s">
        <v>11904</v>
      </c>
      <c r="B5361" s="168" t="s">
        <v>11673</v>
      </c>
      <c r="C5361" s="31" t="s">
        <v>1735</v>
      </c>
      <c r="D5361" s="168" t="s">
        <v>11674</v>
      </c>
      <c r="E5361" s="31" t="s">
        <v>11675</v>
      </c>
      <c r="F5361" s="31" t="s">
        <v>513</v>
      </c>
      <c r="G5361" s="168" t="s">
        <v>8744</v>
      </c>
      <c r="H5361" s="31" t="s">
        <v>8048</v>
      </c>
      <c r="I5361" s="168" t="s">
        <v>9356</v>
      </c>
      <c r="J5361" s="173">
        <v>1.0</v>
      </c>
      <c r="K5361" s="31" t="s">
        <v>945</v>
      </c>
      <c r="L5361" s="31" t="s">
        <v>134</v>
      </c>
      <c r="M5361" s="174">
        <v>45764.0</v>
      </c>
      <c r="N5361" s="31" t="s">
        <v>78</v>
      </c>
      <c r="O5361" s="173">
        <v>1.0</v>
      </c>
    </row>
    <row r="5362">
      <c r="A5362" s="99" t="s">
        <v>11905</v>
      </c>
      <c r="B5362" s="168" t="s">
        <v>11896</v>
      </c>
      <c r="C5362" s="31" t="s">
        <v>1732</v>
      </c>
      <c r="D5362" s="168" t="s">
        <v>11897</v>
      </c>
      <c r="E5362" s="31" t="s">
        <v>11898</v>
      </c>
      <c r="F5362" s="31" t="s">
        <v>830</v>
      </c>
      <c r="G5362" s="168" t="s">
        <v>6811</v>
      </c>
      <c r="H5362" s="31" t="s">
        <v>6812</v>
      </c>
      <c r="I5362" s="168" t="s">
        <v>1755</v>
      </c>
      <c r="J5362" s="173">
        <v>1.0</v>
      </c>
      <c r="K5362" s="31" t="s">
        <v>9</v>
      </c>
      <c r="L5362" s="31" t="s">
        <v>134</v>
      </c>
      <c r="M5362" s="174">
        <v>45764.0</v>
      </c>
      <c r="N5362" s="31" t="s">
        <v>78</v>
      </c>
      <c r="O5362" s="173">
        <v>1.0</v>
      </c>
    </row>
    <row r="5363">
      <c r="A5363" s="99" t="s">
        <v>11906</v>
      </c>
      <c r="B5363" s="168" t="s">
        <v>11901</v>
      </c>
      <c r="C5363" s="31" t="s">
        <v>1732</v>
      </c>
      <c r="D5363" s="168" t="s">
        <v>11902</v>
      </c>
      <c r="E5363" s="31" t="s">
        <v>11903</v>
      </c>
      <c r="F5363" s="31" t="s">
        <v>830</v>
      </c>
      <c r="G5363" s="168" t="s">
        <v>6736</v>
      </c>
      <c r="H5363" s="31" t="s">
        <v>6716</v>
      </c>
      <c r="I5363" s="168" t="s">
        <v>1755</v>
      </c>
      <c r="J5363" s="173">
        <v>1.0</v>
      </c>
      <c r="K5363" s="31" t="s">
        <v>9</v>
      </c>
      <c r="L5363" s="31" t="s">
        <v>134</v>
      </c>
      <c r="M5363" s="174">
        <v>45764.0</v>
      </c>
      <c r="N5363" s="31" t="s">
        <v>78</v>
      </c>
      <c r="O5363" s="173">
        <v>1.0</v>
      </c>
    </row>
    <row r="5364">
      <c r="A5364" s="99" t="s">
        <v>11907</v>
      </c>
      <c r="B5364" s="168" t="s">
        <v>11693</v>
      </c>
      <c r="C5364" s="31" t="s">
        <v>1735</v>
      </c>
      <c r="D5364" s="168" t="s">
        <v>11694</v>
      </c>
      <c r="E5364" s="31" t="s">
        <v>11695</v>
      </c>
      <c r="F5364" s="31" t="s">
        <v>722</v>
      </c>
      <c r="G5364" s="168" t="s">
        <v>6811</v>
      </c>
      <c r="H5364" s="31" t="s">
        <v>6812</v>
      </c>
      <c r="I5364" s="168" t="s">
        <v>9356</v>
      </c>
      <c r="J5364" s="173">
        <v>1.0</v>
      </c>
      <c r="K5364" s="31" t="s">
        <v>945</v>
      </c>
      <c r="L5364" s="31" t="s">
        <v>134</v>
      </c>
      <c r="M5364" s="174">
        <v>45764.0</v>
      </c>
      <c r="N5364" s="31" t="s">
        <v>78</v>
      </c>
      <c r="O5364" s="173">
        <v>1.0</v>
      </c>
    </row>
    <row r="5365">
      <c r="A5365" s="99" t="s">
        <v>11908</v>
      </c>
      <c r="B5365" s="168" t="s">
        <v>11909</v>
      </c>
      <c r="C5365" s="31" t="s">
        <v>1725</v>
      </c>
      <c r="D5365" s="168" t="s">
        <v>11910</v>
      </c>
      <c r="E5365" s="31" t="s">
        <v>5855</v>
      </c>
      <c r="F5365" s="31" t="s">
        <v>401</v>
      </c>
      <c r="G5365" s="163" t="s">
        <v>1728</v>
      </c>
      <c r="H5365" s="31" t="s">
        <v>1728</v>
      </c>
      <c r="I5365" s="168" t="s">
        <v>1755</v>
      </c>
      <c r="J5365" s="173">
        <v>1.0</v>
      </c>
      <c r="K5365" s="31" t="s">
        <v>9</v>
      </c>
      <c r="L5365" s="31" t="s">
        <v>134</v>
      </c>
      <c r="M5365" s="174">
        <v>45764.0</v>
      </c>
      <c r="N5365" s="31" t="s">
        <v>78</v>
      </c>
      <c r="O5365" s="173">
        <v>1.0</v>
      </c>
    </row>
    <row r="5366">
      <c r="A5366" s="99" t="s">
        <v>11911</v>
      </c>
      <c r="B5366" s="168" t="s">
        <v>11909</v>
      </c>
      <c r="C5366" s="31" t="s">
        <v>1732</v>
      </c>
      <c r="D5366" s="168" t="s">
        <v>11910</v>
      </c>
      <c r="E5366" s="31" t="s">
        <v>5855</v>
      </c>
      <c r="F5366" s="31" t="s">
        <v>401</v>
      </c>
      <c r="G5366" s="168" t="s">
        <v>1749</v>
      </c>
      <c r="H5366" s="31" t="s">
        <v>1742</v>
      </c>
      <c r="I5366" s="168" t="s">
        <v>1755</v>
      </c>
      <c r="J5366" s="173">
        <v>1.0</v>
      </c>
      <c r="K5366" s="31" t="s">
        <v>9</v>
      </c>
      <c r="L5366" s="31" t="s">
        <v>134</v>
      </c>
      <c r="M5366" s="174">
        <v>45764.0</v>
      </c>
      <c r="N5366" s="31" t="s">
        <v>78</v>
      </c>
      <c r="O5366" s="173">
        <v>1.0</v>
      </c>
    </row>
    <row r="5367">
      <c r="A5367" s="99" t="s">
        <v>11912</v>
      </c>
      <c r="B5367" s="168" t="s">
        <v>11840</v>
      </c>
      <c r="C5367" s="31" t="s">
        <v>1735</v>
      </c>
      <c r="D5367" s="168" t="s">
        <v>11841</v>
      </c>
      <c r="E5367" s="31" t="s">
        <v>11842</v>
      </c>
      <c r="F5367" s="31" t="s">
        <v>132</v>
      </c>
      <c r="G5367" s="168" t="s">
        <v>8829</v>
      </c>
      <c r="H5367" s="31" t="s">
        <v>8830</v>
      </c>
      <c r="I5367" s="168" t="s">
        <v>9356</v>
      </c>
      <c r="J5367" s="173">
        <v>1.0</v>
      </c>
      <c r="K5367" s="31" t="s">
        <v>945</v>
      </c>
      <c r="L5367" s="31" t="s">
        <v>134</v>
      </c>
      <c r="M5367" s="174">
        <v>45764.0</v>
      </c>
      <c r="N5367" s="31" t="s">
        <v>78</v>
      </c>
      <c r="O5367" s="173">
        <v>1.0</v>
      </c>
    </row>
    <row r="5368">
      <c r="A5368" s="99" t="s">
        <v>11913</v>
      </c>
      <c r="B5368" s="168" t="s">
        <v>11914</v>
      </c>
      <c r="C5368" s="31" t="s">
        <v>1725</v>
      </c>
      <c r="D5368" s="168" t="s">
        <v>11915</v>
      </c>
      <c r="E5368" s="31" t="s">
        <v>11916</v>
      </c>
      <c r="F5368" s="31" t="s">
        <v>129</v>
      </c>
      <c r="G5368" s="163" t="s">
        <v>1728</v>
      </c>
      <c r="H5368" s="31" t="s">
        <v>1728</v>
      </c>
      <c r="I5368" s="168" t="s">
        <v>9356</v>
      </c>
      <c r="J5368" s="173">
        <v>1.0</v>
      </c>
      <c r="K5368" s="31" t="s">
        <v>945</v>
      </c>
      <c r="L5368" s="31" t="s">
        <v>134</v>
      </c>
      <c r="M5368" s="174">
        <v>45764.0</v>
      </c>
      <c r="N5368" s="31" t="s">
        <v>78</v>
      </c>
      <c r="O5368" s="173">
        <v>1.0</v>
      </c>
    </row>
    <row r="5369">
      <c r="A5369" s="99" t="s">
        <v>11917</v>
      </c>
      <c r="B5369" s="168" t="s">
        <v>11785</v>
      </c>
      <c r="C5369" s="31" t="s">
        <v>1735</v>
      </c>
      <c r="D5369" s="168" t="s">
        <v>11786</v>
      </c>
      <c r="E5369" s="31" t="s">
        <v>7983</v>
      </c>
      <c r="F5369" s="31" t="s">
        <v>132</v>
      </c>
      <c r="G5369" s="168" t="s">
        <v>8730</v>
      </c>
      <c r="H5369" s="31" t="s">
        <v>8731</v>
      </c>
      <c r="I5369" s="168" t="s">
        <v>9356</v>
      </c>
      <c r="J5369" s="173">
        <v>1.0</v>
      </c>
      <c r="K5369" s="31" t="s">
        <v>945</v>
      </c>
      <c r="L5369" s="31" t="s">
        <v>134</v>
      </c>
      <c r="M5369" s="174">
        <v>45764.0</v>
      </c>
      <c r="N5369" s="31" t="s">
        <v>78</v>
      </c>
      <c r="O5369" s="173">
        <v>1.0</v>
      </c>
    </row>
    <row r="5370">
      <c r="A5370" s="99" t="s">
        <v>11918</v>
      </c>
      <c r="B5370" s="168" t="s">
        <v>11914</v>
      </c>
      <c r="C5370" s="31" t="s">
        <v>1732</v>
      </c>
      <c r="D5370" s="168" t="s">
        <v>11915</v>
      </c>
      <c r="E5370" s="31" t="s">
        <v>11916</v>
      </c>
      <c r="F5370" s="31" t="s">
        <v>129</v>
      </c>
      <c r="G5370" s="168" t="s">
        <v>6891</v>
      </c>
      <c r="H5370" s="31" t="s">
        <v>6719</v>
      </c>
      <c r="I5370" s="168" t="s">
        <v>9356</v>
      </c>
      <c r="J5370" s="173">
        <v>1.0</v>
      </c>
      <c r="K5370" s="31" t="s">
        <v>945</v>
      </c>
      <c r="L5370" s="31" t="s">
        <v>134</v>
      </c>
      <c r="M5370" s="174">
        <v>45764.0</v>
      </c>
      <c r="N5370" s="31" t="s">
        <v>78</v>
      </c>
      <c r="O5370" s="173">
        <v>1.0</v>
      </c>
    </row>
    <row r="5371">
      <c r="A5371" s="99" t="s">
        <v>11919</v>
      </c>
      <c r="B5371" s="168" t="s">
        <v>11920</v>
      </c>
      <c r="C5371" s="31" t="s">
        <v>1725</v>
      </c>
      <c r="D5371" s="168" t="s">
        <v>11921</v>
      </c>
      <c r="E5371" s="31" t="s">
        <v>11922</v>
      </c>
      <c r="F5371" s="31" t="s">
        <v>132</v>
      </c>
      <c r="G5371" s="163" t="s">
        <v>1728</v>
      </c>
      <c r="H5371" s="31" t="s">
        <v>1728</v>
      </c>
      <c r="I5371" s="168" t="s">
        <v>9356</v>
      </c>
      <c r="J5371" s="173">
        <v>1.0</v>
      </c>
      <c r="K5371" s="31" t="s">
        <v>945</v>
      </c>
      <c r="L5371" s="31" t="s">
        <v>134</v>
      </c>
      <c r="M5371" s="174">
        <v>45764.0</v>
      </c>
      <c r="N5371" s="31" t="s">
        <v>78</v>
      </c>
      <c r="O5371" s="173">
        <v>1.0</v>
      </c>
    </row>
    <row r="5372">
      <c r="A5372" s="99" t="s">
        <v>11923</v>
      </c>
      <c r="B5372" s="168" t="s">
        <v>11643</v>
      </c>
      <c r="C5372" s="31" t="s">
        <v>1735</v>
      </c>
      <c r="D5372" s="168" t="s">
        <v>11644</v>
      </c>
      <c r="E5372" s="31" t="s">
        <v>11645</v>
      </c>
      <c r="F5372" s="31" t="s">
        <v>178</v>
      </c>
      <c r="G5372" s="168" t="s">
        <v>10510</v>
      </c>
      <c r="H5372" s="31" t="s">
        <v>10511</v>
      </c>
      <c r="I5372" s="168" t="s">
        <v>1755</v>
      </c>
      <c r="J5372" s="173">
        <v>1.0</v>
      </c>
      <c r="K5372" s="31" t="s">
        <v>9</v>
      </c>
      <c r="L5372" s="31" t="s">
        <v>134</v>
      </c>
      <c r="M5372" s="174">
        <v>45764.0</v>
      </c>
      <c r="N5372" s="31" t="s">
        <v>78</v>
      </c>
      <c r="O5372" s="173">
        <v>1.0</v>
      </c>
    </row>
    <row r="5373">
      <c r="A5373" s="99" t="s">
        <v>11924</v>
      </c>
      <c r="B5373" s="168" t="s">
        <v>11920</v>
      </c>
      <c r="C5373" s="31" t="s">
        <v>1732</v>
      </c>
      <c r="D5373" s="168" t="s">
        <v>11921</v>
      </c>
      <c r="E5373" s="31" t="s">
        <v>11922</v>
      </c>
      <c r="F5373" s="31" t="s">
        <v>132</v>
      </c>
      <c r="G5373" s="168" t="s">
        <v>8730</v>
      </c>
      <c r="H5373" s="31" t="s">
        <v>8731</v>
      </c>
      <c r="I5373" s="168" t="s">
        <v>9356</v>
      </c>
      <c r="J5373" s="173">
        <v>1.0</v>
      </c>
      <c r="K5373" s="31" t="s">
        <v>945</v>
      </c>
      <c r="L5373" s="31" t="s">
        <v>134</v>
      </c>
      <c r="M5373" s="174">
        <v>45764.0</v>
      </c>
      <c r="N5373" s="31" t="s">
        <v>78</v>
      </c>
      <c r="O5373" s="173">
        <v>1.0</v>
      </c>
    </row>
    <row r="5374">
      <c r="A5374" s="99" t="s">
        <v>11925</v>
      </c>
      <c r="B5374" s="168" t="s">
        <v>11869</v>
      </c>
      <c r="C5374" s="31" t="s">
        <v>1735</v>
      </c>
      <c r="D5374" s="168" t="s">
        <v>11870</v>
      </c>
      <c r="E5374" s="31" t="s">
        <v>11871</v>
      </c>
      <c r="F5374" s="31" t="s">
        <v>129</v>
      </c>
      <c r="G5374" s="168" t="s">
        <v>11502</v>
      </c>
      <c r="H5374" s="31" t="s">
        <v>11503</v>
      </c>
      <c r="I5374" s="168" t="s">
        <v>9356</v>
      </c>
      <c r="J5374" s="173">
        <v>1.0</v>
      </c>
      <c r="K5374" s="31" t="s">
        <v>945</v>
      </c>
      <c r="L5374" s="31" t="s">
        <v>134</v>
      </c>
      <c r="M5374" s="174">
        <v>45764.0</v>
      </c>
      <c r="N5374" s="31" t="s">
        <v>78</v>
      </c>
      <c r="O5374" s="173">
        <v>1.0</v>
      </c>
    </row>
    <row r="5375">
      <c r="A5375" s="99" t="s">
        <v>11926</v>
      </c>
      <c r="B5375" s="168" t="s">
        <v>11703</v>
      </c>
      <c r="C5375" s="31" t="s">
        <v>1735</v>
      </c>
      <c r="D5375" s="168" t="s">
        <v>11704</v>
      </c>
      <c r="E5375" s="31" t="s">
        <v>11705</v>
      </c>
      <c r="F5375" s="31" t="s">
        <v>401</v>
      </c>
      <c r="G5375" s="168" t="s">
        <v>8778</v>
      </c>
      <c r="H5375" s="31" t="s">
        <v>8043</v>
      </c>
      <c r="I5375" s="168" t="s">
        <v>1755</v>
      </c>
      <c r="J5375" s="173">
        <v>1.0</v>
      </c>
      <c r="K5375" s="31" t="s">
        <v>9</v>
      </c>
      <c r="L5375" s="31" t="s">
        <v>134</v>
      </c>
      <c r="M5375" s="174">
        <v>45764.0</v>
      </c>
      <c r="N5375" s="31" t="s">
        <v>78</v>
      </c>
      <c r="O5375" s="173">
        <v>1.0</v>
      </c>
    </row>
    <row r="5376">
      <c r="A5376" s="99" t="s">
        <v>11927</v>
      </c>
      <c r="B5376" s="168" t="s">
        <v>11928</v>
      </c>
      <c r="C5376" s="31" t="s">
        <v>1725</v>
      </c>
      <c r="D5376" s="168" t="s">
        <v>11929</v>
      </c>
      <c r="E5376" s="31" t="s">
        <v>2739</v>
      </c>
      <c r="F5376" s="31" t="s">
        <v>401</v>
      </c>
      <c r="G5376" s="163" t="s">
        <v>1728</v>
      </c>
      <c r="H5376" s="31" t="s">
        <v>1728</v>
      </c>
      <c r="I5376" s="168" t="s">
        <v>9356</v>
      </c>
      <c r="J5376" s="173">
        <v>1.0</v>
      </c>
      <c r="K5376" s="31" t="s">
        <v>945</v>
      </c>
      <c r="L5376" s="31" t="s">
        <v>134</v>
      </c>
      <c r="M5376" s="174">
        <v>45764.0</v>
      </c>
      <c r="N5376" s="31" t="s">
        <v>78</v>
      </c>
      <c r="O5376" s="173">
        <v>1.0</v>
      </c>
    </row>
    <row r="5377">
      <c r="A5377" s="99" t="s">
        <v>11930</v>
      </c>
      <c r="B5377" s="168" t="s">
        <v>11928</v>
      </c>
      <c r="C5377" s="31" t="s">
        <v>1732</v>
      </c>
      <c r="D5377" s="168" t="s">
        <v>11929</v>
      </c>
      <c r="E5377" s="31" t="s">
        <v>2739</v>
      </c>
      <c r="F5377" s="31" t="s">
        <v>401</v>
      </c>
      <c r="G5377" s="168" t="s">
        <v>1736</v>
      </c>
      <c r="H5377" s="31" t="s">
        <v>1733</v>
      </c>
      <c r="I5377" s="168" t="s">
        <v>9356</v>
      </c>
      <c r="J5377" s="173">
        <v>1.0</v>
      </c>
      <c r="K5377" s="31" t="s">
        <v>945</v>
      </c>
      <c r="L5377" s="31" t="s">
        <v>134</v>
      </c>
      <c r="M5377" s="174">
        <v>45764.0</v>
      </c>
      <c r="N5377" s="31" t="s">
        <v>78</v>
      </c>
      <c r="O5377" s="173">
        <v>1.0</v>
      </c>
    </row>
    <row r="5378">
      <c r="A5378" s="99" t="s">
        <v>11931</v>
      </c>
      <c r="B5378" s="168" t="s">
        <v>11909</v>
      </c>
      <c r="C5378" s="31" t="s">
        <v>1735</v>
      </c>
      <c r="D5378" s="168" t="s">
        <v>11910</v>
      </c>
      <c r="E5378" s="31" t="s">
        <v>5855</v>
      </c>
      <c r="F5378" s="31" t="s">
        <v>401</v>
      </c>
      <c r="G5378" s="168" t="s">
        <v>1749</v>
      </c>
      <c r="H5378" s="31" t="s">
        <v>1742</v>
      </c>
      <c r="I5378" s="168" t="s">
        <v>1755</v>
      </c>
      <c r="J5378" s="173">
        <v>1.0</v>
      </c>
      <c r="K5378" s="31" t="s">
        <v>9</v>
      </c>
      <c r="L5378" s="31" t="s">
        <v>134</v>
      </c>
      <c r="M5378" s="174">
        <v>45764.0</v>
      </c>
      <c r="N5378" s="31" t="s">
        <v>78</v>
      </c>
      <c r="O5378" s="173">
        <v>1.0</v>
      </c>
    </row>
    <row r="5379">
      <c r="A5379" s="99" t="s">
        <v>11932</v>
      </c>
      <c r="B5379" s="168" t="s">
        <v>11933</v>
      </c>
      <c r="C5379" s="31" t="s">
        <v>1725</v>
      </c>
      <c r="D5379" s="168" t="s">
        <v>11934</v>
      </c>
      <c r="E5379" s="31" t="s">
        <v>11935</v>
      </c>
      <c r="F5379" s="31" t="s">
        <v>401</v>
      </c>
      <c r="G5379" s="163" t="s">
        <v>1728</v>
      </c>
      <c r="H5379" s="31" t="s">
        <v>1728</v>
      </c>
      <c r="I5379" s="168" t="s">
        <v>9356</v>
      </c>
      <c r="J5379" s="173">
        <v>1.0</v>
      </c>
      <c r="K5379" s="31" t="s">
        <v>945</v>
      </c>
      <c r="L5379" s="31" t="s">
        <v>134</v>
      </c>
      <c r="M5379" s="174">
        <v>45764.0</v>
      </c>
      <c r="N5379" s="31" t="s">
        <v>78</v>
      </c>
      <c r="O5379" s="173">
        <v>1.0</v>
      </c>
    </row>
    <row r="5380">
      <c r="A5380" s="99" t="s">
        <v>11936</v>
      </c>
      <c r="B5380" s="168" t="s">
        <v>11863</v>
      </c>
      <c r="C5380" s="31" t="s">
        <v>1735</v>
      </c>
      <c r="D5380" s="168" t="s">
        <v>11864</v>
      </c>
      <c r="E5380" s="31" t="s">
        <v>11865</v>
      </c>
      <c r="F5380" s="31" t="s">
        <v>517</v>
      </c>
      <c r="G5380" s="168" t="s">
        <v>6736</v>
      </c>
      <c r="H5380" s="31" t="s">
        <v>6716</v>
      </c>
      <c r="I5380" s="168" t="s">
        <v>1729</v>
      </c>
      <c r="J5380" s="173">
        <v>1.0</v>
      </c>
      <c r="K5380" s="31" t="s">
        <v>82</v>
      </c>
      <c r="L5380" s="31" t="s">
        <v>134</v>
      </c>
      <c r="M5380" s="174">
        <v>45764.0</v>
      </c>
      <c r="N5380" s="31" t="s">
        <v>78</v>
      </c>
      <c r="O5380" s="173">
        <v>1.0</v>
      </c>
    </row>
    <row r="5381">
      <c r="A5381" s="99" t="s">
        <v>11937</v>
      </c>
      <c r="B5381" s="168" t="s">
        <v>11933</v>
      </c>
      <c r="C5381" s="31" t="s">
        <v>1732</v>
      </c>
      <c r="D5381" s="168" t="s">
        <v>11934</v>
      </c>
      <c r="E5381" s="31" t="s">
        <v>11935</v>
      </c>
      <c r="F5381" s="31" t="s">
        <v>401</v>
      </c>
      <c r="G5381" s="168" t="s">
        <v>1736</v>
      </c>
      <c r="H5381" s="31" t="s">
        <v>1733</v>
      </c>
      <c r="I5381" s="168" t="s">
        <v>9356</v>
      </c>
      <c r="J5381" s="173">
        <v>1.0</v>
      </c>
      <c r="K5381" s="31" t="s">
        <v>945</v>
      </c>
      <c r="L5381" s="31" t="s">
        <v>134</v>
      </c>
      <c r="M5381" s="174">
        <v>45764.0</v>
      </c>
      <c r="N5381" s="31" t="s">
        <v>78</v>
      </c>
      <c r="O5381" s="173">
        <v>1.0</v>
      </c>
    </row>
    <row r="5382">
      <c r="A5382" s="99" t="s">
        <v>11938</v>
      </c>
      <c r="B5382" s="168" t="s">
        <v>11939</v>
      </c>
      <c r="C5382" s="31" t="s">
        <v>1725</v>
      </c>
      <c r="D5382" s="168" t="s">
        <v>11940</v>
      </c>
      <c r="E5382" s="31" t="s">
        <v>11941</v>
      </c>
      <c r="F5382" s="31" t="s">
        <v>178</v>
      </c>
      <c r="G5382" s="163" t="s">
        <v>1728</v>
      </c>
      <c r="H5382" s="31" t="s">
        <v>1728</v>
      </c>
      <c r="I5382" s="168" t="s">
        <v>9356</v>
      </c>
      <c r="J5382" s="173">
        <v>1.0</v>
      </c>
      <c r="K5382" s="31" t="s">
        <v>945</v>
      </c>
      <c r="L5382" s="31" t="s">
        <v>134</v>
      </c>
      <c r="M5382" s="174">
        <v>45764.0</v>
      </c>
      <c r="N5382" s="31" t="s">
        <v>78</v>
      </c>
      <c r="O5382" s="173">
        <v>1.0</v>
      </c>
    </row>
    <row r="5383">
      <c r="A5383" s="99" t="s">
        <v>11942</v>
      </c>
      <c r="B5383" s="168" t="s">
        <v>11939</v>
      </c>
      <c r="C5383" s="31" t="s">
        <v>1732</v>
      </c>
      <c r="D5383" s="168" t="s">
        <v>11940</v>
      </c>
      <c r="E5383" s="31" t="s">
        <v>11941</v>
      </c>
      <c r="F5383" s="31" t="s">
        <v>178</v>
      </c>
      <c r="G5383" s="168" t="s">
        <v>6891</v>
      </c>
      <c r="H5383" s="31" t="s">
        <v>6719</v>
      </c>
      <c r="I5383" s="168" t="s">
        <v>9356</v>
      </c>
      <c r="J5383" s="173">
        <v>1.0</v>
      </c>
      <c r="K5383" s="31" t="s">
        <v>945</v>
      </c>
      <c r="L5383" s="31" t="s">
        <v>134</v>
      </c>
      <c r="M5383" s="174">
        <v>45764.0</v>
      </c>
      <c r="N5383" s="31" t="s">
        <v>78</v>
      </c>
      <c r="O5383" s="173">
        <v>1.0</v>
      </c>
    </row>
    <row r="5384">
      <c r="A5384" s="99" t="s">
        <v>11943</v>
      </c>
      <c r="B5384" s="168" t="s">
        <v>11944</v>
      </c>
      <c r="C5384" s="31" t="s">
        <v>1725</v>
      </c>
      <c r="D5384" s="168" t="s">
        <v>11945</v>
      </c>
      <c r="E5384" s="31" t="s">
        <v>11946</v>
      </c>
      <c r="F5384" s="31" t="s">
        <v>178</v>
      </c>
      <c r="G5384" s="163" t="s">
        <v>1728</v>
      </c>
      <c r="H5384" s="31" t="s">
        <v>1728</v>
      </c>
      <c r="I5384" s="168" t="s">
        <v>1729</v>
      </c>
      <c r="J5384" s="173">
        <v>2.0</v>
      </c>
      <c r="K5384" s="31" t="s">
        <v>82</v>
      </c>
      <c r="L5384" s="31" t="s">
        <v>134</v>
      </c>
      <c r="M5384" s="174">
        <v>45764.0</v>
      </c>
      <c r="N5384" s="31" t="s">
        <v>78</v>
      </c>
      <c r="O5384" s="173">
        <v>2.0</v>
      </c>
    </row>
    <row r="5385">
      <c r="A5385" s="99" t="s">
        <v>11947</v>
      </c>
      <c r="B5385" s="168" t="s">
        <v>11944</v>
      </c>
      <c r="C5385" s="31" t="s">
        <v>1732</v>
      </c>
      <c r="D5385" s="168" t="s">
        <v>11945</v>
      </c>
      <c r="E5385" s="31" t="s">
        <v>11946</v>
      </c>
      <c r="F5385" s="31" t="s">
        <v>178</v>
      </c>
      <c r="G5385" s="168" t="s">
        <v>6891</v>
      </c>
      <c r="H5385" s="31" t="s">
        <v>6719</v>
      </c>
      <c r="I5385" s="168" t="s">
        <v>1729</v>
      </c>
      <c r="J5385" s="173">
        <v>2.0</v>
      </c>
      <c r="K5385" s="31" t="s">
        <v>82</v>
      </c>
      <c r="L5385" s="31" t="s">
        <v>134</v>
      </c>
      <c r="M5385" s="174">
        <v>45764.0</v>
      </c>
      <c r="N5385" s="31" t="s">
        <v>78</v>
      </c>
      <c r="O5385" s="173">
        <v>2.0</v>
      </c>
    </row>
    <row r="5386">
      <c r="A5386" s="99" t="s">
        <v>11948</v>
      </c>
      <c r="B5386" s="168" t="s">
        <v>11595</v>
      </c>
      <c r="C5386" s="31" t="s">
        <v>1735</v>
      </c>
      <c r="D5386" s="168" t="s">
        <v>11596</v>
      </c>
      <c r="E5386" s="31" t="s">
        <v>11597</v>
      </c>
      <c r="F5386" s="31" t="s">
        <v>129</v>
      </c>
      <c r="G5386" s="168" t="s">
        <v>8012</v>
      </c>
      <c r="H5386" s="31" t="s">
        <v>7841</v>
      </c>
      <c r="I5386" s="168" t="s">
        <v>1755</v>
      </c>
      <c r="J5386" s="173">
        <v>2.0</v>
      </c>
      <c r="K5386" s="31" t="s">
        <v>9</v>
      </c>
      <c r="L5386" s="31" t="s">
        <v>134</v>
      </c>
      <c r="M5386" s="174">
        <v>45764.0</v>
      </c>
      <c r="N5386" s="31" t="s">
        <v>78</v>
      </c>
      <c r="O5386" s="173">
        <v>2.0</v>
      </c>
    </row>
    <row r="5387">
      <c r="A5387" s="99" t="s">
        <v>11949</v>
      </c>
      <c r="B5387" s="168" t="s">
        <v>11950</v>
      </c>
      <c r="C5387" s="31" t="s">
        <v>1725</v>
      </c>
      <c r="D5387" s="168" t="s">
        <v>11951</v>
      </c>
      <c r="E5387" s="31" t="s">
        <v>11952</v>
      </c>
      <c r="F5387" s="31" t="s">
        <v>129</v>
      </c>
      <c r="G5387" s="163" t="s">
        <v>1728</v>
      </c>
      <c r="H5387" s="31" t="s">
        <v>1728</v>
      </c>
      <c r="I5387" s="168" t="s">
        <v>1729</v>
      </c>
      <c r="J5387" s="173">
        <v>1.0</v>
      </c>
      <c r="K5387" s="31" t="s">
        <v>82</v>
      </c>
      <c r="L5387" s="31" t="s">
        <v>134</v>
      </c>
      <c r="M5387" s="174">
        <v>45764.0</v>
      </c>
      <c r="N5387" s="31" t="s">
        <v>78</v>
      </c>
      <c r="O5387" s="173">
        <v>1.0</v>
      </c>
    </row>
    <row r="5388">
      <c r="A5388" s="99" t="s">
        <v>11953</v>
      </c>
      <c r="B5388" s="168" t="s">
        <v>11954</v>
      </c>
      <c r="C5388" s="31" t="s">
        <v>1725</v>
      </c>
      <c r="D5388" s="168" t="s">
        <v>11955</v>
      </c>
      <c r="E5388" s="31" t="s">
        <v>11956</v>
      </c>
      <c r="F5388" s="31" t="s">
        <v>722</v>
      </c>
      <c r="G5388" s="163" t="s">
        <v>1728</v>
      </c>
      <c r="H5388" s="31" t="s">
        <v>1728</v>
      </c>
      <c r="I5388" s="168" t="s">
        <v>1755</v>
      </c>
      <c r="J5388" s="173">
        <v>1.0</v>
      </c>
      <c r="K5388" s="31" t="s">
        <v>9</v>
      </c>
      <c r="L5388" s="31" t="s">
        <v>134</v>
      </c>
      <c r="M5388" s="174">
        <v>45764.0</v>
      </c>
      <c r="N5388" s="31" t="s">
        <v>78</v>
      </c>
      <c r="O5388" s="173">
        <v>1.0</v>
      </c>
    </row>
    <row r="5389">
      <c r="A5389" s="99" t="s">
        <v>11957</v>
      </c>
      <c r="B5389" s="168" t="s">
        <v>11950</v>
      </c>
      <c r="C5389" s="31" t="s">
        <v>1732</v>
      </c>
      <c r="D5389" s="168" t="s">
        <v>11951</v>
      </c>
      <c r="E5389" s="31" t="s">
        <v>11952</v>
      </c>
      <c r="F5389" s="31" t="s">
        <v>129</v>
      </c>
      <c r="G5389" s="168" t="s">
        <v>10510</v>
      </c>
      <c r="H5389" s="31" t="s">
        <v>10511</v>
      </c>
      <c r="I5389" s="168" t="s">
        <v>1729</v>
      </c>
      <c r="J5389" s="173">
        <v>1.0</v>
      </c>
      <c r="K5389" s="31" t="s">
        <v>82</v>
      </c>
      <c r="L5389" s="31" t="s">
        <v>134</v>
      </c>
      <c r="M5389" s="174">
        <v>45764.0</v>
      </c>
      <c r="N5389" s="31" t="s">
        <v>78</v>
      </c>
      <c r="O5389" s="173">
        <v>1.0</v>
      </c>
    </row>
    <row r="5390">
      <c r="A5390" s="99" t="s">
        <v>11958</v>
      </c>
      <c r="B5390" s="168" t="s">
        <v>11954</v>
      </c>
      <c r="C5390" s="31" t="s">
        <v>1732</v>
      </c>
      <c r="D5390" s="168" t="s">
        <v>11955</v>
      </c>
      <c r="E5390" s="31" t="s">
        <v>11956</v>
      </c>
      <c r="F5390" s="31" t="s">
        <v>722</v>
      </c>
      <c r="G5390" s="168" t="s">
        <v>8012</v>
      </c>
      <c r="H5390" s="31" t="s">
        <v>7841</v>
      </c>
      <c r="I5390" s="168" t="s">
        <v>1755</v>
      </c>
      <c r="J5390" s="173">
        <v>1.0</v>
      </c>
      <c r="K5390" s="31" t="s">
        <v>9</v>
      </c>
      <c r="L5390" s="31" t="s">
        <v>134</v>
      </c>
      <c r="M5390" s="174">
        <v>45764.0</v>
      </c>
      <c r="N5390" s="31" t="s">
        <v>78</v>
      </c>
      <c r="O5390" s="173">
        <v>1.0</v>
      </c>
    </row>
    <row r="5391">
      <c r="A5391" s="99" t="s">
        <v>11959</v>
      </c>
      <c r="B5391" s="168" t="s">
        <v>11928</v>
      </c>
      <c r="C5391" s="31" t="s">
        <v>1735</v>
      </c>
      <c r="D5391" s="168" t="s">
        <v>11929</v>
      </c>
      <c r="E5391" s="31" t="s">
        <v>2739</v>
      </c>
      <c r="F5391" s="31" t="s">
        <v>401</v>
      </c>
      <c r="G5391" s="168" t="s">
        <v>1736</v>
      </c>
      <c r="H5391" s="31" t="s">
        <v>1733</v>
      </c>
      <c r="I5391" s="168" t="s">
        <v>9356</v>
      </c>
      <c r="J5391" s="173">
        <v>1.0</v>
      </c>
      <c r="K5391" s="31" t="s">
        <v>945</v>
      </c>
      <c r="L5391" s="31" t="s">
        <v>134</v>
      </c>
      <c r="M5391" s="174">
        <v>45764.0</v>
      </c>
      <c r="N5391" s="31" t="s">
        <v>78</v>
      </c>
      <c r="O5391" s="173">
        <v>1.0</v>
      </c>
    </row>
    <row r="5392">
      <c r="A5392" s="99" t="s">
        <v>11960</v>
      </c>
      <c r="B5392" s="168" t="s">
        <v>11961</v>
      </c>
      <c r="C5392" s="31" t="s">
        <v>1725</v>
      </c>
      <c r="D5392" s="168" t="s">
        <v>11962</v>
      </c>
      <c r="E5392" s="31" t="s">
        <v>11963</v>
      </c>
      <c r="F5392" s="31" t="s">
        <v>178</v>
      </c>
      <c r="G5392" s="163" t="s">
        <v>1728</v>
      </c>
      <c r="H5392" s="31" t="s">
        <v>1728</v>
      </c>
      <c r="I5392" s="168" t="s">
        <v>9356</v>
      </c>
      <c r="J5392" s="173">
        <v>1.0</v>
      </c>
      <c r="K5392" s="31" t="s">
        <v>945</v>
      </c>
      <c r="L5392" s="31" t="s">
        <v>134</v>
      </c>
      <c r="M5392" s="174">
        <v>45764.0</v>
      </c>
      <c r="N5392" s="31" t="s">
        <v>78</v>
      </c>
      <c r="O5392" s="173">
        <v>1.0</v>
      </c>
    </row>
    <row r="5393">
      <c r="A5393" s="99" t="s">
        <v>11964</v>
      </c>
      <c r="B5393" s="168" t="s">
        <v>11961</v>
      </c>
      <c r="C5393" s="31" t="s">
        <v>1732</v>
      </c>
      <c r="D5393" s="168" t="s">
        <v>11962</v>
      </c>
      <c r="E5393" s="31" t="s">
        <v>11963</v>
      </c>
      <c r="F5393" s="31" t="s">
        <v>178</v>
      </c>
      <c r="G5393" s="168" t="s">
        <v>8012</v>
      </c>
      <c r="H5393" s="31" t="s">
        <v>7841</v>
      </c>
      <c r="I5393" s="168" t="s">
        <v>9356</v>
      </c>
      <c r="J5393" s="173">
        <v>1.0</v>
      </c>
      <c r="K5393" s="31" t="s">
        <v>945</v>
      </c>
      <c r="L5393" s="31" t="s">
        <v>134</v>
      </c>
      <c r="M5393" s="174">
        <v>45764.0</v>
      </c>
      <c r="N5393" s="31" t="s">
        <v>78</v>
      </c>
      <c r="O5393" s="173">
        <v>1.0</v>
      </c>
    </row>
    <row r="5394">
      <c r="A5394" s="99" t="s">
        <v>11965</v>
      </c>
      <c r="B5394" s="168" t="s">
        <v>11966</v>
      </c>
      <c r="C5394" s="31" t="s">
        <v>1725</v>
      </c>
      <c r="D5394" s="168" t="s">
        <v>11967</v>
      </c>
      <c r="E5394" s="31" t="s">
        <v>11968</v>
      </c>
      <c r="F5394" s="31" t="s">
        <v>178</v>
      </c>
      <c r="G5394" s="163" t="s">
        <v>1728</v>
      </c>
      <c r="H5394" s="31" t="s">
        <v>1728</v>
      </c>
      <c r="I5394" s="168" t="s">
        <v>9356</v>
      </c>
      <c r="J5394" s="173">
        <v>1.0</v>
      </c>
      <c r="K5394" s="31" t="s">
        <v>945</v>
      </c>
      <c r="L5394" s="31" t="s">
        <v>134</v>
      </c>
      <c r="M5394" s="174">
        <v>45764.0</v>
      </c>
      <c r="N5394" s="31" t="s">
        <v>78</v>
      </c>
      <c r="O5394" s="173">
        <v>1.0</v>
      </c>
    </row>
    <row r="5395">
      <c r="A5395" s="99" t="s">
        <v>11969</v>
      </c>
      <c r="B5395" s="168" t="s">
        <v>11970</v>
      </c>
      <c r="C5395" s="31" t="s">
        <v>1725</v>
      </c>
      <c r="D5395" s="168" t="s">
        <v>11971</v>
      </c>
      <c r="E5395" s="31" t="s">
        <v>11972</v>
      </c>
      <c r="F5395" s="31" t="s">
        <v>129</v>
      </c>
      <c r="G5395" s="163" t="s">
        <v>1728</v>
      </c>
      <c r="H5395" s="31" t="s">
        <v>1728</v>
      </c>
      <c r="I5395" s="168" t="s">
        <v>9356</v>
      </c>
      <c r="J5395" s="173">
        <v>1.0</v>
      </c>
      <c r="K5395" s="31" t="s">
        <v>945</v>
      </c>
      <c r="L5395" s="31" t="s">
        <v>134</v>
      </c>
      <c r="M5395" s="174">
        <v>45764.0</v>
      </c>
      <c r="N5395" s="31" t="s">
        <v>78</v>
      </c>
      <c r="O5395" s="173">
        <v>1.0</v>
      </c>
    </row>
    <row r="5396">
      <c r="A5396" s="99" t="s">
        <v>11973</v>
      </c>
      <c r="B5396" s="168" t="s">
        <v>11970</v>
      </c>
      <c r="C5396" s="31" t="s">
        <v>1732</v>
      </c>
      <c r="D5396" s="168" t="s">
        <v>11971</v>
      </c>
      <c r="E5396" s="31" t="s">
        <v>11972</v>
      </c>
      <c r="F5396" s="31" t="s">
        <v>129</v>
      </c>
      <c r="G5396" s="168" t="s">
        <v>7953</v>
      </c>
      <c r="H5396" s="31" t="s">
        <v>7912</v>
      </c>
      <c r="I5396" s="168" t="s">
        <v>9356</v>
      </c>
      <c r="J5396" s="173">
        <v>1.0</v>
      </c>
      <c r="K5396" s="31" t="s">
        <v>945</v>
      </c>
      <c r="L5396" s="31" t="s">
        <v>134</v>
      </c>
      <c r="M5396" s="174">
        <v>45764.0</v>
      </c>
      <c r="N5396" s="31" t="s">
        <v>78</v>
      </c>
      <c r="O5396" s="173">
        <v>1.0</v>
      </c>
    </row>
    <row r="5397">
      <c r="A5397" s="99" t="s">
        <v>11974</v>
      </c>
      <c r="B5397" s="168" t="s">
        <v>11975</v>
      </c>
      <c r="C5397" s="31" t="s">
        <v>1725</v>
      </c>
      <c r="D5397" s="168" t="s">
        <v>11976</v>
      </c>
      <c r="E5397" s="31" t="s">
        <v>4196</v>
      </c>
      <c r="F5397" s="31" t="s">
        <v>830</v>
      </c>
      <c r="G5397" s="163" t="s">
        <v>1728</v>
      </c>
      <c r="H5397" s="31" t="s">
        <v>1728</v>
      </c>
      <c r="I5397" s="168" t="s">
        <v>1755</v>
      </c>
      <c r="J5397" s="173">
        <v>1.0</v>
      </c>
      <c r="K5397" s="31" t="s">
        <v>9</v>
      </c>
      <c r="L5397" s="31" t="s">
        <v>134</v>
      </c>
      <c r="M5397" s="174">
        <v>45764.0</v>
      </c>
      <c r="N5397" s="31" t="s">
        <v>78</v>
      </c>
      <c r="O5397" s="173">
        <v>1.0</v>
      </c>
    </row>
    <row r="5398">
      <c r="A5398" s="99" t="s">
        <v>11977</v>
      </c>
      <c r="B5398" s="168" t="s">
        <v>11978</v>
      </c>
      <c r="C5398" s="31" t="s">
        <v>1725</v>
      </c>
      <c r="D5398" s="168" t="s">
        <v>11979</v>
      </c>
      <c r="E5398" s="31" t="s">
        <v>2394</v>
      </c>
      <c r="F5398" s="31" t="s">
        <v>401</v>
      </c>
      <c r="G5398" s="163" t="s">
        <v>1728</v>
      </c>
      <c r="H5398" s="31" t="s">
        <v>1728</v>
      </c>
      <c r="I5398" s="168" t="s">
        <v>1755</v>
      </c>
      <c r="J5398" s="173">
        <v>2.0</v>
      </c>
      <c r="K5398" s="31" t="s">
        <v>9</v>
      </c>
      <c r="L5398" s="31" t="s">
        <v>134</v>
      </c>
      <c r="M5398" s="174">
        <v>45764.0</v>
      </c>
      <c r="N5398" s="31" t="s">
        <v>78</v>
      </c>
      <c r="O5398" s="173">
        <v>2.0</v>
      </c>
    </row>
    <row r="5399">
      <c r="A5399" s="99" t="s">
        <v>11980</v>
      </c>
      <c r="B5399" s="168" t="s">
        <v>11978</v>
      </c>
      <c r="C5399" s="31" t="s">
        <v>1732</v>
      </c>
      <c r="D5399" s="168" t="s">
        <v>11979</v>
      </c>
      <c r="E5399" s="31" t="s">
        <v>2394</v>
      </c>
      <c r="F5399" s="31" t="s">
        <v>401</v>
      </c>
      <c r="G5399" s="168" t="s">
        <v>1749</v>
      </c>
      <c r="H5399" s="31" t="s">
        <v>1742</v>
      </c>
      <c r="I5399" s="168" t="s">
        <v>1755</v>
      </c>
      <c r="J5399" s="173">
        <v>2.0</v>
      </c>
      <c r="K5399" s="31" t="s">
        <v>9</v>
      </c>
      <c r="L5399" s="31" t="s">
        <v>134</v>
      </c>
      <c r="M5399" s="174">
        <v>45764.0</v>
      </c>
      <c r="N5399" s="31" t="s">
        <v>78</v>
      </c>
      <c r="O5399" s="173">
        <v>2.0</v>
      </c>
    </row>
    <row r="5400">
      <c r="A5400" s="99" t="s">
        <v>11981</v>
      </c>
      <c r="B5400" s="168" t="s">
        <v>11975</v>
      </c>
      <c r="C5400" s="31" t="s">
        <v>1732</v>
      </c>
      <c r="D5400" s="168" t="s">
        <v>11976</v>
      </c>
      <c r="E5400" s="31" t="s">
        <v>4196</v>
      </c>
      <c r="F5400" s="31" t="s">
        <v>830</v>
      </c>
      <c r="G5400" s="168" t="s">
        <v>8730</v>
      </c>
      <c r="H5400" s="31" t="s">
        <v>8731</v>
      </c>
      <c r="I5400" s="168" t="s">
        <v>1755</v>
      </c>
      <c r="J5400" s="173">
        <v>1.0</v>
      </c>
      <c r="K5400" s="31" t="s">
        <v>9</v>
      </c>
      <c r="L5400" s="31" t="s">
        <v>134</v>
      </c>
      <c r="M5400" s="174">
        <v>45764.0</v>
      </c>
      <c r="N5400" s="31" t="s">
        <v>78</v>
      </c>
      <c r="O5400" s="173">
        <v>1.0</v>
      </c>
    </row>
    <row r="5401">
      <c r="A5401" s="99" t="s">
        <v>11982</v>
      </c>
      <c r="B5401" s="168" t="s">
        <v>11966</v>
      </c>
      <c r="C5401" s="31" t="s">
        <v>1732</v>
      </c>
      <c r="D5401" s="168" t="s">
        <v>11967</v>
      </c>
      <c r="E5401" s="31" t="s">
        <v>11968</v>
      </c>
      <c r="F5401" s="31" t="s">
        <v>178</v>
      </c>
      <c r="G5401" s="168" t="s">
        <v>8012</v>
      </c>
      <c r="H5401" s="31" t="s">
        <v>7841</v>
      </c>
      <c r="I5401" s="168" t="s">
        <v>9356</v>
      </c>
      <c r="J5401" s="173">
        <v>1.0</v>
      </c>
      <c r="K5401" s="31" t="s">
        <v>945</v>
      </c>
      <c r="L5401" s="31" t="s">
        <v>134</v>
      </c>
      <c r="M5401" s="174">
        <v>45764.0</v>
      </c>
      <c r="N5401" s="31" t="s">
        <v>78</v>
      </c>
      <c r="O5401" s="173">
        <v>1.0</v>
      </c>
    </row>
    <row r="5402">
      <c r="A5402" s="99" t="s">
        <v>11983</v>
      </c>
      <c r="B5402" s="168" t="s">
        <v>11914</v>
      </c>
      <c r="C5402" s="31" t="s">
        <v>1735</v>
      </c>
      <c r="D5402" s="168" t="s">
        <v>11915</v>
      </c>
      <c r="E5402" s="31" t="s">
        <v>11916</v>
      </c>
      <c r="F5402" s="31" t="s">
        <v>129</v>
      </c>
      <c r="G5402" s="168" t="s">
        <v>6891</v>
      </c>
      <c r="H5402" s="31" t="s">
        <v>6719</v>
      </c>
      <c r="I5402" s="168" t="s">
        <v>9356</v>
      </c>
      <c r="J5402" s="173">
        <v>1.0</v>
      </c>
      <c r="K5402" s="31" t="s">
        <v>945</v>
      </c>
      <c r="L5402" s="31" t="s">
        <v>134</v>
      </c>
      <c r="M5402" s="174">
        <v>45764.0</v>
      </c>
      <c r="N5402" s="31" t="s">
        <v>78</v>
      </c>
      <c r="O5402" s="173">
        <v>1.0</v>
      </c>
    </row>
    <row r="5403">
      <c r="A5403" s="99" t="s">
        <v>11984</v>
      </c>
      <c r="B5403" s="168" t="s">
        <v>11985</v>
      </c>
      <c r="C5403" s="31" t="s">
        <v>1725</v>
      </c>
      <c r="D5403" s="168" t="s">
        <v>11986</v>
      </c>
      <c r="E5403" s="31" t="s">
        <v>11987</v>
      </c>
      <c r="F5403" s="31" t="s">
        <v>401</v>
      </c>
      <c r="G5403" s="163" t="s">
        <v>1728</v>
      </c>
      <c r="H5403" s="31" t="s">
        <v>1728</v>
      </c>
      <c r="I5403" s="168" t="s">
        <v>1755</v>
      </c>
      <c r="J5403" s="173">
        <v>1.0</v>
      </c>
      <c r="K5403" s="31" t="s">
        <v>9</v>
      </c>
      <c r="L5403" s="31" t="s">
        <v>134</v>
      </c>
      <c r="M5403" s="174">
        <v>45764.0</v>
      </c>
      <c r="N5403" s="31" t="s">
        <v>78</v>
      </c>
      <c r="O5403" s="173">
        <v>1.0</v>
      </c>
    </row>
    <row r="5404">
      <c r="A5404" s="99" t="s">
        <v>11988</v>
      </c>
      <c r="B5404" s="168" t="s">
        <v>11985</v>
      </c>
      <c r="C5404" s="31" t="s">
        <v>1732</v>
      </c>
      <c r="D5404" s="168" t="s">
        <v>11986</v>
      </c>
      <c r="E5404" s="31" t="s">
        <v>11987</v>
      </c>
      <c r="F5404" s="31" t="s">
        <v>401</v>
      </c>
      <c r="G5404" s="168" t="s">
        <v>1749</v>
      </c>
      <c r="H5404" s="31" t="s">
        <v>1742</v>
      </c>
      <c r="I5404" s="168" t="s">
        <v>1755</v>
      </c>
      <c r="J5404" s="173">
        <v>1.0</v>
      </c>
      <c r="K5404" s="31" t="s">
        <v>9</v>
      </c>
      <c r="L5404" s="31" t="s">
        <v>134</v>
      </c>
      <c r="M5404" s="174">
        <v>45764.0</v>
      </c>
      <c r="N5404" s="31" t="s">
        <v>78</v>
      </c>
      <c r="O5404" s="173">
        <v>1.0</v>
      </c>
    </row>
    <row r="5405">
      <c r="A5405" s="99" t="s">
        <v>11989</v>
      </c>
      <c r="B5405" s="168" t="s">
        <v>11990</v>
      </c>
      <c r="C5405" s="31" t="s">
        <v>1725</v>
      </c>
      <c r="D5405" s="168" t="s">
        <v>11991</v>
      </c>
      <c r="E5405" s="31" t="s">
        <v>11992</v>
      </c>
      <c r="F5405" s="31" t="s">
        <v>131</v>
      </c>
      <c r="G5405" s="163" t="s">
        <v>1728</v>
      </c>
      <c r="H5405" s="31" t="s">
        <v>1728</v>
      </c>
      <c r="I5405" s="168" t="s">
        <v>1729</v>
      </c>
      <c r="J5405" s="173">
        <v>1.0</v>
      </c>
      <c r="K5405" s="31" t="s">
        <v>82</v>
      </c>
      <c r="L5405" s="31" t="s">
        <v>134</v>
      </c>
      <c r="M5405" s="174">
        <v>45764.0</v>
      </c>
      <c r="N5405" s="31" t="s">
        <v>78</v>
      </c>
      <c r="O5405" s="173">
        <v>1.0</v>
      </c>
    </row>
    <row r="5406">
      <c r="A5406" s="99" t="s">
        <v>11993</v>
      </c>
      <c r="B5406" s="168" t="s">
        <v>11669</v>
      </c>
      <c r="C5406" s="31" t="s">
        <v>1735</v>
      </c>
      <c r="D5406" s="168" t="s">
        <v>11670</v>
      </c>
      <c r="E5406" s="31" t="s">
        <v>5371</v>
      </c>
      <c r="F5406" s="31" t="s">
        <v>129</v>
      </c>
      <c r="G5406" s="168" t="s">
        <v>7953</v>
      </c>
      <c r="H5406" s="31" t="s">
        <v>7912</v>
      </c>
      <c r="I5406" s="168" t="s">
        <v>9356</v>
      </c>
      <c r="J5406" s="173">
        <v>1.0</v>
      </c>
      <c r="K5406" s="31" t="s">
        <v>945</v>
      </c>
      <c r="L5406" s="31" t="s">
        <v>134</v>
      </c>
      <c r="M5406" s="174">
        <v>45764.0</v>
      </c>
      <c r="N5406" s="31" t="s">
        <v>78</v>
      </c>
      <c r="O5406" s="173">
        <v>1.0</v>
      </c>
    </row>
    <row r="5407">
      <c r="A5407" s="99" t="s">
        <v>11994</v>
      </c>
      <c r="B5407" s="168" t="s">
        <v>11950</v>
      </c>
      <c r="C5407" s="31" t="s">
        <v>1735</v>
      </c>
      <c r="D5407" s="168" t="s">
        <v>11951</v>
      </c>
      <c r="E5407" s="31" t="s">
        <v>11952</v>
      </c>
      <c r="F5407" s="31" t="s">
        <v>129</v>
      </c>
      <c r="G5407" s="168" t="s">
        <v>10510</v>
      </c>
      <c r="H5407" s="31" t="s">
        <v>10511</v>
      </c>
      <c r="I5407" s="168" t="s">
        <v>1729</v>
      </c>
      <c r="J5407" s="173">
        <v>1.0</v>
      </c>
      <c r="K5407" s="31" t="s">
        <v>82</v>
      </c>
      <c r="L5407" s="31" t="s">
        <v>134</v>
      </c>
      <c r="M5407" s="174">
        <v>45764.0</v>
      </c>
      <c r="N5407" s="31" t="s">
        <v>78</v>
      </c>
      <c r="O5407" s="173">
        <v>1.0</v>
      </c>
    </row>
    <row r="5408">
      <c r="A5408" s="99" t="s">
        <v>11995</v>
      </c>
      <c r="B5408" s="168" t="s">
        <v>11996</v>
      </c>
      <c r="C5408" s="31" t="s">
        <v>1725</v>
      </c>
      <c r="D5408" s="168" t="s">
        <v>11997</v>
      </c>
      <c r="E5408" s="31" t="s">
        <v>2279</v>
      </c>
      <c r="F5408" s="31" t="s">
        <v>401</v>
      </c>
      <c r="G5408" s="163" t="s">
        <v>1728</v>
      </c>
      <c r="H5408" s="31" t="s">
        <v>1728</v>
      </c>
      <c r="I5408" s="168" t="s">
        <v>9356</v>
      </c>
      <c r="J5408" s="173">
        <v>1.0</v>
      </c>
      <c r="K5408" s="31" t="s">
        <v>945</v>
      </c>
      <c r="L5408" s="31" t="s">
        <v>134</v>
      </c>
      <c r="M5408" s="174">
        <v>45764.0</v>
      </c>
      <c r="N5408" s="31" t="s">
        <v>78</v>
      </c>
      <c r="O5408" s="173">
        <v>1.0</v>
      </c>
    </row>
    <row r="5409">
      <c r="A5409" s="99" t="s">
        <v>11998</v>
      </c>
      <c r="B5409" s="168" t="s">
        <v>11999</v>
      </c>
      <c r="C5409" s="31" t="s">
        <v>1725</v>
      </c>
      <c r="D5409" s="168" t="s">
        <v>12000</v>
      </c>
      <c r="E5409" s="31" t="s">
        <v>12001</v>
      </c>
      <c r="F5409" s="31" t="s">
        <v>178</v>
      </c>
      <c r="G5409" s="163" t="s">
        <v>1728</v>
      </c>
      <c r="H5409" s="31" t="s">
        <v>1728</v>
      </c>
      <c r="I5409" s="168" t="s">
        <v>9356</v>
      </c>
      <c r="J5409" s="173">
        <v>1.0</v>
      </c>
      <c r="K5409" s="31" t="s">
        <v>945</v>
      </c>
      <c r="L5409" s="31" t="s">
        <v>134</v>
      </c>
      <c r="M5409" s="174">
        <v>45764.0</v>
      </c>
      <c r="N5409" s="31" t="s">
        <v>78</v>
      </c>
      <c r="O5409" s="173">
        <v>1.0</v>
      </c>
    </row>
    <row r="5410">
      <c r="A5410" s="99" t="s">
        <v>12002</v>
      </c>
      <c r="B5410" s="168" t="s">
        <v>11996</v>
      </c>
      <c r="C5410" s="31" t="s">
        <v>1732</v>
      </c>
      <c r="D5410" s="168" t="s">
        <v>11997</v>
      </c>
      <c r="E5410" s="31" t="s">
        <v>2279</v>
      </c>
      <c r="F5410" s="31" t="s">
        <v>401</v>
      </c>
      <c r="G5410" s="168" t="s">
        <v>1749</v>
      </c>
      <c r="H5410" s="31" t="s">
        <v>1742</v>
      </c>
      <c r="I5410" s="168" t="s">
        <v>9356</v>
      </c>
      <c r="J5410" s="173">
        <v>1.0</v>
      </c>
      <c r="K5410" s="31" t="s">
        <v>945</v>
      </c>
      <c r="L5410" s="31" t="s">
        <v>134</v>
      </c>
      <c r="M5410" s="174">
        <v>45764.0</v>
      </c>
      <c r="N5410" s="31" t="s">
        <v>78</v>
      </c>
      <c r="O5410" s="173">
        <v>1.0</v>
      </c>
    </row>
    <row r="5411">
      <c r="A5411" s="99" t="s">
        <v>12003</v>
      </c>
      <c r="B5411" s="168" t="s">
        <v>12004</v>
      </c>
      <c r="C5411" s="31" t="s">
        <v>1725</v>
      </c>
      <c r="D5411" s="168" t="s">
        <v>12005</v>
      </c>
      <c r="E5411" s="31" t="s">
        <v>10114</v>
      </c>
      <c r="F5411" s="31" t="s">
        <v>131</v>
      </c>
      <c r="G5411" s="163" t="s">
        <v>1728</v>
      </c>
      <c r="H5411" s="31" t="s">
        <v>1728</v>
      </c>
      <c r="I5411" s="168" t="s">
        <v>1755</v>
      </c>
      <c r="J5411" s="173">
        <v>1.0</v>
      </c>
      <c r="K5411" s="31" t="s">
        <v>9</v>
      </c>
      <c r="L5411" s="31" t="s">
        <v>134</v>
      </c>
      <c r="M5411" s="174">
        <v>45764.0</v>
      </c>
      <c r="N5411" s="31" t="s">
        <v>78</v>
      </c>
      <c r="O5411" s="173">
        <v>1.0</v>
      </c>
    </row>
    <row r="5412">
      <c r="A5412" s="99" t="s">
        <v>12006</v>
      </c>
      <c r="B5412" s="168" t="s">
        <v>12007</v>
      </c>
      <c r="C5412" s="31" t="s">
        <v>1725</v>
      </c>
      <c r="D5412" s="168" t="s">
        <v>12008</v>
      </c>
      <c r="E5412" s="31" t="s">
        <v>12009</v>
      </c>
      <c r="F5412" s="31" t="s">
        <v>131</v>
      </c>
      <c r="G5412" s="163" t="s">
        <v>1728</v>
      </c>
      <c r="H5412" s="31" t="s">
        <v>1728</v>
      </c>
      <c r="I5412" s="168" t="s">
        <v>1755</v>
      </c>
      <c r="J5412" s="173">
        <v>1.0</v>
      </c>
      <c r="K5412" s="31" t="s">
        <v>9</v>
      </c>
      <c r="L5412" s="31" t="s">
        <v>134</v>
      </c>
      <c r="M5412" s="174">
        <v>45764.0</v>
      </c>
      <c r="N5412" s="31" t="s">
        <v>78</v>
      </c>
      <c r="O5412" s="173">
        <v>1.0</v>
      </c>
    </row>
    <row r="5413">
      <c r="A5413" s="99" t="s">
        <v>12010</v>
      </c>
      <c r="B5413" s="168" t="s">
        <v>11990</v>
      </c>
      <c r="C5413" s="31" t="s">
        <v>1732</v>
      </c>
      <c r="D5413" s="168" t="s">
        <v>11991</v>
      </c>
      <c r="E5413" s="31" t="s">
        <v>11992</v>
      </c>
      <c r="F5413" s="31" t="s">
        <v>131</v>
      </c>
      <c r="G5413" s="168" t="s">
        <v>8829</v>
      </c>
      <c r="H5413" s="31" t="s">
        <v>8830</v>
      </c>
      <c r="I5413" s="168" t="s">
        <v>1729</v>
      </c>
      <c r="J5413" s="173">
        <v>1.0</v>
      </c>
      <c r="K5413" s="31" t="s">
        <v>82</v>
      </c>
      <c r="L5413" s="31" t="s">
        <v>134</v>
      </c>
      <c r="M5413" s="174">
        <v>45764.0</v>
      </c>
      <c r="N5413" s="31" t="s">
        <v>78</v>
      </c>
      <c r="O5413" s="173">
        <v>1.0</v>
      </c>
    </row>
    <row r="5414">
      <c r="A5414" s="99" t="s">
        <v>12011</v>
      </c>
      <c r="B5414" s="168" t="s">
        <v>11920</v>
      </c>
      <c r="C5414" s="31" t="s">
        <v>1735</v>
      </c>
      <c r="D5414" s="168" t="s">
        <v>11921</v>
      </c>
      <c r="E5414" s="31" t="s">
        <v>11922</v>
      </c>
      <c r="F5414" s="31" t="s">
        <v>132</v>
      </c>
      <c r="G5414" s="168" t="s">
        <v>8730</v>
      </c>
      <c r="H5414" s="31" t="s">
        <v>8731</v>
      </c>
      <c r="I5414" s="168" t="s">
        <v>9356</v>
      </c>
      <c r="J5414" s="173">
        <v>1.0</v>
      </c>
      <c r="K5414" s="31" t="s">
        <v>945</v>
      </c>
      <c r="L5414" s="31" t="s">
        <v>134</v>
      </c>
      <c r="M5414" s="174">
        <v>45764.0</v>
      </c>
      <c r="N5414" s="31" t="s">
        <v>78</v>
      </c>
      <c r="O5414" s="173">
        <v>1.0</v>
      </c>
    </row>
    <row r="5415">
      <c r="A5415" s="99" t="s">
        <v>12012</v>
      </c>
      <c r="B5415" s="168" t="s">
        <v>11999</v>
      </c>
      <c r="C5415" s="31" t="s">
        <v>1732</v>
      </c>
      <c r="D5415" s="168" t="s">
        <v>12000</v>
      </c>
      <c r="E5415" s="31" t="s">
        <v>12001</v>
      </c>
      <c r="F5415" s="31" t="s">
        <v>178</v>
      </c>
      <c r="G5415" s="168" t="s">
        <v>8012</v>
      </c>
      <c r="H5415" s="31" t="s">
        <v>7841</v>
      </c>
      <c r="I5415" s="168" t="s">
        <v>9356</v>
      </c>
      <c r="J5415" s="173">
        <v>1.0</v>
      </c>
      <c r="K5415" s="31" t="s">
        <v>945</v>
      </c>
      <c r="L5415" s="31" t="s">
        <v>134</v>
      </c>
      <c r="M5415" s="174">
        <v>45764.0</v>
      </c>
      <c r="N5415" s="31" t="s">
        <v>78</v>
      </c>
      <c r="O5415" s="173">
        <v>1.0</v>
      </c>
    </row>
    <row r="5416">
      <c r="A5416" s="99" t="s">
        <v>12013</v>
      </c>
      <c r="B5416" s="168" t="s">
        <v>11933</v>
      </c>
      <c r="C5416" s="31" t="s">
        <v>1735</v>
      </c>
      <c r="D5416" s="168" t="s">
        <v>11934</v>
      </c>
      <c r="E5416" s="31" t="s">
        <v>11935</v>
      </c>
      <c r="F5416" s="31" t="s">
        <v>401</v>
      </c>
      <c r="G5416" s="168" t="s">
        <v>1736</v>
      </c>
      <c r="H5416" s="31" t="s">
        <v>1733</v>
      </c>
      <c r="I5416" s="168" t="s">
        <v>9356</v>
      </c>
      <c r="J5416" s="173">
        <v>1.0</v>
      </c>
      <c r="K5416" s="31" t="s">
        <v>945</v>
      </c>
      <c r="L5416" s="31" t="s">
        <v>134</v>
      </c>
      <c r="M5416" s="174">
        <v>45764.0</v>
      </c>
      <c r="N5416" s="31" t="s">
        <v>78</v>
      </c>
      <c r="O5416" s="173">
        <v>1.0</v>
      </c>
    </row>
    <row r="5417">
      <c r="A5417" s="99" t="s">
        <v>12014</v>
      </c>
      <c r="B5417" s="168" t="s">
        <v>12004</v>
      </c>
      <c r="C5417" s="31" t="s">
        <v>1732</v>
      </c>
      <c r="D5417" s="168" t="s">
        <v>12005</v>
      </c>
      <c r="E5417" s="31" t="s">
        <v>10114</v>
      </c>
      <c r="F5417" s="31" t="s">
        <v>131</v>
      </c>
      <c r="G5417" s="168" t="s">
        <v>8829</v>
      </c>
      <c r="H5417" s="31" t="s">
        <v>8830</v>
      </c>
      <c r="I5417" s="168" t="s">
        <v>1755</v>
      </c>
      <c r="J5417" s="173">
        <v>1.0</v>
      </c>
      <c r="K5417" s="31" t="s">
        <v>9</v>
      </c>
      <c r="L5417" s="31" t="s">
        <v>134</v>
      </c>
      <c r="M5417" s="174">
        <v>45764.0</v>
      </c>
      <c r="N5417" s="31" t="s">
        <v>78</v>
      </c>
      <c r="O5417" s="173">
        <v>1.0</v>
      </c>
    </row>
    <row r="5418">
      <c r="A5418" s="99" t="s">
        <v>12015</v>
      </c>
      <c r="B5418" s="168" t="s">
        <v>12007</v>
      </c>
      <c r="C5418" s="31" t="s">
        <v>1732</v>
      </c>
      <c r="D5418" s="168" t="s">
        <v>12008</v>
      </c>
      <c r="E5418" s="31" t="s">
        <v>12009</v>
      </c>
      <c r="F5418" s="31" t="s">
        <v>131</v>
      </c>
      <c r="G5418" s="168" t="s">
        <v>6736</v>
      </c>
      <c r="H5418" s="31" t="s">
        <v>6716</v>
      </c>
      <c r="I5418" s="168" t="s">
        <v>1755</v>
      </c>
      <c r="J5418" s="173">
        <v>1.0</v>
      </c>
      <c r="K5418" s="31" t="s">
        <v>9</v>
      </c>
      <c r="L5418" s="31" t="s">
        <v>134</v>
      </c>
      <c r="M5418" s="174">
        <v>45764.0</v>
      </c>
      <c r="N5418" s="31" t="s">
        <v>78</v>
      </c>
      <c r="O5418" s="173">
        <v>1.0</v>
      </c>
    </row>
    <row r="5419">
      <c r="A5419" s="99" t="s">
        <v>12016</v>
      </c>
      <c r="B5419" s="168" t="s">
        <v>11873</v>
      </c>
      <c r="C5419" s="31" t="s">
        <v>1735</v>
      </c>
      <c r="D5419" s="168" t="s">
        <v>11874</v>
      </c>
      <c r="E5419" s="31" t="s">
        <v>11875</v>
      </c>
      <c r="F5419" s="31" t="s">
        <v>830</v>
      </c>
      <c r="G5419" s="168" t="s">
        <v>8829</v>
      </c>
      <c r="H5419" s="31" t="s">
        <v>8830</v>
      </c>
      <c r="I5419" s="168" t="s">
        <v>1729</v>
      </c>
      <c r="J5419" s="173">
        <v>1.0</v>
      </c>
      <c r="K5419" s="31" t="s">
        <v>82</v>
      </c>
      <c r="L5419" s="31" t="s">
        <v>134</v>
      </c>
      <c r="M5419" s="174">
        <v>45764.0</v>
      </c>
      <c r="N5419" s="31" t="s">
        <v>78</v>
      </c>
      <c r="O5419" s="173">
        <v>1.0</v>
      </c>
    </row>
    <row r="5420">
      <c r="A5420" s="99" t="s">
        <v>12017</v>
      </c>
      <c r="B5420" s="168" t="s">
        <v>12018</v>
      </c>
      <c r="C5420" s="31" t="s">
        <v>1725</v>
      </c>
      <c r="D5420" s="168" t="s">
        <v>12019</v>
      </c>
      <c r="E5420" s="31" t="s">
        <v>12020</v>
      </c>
      <c r="F5420" s="31" t="s">
        <v>403</v>
      </c>
      <c r="G5420" s="163" t="s">
        <v>1728</v>
      </c>
      <c r="H5420" s="31" t="s">
        <v>1728</v>
      </c>
      <c r="I5420" s="168" t="s">
        <v>1755</v>
      </c>
      <c r="J5420" s="173">
        <v>1.0</v>
      </c>
      <c r="K5420" s="31" t="s">
        <v>9</v>
      </c>
      <c r="L5420" s="31" t="s">
        <v>134</v>
      </c>
      <c r="M5420" s="174">
        <v>45764.0</v>
      </c>
      <c r="N5420" s="31" t="s">
        <v>78</v>
      </c>
      <c r="O5420" s="173">
        <v>1.0</v>
      </c>
    </row>
    <row r="5421">
      <c r="A5421" s="99" t="s">
        <v>12021</v>
      </c>
      <c r="B5421" s="168" t="s">
        <v>12022</v>
      </c>
      <c r="C5421" s="31" t="s">
        <v>1725</v>
      </c>
      <c r="D5421" s="168" t="s">
        <v>12023</v>
      </c>
      <c r="E5421" s="31" t="s">
        <v>12024</v>
      </c>
      <c r="F5421" s="31" t="s">
        <v>725</v>
      </c>
      <c r="G5421" s="163" t="s">
        <v>1728</v>
      </c>
      <c r="H5421" s="31" t="s">
        <v>1728</v>
      </c>
      <c r="I5421" s="168" t="s">
        <v>9356</v>
      </c>
      <c r="J5421" s="173">
        <v>1.0</v>
      </c>
      <c r="K5421" s="31" t="s">
        <v>945</v>
      </c>
      <c r="L5421" s="31" t="s">
        <v>134</v>
      </c>
      <c r="M5421" s="174">
        <v>45764.0</v>
      </c>
      <c r="N5421" s="31" t="s">
        <v>78</v>
      </c>
      <c r="O5421" s="173">
        <v>1.0</v>
      </c>
    </row>
    <row r="5422">
      <c r="A5422" s="99" t="s">
        <v>12025</v>
      </c>
      <c r="B5422" s="168" t="s">
        <v>12026</v>
      </c>
      <c r="C5422" s="31" t="s">
        <v>1725</v>
      </c>
      <c r="D5422" s="168" t="s">
        <v>12027</v>
      </c>
      <c r="E5422" s="31" t="s">
        <v>12028</v>
      </c>
      <c r="F5422" s="31" t="s">
        <v>830</v>
      </c>
      <c r="G5422" s="163" t="s">
        <v>1728</v>
      </c>
      <c r="H5422" s="31" t="s">
        <v>1728</v>
      </c>
      <c r="I5422" s="168" t="s">
        <v>9356</v>
      </c>
      <c r="J5422" s="173">
        <v>1.0</v>
      </c>
      <c r="K5422" s="31" t="s">
        <v>945</v>
      </c>
      <c r="L5422" s="31" t="s">
        <v>134</v>
      </c>
      <c r="M5422" s="174">
        <v>45764.0</v>
      </c>
      <c r="N5422" s="31" t="s">
        <v>78</v>
      </c>
      <c r="O5422" s="173">
        <v>1.0</v>
      </c>
    </row>
    <row r="5423">
      <c r="A5423" s="99" t="s">
        <v>12029</v>
      </c>
      <c r="B5423" s="168" t="s">
        <v>12018</v>
      </c>
      <c r="C5423" s="31" t="s">
        <v>1732</v>
      </c>
      <c r="D5423" s="168" t="s">
        <v>12019</v>
      </c>
      <c r="E5423" s="31" t="s">
        <v>12020</v>
      </c>
      <c r="F5423" s="31" t="s">
        <v>403</v>
      </c>
      <c r="G5423" s="168" t="s">
        <v>8744</v>
      </c>
      <c r="H5423" s="31" t="s">
        <v>8048</v>
      </c>
      <c r="I5423" s="168" t="s">
        <v>1755</v>
      </c>
      <c r="J5423" s="173">
        <v>1.0</v>
      </c>
      <c r="K5423" s="31" t="s">
        <v>9</v>
      </c>
      <c r="L5423" s="31" t="s">
        <v>134</v>
      </c>
      <c r="M5423" s="174">
        <v>45764.0</v>
      </c>
      <c r="N5423" s="31" t="s">
        <v>78</v>
      </c>
      <c r="O5423" s="173">
        <v>1.0</v>
      </c>
    </row>
    <row r="5424">
      <c r="A5424" s="99" t="s">
        <v>12030</v>
      </c>
      <c r="B5424" s="168" t="s">
        <v>11754</v>
      </c>
      <c r="C5424" s="31" t="s">
        <v>1735</v>
      </c>
      <c r="D5424" s="168" t="s">
        <v>11755</v>
      </c>
      <c r="E5424" s="31" t="s">
        <v>11756</v>
      </c>
      <c r="F5424" s="31" t="s">
        <v>830</v>
      </c>
      <c r="G5424" s="168" t="s">
        <v>6736</v>
      </c>
      <c r="H5424" s="31" t="s">
        <v>6716</v>
      </c>
      <c r="I5424" s="168" t="s">
        <v>9356</v>
      </c>
      <c r="J5424" s="173">
        <v>1.0</v>
      </c>
      <c r="K5424" s="31" t="s">
        <v>945</v>
      </c>
      <c r="L5424" s="31" t="s">
        <v>134</v>
      </c>
      <c r="M5424" s="174">
        <v>45764.0</v>
      </c>
      <c r="N5424" s="31" t="s">
        <v>78</v>
      </c>
      <c r="O5424" s="173">
        <v>1.0</v>
      </c>
    </row>
    <row r="5425">
      <c r="A5425" s="99" t="s">
        <v>12031</v>
      </c>
      <c r="B5425" s="168" t="s">
        <v>12032</v>
      </c>
      <c r="C5425" s="31" t="s">
        <v>1725</v>
      </c>
      <c r="D5425" s="168" t="s">
        <v>12033</v>
      </c>
      <c r="E5425" s="31" t="s">
        <v>12034</v>
      </c>
      <c r="F5425" s="31" t="s">
        <v>517</v>
      </c>
      <c r="G5425" s="163" t="s">
        <v>1728</v>
      </c>
      <c r="H5425" s="31" t="s">
        <v>1728</v>
      </c>
      <c r="I5425" s="168" t="s">
        <v>9356</v>
      </c>
      <c r="J5425" s="173">
        <v>1.0</v>
      </c>
      <c r="K5425" s="31" t="s">
        <v>945</v>
      </c>
      <c r="L5425" s="31" t="s">
        <v>134</v>
      </c>
      <c r="M5425" s="174">
        <v>45764.0</v>
      </c>
      <c r="N5425" s="31" t="s">
        <v>78</v>
      </c>
      <c r="O5425" s="173">
        <v>1.0</v>
      </c>
    </row>
    <row r="5426">
      <c r="A5426" s="99" t="s">
        <v>12035</v>
      </c>
      <c r="B5426" s="168" t="s">
        <v>11978</v>
      </c>
      <c r="C5426" s="31" t="s">
        <v>1735</v>
      </c>
      <c r="D5426" s="168" t="s">
        <v>11979</v>
      </c>
      <c r="E5426" s="31" t="s">
        <v>2394</v>
      </c>
      <c r="F5426" s="31" t="s">
        <v>401</v>
      </c>
      <c r="G5426" s="168" t="s">
        <v>1749</v>
      </c>
      <c r="H5426" s="31" t="s">
        <v>1742</v>
      </c>
      <c r="I5426" s="168" t="s">
        <v>1755</v>
      </c>
      <c r="J5426" s="173">
        <v>2.0</v>
      </c>
      <c r="K5426" s="31" t="s">
        <v>9</v>
      </c>
      <c r="L5426" s="31" t="s">
        <v>134</v>
      </c>
      <c r="M5426" s="174">
        <v>45764.0</v>
      </c>
      <c r="N5426" s="31" t="s">
        <v>78</v>
      </c>
      <c r="O5426" s="173">
        <v>2.0</v>
      </c>
    </row>
    <row r="5427">
      <c r="A5427" s="99" t="s">
        <v>12036</v>
      </c>
      <c r="B5427" s="168" t="s">
        <v>12026</v>
      </c>
      <c r="C5427" s="31" t="s">
        <v>1732</v>
      </c>
      <c r="D5427" s="168" t="s">
        <v>12027</v>
      </c>
      <c r="E5427" s="31" t="s">
        <v>12028</v>
      </c>
      <c r="F5427" s="31" t="s">
        <v>830</v>
      </c>
      <c r="G5427" s="168" t="s">
        <v>6736</v>
      </c>
      <c r="H5427" s="31" t="s">
        <v>6716</v>
      </c>
      <c r="I5427" s="168" t="s">
        <v>9356</v>
      </c>
      <c r="J5427" s="173">
        <v>1.0</v>
      </c>
      <c r="K5427" s="31" t="s">
        <v>945</v>
      </c>
      <c r="L5427" s="31" t="s">
        <v>134</v>
      </c>
      <c r="M5427" s="174">
        <v>45764.0</v>
      </c>
      <c r="N5427" s="31" t="s">
        <v>78</v>
      </c>
      <c r="O5427" s="173">
        <v>1.0</v>
      </c>
    </row>
    <row r="5428">
      <c r="A5428" s="99" t="s">
        <v>12037</v>
      </c>
      <c r="B5428" s="168" t="s">
        <v>12038</v>
      </c>
      <c r="C5428" s="31" t="s">
        <v>1725</v>
      </c>
      <c r="D5428" s="168" t="s">
        <v>12039</v>
      </c>
      <c r="E5428" s="31" t="s">
        <v>12040</v>
      </c>
      <c r="F5428" s="31" t="s">
        <v>722</v>
      </c>
      <c r="G5428" s="163" t="s">
        <v>1728</v>
      </c>
      <c r="H5428" s="31" t="s">
        <v>1728</v>
      </c>
      <c r="I5428" s="168" t="s">
        <v>9356</v>
      </c>
      <c r="J5428" s="173">
        <v>1.0</v>
      </c>
      <c r="K5428" s="31" t="s">
        <v>945</v>
      </c>
      <c r="L5428" s="31" t="s">
        <v>134</v>
      </c>
      <c r="M5428" s="174">
        <v>45764.0</v>
      </c>
      <c r="N5428" s="31" t="s">
        <v>78</v>
      </c>
      <c r="O5428" s="173">
        <v>1.0</v>
      </c>
    </row>
    <row r="5429">
      <c r="A5429" s="99" t="s">
        <v>12041</v>
      </c>
      <c r="B5429" s="168" t="s">
        <v>12032</v>
      </c>
      <c r="C5429" s="31" t="s">
        <v>1732</v>
      </c>
      <c r="D5429" s="168" t="s">
        <v>12033</v>
      </c>
      <c r="E5429" s="31" t="s">
        <v>12034</v>
      </c>
      <c r="F5429" s="31" t="s">
        <v>517</v>
      </c>
      <c r="G5429" s="168" t="s">
        <v>8730</v>
      </c>
      <c r="H5429" s="31" t="s">
        <v>8731</v>
      </c>
      <c r="I5429" s="168" t="s">
        <v>9356</v>
      </c>
      <c r="J5429" s="173">
        <v>1.0</v>
      </c>
      <c r="K5429" s="31" t="s">
        <v>945</v>
      </c>
      <c r="L5429" s="31" t="s">
        <v>134</v>
      </c>
      <c r="M5429" s="174">
        <v>45764.0</v>
      </c>
      <c r="N5429" s="31" t="s">
        <v>78</v>
      </c>
      <c r="O5429" s="173">
        <v>1.0</v>
      </c>
    </row>
    <row r="5430">
      <c r="A5430" s="99" t="s">
        <v>12042</v>
      </c>
      <c r="B5430" s="168" t="s">
        <v>12022</v>
      </c>
      <c r="C5430" s="31" t="s">
        <v>1732</v>
      </c>
      <c r="D5430" s="168" t="s">
        <v>12023</v>
      </c>
      <c r="E5430" s="31" t="s">
        <v>12024</v>
      </c>
      <c r="F5430" s="31" t="s">
        <v>725</v>
      </c>
      <c r="G5430" s="168" t="s">
        <v>6891</v>
      </c>
      <c r="H5430" s="31" t="s">
        <v>6719</v>
      </c>
      <c r="I5430" s="168" t="s">
        <v>9356</v>
      </c>
      <c r="J5430" s="173">
        <v>1.0</v>
      </c>
      <c r="K5430" s="31" t="s">
        <v>945</v>
      </c>
      <c r="L5430" s="31" t="s">
        <v>134</v>
      </c>
      <c r="M5430" s="174">
        <v>45764.0</v>
      </c>
      <c r="N5430" s="31" t="s">
        <v>78</v>
      </c>
      <c r="O5430" s="173">
        <v>1.0</v>
      </c>
    </row>
    <row r="5431">
      <c r="A5431" s="99" t="s">
        <v>12043</v>
      </c>
      <c r="B5431" s="168" t="s">
        <v>12038</v>
      </c>
      <c r="C5431" s="31" t="s">
        <v>1732</v>
      </c>
      <c r="D5431" s="168" t="s">
        <v>12039</v>
      </c>
      <c r="E5431" s="31" t="s">
        <v>12040</v>
      </c>
      <c r="F5431" s="31" t="s">
        <v>722</v>
      </c>
      <c r="G5431" s="168" t="s">
        <v>6891</v>
      </c>
      <c r="H5431" s="31" t="s">
        <v>6719</v>
      </c>
      <c r="I5431" s="168" t="s">
        <v>9356</v>
      </c>
      <c r="J5431" s="173">
        <v>1.0</v>
      </c>
      <c r="K5431" s="31" t="s">
        <v>945</v>
      </c>
      <c r="L5431" s="31" t="s">
        <v>134</v>
      </c>
      <c r="M5431" s="174">
        <v>45764.0</v>
      </c>
      <c r="N5431" s="31" t="s">
        <v>78</v>
      </c>
      <c r="O5431" s="173">
        <v>1.0</v>
      </c>
    </row>
    <row r="5432">
      <c r="A5432" s="99" t="s">
        <v>12044</v>
      </c>
      <c r="B5432" s="168" t="s">
        <v>12045</v>
      </c>
      <c r="C5432" s="31" t="s">
        <v>1725</v>
      </c>
      <c r="D5432" s="168" t="s">
        <v>12046</v>
      </c>
      <c r="E5432" s="31" t="s">
        <v>8423</v>
      </c>
      <c r="F5432" s="31" t="s">
        <v>722</v>
      </c>
      <c r="G5432" s="163" t="s">
        <v>1728</v>
      </c>
      <c r="H5432" s="31" t="s">
        <v>1728</v>
      </c>
      <c r="I5432" s="168" t="s">
        <v>1755</v>
      </c>
      <c r="J5432" s="173">
        <v>1.0</v>
      </c>
      <c r="K5432" s="31" t="s">
        <v>9</v>
      </c>
      <c r="L5432" s="31" t="s">
        <v>134</v>
      </c>
      <c r="M5432" s="174">
        <v>45764.0</v>
      </c>
      <c r="N5432" s="31" t="s">
        <v>78</v>
      </c>
      <c r="O5432" s="173">
        <v>1.0</v>
      </c>
    </row>
    <row r="5433">
      <c r="A5433" s="99" t="s">
        <v>12047</v>
      </c>
      <c r="B5433" s="168" t="s">
        <v>12048</v>
      </c>
      <c r="C5433" s="31" t="s">
        <v>1725</v>
      </c>
      <c r="D5433" s="168" t="s">
        <v>12049</v>
      </c>
      <c r="E5433" s="31" t="s">
        <v>2320</v>
      </c>
      <c r="F5433" s="31" t="s">
        <v>132</v>
      </c>
      <c r="G5433" s="163" t="s">
        <v>1728</v>
      </c>
      <c r="H5433" s="31" t="s">
        <v>1728</v>
      </c>
      <c r="I5433" s="168" t="s">
        <v>9356</v>
      </c>
      <c r="J5433" s="173">
        <v>1.0</v>
      </c>
      <c r="K5433" s="31" t="s">
        <v>945</v>
      </c>
      <c r="L5433" s="31" t="s">
        <v>134</v>
      </c>
      <c r="M5433" s="174">
        <v>45764.0</v>
      </c>
      <c r="N5433" s="31" t="s">
        <v>78</v>
      </c>
      <c r="O5433" s="173">
        <v>1.0</v>
      </c>
    </row>
    <row r="5434">
      <c r="A5434" s="99" t="s">
        <v>12050</v>
      </c>
      <c r="B5434" s="168" t="s">
        <v>12045</v>
      </c>
      <c r="C5434" s="31" t="s">
        <v>1732</v>
      </c>
      <c r="D5434" s="168" t="s">
        <v>12046</v>
      </c>
      <c r="E5434" s="31" t="s">
        <v>8423</v>
      </c>
      <c r="F5434" s="31" t="s">
        <v>722</v>
      </c>
      <c r="G5434" s="168" t="s">
        <v>6891</v>
      </c>
      <c r="H5434" s="31" t="s">
        <v>6719</v>
      </c>
      <c r="I5434" s="168" t="s">
        <v>1755</v>
      </c>
      <c r="J5434" s="173">
        <v>1.0</v>
      </c>
      <c r="K5434" s="31" t="s">
        <v>9</v>
      </c>
      <c r="L5434" s="31" t="s">
        <v>134</v>
      </c>
      <c r="M5434" s="174">
        <v>45764.0</v>
      </c>
      <c r="N5434" s="31" t="s">
        <v>78</v>
      </c>
      <c r="O5434" s="173">
        <v>1.0</v>
      </c>
    </row>
    <row r="5435">
      <c r="A5435" s="99" t="s">
        <v>12051</v>
      </c>
      <c r="B5435" s="168" t="s">
        <v>11880</v>
      </c>
      <c r="C5435" s="31" t="s">
        <v>1735</v>
      </c>
      <c r="D5435" s="168" t="s">
        <v>11881</v>
      </c>
      <c r="E5435" s="31" t="s">
        <v>11882</v>
      </c>
      <c r="F5435" s="31" t="s">
        <v>178</v>
      </c>
      <c r="G5435" s="168" t="s">
        <v>11502</v>
      </c>
      <c r="H5435" s="31" t="s">
        <v>11503</v>
      </c>
      <c r="I5435" s="168" t="s">
        <v>1755</v>
      </c>
      <c r="J5435" s="173">
        <v>1.0</v>
      </c>
      <c r="K5435" s="31" t="s">
        <v>9</v>
      </c>
      <c r="L5435" s="31" t="s">
        <v>134</v>
      </c>
      <c r="M5435" s="174">
        <v>45764.0</v>
      </c>
      <c r="N5435" s="31" t="s">
        <v>78</v>
      </c>
      <c r="O5435" s="173">
        <v>1.0</v>
      </c>
    </row>
    <row r="5436">
      <c r="A5436" s="99" t="s">
        <v>12052</v>
      </c>
      <c r="B5436" s="168" t="s">
        <v>12048</v>
      </c>
      <c r="C5436" s="31" t="s">
        <v>1732</v>
      </c>
      <c r="D5436" s="168" t="s">
        <v>12049</v>
      </c>
      <c r="E5436" s="31" t="s">
        <v>2320</v>
      </c>
      <c r="F5436" s="31" t="s">
        <v>132</v>
      </c>
      <c r="G5436" s="168" t="s">
        <v>8730</v>
      </c>
      <c r="H5436" s="31" t="s">
        <v>8731</v>
      </c>
      <c r="I5436" s="168" t="s">
        <v>9356</v>
      </c>
      <c r="J5436" s="173">
        <v>1.0</v>
      </c>
      <c r="K5436" s="31" t="s">
        <v>945</v>
      </c>
      <c r="L5436" s="31" t="s">
        <v>134</v>
      </c>
      <c r="M5436" s="174">
        <v>45764.0</v>
      </c>
      <c r="N5436" s="31" t="s">
        <v>78</v>
      </c>
      <c r="O5436" s="173">
        <v>1.0</v>
      </c>
    </row>
    <row r="5437">
      <c r="A5437" s="99" t="s">
        <v>12053</v>
      </c>
      <c r="B5437" s="168" t="s">
        <v>12018</v>
      </c>
      <c r="C5437" s="31" t="s">
        <v>1735</v>
      </c>
      <c r="D5437" s="168" t="s">
        <v>12019</v>
      </c>
      <c r="E5437" s="31" t="s">
        <v>12020</v>
      </c>
      <c r="F5437" s="31" t="s">
        <v>403</v>
      </c>
      <c r="G5437" s="168" t="s">
        <v>8744</v>
      </c>
      <c r="H5437" s="31" t="s">
        <v>8048</v>
      </c>
      <c r="I5437" s="168" t="s">
        <v>1755</v>
      </c>
      <c r="J5437" s="173">
        <v>1.0</v>
      </c>
      <c r="K5437" s="31" t="s">
        <v>9</v>
      </c>
      <c r="L5437" s="31" t="s">
        <v>134</v>
      </c>
      <c r="M5437" s="174">
        <v>45764.0</v>
      </c>
      <c r="N5437" s="31" t="s">
        <v>78</v>
      </c>
      <c r="O5437" s="173">
        <v>1.0</v>
      </c>
    </row>
    <row r="5438">
      <c r="A5438" s="99" t="s">
        <v>12054</v>
      </c>
      <c r="B5438" s="168" t="s">
        <v>12055</v>
      </c>
      <c r="C5438" s="31" t="s">
        <v>1725</v>
      </c>
      <c r="D5438" s="168" t="s">
        <v>12056</v>
      </c>
      <c r="E5438" s="31" t="s">
        <v>10437</v>
      </c>
      <c r="F5438" s="31" t="s">
        <v>401</v>
      </c>
      <c r="G5438" s="163" t="s">
        <v>1728</v>
      </c>
      <c r="H5438" s="31" t="s">
        <v>1728</v>
      </c>
      <c r="I5438" s="168" t="s">
        <v>9356</v>
      </c>
      <c r="J5438" s="173">
        <v>1.0</v>
      </c>
      <c r="K5438" s="31" t="s">
        <v>945</v>
      </c>
      <c r="L5438" s="31" t="s">
        <v>134</v>
      </c>
      <c r="M5438" s="174">
        <v>45764.0</v>
      </c>
      <c r="N5438" s="31" t="s">
        <v>78</v>
      </c>
      <c r="O5438" s="173">
        <v>1.0</v>
      </c>
    </row>
    <row r="5439">
      <c r="A5439" s="99" t="s">
        <v>12057</v>
      </c>
      <c r="B5439" s="168" t="s">
        <v>12055</v>
      </c>
      <c r="C5439" s="31" t="s">
        <v>1732</v>
      </c>
      <c r="D5439" s="168" t="s">
        <v>12056</v>
      </c>
      <c r="E5439" s="31" t="s">
        <v>10437</v>
      </c>
      <c r="F5439" s="31" t="s">
        <v>401</v>
      </c>
      <c r="G5439" s="168" t="s">
        <v>8744</v>
      </c>
      <c r="H5439" s="31" t="s">
        <v>8048</v>
      </c>
      <c r="I5439" s="168" t="s">
        <v>9356</v>
      </c>
      <c r="J5439" s="173">
        <v>1.0</v>
      </c>
      <c r="K5439" s="31" t="s">
        <v>945</v>
      </c>
      <c r="L5439" s="31" t="s">
        <v>134</v>
      </c>
      <c r="M5439" s="174">
        <v>45764.0</v>
      </c>
      <c r="N5439" s="31" t="s">
        <v>78</v>
      </c>
      <c r="O5439" s="173">
        <v>1.0</v>
      </c>
    </row>
    <row r="5440">
      <c r="A5440" s="99" t="s">
        <v>12058</v>
      </c>
      <c r="B5440" s="168" t="s">
        <v>12059</v>
      </c>
      <c r="C5440" s="31" t="s">
        <v>1725</v>
      </c>
      <c r="D5440" s="168" t="s">
        <v>12060</v>
      </c>
      <c r="E5440" s="31" t="s">
        <v>12061</v>
      </c>
      <c r="F5440" s="31" t="s">
        <v>129</v>
      </c>
      <c r="G5440" s="163" t="s">
        <v>1728</v>
      </c>
      <c r="H5440" s="31" t="s">
        <v>1728</v>
      </c>
      <c r="I5440" s="168" t="s">
        <v>1755</v>
      </c>
      <c r="J5440" s="173">
        <v>1.0</v>
      </c>
      <c r="K5440" s="31" t="s">
        <v>9</v>
      </c>
      <c r="L5440" s="31" t="s">
        <v>134</v>
      </c>
      <c r="M5440" s="174">
        <v>45764.0</v>
      </c>
      <c r="N5440" s="31" t="s">
        <v>78</v>
      </c>
      <c r="O5440" s="173">
        <v>1.0</v>
      </c>
    </row>
    <row r="5441">
      <c r="A5441" s="99" t="s">
        <v>12062</v>
      </c>
      <c r="B5441" s="168" t="s">
        <v>12063</v>
      </c>
      <c r="C5441" s="31" t="s">
        <v>1725</v>
      </c>
      <c r="D5441" s="168" t="s">
        <v>12064</v>
      </c>
      <c r="E5441" s="31" t="s">
        <v>12065</v>
      </c>
      <c r="F5441" s="31" t="s">
        <v>722</v>
      </c>
      <c r="G5441" s="163" t="s">
        <v>1728</v>
      </c>
      <c r="H5441" s="31" t="s">
        <v>1728</v>
      </c>
      <c r="I5441" s="168" t="s">
        <v>9356</v>
      </c>
      <c r="J5441" s="173">
        <v>1.0</v>
      </c>
      <c r="K5441" s="31" t="s">
        <v>945</v>
      </c>
      <c r="L5441" s="31" t="s">
        <v>134</v>
      </c>
      <c r="M5441" s="174">
        <v>45764.0</v>
      </c>
      <c r="N5441" s="31" t="s">
        <v>78</v>
      </c>
      <c r="O5441" s="173">
        <v>1.0</v>
      </c>
    </row>
    <row r="5442">
      <c r="A5442" s="99" t="s">
        <v>12066</v>
      </c>
      <c r="B5442" s="168" t="s">
        <v>12059</v>
      </c>
      <c r="C5442" s="31" t="s">
        <v>1732</v>
      </c>
      <c r="D5442" s="168" t="s">
        <v>12060</v>
      </c>
      <c r="E5442" s="31" t="s">
        <v>12061</v>
      </c>
      <c r="F5442" s="31" t="s">
        <v>129</v>
      </c>
      <c r="G5442" s="168" t="s">
        <v>7953</v>
      </c>
      <c r="H5442" s="31" t="s">
        <v>7912</v>
      </c>
      <c r="I5442" s="168" t="s">
        <v>1755</v>
      </c>
      <c r="J5442" s="173">
        <v>1.0</v>
      </c>
      <c r="K5442" s="31" t="s">
        <v>9</v>
      </c>
      <c r="L5442" s="31" t="s">
        <v>134</v>
      </c>
      <c r="M5442" s="174">
        <v>45764.0</v>
      </c>
      <c r="N5442" s="31" t="s">
        <v>78</v>
      </c>
      <c r="O5442" s="173">
        <v>1.0</v>
      </c>
    </row>
    <row r="5443">
      <c r="A5443" s="99" t="s">
        <v>12067</v>
      </c>
      <c r="B5443" s="168" t="s">
        <v>11996</v>
      </c>
      <c r="C5443" s="31" t="s">
        <v>1735</v>
      </c>
      <c r="D5443" s="168" t="s">
        <v>11997</v>
      </c>
      <c r="E5443" s="31" t="s">
        <v>2279</v>
      </c>
      <c r="F5443" s="31" t="s">
        <v>401</v>
      </c>
      <c r="G5443" s="168" t="s">
        <v>1749</v>
      </c>
      <c r="H5443" s="31" t="s">
        <v>1742</v>
      </c>
      <c r="I5443" s="168" t="s">
        <v>9356</v>
      </c>
      <c r="J5443" s="173">
        <v>1.0</v>
      </c>
      <c r="K5443" s="31" t="s">
        <v>945</v>
      </c>
      <c r="L5443" s="31" t="s">
        <v>134</v>
      </c>
      <c r="M5443" s="174">
        <v>45764.0</v>
      </c>
      <c r="N5443" s="31" t="s">
        <v>78</v>
      </c>
      <c r="O5443" s="173">
        <v>1.0</v>
      </c>
    </row>
    <row r="5444">
      <c r="A5444" s="99" t="s">
        <v>12068</v>
      </c>
      <c r="B5444" s="168" t="s">
        <v>11961</v>
      </c>
      <c r="C5444" s="31" t="s">
        <v>1735</v>
      </c>
      <c r="D5444" s="168" t="s">
        <v>11962</v>
      </c>
      <c r="E5444" s="31" t="s">
        <v>11963</v>
      </c>
      <c r="F5444" s="31" t="s">
        <v>178</v>
      </c>
      <c r="G5444" s="168" t="s">
        <v>8012</v>
      </c>
      <c r="H5444" s="31" t="s">
        <v>7841</v>
      </c>
      <c r="I5444" s="168" t="s">
        <v>9356</v>
      </c>
      <c r="J5444" s="173">
        <v>1.0</v>
      </c>
      <c r="K5444" s="31" t="s">
        <v>945</v>
      </c>
      <c r="L5444" s="31" t="s">
        <v>134</v>
      </c>
      <c r="M5444" s="174">
        <v>45764.0</v>
      </c>
      <c r="N5444" s="31" t="s">
        <v>78</v>
      </c>
      <c r="O5444" s="173">
        <v>1.0</v>
      </c>
    </row>
    <row r="5445">
      <c r="A5445" s="99" t="s">
        <v>12069</v>
      </c>
      <c r="B5445" s="168" t="s">
        <v>12063</v>
      </c>
      <c r="C5445" s="31" t="s">
        <v>1732</v>
      </c>
      <c r="D5445" s="168" t="s">
        <v>12064</v>
      </c>
      <c r="E5445" s="31" t="s">
        <v>12065</v>
      </c>
      <c r="F5445" s="31" t="s">
        <v>722</v>
      </c>
      <c r="G5445" s="168" t="s">
        <v>11502</v>
      </c>
      <c r="H5445" s="31" t="s">
        <v>11503</v>
      </c>
      <c r="I5445" s="168" t="s">
        <v>9356</v>
      </c>
      <c r="J5445" s="173">
        <v>1.0</v>
      </c>
      <c r="K5445" s="31" t="s">
        <v>945</v>
      </c>
      <c r="L5445" s="31" t="s">
        <v>134</v>
      </c>
      <c r="M5445" s="174">
        <v>45764.0</v>
      </c>
      <c r="N5445" s="31" t="s">
        <v>78</v>
      </c>
      <c r="O5445" s="173">
        <v>1.0</v>
      </c>
    </row>
    <row r="5446">
      <c r="A5446" s="99" t="s">
        <v>12070</v>
      </c>
      <c r="B5446" s="168" t="s">
        <v>12071</v>
      </c>
      <c r="C5446" s="31" t="s">
        <v>1725</v>
      </c>
      <c r="D5446" s="168" t="s">
        <v>12072</v>
      </c>
      <c r="E5446" s="31" t="s">
        <v>12073</v>
      </c>
      <c r="F5446" s="31" t="s">
        <v>513</v>
      </c>
      <c r="G5446" s="163" t="s">
        <v>1728</v>
      </c>
      <c r="H5446" s="31" t="s">
        <v>1728</v>
      </c>
      <c r="I5446" s="168" t="s">
        <v>1755</v>
      </c>
      <c r="J5446" s="173">
        <v>1.0</v>
      </c>
      <c r="K5446" s="31" t="s">
        <v>9</v>
      </c>
      <c r="L5446" s="31" t="s">
        <v>134</v>
      </c>
      <c r="M5446" s="174">
        <v>45764.0</v>
      </c>
      <c r="N5446" s="31" t="s">
        <v>78</v>
      </c>
      <c r="O5446" s="173">
        <v>1.0</v>
      </c>
    </row>
    <row r="5447">
      <c r="A5447" s="99" t="s">
        <v>12074</v>
      </c>
      <c r="B5447" s="168" t="s">
        <v>12075</v>
      </c>
      <c r="C5447" s="31" t="s">
        <v>1725</v>
      </c>
      <c r="D5447" s="168" t="s">
        <v>12076</v>
      </c>
      <c r="E5447" s="31" t="s">
        <v>12077</v>
      </c>
      <c r="F5447" s="31" t="s">
        <v>725</v>
      </c>
      <c r="G5447" s="163" t="s">
        <v>1728</v>
      </c>
      <c r="H5447" s="31" t="s">
        <v>1728</v>
      </c>
      <c r="I5447" s="168" t="s">
        <v>9356</v>
      </c>
      <c r="J5447" s="173">
        <v>1.0</v>
      </c>
      <c r="K5447" s="31" t="s">
        <v>945</v>
      </c>
      <c r="L5447" s="31" t="s">
        <v>134</v>
      </c>
      <c r="M5447" s="174">
        <v>45764.0</v>
      </c>
      <c r="N5447" s="31" t="s">
        <v>78</v>
      </c>
      <c r="O5447" s="173">
        <v>1.0</v>
      </c>
    </row>
    <row r="5448">
      <c r="A5448" s="99" t="s">
        <v>12078</v>
      </c>
      <c r="B5448" s="168" t="s">
        <v>12071</v>
      </c>
      <c r="C5448" s="31" t="s">
        <v>1732</v>
      </c>
      <c r="D5448" s="168" t="s">
        <v>12072</v>
      </c>
      <c r="E5448" s="31" t="s">
        <v>12073</v>
      </c>
      <c r="F5448" s="31" t="s">
        <v>513</v>
      </c>
      <c r="G5448" s="168" t="s">
        <v>8744</v>
      </c>
      <c r="H5448" s="31" t="s">
        <v>8048</v>
      </c>
      <c r="I5448" s="168" t="s">
        <v>1755</v>
      </c>
      <c r="J5448" s="173">
        <v>1.0</v>
      </c>
      <c r="K5448" s="31" t="s">
        <v>9</v>
      </c>
      <c r="L5448" s="31" t="s">
        <v>134</v>
      </c>
      <c r="M5448" s="174">
        <v>45764.0</v>
      </c>
      <c r="N5448" s="31" t="s">
        <v>78</v>
      </c>
      <c r="O5448" s="173">
        <v>1.0</v>
      </c>
    </row>
    <row r="5449">
      <c r="A5449" s="99" t="s">
        <v>12079</v>
      </c>
      <c r="B5449" s="168" t="s">
        <v>12075</v>
      </c>
      <c r="C5449" s="31" t="s">
        <v>1732</v>
      </c>
      <c r="D5449" s="168" t="s">
        <v>12076</v>
      </c>
      <c r="E5449" s="31" t="s">
        <v>12077</v>
      </c>
      <c r="F5449" s="31" t="s">
        <v>725</v>
      </c>
      <c r="G5449" s="168" t="s">
        <v>8012</v>
      </c>
      <c r="H5449" s="31" t="s">
        <v>7841</v>
      </c>
      <c r="I5449" s="168" t="s">
        <v>9356</v>
      </c>
      <c r="J5449" s="173">
        <v>1.0</v>
      </c>
      <c r="K5449" s="31" t="s">
        <v>945</v>
      </c>
      <c r="L5449" s="31" t="s">
        <v>134</v>
      </c>
      <c r="M5449" s="174">
        <v>45764.0</v>
      </c>
      <c r="N5449" s="31" t="s">
        <v>78</v>
      </c>
      <c r="O5449" s="173">
        <v>1.0</v>
      </c>
    </row>
    <row r="5450">
      <c r="A5450" s="99" t="s">
        <v>12080</v>
      </c>
      <c r="B5450" s="168" t="s">
        <v>12048</v>
      </c>
      <c r="C5450" s="31" t="s">
        <v>1735</v>
      </c>
      <c r="D5450" s="168" t="s">
        <v>12049</v>
      </c>
      <c r="E5450" s="31" t="s">
        <v>2320</v>
      </c>
      <c r="F5450" s="31" t="s">
        <v>132</v>
      </c>
      <c r="G5450" s="168" t="s">
        <v>8730</v>
      </c>
      <c r="H5450" s="31" t="s">
        <v>8731</v>
      </c>
      <c r="I5450" s="168" t="s">
        <v>9356</v>
      </c>
      <c r="J5450" s="173">
        <v>1.0</v>
      </c>
      <c r="K5450" s="31" t="s">
        <v>945</v>
      </c>
      <c r="L5450" s="31" t="s">
        <v>134</v>
      </c>
      <c r="M5450" s="174">
        <v>45764.0</v>
      </c>
      <c r="N5450" s="31" t="s">
        <v>78</v>
      </c>
      <c r="O5450" s="173">
        <v>1.0</v>
      </c>
    </row>
    <row r="5451">
      <c r="A5451" s="99" t="s">
        <v>12081</v>
      </c>
      <c r="B5451" s="168" t="s">
        <v>12026</v>
      </c>
      <c r="C5451" s="31" t="s">
        <v>1735</v>
      </c>
      <c r="D5451" s="168" t="s">
        <v>12027</v>
      </c>
      <c r="E5451" s="31" t="s">
        <v>12028</v>
      </c>
      <c r="F5451" s="31" t="s">
        <v>830</v>
      </c>
      <c r="G5451" s="168" t="s">
        <v>6736</v>
      </c>
      <c r="H5451" s="31" t="s">
        <v>6716</v>
      </c>
      <c r="I5451" s="168" t="s">
        <v>9356</v>
      </c>
      <c r="J5451" s="173">
        <v>1.0</v>
      </c>
      <c r="K5451" s="31" t="s">
        <v>945</v>
      </c>
      <c r="L5451" s="31" t="s">
        <v>134</v>
      </c>
      <c r="M5451" s="174">
        <v>45764.0</v>
      </c>
      <c r="N5451" s="31" t="s">
        <v>78</v>
      </c>
      <c r="O5451" s="173">
        <v>1.0</v>
      </c>
    </row>
    <row r="5452">
      <c r="A5452" s="99" t="s">
        <v>12082</v>
      </c>
      <c r="B5452" s="168" t="s">
        <v>11970</v>
      </c>
      <c r="C5452" s="31" t="s">
        <v>1735</v>
      </c>
      <c r="D5452" s="168" t="s">
        <v>11971</v>
      </c>
      <c r="E5452" s="31" t="s">
        <v>11972</v>
      </c>
      <c r="F5452" s="31" t="s">
        <v>129</v>
      </c>
      <c r="G5452" s="168" t="s">
        <v>7953</v>
      </c>
      <c r="H5452" s="31" t="s">
        <v>7912</v>
      </c>
      <c r="I5452" s="168" t="s">
        <v>9356</v>
      </c>
      <c r="J5452" s="173">
        <v>1.0</v>
      </c>
      <c r="K5452" s="31" t="s">
        <v>945</v>
      </c>
      <c r="L5452" s="31" t="s">
        <v>134</v>
      </c>
      <c r="M5452" s="174">
        <v>45764.0</v>
      </c>
      <c r="N5452" s="31" t="s">
        <v>78</v>
      </c>
      <c r="O5452" s="173">
        <v>1.0</v>
      </c>
    </row>
    <row r="5453">
      <c r="A5453" s="99" t="s">
        <v>12083</v>
      </c>
      <c r="B5453" s="168" t="s">
        <v>12084</v>
      </c>
      <c r="C5453" s="31" t="s">
        <v>1725</v>
      </c>
      <c r="D5453" s="168" t="s">
        <v>12085</v>
      </c>
      <c r="E5453" s="31" t="s">
        <v>8787</v>
      </c>
      <c r="F5453" s="31" t="s">
        <v>513</v>
      </c>
      <c r="G5453" s="163" t="s">
        <v>1728</v>
      </c>
      <c r="H5453" s="31" t="s">
        <v>1728</v>
      </c>
      <c r="I5453" s="168" t="s">
        <v>1729</v>
      </c>
      <c r="J5453" s="173">
        <v>2.0</v>
      </c>
      <c r="K5453" s="31" t="s">
        <v>82</v>
      </c>
      <c r="L5453" s="31" t="s">
        <v>134</v>
      </c>
      <c r="M5453" s="174">
        <v>45764.0</v>
      </c>
      <c r="N5453" s="31" t="s">
        <v>78</v>
      </c>
      <c r="O5453" s="173">
        <v>2.0</v>
      </c>
    </row>
    <row r="5454">
      <c r="A5454" s="99" t="s">
        <v>12086</v>
      </c>
      <c r="B5454" s="168" t="s">
        <v>12084</v>
      </c>
      <c r="C5454" s="31" t="s">
        <v>1732</v>
      </c>
      <c r="D5454" s="168" t="s">
        <v>12085</v>
      </c>
      <c r="E5454" s="31" t="s">
        <v>8787</v>
      </c>
      <c r="F5454" s="31" t="s">
        <v>513</v>
      </c>
      <c r="G5454" s="168" t="s">
        <v>8744</v>
      </c>
      <c r="H5454" s="31" t="s">
        <v>8048</v>
      </c>
      <c r="I5454" s="168" t="s">
        <v>1729</v>
      </c>
      <c r="J5454" s="173">
        <v>2.0</v>
      </c>
      <c r="K5454" s="31" t="s">
        <v>82</v>
      </c>
      <c r="L5454" s="31" t="s">
        <v>134</v>
      </c>
      <c r="M5454" s="174">
        <v>45764.0</v>
      </c>
      <c r="N5454" s="31" t="s">
        <v>78</v>
      </c>
      <c r="O5454" s="173">
        <v>2.0</v>
      </c>
    </row>
    <row r="5455">
      <c r="A5455" s="99" t="s">
        <v>12087</v>
      </c>
      <c r="B5455" s="168" t="s">
        <v>11985</v>
      </c>
      <c r="C5455" s="31" t="s">
        <v>1735</v>
      </c>
      <c r="D5455" s="168" t="s">
        <v>11986</v>
      </c>
      <c r="E5455" s="31" t="s">
        <v>11987</v>
      </c>
      <c r="F5455" s="31" t="s">
        <v>401</v>
      </c>
      <c r="G5455" s="168" t="s">
        <v>8744</v>
      </c>
      <c r="H5455" s="31" t="s">
        <v>8048</v>
      </c>
      <c r="I5455" s="168" t="s">
        <v>1755</v>
      </c>
      <c r="J5455" s="173">
        <v>1.0</v>
      </c>
      <c r="K5455" s="31" t="s">
        <v>9</v>
      </c>
      <c r="L5455" s="31" t="s">
        <v>134</v>
      </c>
      <c r="M5455" s="174">
        <v>45764.0</v>
      </c>
      <c r="N5455" s="31" t="s">
        <v>78</v>
      </c>
      <c r="O5455" s="173">
        <v>1.0</v>
      </c>
    </row>
    <row r="5456">
      <c r="A5456" s="99" t="s">
        <v>12088</v>
      </c>
      <c r="B5456" s="168" t="s">
        <v>11896</v>
      </c>
      <c r="C5456" s="31" t="s">
        <v>1735</v>
      </c>
      <c r="D5456" s="168" t="s">
        <v>11897</v>
      </c>
      <c r="E5456" s="31" t="s">
        <v>11898</v>
      </c>
      <c r="F5456" s="31" t="s">
        <v>830</v>
      </c>
      <c r="G5456" s="168" t="s">
        <v>6811</v>
      </c>
      <c r="H5456" s="31" t="s">
        <v>6812</v>
      </c>
      <c r="I5456" s="168" t="s">
        <v>1755</v>
      </c>
      <c r="J5456" s="173">
        <v>1.0</v>
      </c>
      <c r="K5456" s="31" t="s">
        <v>9</v>
      </c>
      <c r="L5456" s="31" t="s">
        <v>134</v>
      </c>
      <c r="M5456" s="174">
        <v>45764.0</v>
      </c>
      <c r="N5456" s="31" t="s">
        <v>78</v>
      </c>
      <c r="O5456" s="173">
        <v>1.0</v>
      </c>
    </row>
    <row r="5457">
      <c r="A5457" s="99" t="s">
        <v>12089</v>
      </c>
      <c r="B5457" s="168" t="s">
        <v>12090</v>
      </c>
      <c r="C5457" s="31" t="s">
        <v>1725</v>
      </c>
      <c r="D5457" s="168" t="s">
        <v>12091</v>
      </c>
      <c r="E5457" s="31" t="s">
        <v>12092</v>
      </c>
      <c r="F5457" s="31" t="s">
        <v>830</v>
      </c>
      <c r="G5457" s="163" t="s">
        <v>1728</v>
      </c>
      <c r="H5457" s="31" t="s">
        <v>1728</v>
      </c>
      <c r="I5457" s="168" t="s">
        <v>1755</v>
      </c>
      <c r="J5457" s="173">
        <v>1.0</v>
      </c>
      <c r="K5457" s="31" t="s">
        <v>9</v>
      </c>
      <c r="L5457" s="31" t="s">
        <v>134</v>
      </c>
      <c r="M5457" s="174">
        <v>45764.0</v>
      </c>
      <c r="N5457" s="31" t="s">
        <v>78</v>
      </c>
      <c r="O5457" s="173">
        <v>1.0</v>
      </c>
    </row>
    <row r="5458">
      <c r="A5458" s="99" t="s">
        <v>12093</v>
      </c>
      <c r="B5458" s="168" t="s">
        <v>12090</v>
      </c>
      <c r="C5458" s="31" t="s">
        <v>1732</v>
      </c>
      <c r="D5458" s="168" t="s">
        <v>12091</v>
      </c>
      <c r="E5458" s="31" t="s">
        <v>12092</v>
      </c>
      <c r="F5458" s="31" t="s">
        <v>830</v>
      </c>
      <c r="G5458" s="168" t="s">
        <v>6736</v>
      </c>
      <c r="H5458" s="31" t="s">
        <v>6716</v>
      </c>
      <c r="I5458" s="168" t="s">
        <v>1755</v>
      </c>
      <c r="J5458" s="173">
        <v>1.0</v>
      </c>
      <c r="K5458" s="31" t="s">
        <v>9</v>
      </c>
      <c r="L5458" s="31" t="s">
        <v>134</v>
      </c>
      <c r="M5458" s="174">
        <v>45764.0</v>
      </c>
      <c r="N5458" s="31" t="s">
        <v>78</v>
      </c>
      <c r="O5458" s="173">
        <v>1.0</v>
      </c>
    </row>
    <row r="5459">
      <c r="A5459" s="99" t="s">
        <v>12094</v>
      </c>
      <c r="B5459" s="168" t="s">
        <v>11944</v>
      </c>
      <c r="C5459" s="31" t="s">
        <v>1735</v>
      </c>
      <c r="D5459" s="168" t="s">
        <v>11945</v>
      </c>
      <c r="E5459" s="31" t="s">
        <v>11946</v>
      </c>
      <c r="F5459" s="31" t="s">
        <v>178</v>
      </c>
      <c r="G5459" s="168" t="s">
        <v>6891</v>
      </c>
      <c r="H5459" s="31" t="s">
        <v>6719</v>
      </c>
      <c r="I5459" s="168" t="s">
        <v>1729</v>
      </c>
      <c r="J5459" s="173">
        <v>2.0</v>
      </c>
      <c r="K5459" s="31" t="s">
        <v>82</v>
      </c>
      <c r="L5459" s="31" t="s">
        <v>134</v>
      </c>
      <c r="M5459" s="174">
        <v>45764.0</v>
      </c>
      <c r="N5459" s="31" t="s">
        <v>78</v>
      </c>
      <c r="O5459" s="173">
        <v>2.0</v>
      </c>
    </row>
    <row r="5460">
      <c r="A5460" s="99" t="s">
        <v>12095</v>
      </c>
      <c r="B5460" s="168" t="s">
        <v>11855</v>
      </c>
      <c r="C5460" s="31" t="s">
        <v>1735</v>
      </c>
      <c r="D5460" s="168" t="s">
        <v>11856</v>
      </c>
      <c r="E5460" s="31" t="s">
        <v>11857</v>
      </c>
      <c r="F5460" s="31" t="s">
        <v>830</v>
      </c>
      <c r="G5460" s="168" t="s">
        <v>8829</v>
      </c>
      <c r="H5460" s="31" t="s">
        <v>8830</v>
      </c>
      <c r="I5460" s="168" t="s">
        <v>1755</v>
      </c>
      <c r="J5460" s="173">
        <v>1.0</v>
      </c>
      <c r="K5460" s="31" t="s">
        <v>9</v>
      </c>
      <c r="L5460" s="31" t="s">
        <v>134</v>
      </c>
      <c r="M5460" s="174">
        <v>45764.0</v>
      </c>
      <c r="N5460" s="31" t="s">
        <v>78</v>
      </c>
      <c r="O5460" s="173">
        <v>1.0</v>
      </c>
    </row>
    <row r="5461">
      <c r="A5461" s="99" t="s">
        <v>12096</v>
      </c>
      <c r="B5461" s="168" t="s">
        <v>11999</v>
      </c>
      <c r="C5461" s="31" t="s">
        <v>1735</v>
      </c>
      <c r="D5461" s="168" t="s">
        <v>12000</v>
      </c>
      <c r="E5461" s="31" t="s">
        <v>12001</v>
      </c>
      <c r="F5461" s="31" t="s">
        <v>178</v>
      </c>
      <c r="G5461" s="168" t="s">
        <v>8012</v>
      </c>
      <c r="H5461" s="31" t="s">
        <v>7841</v>
      </c>
      <c r="I5461" s="168" t="s">
        <v>9356</v>
      </c>
      <c r="J5461" s="173">
        <v>1.0</v>
      </c>
      <c r="K5461" s="31" t="s">
        <v>945</v>
      </c>
      <c r="L5461" s="31" t="s">
        <v>134</v>
      </c>
      <c r="M5461" s="174">
        <v>45764.0</v>
      </c>
      <c r="N5461" s="31" t="s">
        <v>78</v>
      </c>
      <c r="O5461" s="173">
        <v>1.0</v>
      </c>
    </row>
    <row r="5462">
      <c r="A5462" s="99" t="s">
        <v>12097</v>
      </c>
      <c r="B5462" s="168" t="s">
        <v>12098</v>
      </c>
      <c r="C5462" s="31" t="s">
        <v>1725</v>
      </c>
      <c r="D5462" s="168" t="s">
        <v>12099</v>
      </c>
      <c r="E5462" s="31" t="s">
        <v>12100</v>
      </c>
      <c r="F5462" s="31" t="s">
        <v>401</v>
      </c>
      <c r="G5462" s="163" t="s">
        <v>1728</v>
      </c>
      <c r="H5462" s="31" t="s">
        <v>1728</v>
      </c>
      <c r="I5462" s="168" t="s">
        <v>9356</v>
      </c>
      <c r="J5462" s="173">
        <v>1.0</v>
      </c>
      <c r="K5462" s="31" t="s">
        <v>945</v>
      </c>
      <c r="L5462" s="31" t="s">
        <v>134</v>
      </c>
      <c r="M5462" s="174">
        <v>45764.0</v>
      </c>
      <c r="N5462" s="31" t="s">
        <v>78</v>
      </c>
      <c r="O5462" s="173">
        <v>1.0</v>
      </c>
    </row>
    <row r="5463">
      <c r="A5463" s="99" t="s">
        <v>12101</v>
      </c>
      <c r="B5463" s="168" t="s">
        <v>12102</v>
      </c>
      <c r="C5463" s="31" t="s">
        <v>1725</v>
      </c>
      <c r="D5463" s="168" t="s">
        <v>12103</v>
      </c>
      <c r="E5463" s="31" t="s">
        <v>3523</v>
      </c>
      <c r="F5463" s="31" t="s">
        <v>830</v>
      </c>
      <c r="G5463" s="163" t="s">
        <v>1728</v>
      </c>
      <c r="H5463" s="31" t="s">
        <v>1728</v>
      </c>
      <c r="I5463" s="168" t="s">
        <v>1755</v>
      </c>
      <c r="J5463" s="173">
        <v>1.0</v>
      </c>
      <c r="K5463" s="31" t="s">
        <v>9</v>
      </c>
      <c r="L5463" s="31" t="s">
        <v>134</v>
      </c>
      <c r="M5463" s="174">
        <v>45764.0</v>
      </c>
      <c r="N5463" s="31" t="s">
        <v>78</v>
      </c>
      <c r="O5463" s="173">
        <v>1.0</v>
      </c>
    </row>
    <row r="5464">
      <c r="A5464" s="99" t="s">
        <v>12104</v>
      </c>
      <c r="B5464" s="168" t="s">
        <v>12102</v>
      </c>
      <c r="C5464" s="31" t="s">
        <v>1732</v>
      </c>
      <c r="D5464" s="168" t="s">
        <v>12103</v>
      </c>
      <c r="E5464" s="31" t="s">
        <v>3523</v>
      </c>
      <c r="F5464" s="31" t="s">
        <v>830</v>
      </c>
      <c r="G5464" s="168" t="s">
        <v>8730</v>
      </c>
      <c r="H5464" s="31" t="s">
        <v>8731</v>
      </c>
      <c r="I5464" s="168" t="s">
        <v>1755</v>
      </c>
      <c r="J5464" s="173">
        <v>1.0</v>
      </c>
      <c r="K5464" s="31" t="s">
        <v>9</v>
      </c>
      <c r="L5464" s="31" t="s">
        <v>134</v>
      </c>
      <c r="M5464" s="174">
        <v>45764.0</v>
      </c>
      <c r="N5464" s="31" t="s">
        <v>78</v>
      </c>
      <c r="O5464" s="173">
        <v>1.0</v>
      </c>
    </row>
    <row r="5465">
      <c r="A5465" s="99" t="s">
        <v>12105</v>
      </c>
      <c r="B5465" s="168" t="s">
        <v>12106</v>
      </c>
      <c r="C5465" s="31" t="s">
        <v>1725</v>
      </c>
      <c r="D5465" s="168" t="s">
        <v>12107</v>
      </c>
      <c r="E5465" s="31" t="s">
        <v>12108</v>
      </c>
      <c r="F5465" s="31" t="s">
        <v>722</v>
      </c>
      <c r="G5465" s="163" t="s">
        <v>1728</v>
      </c>
      <c r="H5465" s="31" t="s">
        <v>1728</v>
      </c>
      <c r="I5465" s="168" t="s">
        <v>1755</v>
      </c>
      <c r="J5465" s="173">
        <v>1.0</v>
      </c>
      <c r="K5465" s="31" t="s">
        <v>9</v>
      </c>
      <c r="L5465" s="31" t="s">
        <v>134</v>
      </c>
      <c r="M5465" s="174">
        <v>45764.0</v>
      </c>
      <c r="N5465" s="31" t="s">
        <v>78</v>
      </c>
      <c r="O5465" s="173">
        <v>1.0</v>
      </c>
    </row>
    <row r="5466">
      <c r="A5466" s="99" t="s">
        <v>12109</v>
      </c>
      <c r="B5466" s="168" t="s">
        <v>12106</v>
      </c>
      <c r="C5466" s="31" t="s">
        <v>1732</v>
      </c>
      <c r="D5466" s="168" t="s">
        <v>12107</v>
      </c>
      <c r="E5466" s="31" t="s">
        <v>12108</v>
      </c>
      <c r="F5466" s="31" t="s">
        <v>722</v>
      </c>
      <c r="G5466" s="168" t="s">
        <v>6891</v>
      </c>
      <c r="H5466" s="31" t="s">
        <v>6719</v>
      </c>
      <c r="I5466" s="168" t="s">
        <v>1755</v>
      </c>
      <c r="J5466" s="173">
        <v>1.0</v>
      </c>
      <c r="K5466" s="31" t="s">
        <v>9</v>
      </c>
      <c r="L5466" s="31" t="s">
        <v>134</v>
      </c>
      <c r="M5466" s="174">
        <v>45764.0</v>
      </c>
      <c r="N5466" s="31" t="s">
        <v>78</v>
      </c>
      <c r="O5466" s="173">
        <v>1.0</v>
      </c>
    </row>
    <row r="5467">
      <c r="A5467" s="99" t="s">
        <v>12110</v>
      </c>
      <c r="B5467" s="168" t="s">
        <v>11939</v>
      </c>
      <c r="C5467" s="31" t="s">
        <v>1735</v>
      </c>
      <c r="D5467" s="168" t="s">
        <v>11940</v>
      </c>
      <c r="E5467" s="31" t="s">
        <v>11941</v>
      </c>
      <c r="F5467" s="31" t="s">
        <v>178</v>
      </c>
      <c r="G5467" s="168" t="s">
        <v>6891</v>
      </c>
      <c r="H5467" s="31" t="s">
        <v>6719</v>
      </c>
      <c r="I5467" s="168" t="s">
        <v>9356</v>
      </c>
      <c r="J5467" s="173">
        <v>1.0</v>
      </c>
      <c r="K5467" s="31" t="s">
        <v>945</v>
      </c>
      <c r="L5467" s="31" t="s">
        <v>134</v>
      </c>
      <c r="M5467" s="174">
        <v>45764.0</v>
      </c>
      <c r="N5467" s="31" t="s">
        <v>78</v>
      </c>
      <c r="O5467" s="173">
        <v>1.0</v>
      </c>
    </row>
    <row r="5468">
      <c r="A5468" s="99" t="s">
        <v>12111</v>
      </c>
      <c r="B5468" s="168" t="s">
        <v>12084</v>
      </c>
      <c r="C5468" s="31" t="s">
        <v>1735</v>
      </c>
      <c r="D5468" s="168" t="s">
        <v>12085</v>
      </c>
      <c r="E5468" s="31" t="s">
        <v>8787</v>
      </c>
      <c r="F5468" s="31" t="s">
        <v>513</v>
      </c>
      <c r="G5468" s="168" t="s">
        <v>8744</v>
      </c>
      <c r="H5468" s="31" t="s">
        <v>8048</v>
      </c>
      <c r="I5468" s="168" t="s">
        <v>1729</v>
      </c>
      <c r="J5468" s="173">
        <v>2.0</v>
      </c>
      <c r="K5468" s="31" t="s">
        <v>82</v>
      </c>
      <c r="L5468" s="31" t="s">
        <v>134</v>
      </c>
      <c r="M5468" s="174">
        <v>45764.0</v>
      </c>
      <c r="N5468" s="31" t="s">
        <v>78</v>
      </c>
      <c r="O5468" s="173">
        <v>2.0</v>
      </c>
    </row>
    <row r="5469">
      <c r="A5469" s="99" t="s">
        <v>12112</v>
      </c>
      <c r="B5469" s="168" t="s">
        <v>12098</v>
      </c>
      <c r="C5469" s="31" t="s">
        <v>1732</v>
      </c>
      <c r="D5469" s="168" t="s">
        <v>12099</v>
      </c>
      <c r="E5469" s="31" t="s">
        <v>12100</v>
      </c>
      <c r="F5469" s="31" t="s">
        <v>401</v>
      </c>
      <c r="G5469" s="168" t="s">
        <v>1736</v>
      </c>
      <c r="H5469" s="31" t="s">
        <v>1733</v>
      </c>
      <c r="I5469" s="168" t="s">
        <v>9356</v>
      </c>
      <c r="J5469" s="173">
        <v>1.0</v>
      </c>
      <c r="K5469" s="31" t="s">
        <v>945</v>
      </c>
      <c r="L5469" s="31" t="s">
        <v>134</v>
      </c>
      <c r="M5469" s="174">
        <v>45764.0</v>
      </c>
      <c r="N5469" s="31" t="s">
        <v>78</v>
      </c>
      <c r="O5469" s="173">
        <v>1.0</v>
      </c>
    </row>
    <row r="5470">
      <c r="A5470" s="99" t="s">
        <v>12113</v>
      </c>
      <c r="B5470" s="168" t="s">
        <v>12063</v>
      </c>
      <c r="C5470" s="31" t="s">
        <v>1735</v>
      </c>
      <c r="D5470" s="168" t="s">
        <v>12064</v>
      </c>
      <c r="E5470" s="31" t="s">
        <v>12065</v>
      </c>
      <c r="F5470" s="31" t="s">
        <v>722</v>
      </c>
      <c r="G5470" s="168" t="s">
        <v>11502</v>
      </c>
      <c r="H5470" s="31" t="s">
        <v>11503</v>
      </c>
      <c r="I5470" s="168" t="s">
        <v>9356</v>
      </c>
      <c r="J5470" s="173">
        <v>1.0</v>
      </c>
      <c r="K5470" s="31" t="s">
        <v>945</v>
      </c>
      <c r="L5470" s="31" t="s">
        <v>134</v>
      </c>
      <c r="M5470" s="174">
        <v>45764.0</v>
      </c>
      <c r="N5470" s="31" t="s">
        <v>78</v>
      </c>
      <c r="O5470" s="173">
        <v>1.0</v>
      </c>
    </row>
    <row r="5471">
      <c r="A5471" s="99" t="s">
        <v>12114</v>
      </c>
      <c r="B5471" s="168" t="s">
        <v>12071</v>
      </c>
      <c r="C5471" s="31" t="s">
        <v>1735</v>
      </c>
      <c r="D5471" s="168" t="s">
        <v>12072</v>
      </c>
      <c r="E5471" s="31" t="s">
        <v>12073</v>
      </c>
      <c r="F5471" s="31" t="s">
        <v>513</v>
      </c>
      <c r="G5471" s="168" t="s">
        <v>8744</v>
      </c>
      <c r="H5471" s="31" t="s">
        <v>8048</v>
      </c>
      <c r="I5471" s="168" t="s">
        <v>1755</v>
      </c>
      <c r="J5471" s="173">
        <v>1.0</v>
      </c>
      <c r="K5471" s="31" t="s">
        <v>9</v>
      </c>
      <c r="L5471" s="31" t="s">
        <v>134</v>
      </c>
      <c r="M5471" s="174">
        <v>45764.0</v>
      </c>
      <c r="N5471" s="31" t="s">
        <v>78</v>
      </c>
      <c r="O5471" s="173">
        <v>1.0</v>
      </c>
    </row>
    <row r="5472">
      <c r="A5472" s="99" t="s">
        <v>12115</v>
      </c>
      <c r="B5472" s="168" t="s">
        <v>12116</v>
      </c>
      <c r="C5472" s="31" t="s">
        <v>1725</v>
      </c>
      <c r="D5472" s="168" t="s">
        <v>12117</v>
      </c>
      <c r="E5472" s="31" t="s">
        <v>12118</v>
      </c>
      <c r="F5472" s="31" t="s">
        <v>722</v>
      </c>
      <c r="G5472" s="163" t="s">
        <v>1728</v>
      </c>
      <c r="H5472" s="31" t="s">
        <v>1728</v>
      </c>
      <c r="I5472" s="168" t="s">
        <v>1755</v>
      </c>
      <c r="J5472" s="173">
        <v>1.0</v>
      </c>
      <c r="K5472" s="31" t="s">
        <v>9</v>
      </c>
      <c r="L5472" s="31" t="s">
        <v>134</v>
      </c>
      <c r="M5472" s="174">
        <v>45764.0</v>
      </c>
      <c r="N5472" s="31" t="s">
        <v>78</v>
      </c>
      <c r="O5472" s="173">
        <v>1.0</v>
      </c>
    </row>
    <row r="5473">
      <c r="A5473" s="99" t="s">
        <v>12119</v>
      </c>
      <c r="B5473" s="168" t="s">
        <v>12116</v>
      </c>
      <c r="C5473" s="31" t="s">
        <v>1732</v>
      </c>
      <c r="D5473" s="168" t="s">
        <v>12117</v>
      </c>
      <c r="E5473" s="31" t="s">
        <v>12118</v>
      </c>
      <c r="F5473" s="31" t="s">
        <v>722</v>
      </c>
      <c r="G5473" s="168" t="s">
        <v>7953</v>
      </c>
      <c r="H5473" s="31" t="s">
        <v>7912</v>
      </c>
      <c r="I5473" s="168" t="s">
        <v>1755</v>
      </c>
      <c r="J5473" s="173">
        <v>1.0</v>
      </c>
      <c r="K5473" s="31" t="s">
        <v>9</v>
      </c>
      <c r="L5473" s="31" t="s">
        <v>134</v>
      </c>
      <c r="M5473" s="174">
        <v>45764.0</v>
      </c>
      <c r="N5473" s="31" t="s">
        <v>78</v>
      </c>
      <c r="O5473" s="173">
        <v>1.0</v>
      </c>
    </row>
    <row r="5474">
      <c r="A5474" s="99" t="s">
        <v>12120</v>
      </c>
      <c r="B5474" s="168" t="s">
        <v>11891</v>
      </c>
      <c r="C5474" s="31" t="s">
        <v>1735</v>
      </c>
      <c r="D5474" s="168" t="s">
        <v>11892</v>
      </c>
      <c r="E5474" s="31" t="s">
        <v>11893</v>
      </c>
      <c r="F5474" s="31" t="s">
        <v>178</v>
      </c>
      <c r="G5474" s="168" t="s">
        <v>7953</v>
      </c>
      <c r="H5474" s="31" t="s">
        <v>7912</v>
      </c>
      <c r="I5474" s="168" t="s">
        <v>9356</v>
      </c>
      <c r="J5474" s="173">
        <v>1.0</v>
      </c>
      <c r="K5474" s="31" t="s">
        <v>945</v>
      </c>
      <c r="L5474" s="31" t="s">
        <v>134</v>
      </c>
      <c r="M5474" s="174">
        <v>45764.0</v>
      </c>
      <c r="N5474" s="31" t="s">
        <v>78</v>
      </c>
      <c r="O5474" s="173">
        <v>1.0</v>
      </c>
    </row>
    <row r="5475">
      <c r="A5475" s="99" t="s">
        <v>12121</v>
      </c>
      <c r="B5475" s="168" t="s">
        <v>11966</v>
      </c>
      <c r="C5475" s="31" t="s">
        <v>1735</v>
      </c>
      <c r="D5475" s="168" t="s">
        <v>11967</v>
      </c>
      <c r="E5475" s="31" t="s">
        <v>11968</v>
      </c>
      <c r="F5475" s="31" t="s">
        <v>178</v>
      </c>
      <c r="G5475" s="168" t="s">
        <v>8012</v>
      </c>
      <c r="H5475" s="31" t="s">
        <v>7841</v>
      </c>
      <c r="I5475" s="168" t="s">
        <v>9356</v>
      </c>
      <c r="J5475" s="173">
        <v>1.0</v>
      </c>
      <c r="K5475" s="31" t="s">
        <v>945</v>
      </c>
      <c r="L5475" s="31" t="s">
        <v>134</v>
      </c>
      <c r="M5475" s="174">
        <v>45764.0</v>
      </c>
      <c r="N5475" s="31" t="s">
        <v>78</v>
      </c>
      <c r="O5475" s="173">
        <v>1.0</v>
      </c>
    </row>
    <row r="5476">
      <c r="A5476" s="99" t="s">
        <v>12122</v>
      </c>
      <c r="B5476" s="168" t="s">
        <v>11851</v>
      </c>
      <c r="C5476" s="31" t="s">
        <v>1735</v>
      </c>
      <c r="D5476" s="168" t="s">
        <v>11852</v>
      </c>
      <c r="E5476" s="31" t="s">
        <v>11853</v>
      </c>
      <c r="F5476" s="31" t="s">
        <v>131</v>
      </c>
      <c r="G5476" s="168" t="s">
        <v>6811</v>
      </c>
      <c r="H5476" s="31" t="s">
        <v>6812</v>
      </c>
      <c r="I5476" s="168" t="s">
        <v>9356</v>
      </c>
      <c r="J5476" s="173">
        <v>1.0</v>
      </c>
      <c r="K5476" s="31" t="s">
        <v>945</v>
      </c>
      <c r="L5476" s="31" t="s">
        <v>134</v>
      </c>
      <c r="M5476" s="174">
        <v>45764.0</v>
      </c>
      <c r="N5476" s="31" t="s">
        <v>78</v>
      </c>
      <c r="O5476" s="173">
        <v>1.0</v>
      </c>
    </row>
    <row r="5477">
      <c r="A5477" s="99" t="s">
        <v>12123</v>
      </c>
      <c r="B5477" s="168" t="s">
        <v>12124</v>
      </c>
      <c r="C5477" s="31" t="s">
        <v>1725</v>
      </c>
      <c r="D5477" s="168" t="s">
        <v>12125</v>
      </c>
      <c r="E5477" s="31" t="s">
        <v>12126</v>
      </c>
      <c r="F5477" s="31" t="s">
        <v>403</v>
      </c>
      <c r="G5477" s="163" t="s">
        <v>1728</v>
      </c>
      <c r="H5477" s="31" t="s">
        <v>1728</v>
      </c>
      <c r="I5477" s="168" t="s">
        <v>9356</v>
      </c>
      <c r="J5477" s="173">
        <v>1.0</v>
      </c>
      <c r="K5477" s="31" t="s">
        <v>945</v>
      </c>
      <c r="L5477" s="31" t="s">
        <v>134</v>
      </c>
      <c r="M5477" s="174">
        <v>45764.0</v>
      </c>
      <c r="N5477" s="31" t="s">
        <v>78</v>
      </c>
      <c r="O5477" s="173">
        <v>1.0</v>
      </c>
    </row>
    <row r="5478">
      <c r="A5478" s="99" t="s">
        <v>12127</v>
      </c>
      <c r="B5478" s="168" t="s">
        <v>12124</v>
      </c>
      <c r="C5478" s="31" t="s">
        <v>1732</v>
      </c>
      <c r="D5478" s="168" t="s">
        <v>12125</v>
      </c>
      <c r="E5478" s="31" t="s">
        <v>12126</v>
      </c>
      <c r="F5478" s="31" t="s">
        <v>403</v>
      </c>
      <c r="G5478" s="168" t="s">
        <v>1736</v>
      </c>
      <c r="H5478" s="31" t="s">
        <v>1733</v>
      </c>
      <c r="I5478" s="168" t="s">
        <v>9356</v>
      </c>
      <c r="J5478" s="173">
        <v>1.0</v>
      </c>
      <c r="K5478" s="31" t="s">
        <v>945</v>
      </c>
      <c r="L5478" s="31" t="s">
        <v>134</v>
      </c>
      <c r="M5478" s="174">
        <v>45764.0</v>
      </c>
      <c r="N5478" s="31" t="s">
        <v>78</v>
      </c>
      <c r="O5478" s="173">
        <v>1.0</v>
      </c>
    </row>
    <row r="5479">
      <c r="A5479" s="99" t="s">
        <v>12128</v>
      </c>
      <c r="B5479" s="168" t="s">
        <v>12129</v>
      </c>
      <c r="C5479" s="31" t="s">
        <v>1725</v>
      </c>
      <c r="D5479" s="168" t="s">
        <v>12130</v>
      </c>
      <c r="E5479" s="31" t="s">
        <v>12131</v>
      </c>
      <c r="F5479" s="31" t="s">
        <v>178</v>
      </c>
      <c r="G5479" s="163" t="s">
        <v>1728</v>
      </c>
      <c r="H5479" s="31" t="s">
        <v>1728</v>
      </c>
      <c r="I5479" s="168" t="s">
        <v>9356</v>
      </c>
      <c r="J5479" s="173">
        <v>1.0</v>
      </c>
      <c r="K5479" s="31" t="s">
        <v>945</v>
      </c>
      <c r="L5479" s="31" t="s">
        <v>134</v>
      </c>
      <c r="M5479" s="174">
        <v>45764.0</v>
      </c>
      <c r="N5479" s="31" t="s">
        <v>78</v>
      </c>
      <c r="O5479" s="173">
        <v>1.0</v>
      </c>
    </row>
    <row r="5480">
      <c r="A5480" s="99" t="s">
        <v>12132</v>
      </c>
      <c r="B5480" s="168" t="s">
        <v>12129</v>
      </c>
      <c r="C5480" s="31" t="s">
        <v>1732</v>
      </c>
      <c r="D5480" s="168" t="s">
        <v>12130</v>
      </c>
      <c r="E5480" s="31" t="s">
        <v>12131</v>
      </c>
      <c r="F5480" s="31" t="s">
        <v>178</v>
      </c>
      <c r="G5480" s="168" t="s">
        <v>6891</v>
      </c>
      <c r="H5480" s="31" t="s">
        <v>6719</v>
      </c>
      <c r="I5480" s="168" t="s">
        <v>9356</v>
      </c>
      <c r="J5480" s="173">
        <v>1.0</v>
      </c>
      <c r="K5480" s="31" t="s">
        <v>945</v>
      </c>
      <c r="L5480" s="31" t="s">
        <v>134</v>
      </c>
      <c r="M5480" s="174">
        <v>45764.0</v>
      </c>
      <c r="N5480" s="31" t="s">
        <v>78</v>
      </c>
      <c r="O5480" s="173">
        <v>1.0</v>
      </c>
    </row>
    <row r="5481">
      <c r="A5481" s="99" t="s">
        <v>12133</v>
      </c>
      <c r="B5481" s="168" t="s">
        <v>12055</v>
      </c>
      <c r="C5481" s="31" t="s">
        <v>1735</v>
      </c>
      <c r="D5481" s="168" t="s">
        <v>12056</v>
      </c>
      <c r="E5481" s="31" t="s">
        <v>10437</v>
      </c>
      <c r="F5481" s="31" t="s">
        <v>401</v>
      </c>
      <c r="G5481" s="168" t="s">
        <v>8744</v>
      </c>
      <c r="H5481" s="31" t="s">
        <v>8048</v>
      </c>
      <c r="I5481" s="168" t="s">
        <v>9356</v>
      </c>
      <c r="J5481" s="173">
        <v>1.0</v>
      </c>
      <c r="K5481" s="31" t="s">
        <v>945</v>
      </c>
      <c r="L5481" s="31" t="s">
        <v>134</v>
      </c>
      <c r="M5481" s="174">
        <v>45764.0</v>
      </c>
      <c r="N5481" s="31" t="s">
        <v>78</v>
      </c>
      <c r="O5481" s="173">
        <v>1.0</v>
      </c>
    </row>
    <row r="5482">
      <c r="A5482" s="99" t="s">
        <v>12134</v>
      </c>
      <c r="B5482" s="168" t="s">
        <v>11754</v>
      </c>
      <c r="C5482" s="31" t="s">
        <v>1735</v>
      </c>
      <c r="D5482" s="168" t="s">
        <v>11755</v>
      </c>
      <c r="E5482" s="31" t="s">
        <v>11756</v>
      </c>
      <c r="F5482" s="31" t="s">
        <v>830</v>
      </c>
      <c r="G5482" s="168" t="s">
        <v>6736</v>
      </c>
      <c r="H5482" s="31" t="s">
        <v>6716</v>
      </c>
      <c r="I5482" s="168" t="s">
        <v>9356</v>
      </c>
      <c r="J5482" s="173">
        <v>1.0</v>
      </c>
      <c r="K5482" s="31" t="s">
        <v>945</v>
      </c>
      <c r="L5482" s="31" t="s">
        <v>134</v>
      </c>
      <c r="M5482" s="174">
        <v>45764.0</v>
      </c>
      <c r="N5482" s="31" t="s">
        <v>78</v>
      </c>
      <c r="O5482" s="173">
        <v>1.0</v>
      </c>
    </row>
    <row r="5483">
      <c r="A5483" s="99" t="s">
        <v>12135</v>
      </c>
      <c r="B5483" s="168" t="s">
        <v>12136</v>
      </c>
      <c r="C5483" s="31" t="s">
        <v>1725</v>
      </c>
      <c r="D5483" s="168" t="s">
        <v>12137</v>
      </c>
      <c r="E5483" s="31" t="s">
        <v>12138</v>
      </c>
      <c r="F5483" s="31" t="s">
        <v>517</v>
      </c>
      <c r="G5483" s="163" t="s">
        <v>1728</v>
      </c>
      <c r="H5483" s="31" t="s">
        <v>1728</v>
      </c>
      <c r="I5483" s="168" t="s">
        <v>1729</v>
      </c>
      <c r="J5483" s="173">
        <v>1.0</v>
      </c>
      <c r="K5483" s="31" t="s">
        <v>82</v>
      </c>
      <c r="L5483" s="31" t="s">
        <v>134</v>
      </c>
      <c r="M5483" s="174">
        <v>45764.0</v>
      </c>
      <c r="N5483" s="31" t="s">
        <v>78</v>
      </c>
      <c r="O5483" s="173">
        <v>1.0</v>
      </c>
    </row>
    <row r="5484">
      <c r="A5484" s="99" t="s">
        <v>12139</v>
      </c>
      <c r="B5484" s="168" t="s">
        <v>12022</v>
      </c>
      <c r="C5484" s="31" t="s">
        <v>1735</v>
      </c>
      <c r="D5484" s="168" t="s">
        <v>12023</v>
      </c>
      <c r="E5484" s="31" t="s">
        <v>12024</v>
      </c>
      <c r="F5484" s="31" t="s">
        <v>725</v>
      </c>
      <c r="G5484" s="168" t="s">
        <v>6891</v>
      </c>
      <c r="H5484" s="31" t="s">
        <v>6719</v>
      </c>
      <c r="I5484" s="168" t="s">
        <v>9356</v>
      </c>
      <c r="J5484" s="173">
        <v>1.0</v>
      </c>
      <c r="K5484" s="31" t="s">
        <v>945</v>
      </c>
      <c r="L5484" s="31" t="s">
        <v>134</v>
      </c>
      <c r="M5484" s="174">
        <v>45764.0</v>
      </c>
      <c r="N5484" s="31" t="s">
        <v>78</v>
      </c>
      <c r="O5484" s="173">
        <v>1.0</v>
      </c>
    </row>
    <row r="5485">
      <c r="A5485" s="99" t="s">
        <v>12140</v>
      </c>
      <c r="B5485" s="168" t="s">
        <v>12136</v>
      </c>
      <c r="C5485" s="31" t="s">
        <v>1732</v>
      </c>
      <c r="D5485" s="168" t="s">
        <v>12137</v>
      </c>
      <c r="E5485" s="31" t="s">
        <v>12138</v>
      </c>
      <c r="F5485" s="31" t="s">
        <v>517</v>
      </c>
      <c r="G5485" s="168" t="s">
        <v>8730</v>
      </c>
      <c r="H5485" s="31" t="s">
        <v>8731</v>
      </c>
      <c r="I5485" s="168" t="s">
        <v>1729</v>
      </c>
      <c r="J5485" s="173">
        <v>1.0</v>
      </c>
      <c r="K5485" s="31" t="s">
        <v>82</v>
      </c>
      <c r="L5485" s="31" t="s">
        <v>134</v>
      </c>
      <c r="M5485" s="174">
        <v>45764.0</v>
      </c>
      <c r="N5485" s="31" t="s">
        <v>78</v>
      </c>
      <c r="O5485" s="173">
        <v>1.0</v>
      </c>
    </row>
    <row r="5486">
      <c r="A5486" s="99" t="s">
        <v>12141</v>
      </c>
      <c r="B5486" s="168" t="s">
        <v>11741</v>
      </c>
      <c r="C5486" s="31" t="s">
        <v>1735</v>
      </c>
      <c r="D5486" s="168" t="s">
        <v>11742</v>
      </c>
      <c r="E5486" s="31" t="s">
        <v>11743</v>
      </c>
      <c r="F5486" s="31" t="s">
        <v>131</v>
      </c>
      <c r="G5486" s="168" t="s">
        <v>8730</v>
      </c>
      <c r="H5486" s="31" t="s">
        <v>8731</v>
      </c>
      <c r="I5486" s="168" t="s">
        <v>9356</v>
      </c>
      <c r="J5486" s="173">
        <v>1.0</v>
      </c>
      <c r="K5486" s="31" t="s">
        <v>945</v>
      </c>
      <c r="L5486" s="31" t="s">
        <v>134</v>
      </c>
      <c r="M5486" s="174">
        <v>45764.0</v>
      </c>
      <c r="N5486" s="31" t="s">
        <v>78</v>
      </c>
      <c r="O5486" s="173">
        <v>1.0</v>
      </c>
    </row>
    <row r="5487">
      <c r="A5487" s="99" t="s">
        <v>12142</v>
      </c>
      <c r="B5487" s="168" t="s">
        <v>12098</v>
      </c>
      <c r="C5487" s="31" t="s">
        <v>1735</v>
      </c>
      <c r="D5487" s="168" t="s">
        <v>12099</v>
      </c>
      <c r="E5487" s="31" t="s">
        <v>12100</v>
      </c>
      <c r="F5487" s="31" t="s">
        <v>401</v>
      </c>
      <c r="G5487" s="168" t="s">
        <v>1736</v>
      </c>
      <c r="H5487" s="31" t="s">
        <v>1733</v>
      </c>
      <c r="I5487" s="168" t="s">
        <v>9356</v>
      </c>
      <c r="J5487" s="173">
        <v>1.0</v>
      </c>
      <c r="K5487" s="31" t="s">
        <v>945</v>
      </c>
      <c r="L5487" s="31" t="s">
        <v>134</v>
      </c>
      <c r="M5487" s="174">
        <v>45764.0</v>
      </c>
      <c r="N5487" s="31" t="s">
        <v>78</v>
      </c>
      <c r="O5487" s="173">
        <v>1.0</v>
      </c>
    </row>
    <row r="5488">
      <c r="A5488" s="99" t="s">
        <v>12143</v>
      </c>
      <c r="B5488" s="168" t="s">
        <v>12144</v>
      </c>
      <c r="C5488" s="31" t="s">
        <v>1725</v>
      </c>
      <c r="D5488" s="168" t="s">
        <v>12145</v>
      </c>
      <c r="E5488" s="31" t="s">
        <v>2273</v>
      </c>
      <c r="F5488" s="31" t="s">
        <v>131</v>
      </c>
      <c r="G5488" s="163" t="s">
        <v>1728</v>
      </c>
      <c r="H5488" s="31" t="s">
        <v>1728</v>
      </c>
      <c r="I5488" s="168" t="s">
        <v>1755</v>
      </c>
      <c r="J5488" s="173">
        <v>1.0</v>
      </c>
      <c r="K5488" s="31" t="s">
        <v>9</v>
      </c>
      <c r="L5488" s="31" t="s">
        <v>134</v>
      </c>
      <c r="M5488" s="174">
        <v>45764.0</v>
      </c>
      <c r="N5488" s="31" t="s">
        <v>78</v>
      </c>
      <c r="O5488" s="173">
        <v>1.0</v>
      </c>
    </row>
    <row r="5489">
      <c r="A5489" s="99" t="s">
        <v>12146</v>
      </c>
      <c r="B5489" s="168" t="s">
        <v>12144</v>
      </c>
      <c r="C5489" s="31" t="s">
        <v>1732</v>
      </c>
      <c r="D5489" s="168" t="s">
        <v>12145</v>
      </c>
      <c r="E5489" s="31" t="s">
        <v>2273</v>
      </c>
      <c r="F5489" s="31" t="s">
        <v>131</v>
      </c>
      <c r="G5489" s="168" t="s">
        <v>6736</v>
      </c>
      <c r="H5489" s="31" t="s">
        <v>6716</v>
      </c>
      <c r="I5489" s="168" t="s">
        <v>1755</v>
      </c>
      <c r="J5489" s="173">
        <v>1.0</v>
      </c>
      <c r="K5489" s="31" t="s">
        <v>9</v>
      </c>
      <c r="L5489" s="31" t="s">
        <v>134</v>
      </c>
      <c r="M5489" s="174">
        <v>45764.0</v>
      </c>
      <c r="N5489" s="31" t="s">
        <v>78</v>
      </c>
      <c r="O5489" s="173">
        <v>1.0</v>
      </c>
    </row>
    <row r="5490">
      <c r="A5490" s="99" t="s">
        <v>12147</v>
      </c>
      <c r="B5490" s="168" t="s">
        <v>12148</v>
      </c>
      <c r="C5490" s="31" t="s">
        <v>1725</v>
      </c>
      <c r="D5490" s="168" t="s">
        <v>12149</v>
      </c>
      <c r="E5490" s="31" t="s">
        <v>8616</v>
      </c>
      <c r="F5490" s="31" t="s">
        <v>178</v>
      </c>
      <c r="G5490" s="163" t="s">
        <v>1728</v>
      </c>
      <c r="H5490" s="31" t="s">
        <v>1728</v>
      </c>
      <c r="I5490" s="168" t="s">
        <v>1755</v>
      </c>
      <c r="J5490" s="173">
        <v>1.0</v>
      </c>
      <c r="K5490" s="31" t="s">
        <v>9</v>
      </c>
      <c r="L5490" s="31" t="s">
        <v>134</v>
      </c>
      <c r="M5490" s="174">
        <v>45764.0</v>
      </c>
      <c r="N5490" s="31" t="s">
        <v>78</v>
      </c>
      <c r="O5490" s="173">
        <v>1.0</v>
      </c>
    </row>
    <row r="5491">
      <c r="A5491" s="99" t="s">
        <v>12150</v>
      </c>
      <c r="B5491" s="168" t="s">
        <v>12148</v>
      </c>
      <c r="C5491" s="31" t="s">
        <v>1732</v>
      </c>
      <c r="D5491" s="168" t="s">
        <v>12149</v>
      </c>
      <c r="E5491" s="31" t="s">
        <v>8616</v>
      </c>
      <c r="F5491" s="31" t="s">
        <v>178</v>
      </c>
      <c r="G5491" s="168" t="s">
        <v>8012</v>
      </c>
      <c r="H5491" s="31" t="s">
        <v>7841</v>
      </c>
      <c r="I5491" s="168" t="s">
        <v>1755</v>
      </c>
      <c r="J5491" s="173">
        <v>1.0</v>
      </c>
      <c r="K5491" s="31" t="s">
        <v>9</v>
      </c>
      <c r="L5491" s="31" t="s">
        <v>134</v>
      </c>
      <c r="M5491" s="174">
        <v>45764.0</v>
      </c>
      <c r="N5491" s="31" t="s">
        <v>78</v>
      </c>
      <c r="O5491" s="173">
        <v>1.0</v>
      </c>
    </row>
    <row r="5492">
      <c r="A5492" s="99" t="s">
        <v>12151</v>
      </c>
      <c r="B5492" s="168" t="s">
        <v>11901</v>
      </c>
      <c r="C5492" s="31" t="s">
        <v>1735</v>
      </c>
      <c r="D5492" s="168" t="s">
        <v>11902</v>
      </c>
      <c r="E5492" s="31" t="s">
        <v>11903</v>
      </c>
      <c r="F5492" s="31" t="s">
        <v>830</v>
      </c>
      <c r="G5492" s="168" t="s">
        <v>6736</v>
      </c>
      <c r="H5492" s="31" t="s">
        <v>6716</v>
      </c>
      <c r="I5492" s="168" t="s">
        <v>1755</v>
      </c>
      <c r="J5492" s="173">
        <v>1.0</v>
      </c>
      <c r="K5492" s="31" t="s">
        <v>9</v>
      </c>
      <c r="L5492" s="31" t="s">
        <v>134</v>
      </c>
      <c r="M5492" s="174">
        <v>45764.0</v>
      </c>
      <c r="N5492" s="31" t="s">
        <v>78</v>
      </c>
      <c r="O5492" s="173">
        <v>1.0</v>
      </c>
    </row>
    <row r="5493">
      <c r="A5493" s="99" t="s">
        <v>12152</v>
      </c>
      <c r="B5493" s="168" t="s">
        <v>12153</v>
      </c>
      <c r="C5493" s="31" t="s">
        <v>1725</v>
      </c>
      <c r="D5493" s="168" t="s">
        <v>12154</v>
      </c>
      <c r="E5493" s="31" t="s">
        <v>12155</v>
      </c>
      <c r="F5493" s="31" t="s">
        <v>722</v>
      </c>
      <c r="G5493" s="163" t="s">
        <v>1728</v>
      </c>
      <c r="H5493" s="31" t="s">
        <v>1728</v>
      </c>
      <c r="I5493" s="168" t="s">
        <v>1755</v>
      </c>
      <c r="J5493" s="173">
        <v>1.0</v>
      </c>
      <c r="K5493" s="31" t="s">
        <v>9</v>
      </c>
      <c r="L5493" s="31" t="s">
        <v>134</v>
      </c>
      <c r="M5493" s="174">
        <v>45764.0</v>
      </c>
      <c r="N5493" s="31" t="s">
        <v>78</v>
      </c>
      <c r="O5493" s="173">
        <v>1.0</v>
      </c>
    </row>
    <row r="5494">
      <c r="A5494" s="99" t="s">
        <v>12156</v>
      </c>
      <c r="B5494" s="168" t="s">
        <v>12075</v>
      </c>
      <c r="C5494" s="31" t="s">
        <v>1735</v>
      </c>
      <c r="D5494" s="168" t="s">
        <v>12076</v>
      </c>
      <c r="E5494" s="31" t="s">
        <v>12077</v>
      </c>
      <c r="F5494" s="31" t="s">
        <v>725</v>
      </c>
      <c r="G5494" s="168" t="s">
        <v>8012</v>
      </c>
      <c r="H5494" s="31" t="s">
        <v>7841</v>
      </c>
      <c r="I5494" s="168" t="s">
        <v>9356</v>
      </c>
      <c r="J5494" s="173">
        <v>1.0</v>
      </c>
      <c r="K5494" s="31" t="s">
        <v>945</v>
      </c>
      <c r="L5494" s="31" t="s">
        <v>134</v>
      </c>
      <c r="M5494" s="174">
        <v>45764.0</v>
      </c>
      <c r="N5494" s="31" t="s">
        <v>78</v>
      </c>
      <c r="O5494" s="173">
        <v>1.0</v>
      </c>
    </row>
    <row r="5495">
      <c r="A5495" s="99" t="s">
        <v>12157</v>
      </c>
      <c r="B5495" s="168" t="s">
        <v>12158</v>
      </c>
      <c r="C5495" s="31" t="s">
        <v>1725</v>
      </c>
      <c r="D5495" s="168" t="s">
        <v>12159</v>
      </c>
      <c r="E5495" s="31" t="s">
        <v>12160</v>
      </c>
      <c r="F5495" s="31" t="s">
        <v>403</v>
      </c>
      <c r="G5495" s="163" t="s">
        <v>1728</v>
      </c>
      <c r="H5495" s="31" t="s">
        <v>1728</v>
      </c>
      <c r="I5495" s="168" t="s">
        <v>1755</v>
      </c>
      <c r="J5495" s="173">
        <v>1.0</v>
      </c>
      <c r="K5495" s="31" t="s">
        <v>9</v>
      </c>
      <c r="L5495" s="31" t="s">
        <v>134</v>
      </c>
      <c r="M5495" s="174">
        <v>45764.0</v>
      </c>
      <c r="N5495" s="31" t="s">
        <v>78</v>
      </c>
      <c r="O5495" s="173">
        <v>1.0</v>
      </c>
    </row>
    <row r="5496">
      <c r="A5496" s="99" t="s">
        <v>12161</v>
      </c>
      <c r="B5496" s="168" t="s">
        <v>12158</v>
      </c>
      <c r="C5496" s="31" t="s">
        <v>1732</v>
      </c>
      <c r="D5496" s="168" t="s">
        <v>12159</v>
      </c>
      <c r="E5496" s="31" t="s">
        <v>12160</v>
      </c>
      <c r="F5496" s="31" t="s">
        <v>403</v>
      </c>
      <c r="G5496" s="168" t="s">
        <v>1736</v>
      </c>
      <c r="H5496" s="31" t="s">
        <v>1733</v>
      </c>
      <c r="I5496" s="168" t="s">
        <v>1755</v>
      </c>
      <c r="J5496" s="173">
        <v>1.0</v>
      </c>
      <c r="K5496" s="31" t="s">
        <v>9</v>
      </c>
      <c r="L5496" s="31" t="s">
        <v>134</v>
      </c>
      <c r="M5496" s="174">
        <v>45764.0</v>
      </c>
      <c r="N5496" s="31" t="s">
        <v>78</v>
      </c>
      <c r="O5496" s="173">
        <v>1.0</v>
      </c>
    </row>
    <row r="5497">
      <c r="A5497" s="99" t="s">
        <v>12162</v>
      </c>
      <c r="B5497" s="168" t="s">
        <v>12153</v>
      </c>
      <c r="C5497" s="31" t="s">
        <v>1732</v>
      </c>
      <c r="D5497" s="168" t="s">
        <v>12154</v>
      </c>
      <c r="E5497" s="31" t="s">
        <v>12155</v>
      </c>
      <c r="F5497" s="31" t="s">
        <v>722</v>
      </c>
      <c r="G5497" s="168" t="s">
        <v>8012</v>
      </c>
      <c r="H5497" s="31" t="s">
        <v>7841</v>
      </c>
      <c r="I5497" s="168" t="s">
        <v>1755</v>
      </c>
      <c r="J5497" s="173">
        <v>1.0</v>
      </c>
      <c r="K5497" s="31" t="s">
        <v>9</v>
      </c>
      <c r="L5497" s="31" t="s">
        <v>134</v>
      </c>
      <c r="M5497" s="174">
        <v>45764.0</v>
      </c>
      <c r="N5497" s="31" t="s">
        <v>78</v>
      </c>
      <c r="O5497" s="173">
        <v>1.0</v>
      </c>
    </row>
    <row r="5498">
      <c r="A5498" s="99" t="s">
        <v>12163</v>
      </c>
      <c r="B5498" s="168" t="s">
        <v>12045</v>
      </c>
      <c r="C5498" s="31" t="s">
        <v>1735</v>
      </c>
      <c r="D5498" s="168" t="s">
        <v>12046</v>
      </c>
      <c r="E5498" s="31" t="s">
        <v>8423</v>
      </c>
      <c r="F5498" s="31" t="s">
        <v>722</v>
      </c>
      <c r="G5498" s="168" t="s">
        <v>6891</v>
      </c>
      <c r="H5498" s="31" t="s">
        <v>6719</v>
      </c>
      <c r="I5498" s="168" t="s">
        <v>1755</v>
      </c>
      <c r="J5498" s="173">
        <v>1.0</v>
      </c>
      <c r="K5498" s="31" t="s">
        <v>9</v>
      </c>
      <c r="L5498" s="31" t="s">
        <v>134</v>
      </c>
      <c r="M5498" s="174">
        <v>45764.0</v>
      </c>
      <c r="N5498" s="31" t="s">
        <v>78</v>
      </c>
      <c r="O5498" s="173">
        <v>1.0</v>
      </c>
    </row>
    <row r="5499">
      <c r="A5499" s="99" t="s">
        <v>12164</v>
      </c>
      <c r="B5499" s="168" t="s">
        <v>12038</v>
      </c>
      <c r="C5499" s="31" t="s">
        <v>1735</v>
      </c>
      <c r="D5499" s="168" t="s">
        <v>12039</v>
      </c>
      <c r="E5499" s="31" t="s">
        <v>12040</v>
      </c>
      <c r="F5499" s="31" t="s">
        <v>722</v>
      </c>
      <c r="G5499" s="168" t="s">
        <v>6891</v>
      </c>
      <c r="H5499" s="31" t="s">
        <v>6719</v>
      </c>
      <c r="I5499" s="168" t="s">
        <v>9356</v>
      </c>
      <c r="J5499" s="173">
        <v>1.0</v>
      </c>
      <c r="K5499" s="31" t="s">
        <v>945</v>
      </c>
      <c r="L5499" s="31" t="s">
        <v>134</v>
      </c>
      <c r="M5499" s="174">
        <v>45764.0</v>
      </c>
      <c r="N5499" s="31" t="s">
        <v>78</v>
      </c>
      <c r="O5499" s="173">
        <v>1.0</v>
      </c>
    </row>
    <row r="5500">
      <c r="A5500" s="99" t="s">
        <v>12165</v>
      </c>
      <c r="B5500" s="168" t="s">
        <v>12166</v>
      </c>
      <c r="C5500" s="31" t="s">
        <v>1725</v>
      </c>
      <c r="D5500" s="168" t="s">
        <v>12167</v>
      </c>
      <c r="E5500" s="31" t="s">
        <v>12168</v>
      </c>
      <c r="F5500" s="31" t="s">
        <v>513</v>
      </c>
      <c r="G5500" s="163" t="s">
        <v>1728</v>
      </c>
      <c r="H5500" s="31" t="s">
        <v>1728</v>
      </c>
      <c r="I5500" s="168" t="s">
        <v>1729</v>
      </c>
      <c r="J5500" s="173">
        <v>1.0</v>
      </c>
      <c r="K5500" s="31" t="s">
        <v>82</v>
      </c>
      <c r="L5500" s="31" t="s">
        <v>134</v>
      </c>
      <c r="M5500" s="174">
        <v>45764.0</v>
      </c>
      <c r="N5500" s="31" t="s">
        <v>78</v>
      </c>
      <c r="O5500" s="173">
        <v>1.0</v>
      </c>
    </row>
    <row r="5501">
      <c r="A5501" s="99" t="s">
        <v>12169</v>
      </c>
      <c r="B5501" s="168" t="s">
        <v>12170</v>
      </c>
      <c r="C5501" s="31" t="s">
        <v>1725</v>
      </c>
      <c r="D5501" s="168" t="s">
        <v>12171</v>
      </c>
      <c r="E5501" s="31" t="s">
        <v>9011</v>
      </c>
      <c r="F5501" s="31" t="s">
        <v>401</v>
      </c>
      <c r="G5501" s="163" t="s">
        <v>1728</v>
      </c>
      <c r="H5501" s="31" t="s">
        <v>1728</v>
      </c>
      <c r="I5501" s="168" t="s">
        <v>1755</v>
      </c>
      <c r="J5501" s="173">
        <v>1.0</v>
      </c>
      <c r="K5501" s="31" t="s">
        <v>9</v>
      </c>
      <c r="L5501" s="31" t="s">
        <v>134</v>
      </c>
      <c r="M5501" s="174">
        <v>45764.0</v>
      </c>
      <c r="N5501" s="31" t="s">
        <v>78</v>
      </c>
      <c r="O5501" s="173">
        <v>1.0</v>
      </c>
    </row>
    <row r="5502">
      <c r="A5502" s="99" t="s">
        <v>12172</v>
      </c>
      <c r="B5502" s="168" t="s">
        <v>12170</v>
      </c>
      <c r="C5502" s="31" t="s">
        <v>1732</v>
      </c>
      <c r="D5502" s="168" t="s">
        <v>12171</v>
      </c>
      <c r="E5502" s="31" t="s">
        <v>9011</v>
      </c>
      <c r="F5502" s="31" t="s">
        <v>401</v>
      </c>
      <c r="G5502" s="168" t="s">
        <v>1736</v>
      </c>
      <c r="H5502" s="31" t="s">
        <v>1733</v>
      </c>
      <c r="I5502" s="168" t="s">
        <v>1755</v>
      </c>
      <c r="J5502" s="173">
        <v>1.0</v>
      </c>
      <c r="K5502" s="31" t="s">
        <v>9</v>
      </c>
      <c r="L5502" s="31" t="s">
        <v>134</v>
      </c>
      <c r="M5502" s="174">
        <v>45764.0</v>
      </c>
      <c r="N5502" s="31" t="s">
        <v>78</v>
      </c>
      <c r="O5502" s="173">
        <v>1.0</v>
      </c>
    </row>
    <row r="5503">
      <c r="A5503" s="99" t="s">
        <v>12173</v>
      </c>
      <c r="B5503" s="168" t="s">
        <v>12090</v>
      </c>
      <c r="C5503" s="31" t="s">
        <v>1735</v>
      </c>
      <c r="D5503" s="168" t="s">
        <v>12091</v>
      </c>
      <c r="E5503" s="31" t="s">
        <v>12092</v>
      </c>
      <c r="F5503" s="31" t="s">
        <v>830</v>
      </c>
      <c r="G5503" s="168" t="s">
        <v>6736</v>
      </c>
      <c r="H5503" s="31" t="s">
        <v>6716</v>
      </c>
      <c r="I5503" s="168" t="s">
        <v>1755</v>
      </c>
      <c r="J5503" s="173">
        <v>1.0</v>
      </c>
      <c r="K5503" s="31" t="s">
        <v>9</v>
      </c>
      <c r="L5503" s="31" t="s">
        <v>134</v>
      </c>
      <c r="M5503" s="174">
        <v>45764.0</v>
      </c>
      <c r="N5503" s="31" t="s">
        <v>78</v>
      </c>
      <c r="O5503" s="173">
        <v>1.0</v>
      </c>
    </row>
    <row r="5504">
      <c r="A5504" s="99" t="s">
        <v>12174</v>
      </c>
      <c r="B5504" s="168" t="s">
        <v>12175</v>
      </c>
      <c r="C5504" s="31" t="s">
        <v>1725</v>
      </c>
      <c r="D5504" s="168" t="s">
        <v>12176</v>
      </c>
      <c r="E5504" s="31" t="s">
        <v>12177</v>
      </c>
      <c r="F5504" s="31" t="s">
        <v>725</v>
      </c>
      <c r="G5504" s="163" t="s">
        <v>1728</v>
      </c>
      <c r="H5504" s="31" t="s">
        <v>1728</v>
      </c>
      <c r="I5504" s="168" t="s">
        <v>1755</v>
      </c>
      <c r="J5504" s="173">
        <v>1.0</v>
      </c>
      <c r="K5504" s="31" t="s">
        <v>9</v>
      </c>
      <c r="L5504" s="31" t="s">
        <v>134</v>
      </c>
      <c r="M5504" s="174">
        <v>45764.0</v>
      </c>
      <c r="N5504" s="31" t="s">
        <v>78</v>
      </c>
      <c r="O5504" s="173">
        <v>1.0</v>
      </c>
    </row>
    <row r="5505">
      <c r="A5505" s="99" t="s">
        <v>12178</v>
      </c>
      <c r="B5505" s="168" t="s">
        <v>12175</v>
      </c>
      <c r="C5505" s="31" t="s">
        <v>1732</v>
      </c>
      <c r="D5505" s="168" t="s">
        <v>12176</v>
      </c>
      <c r="E5505" s="31" t="s">
        <v>12177</v>
      </c>
      <c r="F5505" s="31" t="s">
        <v>725</v>
      </c>
      <c r="G5505" s="168" t="s">
        <v>11502</v>
      </c>
      <c r="H5505" s="31" t="s">
        <v>11503</v>
      </c>
      <c r="I5505" s="168" t="s">
        <v>1755</v>
      </c>
      <c r="J5505" s="173">
        <v>1.0</v>
      </c>
      <c r="K5505" s="31" t="s">
        <v>9</v>
      </c>
      <c r="L5505" s="31" t="s">
        <v>134</v>
      </c>
      <c r="M5505" s="174">
        <v>45764.0</v>
      </c>
      <c r="N5505" s="31" t="s">
        <v>78</v>
      </c>
      <c r="O5505" s="173">
        <v>1.0</v>
      </c>
    </row>
    <row r="5506">
      <c r="A5506" s="99" t="s">
        <v>12179</v>
      </c>
      <c r="B5506" s="168" t="s">
        <v>12059</v>
      </c>
      <c r="C5506" s="31" t="s">
        <v>1735</v>
      </c>
      <c r="D5506" s="168" t="s">
        <v>12060</v>
      </c>
      <c r="E5506" s="31" t="s">
        <v>12061</v>
      </c>
      <c r="F5506" s="31" t="s">
        <v>129</v>
      </c>
      <c r="G5506" s="168" t="s">
        <v>7953</v>
      </c>
      <c r="H5506" s="31" t="s">
        <v>7912</v>
      </c>
      <c r="I5506" s="168" t="s">
        <v>1755</v>
      </c>
      <c r="J5506" s="173">
        <v>1.0</v>
      </c>
      <c r="K5506" s="31" t="s">
        <v>9</v>
      </c>
      <c r="L5506" s="31" t="s">
        <v>134</v>
      </c>
      <c r="M5506" s="174">
        <v>45764.0</v>
      </c>
      <c r="N5506" s="31" t="s">
        <v>78</v>
      </c>
      <c r="O5506" s="173">
        <v>1.0</v>
      </c>
    </row>
    <row r="5507">
      <c r="A5507" s="99" t="s">
        <v>12180</v>
      </c>
      <c r="B5507" s="168" t="s">
        <v>11832</v>
      </c>
      <c r="C5507" s="31" t="s">
        <v>1735</v>
      </c>
      <c r="D5507" s="168" t="s">
        <v>11833</v>
      </c>
      <c r="E5507" s="31" t="s">
        <v>11834</v>
      </c>
      <c r="F5507" s="31" t="s">
        <v>131</v>
      </c>
      <c r="G5507" s="168" t="s">
        <v>8730</v>
      </c>
      <c r="H5507" s="31" t="s">
        <v>8731</v>
      </c>
      <c r="I5507" s="168" t="s">
        <v>1755</v>
      </c>
      <c r="J5507" s="173">
        <v>1.0</v>
      </c>
      <c r="K5507" s="31" t="s">
        <v>9</v>
      </c>
      <c r="L5507" s="31" t="s">
        <v>134</v>
      </c>
      <c r="M5507" s="174">
        <v>45764.0</v>
      </c>
      <c r="N5507" s="31" t="s">
        <v>78</v>
      </c>
      <c r="O5507" s="173">
        <v>1.0</v>
      </c>
    </row>
    <row r="5508">
      <c r="A5508" s="99" t="s">
        <v>12181</v>
      </c>
      <c r="B5508" s="168" t="s">
        <v>12182</v>
      </c>
      <c r="C5508" s="31" t="s">
        <v>1725</v>
      </c>
      <c r="D5508" s="168" t="s">
        <v>12183</v>
      </c>
      <c r="E5508" s="31" t="s">
        <v>12184</v>
      </c>
      <c r="F5508" s="31" t="s">
        <v>178</v>
      </c>
      <c r="G5508" s="163" t="s">
        <v>1728</v>
      </c>
      <c r="H5508" s="31" t="s">
        <v>1728</v>
      </c>
      <c r="I5508" s="168" t="s">
        <v>9356</v>
      </c>
      <c r="J5508" s="173">
        <v>1.0</v>
      </c>
      <c r="K5508" s="31" t="s">
        <v>945</v>
      </c>
      <c r="L5508" s="31" t="s">
        <v>134</v>
      </c>
      <c r="M5508" s="174">
        <v>45764.0</v>
      </c>
      <c r="N5508" s="31" t="s">
        <v>78</v>
      </c>
      <c r="O5508" s="173">
        <v>1.0</v>
      </c>
    </row>
    <row r="5509">
      <c r="A5509" s="99" t="s">
        <v>12185</v>
      </c>
      <c r="B5509" s="168" t="s">
        <v>12106</v>
      </c>
      <c r="C5509" s="31" t="s">
        <v>1735</v>
      </c>
      <c r="D5509" s="168" t="s">
        <v>12107</v>
      </c>
      <c r="E5509" s="31" t="s">
        <v>12108</v>
      </c>
      <c r="F5509" s="31" t="s">
        <v>722</v>
      </c>
      <c r="G5509" s="168" t="s">
        <v>6891</v>
      </c>
      <c r="H5509" s="31" t="s">
        <v>6719</v>
      </c>
      <c r="I5509" s="168" t="s">
        <v>1755</v>
      </c>
      <c r="J5509" s="173">
        <v>1.0</v>
      </c>
      <c r="K5509" s="31" t="s">
        <v>9</v>
      </c>
      <c r="L5509" s="31" t="s">
        <v>134</v>
      </c>
      <c r="M5509" s="174">
        <v>45764.0</v>
      </c>
      <c r="N5509" s="31" t="s">
        <v>78</v>
      </c>
      <c r="O5509" s="173">
        <v>1.0</v>
      </c>
    </row>
    <row r="5510">
      <c r="A5510" s="99" t="s">
        <v>12186</v>
      </c>
      <c r="B5510" s="168" t="s">
        <v>12182</v>
      </c>
      <c r="C5510" s="31" t="s">
        <v>1732</v>
      </c>
      <c r="D5510" s="168" t="s">
        <v>12183</v>
      </c>
      <c r="E5510" s="31" t="s">
        <v>12184</v>
      </c>
      <c r="F5510" s="31" t="s">
        <v>178</v>
      </c>
      <c r="G5510" s="168" t="s">
        <v>10510</v>
      </c>
      <c r="H5510" s="31" t="s">
        <v>10511</v>
      </c>
      <c r="I5510" s="168" t="s">
        <v>9356</v>
      </c>
      <c r="J5510" s="173">
        <v>1.0</v>
      </c>
      <c r="K5510" s="31" t="s">
        <v>945</v>
      </c>
      <c r="L5510" s="31" t="s">
        <v>134</v>
      </c>
      <c r="M5510" s="174">
        <v>45764.0</v>
      </c>
      <c r="N5510" s="31" t="s">
        <v>78</v>
      </c>
      <c r="O5510" s="173">
        <v>1.0</v>
      </c>
    </row>
    <row r="5511">
      <c r="A5511" s="99" t="s">
        <v>12187</v>
      </c>
      <c r="B5511" s="168" t="s">
        <v>12166</v>
      </c>
      <c r="C5511" s="31" t="s">
        <v>1732</v>
      </c>
      <c r="D5511" s="168" t="s">
        <v>12167</v>
      </c>
      <c r="E5511" s="31" t="s">
        <v>12168</v>
      </c>
      <c r="F5511" s="31" t="s">
        <v>513</v>
      </c>
      <c r="G5511" s="168" t="s">
        <v>1749</v>
      </c>
      <c r="H5511" s="31" t="s">
        <v>1742</v>
      </c>
      <c r="I5511" s="168" t="s">
        <v>1729</v>
      </c>
      <c r="J5511" s="173">
        <v>1.0</v>
      </c>
      <c r="K5511" s="31" t="s">
        <v>82</v>
      </c>
      <c r="L5511" s="31" t="s">
        <v>134</v>
      </c>
      <c r="M5511" s="174">
        <v>45764.0</v>
      </c>
      <c r="N5511" s="31" t="s">
        <v>78</v>
      </c>
      <c r="O5511" s="173">
        <v>1.0</v>
      </c>
    </row>
    <row r="5512">
      <c r="A5512" s="99" t="s">
        <v>12188</v>
      </c>
      <c r="B5512" s="168" t="s">
        <v>12189</v>
      </c>
      <c r="C5512" s="31" t="s">
        <v>1725</v>
      </c>
      <c r="D5512" s="168" t="s">
        <v>12190</v>
      </c>
      <c r="E5512" s="31" t="s">
        <v>12191</v>
      </c>
      <c r="F5512" s="31" t="s">
        <v>403</v>
      </c>
      <c r="G5512" s="163" t="s">
        <v>1728</v>
      </c>
      <c r="H5512" s="31" t="s">
        <v>1728</v>
      </c>
      <c r="I5512" s="168" t="s">
        <v>9356</v>
      </c>
      <c r="J5512" s="173">
        <v>1.0</v>
      </c>
      <c r="K5512" s="31" t="s">
        <v>945</v>
      </c>
      <c r="L5512" s="31" t="s">
        <v>134</v>
      </c>
      <c r="M5512" s="174">
        <v>45764.0</v>
      </c>
      <c r="N5512" s="31" t="s">
        <v>78</v>
      </c>
      <c r="O5512" s="173">
        <v>1.0</v>
      </c>
    </row>
    <row r="5513">
      <c r="A5513" s="99" t="s">
        <v>12192</v>
      </c>
      <c r="B5513" s="168" t="s">
        <v>12193</v>
      </c>
      <c r="C5513" s="31" t="s">
        <v>1725</v>
      </c>
      <c r="D5513" s="168" t="s">
        <v>12194</v>
      </c>
      <c r="E5513" s="31" t="s">
        <v>12195</v>
      </c>
      <c r="F5513" s="31" t="s">
        <v>403</v>
      </c>
      <c r="G5513" s="163" t="s">
        <v>1728</v>
      </c>
      <c r="H5513" s="31" t="s">
        <v>1728</v>
      </c>
      <c r="I5513" s="168" t="s">
        <v>1755</v>
      </c>
      <c r="J5513" s="173">
        <v>1.0</v>
      </c>
      <c r="K5513" s="31" t="s">
        <v>9</v>
      </c>
      <c r="L5513" s="31" t="s">
        <v>134</v>
      </c>
      <c r="M5513" s="174">
        <v>45764.0</v>
      </c>
      <c r="N5513" s="31" t="s">
        <v>78</v>
      </c>
      <c r="O5513" s="173">
        <v>1.0</v>
      </c>
    </row>
    <row r="5514">
      <c r="A5514" s="99" t="s">
        <v>12196</v>
      </c>
      <c r="B5514" s="168" t="s">
        <v>12197</v>
      </c>
      <c r="C5514" s="31" t="s">
        <v>1725</v>
      </c>
      <c r="D5514" s="168" t="s">
        <v>12198</v>
      </c>
      <c r="E5514" s="31" t="s">
        <v>12199</v>
      </c>
      <c r="F5514" s="31" t="s">
        <v>178</v>
      </c>
      <c r="G5514" s="163" t="s">
        <v>1728</v>
      </c>
      <c r="H5514" s="31" t="s">
        <v>1728</v>
      </c>
      <c r="I5514" s="168" t="s">
        <v>1729</v>
      </c>
      <c r="J5514" s="173">
        <v>1.0</v>
      </c>
      <c r="K5514" s="31" t="s">
        <v>82</v>
      </c>
      <c r="L5514" s="31" t="s">
        <v>134</v>
      </c>
      <c r="M5514" s="174">
        <v>45764.0</v>
      </c>
      <c r="N5514" s="31" t="s">
        <v>78</v>
      </c>
      <c r="O5514" s="173">
        <v>1.0</v>
      </c>
    </row>
    <row r="5515">
      <c r="A5515" s="99" t="s">
        <v>12200</v>
      </c>
      <c r="B5515" s="168" t="s">
        <v>12189</v>
      </c>
      <c r="C5515" s="31" t="s">
        <v>1732</v>
      </c>
      <c r="D5515" s="168" t="s">
        <v>12190</v>
      </c>
      <c r="E5515" s="31" t="s">
        <v>12191</v>
      </c>
      <c r="F5515" s="31" t="s">
        <v>403</v>
      </c>
      <c r="G5515" s="168" t="s">
        <v>1736</v>
      </c>
      <c r="H5515" s="31" t="s">
        <v>1733</v>
      </c>
      <c r="I5515" s="168" t="s">
        <v>9356</v>
      </c>
      <c r="J5515" s="173">
        <v>1.0</v>
      </c>
      <c r="K5515" s="31" t="s">
        <v>945</v>
      </c>
      <c r="L5515" s="31" t="s">
        <v>134</v>
      </c>
      <c r="M5515" s="174">
        <v>45764.0</v>
      </c>
      <c r="N5515" s="31" t="s">
        <v>78</v>
      </c>
      <c r="O5515" s="173">
        <v>1.0</v>
      </c>
    </row>
    <row r="5516">
      <c r="A5516" s="99" t="s">
        <v>12201</v>
      </c>
      <c r="B5516" s="168" t="s">
        <v>11990</v>
      </c>
      <c r="C5516" s="31" t="s">
        <v>1735</v>
      </c>
      <c r="D5516" s="168" t="s">
        <v>11991</v>
      </c>
      <c r="E5516" s="31" t="s">
        <v>11992</v>
      </c>
      <c r="F5516" s="31" t="s">
        <v>131</v>
      </c>
      <c r="G5516" s="168" t="s">
        <v>8829</v>
      </c>
      <c r="H5516" s="31" t="s">
        <v>8830</v>
      </c>
      <c r="I5516" s="168" t="s">
        <v>1729</v>
      </c>
      <c r="J5516" s="173">
        <v>1.0</v>
      </c>
      <c r="K5516" s="31" t="s">
        <v>82</v>
      </c>
      <c r="L5516" s="31" t="s">
        <v>134</v>
      </c>
      <c r="M5516" s="174">
        <v>45764.0</v>
      </c>
      <c r="N5516" s="31" t="s">
        <v>78</v>
      </c>
      <c r="O5516" s="173">
        <v>1.0</v>
      </c>
    </row>
    <row r="5517">
      <c r="A5517" s="99" t="s">
        <v>12202</v>
      </c>
      <c r="B5517" s="168" t="s">
        <v>12193</v>
      </c>
      <c r="C5517" s="31" t="s">
        <v>1732</v>
      </c>
      <c r="D5517" s="168" t="s">
        <v>12194</v>
      </c>
      <c r="E5517" s="31" t="s">
        <v>12195</v>
      </c>
      <c r="F5517" s="31" t="s">
        <v>403</v>
      </c>
      <c r="G5517" s="168" t="s">
        <v>1749</v>
      </c>
      <c r="H5517" s="31" t="s">
        <v>1742</v>
      </c>
      <c r="I5517" s="168" t="s">
        <v>1755</v>
      </c>
      <c r="J5517" s="173">
        <v>1.0</v>
      </c>
      <c r="K5517" s="31" t="s">
        <v>9</v>
      </c>
      <c r="L5517" s="31" t="s">
        <v>134</v>
      </c>
      <c r="M5517" s="174">
        <v>45764.0</v>
      </c>
      <c r="N5517" s="31" t="s">
        <v>78</v>
      </c>
      <c r="O5517" s="173">
        <v>1.0</v>
      </c>
    </row>
    <row r="5518">
      <c r="A5518" s="99" t="s">
        <v>12203</v>
      </c>
      <c r="B5518" s="168" t="s">
        <v>12197</v>
      </c>
      <c r="C5518" s="31" t="s">
        <v>1732</v>
      </c>
      <c r="D5518" s="168" t="s">
        <v>12198</v>
      </c>
      <c r="E5518" s="31" t="s">
        <v>12199</v>
      </c>
      <c r="F5518" s="31" t="s">
        <v>178</v>
      </c>
      <c r="G5518" s="168" t="s">
        <v>10510</v>
      </c>
      <c r="H5518" s="31" t="s">
        <v>10511</v>
      </c>
      <c r="I5518" s="168" t="s">
        <v>1729</v>
      </c>
      <c r="J5518" s="173">
        <v>1.0</v>
      </c>
      <c r="K5518" s="31" t="s">
        <v>82</v>
      </c>
      <c r="L5518" s="31" t="s">
        <v>134</v>
      </c>
      <c r="M5518" s="174">
        <v>45764.0</v>
      </c>
      <c r="N5518" s="31" t="s">
        <v>78</v>
      </c>
      <c r="O5518" s="173">
        <v>1.0</v>
      </c>
    </row>
    <row r="5519">
      <c r="A5519" s="99" t="s">
        <v>12204</v>
      </c>
      <c r="B5519" s="168" t="s">
        <v>12205</v>
      </c>
      <c r="C5519" s="31" t="s">
        <v>1725</v>
      </c>
      <c r="D5519" s="168" t="s">
        <v>12206</v>
      </c>
      <c r="E5519" s="31" t="s">
        <v>12207</v>
      </c>
      <c r="F5519" s="31" t="s">
        <v>401</v>
      </c>
      <c r="G5519" s="163" t="s">
        <v>1728</v>
      </c>
      <c r="H5519" s="31" t="s">
        <v>1728</v>
      </c>
      <c r="I5519" s="168" t="s">
        <v>9356</v>
      </c>
      <c r="J5519" s="173">
        <v>1.0</v>
      </c>
      <c r="K5519" s="31" t="s">
        <v>945</v>
      </c>
      <c r="L5519" s="31" t="s">
        <v>134</v>
      </c>
      <c r="M5519" s="174">
        <v>45764.0</v>
      </c>
      <c r="N5519" s="31" t="s">
        <v>78</v>
      </c>
      <c r="O5519" s="173">
        <v>1.0</v>
      </c>
    </row>
    <row r="5520">
      <c r="A5520" s="99" t="s">
        <v>12208</v>
      </c>
      <c r="B5520" s="168" t="s">
        <v>11954</v>
      </c>
      <c r="C5520" s="31" t="s">
        <v>1735</v>
      </c>
      <c r="D5520" s="168" t="s">
        <v>11955</v>
      </c>
      <c r="E5520" s="31" t="s">
        <v>11956</v>
      </c>
      <c r="F5520" s="31" t="s">
        <v>722</v>
      </c>
      <c r="G5520" s="168" t="s">
        <v>8012</v>
      </c>
      <c r="H5520" s="31" t="s">
        <v>7841</v>
      </c>
      <c r="I5520" s="168" t="s">
        <v>1755</v>
      </c>
      <c r="J5520" s="173">
        <v>1.0</v>
      </c>
      <c r="K5520" s="31" t="s">
        <v>9</v>
      </c>
      <c r="L5520" s="31" t="s">
        <v>134</v>
      </c>
      <c r="M5520" s="174">
        <v>45764.0</v>
      </c>
      <c r="N5520" s="31" t="s">
        <v>78</v>
      </c>
      <c r="O5520" s="173">
        <v>1.0</v>
      </c>
    </row>
    <row r="5521">
      <c r="A5521" s="99" t="s">
        <v>12209</v>
      </c>
      <c r="B5521" s="168" t="s">
        <v>12205</v>
      </c>
      <c r="C5521" s="31" t="s">
        <v>1732</v>
      </c>
      <c r="D5521" s="168" t="s">
        <v>12206</v>
      </c>
      <c r="E5521" s="31" t="s">
        <v>12207</v>
      </c>
      <c r="F5521" s="31" t="s">
        <v>401</v>
      </c>
      <c r="G5521" s="168" t="s">
        <v>1749</v>
      </c>
      <c r="H5521" s="31" t="s">
        <v>1742</v>
      </c>
      <c r="I5521" s="168" t="s">
        <v>9356</v>
      </c>
      <c r="J5521" s="173">
        <v>1.0</v>
      </c>
      <c r="K5521" s="31" t="s">
        <v>945</v>
      </c>
      <c r="L5521" s="31" t="s">
        <v>134</v>
      </c>
      <c r="M5521" s="174">
        <v>45764.0</v>
      </c>
      <c r="N5521" s="31" t="s">
        <v>78</v>
      </c>
      <c r="O5521" s="173">
        <v>1.0</v>
      </c>
    </row>
    <row r="5522">
      <c r="A5522" s="99" t="s">
        <v>12210</v>
      </c>
      <c r="B5522" s="168" t="s">
        <v>12211</v>
      </c>
      <c r="C5522" s="31" t="s">
        <v>1725</v>
      </c>
      <c r="D5522" s="168" t="s">
        <v>12212</v>
      </c>
      <c r="E5522" s="31" t="s">
        <v>12213</v>
      </c>
      <c r="F5522" s="31" t="s">
        <v>725</v>
      </c>
      <c r="G5522" s="163" t="s">
        <v>1728</v>
      </c>
      <c r="H5522" s="31" t="s">
        <v>1728</v>
      </c>
      <c r="I5522" s="168" t="s">
        <v>1755</v>
      </c>
      <c r="J5522" s="173">
        <v>1.0</v>
      </c>
      <c r="K5522" s="31" t="s">
        <v>9</v>
      </c>
      <c r="L5522" s="31" t="s">
        <v>134</v>
      </c>
      <c r="M5522" s="174">
        <v>45764.0</v>
      </c>
      <c r="N5522" s="31" t="s">
        <v>78</v>
      </c>
      <c r="O5522" s="173">
        <v>1.0</v>
      </c>
    </row>
    <row r="5523">
      <c r="A5523" s="99" t="s">
        <v>12214</v>
      </c>
      <c r="B5523" s="168" t="s">
        <v>12211</v>
      </c>
      <c r="C5523" s="31" t="s">
        <v>1732</v>
      </c>
      <c r="D5523" s="168" t="s">
        <v>12212</v>
      </c>
      <c r="E5523" s="31" t="s">
        <v>12213</v>
      </c>
      <c r="F5523" s="31" t="s">
        <v>725</v>
      </c>
      <c r="G5523" s="168" t="s">
        <v>8012</v>
      </c>
      <c r="H5523" s="31" t="s">
        <v>7841</v>
      </c>
      <c r="I5523" s="168" t="s">
        <v>1755</v>
      </c>
      <c r="J5523" s="173">
        <v>1.0</v>
      </c>
      <c r="K5523" s="31" t="s">
        <v>9</v>
      </c>
      <c r="L5523" s="31" t="s">
        <v>134</v>
      </c>
      <c r="M5523" s="174">
        <v>45764.0</v>
      </c>
      <c r="N5523" s="31" t="s">
        <v>78</v>
      </c>
      <c r="O5523" s="173">
        <v>1.0</v>
      </c>
    </row>
    <row r="5524">
      <c r="A5524" s="99" t="s">
        <v>12215</v>
      </c>
      <c r="B5524" s="168" t="s">
        <v>12032</v>
      </c>
      <c r="C5524" s="31" t="s">
        <v>1735</v>
      </c>
      <c r="D5524" s="168" t="s">
        <v>12033</v>
      </c>
      <c r="E5524" s="31" t="s">
        <v>12034</v>
      </c>
      <c r="F5524" s="31" t="s">
        <v>517</v>
      </c>
      <c r="G5524" s="168" t="s">
        <v>8730</v>
      </c>
      <c r="H5524" s="31" t="s">
        <v>8731</v>
      </c>
      <c r="I5524" s="168" t="s">
        <v>9356</v>
      </c>
      <c r="J5524" s="173">
        <v>1.0</v>
      </c>
      <c r="K5524" s="31" t="s">
        <v>945</v>
      </c>
      <c r="L5524" s="31" t="s">
        <v>134</v>
      </c>
      <c r="M5524" s="174">
        <v>45764.0</v>
      </c>
      <c r="N5524" s="31" t="s">
        <v>78</v>
      </c>
      <c r="O5524" s="173">
        <v>1.0</v>
      </c>
    </row>
    <row r="5525">
      <c r="A5525" s="99" t="s">
        <v>12216</v>
      </c>
      <c r="B5525" s="168" t="s">
        <v>12124</v>
      </c>
      <c r="C5525" s="31" t="s">
        <v>1735</v>
      </c>
      <c r="D5525" s="168" t="s">
        <v>12125</v>
      </c>
      <c r="E5525" s="31" t="s">
        <v>12126</v>
      </c>
      <c r="F5525" s="31" t="s">
        <v>403</v>
      </c>
      <c r="G5525" s="168" t="s">
        <v>1736</v>
      </c>
      <c r="H5525" s="31" t="s">
        <v>1733</v>
      </c>
      <c r="I5525" s="168" t="s">
        <v>9356</v>
      </c>
      <c r="J5525" s="173">
        <v>1.0</v>
      </c>
      <c r="K5525" s="31" t="s">
        <v>945</v>
      </c>
      <c r="L5525" s="31" t="s">
        <v>134</v>
      </c>
      <c r="M5525" s="174">
        <v>45764.0</v>
      </c>
      <c r="N5525" s="31" t="s">
        <v>78</v>
      </c>
      <c r="O5525" s="173">
        <v>1.0</v>
      </c>
    </row>
    <row r="5526">
      <c r="A5526" s="99" t="s">
        <v>12217</v>
      </c>
      <c r="B5526" s="168" t="s">
        <v>12218</v>
      </c>
      <c r="C5526" s="31" t="s">
        <v>1725</v>
      </c>
      <c r="D5526" s="168" t="s">
        <v>12219</v>
      </c>
      <c r="E5526" s="31" t="s">
        <v>12220</v>
      </c>
      <c r="F5526" s="31" t="s">
        <v>517</v>
      </c>
      <c r="G5526" s="163" t="s">
        <v>1728</v>
      </c>
      <c r="H5526" s="31" t="s">
        <v>1728</v>
      </c>
      <c r="I5526" s="168" t="s">
        <v>9356</v>
      </c>
      <c r="J5526" s="173">
        <v>1.0</v>
      </c>
      <c r="K5526" s="31" t="s">
        <v>945</v>
      </c>
      <c r="L5526" s="31" t="s">
        <v>134</v>
      </c>
      <c r="M5526" s="174">
        <v>45764.0</v>
      </c>
      <c r="N5526" s="31" t="s">
        <v>78</v>
      </c>
      <c r="O5526" s="173">
        <v>1.0</v>
      </c>
    </row>
    <row r="5527">
      <c r="A5527" s="99" t="s">
        <v>12221</v>
      </c>
      <c r="B5527" s="168" t="s">
        <v>12218</v>
      </c>
      <c r="C5527" s="31" t="s">
        <v>1732</v>
      </c>
      <c r="D5527" s="168" t="s">
        <v>12219</v>
      </c>
      <c r="E5527" s="31" t="s">
        <v>12220</v>
      </c>
      <c r="F5527" s="31" t="s">
        <v>517</v>
      </c>
      <c r="G5527" s="168" t="s">
        <v>8829</v>
      </c>
      <c r="H5527" s="31" t="s">
        <v>8830</v>
      </c>
      <c r="I5527" s="168" t="s">
        <v>9356</v>
      </c>
      <c r="J5527" s="173">
        <v>1.0</v>
      </c>
      <c r="K5527" s="31" t="s">
        <v>945</v>
      </c>
      <c r="L5527" s="31" t="s">
        <v>134</v>
      </c>
      <c r="M5527" s="174">
        <v>45764.0</v>
      </c>
      <c r="N5527" s="31" t="s">
        <v>78</v>
      </c>
      <c r="O5527" s="173">
        <v>1.0</v>
      </c>
    </row>
    <row r="5528">
      <c r="A5528" s="99" t="s">
        <v>12222</v>
      </c>
      <c r="B5528" s="168" t="s">
        <v>12223</v>
      </c>
      <c r="C5528" s="31" t="s">
        <v>1725</v>
      </c>
      <c r="D5528" s="168" t="s">
        <v>12224</v>
      </c>
      <c r="E5528" s="31" t="s">
        <v>12225</v>
      </c>
      <c r="F5528" s="31" t="s">
        <v>132</v>
      </c>
      <c r="G5528" s="163" t="s">
        <v>1728</v>
      </c>
      <c r="H5528" s="31" t="s">
        <v>1728</v>
      </c>
      <c r="I5528" s="168" t="s">
        <v>1755</v>
      </c>
      <c r="J5528" s="173">
        <v>1.0</v>
      </c>
      <c r="K5528" s="31" t="s">
        <v>9</v>
      </c>
      <c r="L5528" s="31" t="s">
        <v>134</v>
      </c>
      <c r="M5528" s="174">
        <v>45764.0</v>
      </c>
      <c r="N5528" s="31" t="s">
        <v>78</v>
      </c>
      <c r="O5528" s="173">
        <v>1.0</v>
      </c>
    </row>
    <row r="5529">
      <c r="A5529" s="99" t="s">
        <v>12226</v>
      </c>
      <c r="B5529" s="168" t="s">
        <v>12223</v>
      </c>
      <c r="C5529" s="31" t="s">
        <v>1732</v>
      </c>
      <c r="D5529" s="168" t="s">
        <v>12224</v>
      </c>
      <c r="E5529" s="31" t="s">
        <v>12225</v>
      </c>
      <c r="F5529" s="31" t="s">
        <v>132</v>
      </c>
      <c r="G5529" s="168" t="s">
        <v>8829</v>
      </c>
      <c r="H5529" s="31" t="s">
        <v>8830</v>
      </c>
      <c r="I5529" s="168" t="s">
        <v>1755</v>
      </c>
      <c r="J5529" s="173">
        <v>1.0</v>
      </c>
      <c r="K5529" s="31" t="s">
        <v>9</v>
      </c>
      <c r="L5529" s="31" t="s">
        <v>134</v>
      </c>
      <c r="M5529" s="174">
        <v>45764.0</v>
      </c>
      <c r="N5529" s="31" t="s">
        <v>78</v>
      </c>
      <c r="O5529" s="173">
        <v>1.0</v>
      </c>
    </row>
    <row r="5530">
      <c r="A5530" s="99" t="s">
        <v>12227</v>
      </c>
      <c r="B5530" s="168" t="s">
        <v>12007</v>
      </c>
      <c r="C5530" s="31" t="s">
        <v>1735</v>
      </c>
      <c r="D5530" s="168" t="s">
        <v>12008</v>
      </c>
      <c r="E5530" s="31" t="s">
        <v>12009</v>
      </c>
      <c r="F5530" s="31" t="s">
        <v>131</v>
      </c>
      <c r="G5530" s="168" t="s">
        <v>6736</v>
      </c>
      <c r="H5530" s="31" t="s">
        <v>6716</v>
      </c>
      <c r="I5530" s="168" t="s">
        <v>1755</v>
      </c>
      <c r="J5530" s="173">
        <v>1.0</v>
      </c>
      <c r="K5530" s="31" t="s">
        <v>9</v>
      </c>
      <c r="L5530" s="31" t="s">
        <v>134</v>
      </c>
      <c r="M5530" s="174">
        <v>45764.0</v>
      </c>
      <c r="N5530" s="31" t="s">
        <v>78</v>
      </c>
      <c r="O5530" s="173">
        <v>1.0</v>
      </c>
    </row>
    <row r="5531">
      <c r="A5531" s="99" t="s">
        <v>12228</v>
      </c>
      <c r="B5531" s="168" t="s">
        <v>12189</v>
      </c>
      <c r="C5531" s="31" t="s">
        <v>1735</v>
      </c>
      <c r="D5531" s="168" t="s">
        <v>12190</v>
      </c>
      <c r="E5531" s="31" t="s">
        <v>12191</v>
      </c>
      <c r="F5531" s="31" t="s">
        <v>403</v>
      </c>
      <c r="G5531" s="168" t="s">
        <v>1736</v>
      </c>
      <c r="H5531" s="31" t="s">
        <v>1733</v>
      </c>
      <c r="I5531" s="168" t="s">
        <v>9356</v>
      </c>
      <c r="J5531" s="173">
        <v>1.0</v>
      </c>
      <c r="K5531" s="31" t="s">
        <v>945</v>
      </c>
      <c r="L5531" s="31" t="s">
        <v>134</v>
      </c>
      <c r="M5531" s="174">
        <v>45764.0</v>
      </c>
      <c r="N5531" s="31" t="s">
        <v>78</v>
      </c>
      <c r="O5531" s="173">
        <v>1.0</v>
      </c>
    </row>
    <row r="5532">
      <c r="A5532" s="99" t="s">
        <v>12229</v>
      </c>
      <c r="B5532" s="168" t="s">
        <v>12230</v>
      </c>
      <c r="C5532" s="31" t="s">
        <v>1725</v>
      </c>
      <c r="D5532" s="168" t="s">
        <v>12231</v>
      </c>
      <c r="E5532" s="31" t="s">
        <v>12232</v>
      </c>
      <c r="F5532" s="31" t="s">
        <v>401</v>
      </c>
      <c r="G5532" s="163" t="s">
        <v>1728</v>
      </c>
      <c r="H5532" s="31" t="s">
        <v>1728</v>
      </c>
      <c r="I5532" s="168" t="s">
        <v>9356</v>
      </c>
      <c r="J5532" s="173">
        <v>1.0</v>
      </c>
      <c r="K5532" s="31" t="s">
        <v>945</v>
      </c>
      <c r="L5532" s="31" t="s">
        <v>134</v>
      </c>
      <c r="M5532" s="174">
        <v>45764.0</v>
      </c>
      <c r="N5532" s="31" t="s">
        <v>78</v>
      </c>
      <c r="O5532" s="173">
        <v>1.0</v>
      </c>
    </row>
    <row r="5533">
      <c r="A5533" s="99" t="s">
        <v>12233</v>
      </c>
      <c r="B5533" s="168" t="s">
        <v>12230</v>
      </c>
      <c r="C5533" s="31" t="s">
        <v>1732</v>
      </c>
      <c r="D5533" s="168" t="s">
        <v>12231</v>
      </c>
      <c r="E5533" s="31" t="s">
        <v>12232</v>
      </c>
      <c r="F5533" s="31" t="s">
        <v>401</v>
      </c>
      <c r="G5533" s="168" t="s">
        <v>1736</v>
      </c>
      <c r="H5533" s="31" t="s">
        <v>1733</v>
      </c>
      <c r="I5533" s="168" t="s">
        <v>9356</v>
      </c>
      <c r="J5533" s="173">
        <v>1.0</v>
      </c>
      <c r="K5533" s="31" t="s">
        <v>945</v>
      </c>
      <c r="L5533" s="31" t="s">
        <v>134</v>
      </c>
      <c r="M5533" s="174">
        <v>45764.0</v>
      </c>
      <c r="N5533" s="31" t="s">
        <v>78</v>
      </c>
      <c r="O5533" s="173">
        <v>1.0</v>
      </c>
    </row>
    <row r="5534">
      <c r="A5534" s="99" t="s">
        <v>12234</v>
      </c>
      <c r="B5534" s="168" t="s">
        <v>12175</v>
      </c>
      <c r="C5534" s="31" t="s">
        <v>1735</v>
      </c>
      <c r="D5534" s="168" t="s">
        <v>12176</v>
      </c>
      <c r="E5534" s="31" t="s">
        <v>12177</v>
      </c>
      <c r="F5534" s="31" t="s">
        <v>725</v>
      </c>
      <c r="G5534" s="168" t="s">
        <v>11502</v>
      </c>
      <c r="H5534" s="31" t="s">
        <v>11503</v>
      </c>
      <c r="I5534" s="168" t="s">
        <v>1755</v>
      </c>
      <c r="J5534" s="173">
        <v>1.0</v>
      </c>
      <c r="K5534" s="31" t="s">
        <v>9</v>
      </c>
      <c r="L5534" s="31" t="s">
        <v>134</v>
      </c>
      <c r="M5534" s="174">
        <v>45764.0</v>
      </c>
      <c r="N5534" s="31" t="s">
        <v>78</v>
      </c>
      <c r="O5534" s="173">
        <v>1.0</v>
      </c>
    </row>
    <row r="5535">
      <c r="A5535" s="99" t="s">
        <v>12235</v>
      </c>
      <c r="B5535" s="168" t="s">
        <v>12004</v>
      </c>
      <c r="C5535" s="31" t="s">
        <v>1735</v>
      </c>
      <c r="D5535" s="168" t="s">
        <v>12005</v>
      </c>
      <c r="E5535" s="31" t="s">
        <v>10114</v>
      </c>
      <c r="F5535" s="31" t="s">
        <v>131</v>
      </c>
      <c r="G5535" s="168" t="s">
        <v>8829</v>
      </c>
      <c r="H5535" s="31" t="s">
        <v>8830</v>
      </c>
      <c r="I5535" s="168" t="s">
        <v>1755</v>
      </c>
      <c r="J5535" s="173">
        <v>1.0</v>
      </c>
      <c r="K5535" s="31" t="s">
        <v>9</v>
      </c>
      <c r="L5535" s="31" t="s">
        <v>134</v>
      </c>
      <c r="M5535" s="174">
        <v>45764.0</v>
      </c>
      <c r="N5535" s="31" t="s">
        <v>78</v>
      </c>
      <c r="O5535" s="173">
        <v>1.0</v>
      </c>
    </row>
    <row r="5536">
      <c r="A5536" s="99" t="s">
        <v>12236</v>
      </c>
      <c r="B5536" s="168" t="s">
        <v>12205</v>
      </c>
      <c r="C5536" s="31" t="s">
        <v>1735</v>
      </c>
      <c r="D5536" s="168" t="s">
        <v>12206</v>
      </c>
      <c r="E5536" s="31" t="s">
        <v>12207</v>
      </c>
      <c r="F5536" s="31" t="s">
        <v>401</v>
      </c>
      <c r="G5536" s="168" t="s">
        <v>1749</v>
      </c>
      <c r="H5536" s="31" t="s">
        <v>1742</v>
      </c>
      <c r="I5536" s="168" t="s">
        <v>9356</v>
      </c>
      <c r="J5536" s="173">
        <v>1.0</v>
      </c>
      <c r="K5536" s="31" t="s">
        <v>945</v>
      </c>
      <c r="L5536" s="31" t="s">
        <v>134</v>
      </c>
      <c r="M5536" s="174">
        <v>45764.0</v>
      </c>
      <c r="N5536" s="31" t="s">
        <v>78</v>
      </c>
      <c r="O5536" s="173">
        <v>1.0</v>
      </c>
    </row>
    <row r="5537">
      <c r="A5537" s="99" t="s">
        <v>12237</v>
      </c>
      <c r="B5537" s="168" t="s">
        <v>12153</v>
      </c>
      <c r="C5537" s="31" t="s">
        <v>1735</v>
      </c>
      <c r="D5537" s="168" t="s">
        <v>12154</v>
      </c>
      <c r="E5537" s="31" t="s">
        <v>12155</v>
      </c>
      <c r="F5537" s="31" t="s">
        <v>722</v>
      </c>
      <c r="G5537" s="168" t="s">
        <v>8012</v>
      </c>
      <c r="H5537" s="31" t="s">
        <v>7841</v>
      </c>
      <c r="I5537" s="168" t="s">
        <v>1755</v>
      </c>
      <c r="J5537" s="173">
        <v>1.0</v>
      </c>
      <c r="K5537" s="31" t="s">
        <v>9</v>
      </c>
      <c r="L5537" s="31" t="s">
        <v>134</v>
      </c>
      <c r="M5537" s="174">
        <v>45764.0</v>
      </c>
      <c r="N5537" s="31" t="s">
        <v>78</v>
      </c>
      <c r="O5537" s="173">
        <v>1.0</v>
      </c>
    </row>
    <row r="5538">
      <c r="A5538" s="99" t="s">
        <v>12238</v>
      </c>
      <c r="B5538" s="168" t="s">
        <v>12239</v>
      </c>
      <c r="C5538" s="31" t="s">
        <v>1725</v>
      </c>
      <c r="D5538" s="168" t="s">
        <v>12240</v>
      </c>
      <c r="E5538" s="31" t="s">
        <v>12241</v>
      </c>
      <c r="F5538" s="31" t="s">
        <v>403</v>
      </c>
      <c r="G5538" s="163" t="s">
        <v>1728</v>
      </c>
      <c r="H5538" s="31" t="s">
        <v>1728</v>
      </c>
      <c r="I5538" s="168" t="s">
        <v>1755</v>
      </c>
      <c r="J5538" s="173">
        <v>1.0</v>
      </c>
      <c r="K5538" s="31" t="s">
        <v>9</v>
      </c>
      <c r="L5538" s="31" t="s">
        <v>134</v>
      </c>
      <c r="M5538" s="174">
        <v>45764.0</v>
      </c>
      <c r="N5538" s="31" t="s">
        <v>78</v>
      </c>
      <c r="O5538" s="173">
        <v>1.0</v>
      </c>
    </row>
    <row r="5539">
      <c r="A5539" s="99" t="s">
        <v>12242</v>
      </c>
      <c r="B5539" s="168" t="s">
        <v>12158</v>
      </c>
      <c r="C5539" s="31" t="s">
        <v>1735</v>
      </c>
      <c r="D5539" s="168" t="s">
        <v>12159</v>
      </c>
      <c r="E5539" s="31" t="s">
        <v>12160</v>
      </c>
      <c r="F5539" s="31" t="s">
        <v>403</v>
      </c>
      <c r="G5539" s="168" t="s">
        <v>1736</v>
      </c>
      <c r="H5539" s="31" t="s">
        <v>1733</v>
      </c>
      <c r="I5539" s="168" t="s">
        <v>1755</v>
      </c>
      <c r="J5539" s="173">
        <v>1.0</v>
      </c>
      <c r="K5539" s="31" t="s">
        <v>9</v>
      </c>
      <c r="L5539" s="31" t="s">
        <v>134</v>
      </c>
      <c r="M5539" s="174">
        <v>45764.0</v>
      </c>
      <c r="N5539" s="31" t="s">
        <v>78</v>
      </c>
      <c r="O5539" s="173">
        <v>1.0</v>
      </c>
    </row>
    <row r="5540">
      <c r="A5540" s="99" t="s">
        <v>12243</v>
      </c>
      <c r="B5540" s="168" t="s">
        <v>12244</v>
      </c>
      <c r="C5540" s="31" t="s">
        <v>1725</v>
      </c>
      <c r="D5540" s="168" t="s">
        <v>12245</v>
      </c>
      <c r="E5540" s="31" t="s">
        <v>5144</v>
      </c>
      <c r="F5540" s="31" t="s">
        <v>830</v>
      </c>
      <c r="G5540" s="163" t="s">
        <v>1728</v>
      </c>
      <c r="H5540" s="31" t="s">
        <v>1728</v>
      </c>
      <c r="I5540" s="168" t="s">
        <v>1755</v>
      </c>
      <c r="J5540" s="173">
        <v>1.0</v>
      </c>
      <c r="K5540" s="31" t="s">
        <v>9</v>
      </c>
      <c r="L5540" s="31" t="s">
        <v>134</v>
      </c>
      <c r="M5540" s="174">
        <v>45764.0</v>
      </c>
      <c r="N5540" s="31" t="s">
        <v>78</v>
      </c>
      <c r="O5540" s="173">
        <v>1.0</v>
      </c>
    </row>
    <row r="5541">
      <c r="A5541" s="99" t="s">
        <v>12246</v>
      </c>
      <c r="B5541" s="168" t="s">
        <v>12239</v>
      </c>
      <c r="C5541" s="31" t="s">
        <v>1732</v>
      </c>
      <c r="D5541" s="168" t="s">
        <v>12240</v>
      </c>
      <c r="E5541" s="31" t="s">
        <v>12241</v>
      </c>
      <c r="F5541" s="31" t="s">
        <v>403</v>
      </c>
      <c r="G5541" s="168" t="s">
        <v>1736</v>
      </c>
      <c r="H5541" s="31" t="s">
        <v>1733</v>
      </c>
      <c r="I5541" s="168" t="s">
        <v>1755</v>
      </c>
      <c r="J5541" s="173">
        <v>1.0</v>
      </c>
      <c r="K5541" s="31" t="s">
        <v>9</v>
      </c>
      <c r="L5541" s="31" t="s">
        <v>134</v>
      </c>
      <c r="M5541" s="174">
        <v>45764.0</v>
      </c>
      <c r="N5541" s="31" t="s">
        <v>78</v>
      </c>
      <c r="O5541" s="173">
        <v>1.0</v>
      </c>
    </row>
    <row r="5542">
      <c r="A5542" s="99" t="s">
        <v>12247</v>
      </c>
      <c r="B5542" s="168" t="s">
        <v>12248</v>
      </c>
      <c r="C5542" s="31" t="s">
        <v>1725</v>
      </c>
      <c r="D5542" s="168" t="s">
        <v>12249</v>
      </c>
      <c r="E5542" s="31" t="s">
        <v>12250</v>
      </c>
      <c r="F5542" s="31" t="s">
        <v>178</v>
      </c>
      <c r="G5542" s="163" t="s">
        <v>1728</v>
      </c>
      <c r="H5542" s="31" t="s">
        <v>1728</v>
      </c>
      <c r="I5542" s="168" t="s">
        <v>1755</v>
      </c>
      <c r="J5542" s="173">
        <v>1.0</v>
      </c>
      <c r="K5542" s="31" t="s">
        <v>9</v>
      </c>
      <c r="L5542" s="31" t="s">
        <v>134</v>
      </c>
      <c r="M5542" s="174">
        <v>45764.0</v>
      </c>
      <c r="N5542" s="31" t="s">
        <v>78</v>
      </c>
      <c r="O5542" s="173">
        <v>1.0</v>
      </c>
    </row>
    <row r="5543">
      <c r="A5543" s="99" t="s">
        <v>12251</v>
      </c>
      <c r="B5543" s="168" t="s">
        <v>12252</v>
      </c>
      <c r="C5543" s="31" t="s">
        <v>1725</v>
      </c>
      <c r="D5543" s="168" t="s">
        <v>12253</v>
      </c>
      <c r="E5543" s="31" t="s">
        <v>12254</v>
      </c>
      <c r="F5543" s="31" t="s">
        <v>513</v>
      </c>
      <c r="G5543" s="163" t="s">
        <v>1728</v>
      </c>
      <c r="H5543" s="31" t="s">
        <v>1728</v>
      </c>
      <c r="I5543" s="168" t="s">
        <v>9356</v>
      </c>
      <c r="J5543" s="173">
        <v>1.0</v>
      </c>
      <c r="K5543" s="31" t="s">
        <v>945</v>
      </c>
      <c r="L5543" s="31" t="s">
        <v>134</v>
      </c>
      <c r="M5543" s="174">
        <v>45764.0</v>
      </c>
      <c r="N5543" s="31" t="s">
        <v>78</v>
      </c>
      <c r="O5543" s="173">
        <v>1.0</v>
      </c>
    </row>
    <row r="5544">
      <c r="A5544" s="99" t="s">
        <v>12255</v>
      </c>
      <c r="B5544" s="168" t="s">
        <v>12256</v>
      </c>
      <c r="C5544" s="31" t="s">
        <v>1725</v>
      </c>
      <c r="D5544" s="168" t="s">
        <v>12257</v>
      </c>
      <c r="E5544" s="31" t="s">
        <v>12258</v>
      </c>
      <c r="F5544" s="31" t="s">
        <v>178</v>
      </c>
      <c r="G5544" s="163" t="s">
        <v>1728</v>
      </c>
      <c r="H5544" s="31" t="s">
        <v>1728</v>
      </c>
      <c r="I5544" s="168" t="s">
        <v>9356</v>
      </c>
      <c r="J5544" s="173">
        <v>1.0</v>
      </c>
      <c r="K5544" s="31" t="s">
        <v>945</v>
      </c>
      <c r="L5544" s="31" t="s">
        <v>134</v>
      </c>
      <c r="M5544" s="174">
        <v>45764.0</v>
      </c>
      <c r="N5544" s="31" t="s">
        <v>78</v>
      </c>
      <c r="O5544" s="173">
        <v>1.0</v>
      </c>
    </row>
    <row r="5545">
      <c r="A5545" s="99" t="s">
        <v>12259</v>
      </c>
      <c r="B5545" s="168" t="s">
        <v>12244</v>
      </c>
      <c r="C5545" s="31" t="s">
        <v>1732</v>
      </c>
      <c r="D5545" s="168" t="s">
        <v>12245</v>
      </c>
      <c r="E5545" s="31" t="s">
        <v>5144</v>
      </c>
      <c r="F5545" s="31" t="s">
        <v>830</v>
      </c>
      <c r="G5545" s="168" t="s">
        <v>6811</v>
      </c>
      <c r="H5545" s="31" t="s">
        <v>6812</v>
      </c>
      <c r="I5545" s="168" t="s">
        <v>1755</v>
      </c>
      <c r="J5545" s="173">
        <v>1.0</v>
      </c>
      <c r="K5545" s="31" t="s">
        <v>9</v>
      </c>
      <c r="L5545" s="31" t="s">
        <v>134</v>
      </c>
      <c r="M5545" s="174">
        <v>45764.0</v>
      </c>
      <c r="N5545" s="31" t="s">
        <v>78</v>
      </c>
      <c r="O5545" s="173">
        <v>1.0</v>
      </c>
    </row>
    <row r="5546">
      <c r="A5546" s="99" t="s">
        <v>12260</v>
      </c>
      <c r="B5546" s="168" t="s">
        <v>12136</v>
      </c>
      <c r="C5546" s="31" t="s">
        <v>1735</v>
      </c>
      <c r="D5546" s="168" t="s">
        <v>12137</v>
      </c>
      <c r="E5546" s="31" t="s">
        <v>12138</v>
      </c>
      <c r="F5546" s="31" t="s">
        <v>517</v>
      </c>
      <c r="G5546" s="168" t="s">
        <v>8730</v>
      </c>
      <c r="H5546" s="31" t="s">
        <v>8731</v>
      </c>
      <c r="I5546" s="168" t="s">
        <v>1729</v>
      </c>
      <c r="J5546" s="173">
        <v>1.0</v>
      </c>
      <c r="K5546" s="31" t="s">
        <v>82</v>
      </c>
      <c r="L5546" s="31" t="s">
        <v>134</v>
      </c>
      <c r="M5546" s="174">
        <v>45764.0</v>
      </c>
      <c r="N5546" s="31" t="s">
        <v>78</v>
      </c>
      <c r="O5546" s="173">
        <v>1.0</v>
      </c>
    </row>
    <row r="5547">
      <c r="A5547" s="99" t="s">
        <v>12261</v>
      </c>
      <c r="B5547" s="168" t="s">
        <v>12248</v>
      </c>
      <c r="C5547" s="31" t="s">
        <v>1732</v>
      </c>
      <c r="D5547" s="168" t="s">
        <v>12249</v>
      </c>
      <c r="E5547" s="31" t="s">
        <v>12250</v>
      </c>
      <c r="F5547" s="31" t="s">
        <v>178</v>
      </c>
      <c r="G5547" s="168" t="s">
        <v>10510</v>
      </c>
      <c r="H5547" s="31" t="s">
        <v>10511</v>
      </c>
      <c r="I5547" s="168" t="s">
        <v>1755</v>
      </c>
      <c r="J5547" s="173">
        <v>1.0</v>
      </c>
      <c r="K5547" s="31" t="s">
        <v>9</v>
      </c>
      <c r="L5547" s="31" t="s">
        <v>134</v>
      </c>
      <c r="M5547" s="174">
        <v>45764.0</v>
      </c>
      <c r="N5547" s="31" t="s">
        <v>78</v>
      </c>
      <c r="O5547" s="173">
        <v>1.0</v>
      </c>
    </row>
    <row r="5548">
      <c r="A5548" s="99" t="s">
        <v>12262</v>
      </c>
      <c r="B5548" s="168" t="s">
        <v>12252</v>
      </c>
      <c r="C5548" s="31" t="s">
        <v>1732</v>
      </c>
      <c r="D5548" s="168" t="s">
        <v>12253</v>
      </c>
      <c r="E5548" s="31" t="s">
        <v>12254</v>
      </c>
      <c r="F5548" s="31" t="s">
        <v>513</v>
      </c>
      <c r="G5548" s="168" t="s">
        <v>1749</v>
      </c>
      <c r="H5548" s="31" t="s">
        <v>1742</v>
      </c>
      <c r="I5548" s="168" t="s">
        <v>9356</v>
      </c>
      <c r="J5548" s="173">
        <v>1.0</v>
      </c>
      <c r="K5548" s="31" t="s">
        <v>945</v>
      </c>
      <c r="L5548" s="31" t="s">
        <v>134</v>
      </c>
      <c r="M5548" s="174">
        <v>45764.0</v>
      </c>
      <c r="N5548" s="31" t="s">
        <v>78</v>
      </c>
      <c r="O5548" s="173">
        <v>1.0</v>
      </c>
    </row>
    <row r="5549">
      <c r="A5549" s="99" t="s">
        <v>12263</v>
      </c>
      <c r="B5549" s="168" t="s">
        <v>12256</v>
      </c>
      <c r="C5549" s="31" t="s">
        <v>1732</v>
      </c>
      <c r="D5549" s="168" t="s">
        <v>12257</v>
      </c>
      <c r="E5549" s="31" t="s">
        <v>12258</v>
      </c>
      <c r="F5549" s="31" t="s">
        <v>178</v>
      </c>
      <c r="G5549" s="168" t="s">
        <v>10510</v>
      </c>
      <c r="H5549" s="31" t="s">
        <v>10511</v>
      </c>
      <c r="I5549" s="168" t="s">
        <v>9356</v>
      </c>
      <c r="J5549" s="173">
        <v>1.0</v>
      </c>
      <c r="K5549" s="31" t="s">
        <v>945</v>
      </c>
      <c r="L5549" s="31" t="s">
        <v>134</v>
      </c>
      <c r="M5549" s="174">
        <v>45764.0</v>
      </c>
      <c r="N5549" s="31" t="s">
        <v>78</v>
      </c>
      <c r="O5549" s="173">
        <v>1.0</v>
      </c>
    </row>
    <row r="5550">
      <c r="A5550" s="99" t="s">
        <v>12264</v>
      </c>
      <c r="B5550" s="168" t="s">
        <v>12129</v>
      </c>
      <c r="C5550" s="31" t="s">
        <v>1735</v>
      </c>
      <c r="D5550" s="168" t="s">
        <v>12130</v>
      </c>
      <c r="E5550" s="31" t="s">
        <v>12131</v>
      </c>
      <c r="F5550" s="31" t="s">
        <v>178</v>
      </c>
      <c r="G5550" s="168" t="s">
        <v>6891</v>
      </c>
      <c r="H5550" s="31" t="s">
        <v>6719</v>
      </c>
      <c r="I5550" s="168" t="s">
        <v>9356</v>
      </c>
      <c r="J5550" s="173">
        <v>1.0</v>
      </c>
      <c r="K5550" s="31" t="s">
        <v>945</v>
      </c>
      <c r="L5550" s="31" t="s">
        <v>134</v>
      </c>
      <c r="M5550" s="174">
        <v>45764.0</v>
      </c>
      <c r="N5550" s="31" t="s">
        <v>78</v>
      </c>
      <c r="O5550" s="173">
        <v>1.0</v>
      </c>
    </row>
    <row r="5551">
      <c r="A5551" s="99" t="s">
        <v>12265</v>
      </c>
      <c r="B5551" s="168" t="s">
        <v>12266</v>
      </c>
      <c r="C5551" s="31" t="s">
        <v>1725</v>
      </c>
      <c r="D5551" s="168" t="s">
        <v>12267</v>
      </c>
      <c r="E5551" s="31" t="s">
        <v>12268</v>
      </c>
      <c r="F5551" s="31" t="s">
        <v>830</v>
      </c>
      <c r="G5551" s="163" t="s">
        <v>1728</v>
      </c>
      <c r="H5551" s="31" t="s">
        <v>1728</v>
      </c>
      <c r="I5551" s="168" t="s">
        <v>1755</v>
      </c>
      <c r="J5551" s="173">
        <v>1.0</v>
      </c>
      <c r="K5551" s="31" t="s">
        <v>9</v>
      </c>
      <c r="L5551" s="31" t="s">
        <v>134</v>
      </c>
      <c r="M5551" s="174">
        <v>45764.0</v>
      </c>
      <c r="N5551" s="31" t="s">
        <v>78</v>
      </c>
      <c r="O5551" s="173">
        <v>1.0</v>
      </c>
    </row>
    <row r="5552">
      <c r="A5552" s="99" t="s">
        <v>12269</v>
      </c>
      <c r="B5552" s="168" t="s">
        <v>12270</v>
      </c>
      <c r="C5552" s="31" t="s">
        <v>1725</v>
      </c>
      <c r="D5552" s="168" t="s">
        <v>12271</v>
      </c>
      <c r="E5552" s="31" t="s">
        <v>11507</v>
      </c>
      <c r="F5552" s="31" t="s">
        <v>178</v>
      </c>
      <c r="G5552" s="163" t="s">
        <v>1728</v>
      </c>
      <c r="H5552" s="31" t="s">
        <v>1728</v>
      </c>
      <c r="I5552" s="168" t="s">
        <v>9356</v>
      </c>
      <c r="J5552" s="173">
        <v>1.0</v>
      </c>
      <c r="K5552" s="31" t="s">
        <v>945</v>
      </c>
      <c r="L5552" s="31" t="s">
        <v>134</v>
      </c>
      <c r="M5552" s="174">
        <v>45764.0</v>
      </c>
      <c r="N5552" s="31" t="s">
        <v>78</v>
      </c>
      <c r="O5552" s="173">
        <v>1.0</v>
      </c>
    </row>
    <row r="5553">
      <c r="A5553" s="99" t="s">
        <v>12272</v>
      </c>
      <c r="B5553" s="168" t="s">
        <v>12273</v>
      </c>
      <c r="C5553" s="31" t="s">
        <v>1725</v>
      </c>
      <c r="D5553" s="168" t="s">
        <v>12274</v>
      </c>
      <c r="E5553" s="31" t="s">
        <v>11335</v>
      </c>
      <c r="F5553" s="31" t="s">
        <v>178</v>
      </c>
      <c r="G5553" s="163" t="s">
        <v>1728</v>
      </c>
      <c r="H5553" s="31" t="s">
        <v>1728</v>
      </c>
      <c r="I5553" s="168" t="s">
        <v>9356</v>
      </c>
      <c r="J5553" s="173">
        <v>1.0</v>
      </c>
      <c r="K5553" s="31" t="s">
        <v>945</v>
      </c>
      <c r="L5553" s="31" t="s">
        <v>134</v>
      </c>
      <c r="M5553" s="174">
        <v>45764.0</v>
      </c>
      <c r="N5553" s="31" t="s">
        <v>78</v>
      </c>
      <c r="O5553" s="173">
        <v>1.0</v>
      </c>
    </row>
    <row r="5554">
      <c r="A5554" s="99" t="s">
        <v>12275</v>
      </c>
      <c r="B5554" s="168" t="s">
        <v>12266</v>
      </c>
      <c r="C5554" s="31" t="s">
        <v>1732</v>
      </c>
      <c r="D5554" s="168" t="s">
        <v>12267</v>
      </c>
      <c r="E5554" s="31" t="s">
        <v>12268</v>
      </c>
      <c r="F5554" s="31" t="s">
        <v>830</v>
      </c>
      <c r="G5554" s="168" t="s">
        <v>6811</v>
      </c>
      <c r="H5554" s="31" t="s">
        <v>6812</v>
      </c>
      <c r="I5554" s="168" t="s">
        <v>1755</v>
      </c>
      <c r="J5554" s="173">
        <v>1.0</v>
      </c>
      <c r="K5554" s="31" t="s">
        <v>9</v>
      </c>
      <c r="L5554" s="31" t="s">
        <v>134</v>
      </c>
      <c r="M5554" s="174">
        <v>45764.0</v>
      </c>
      <c r="N5554" s="31" t="s">
        <v>78</v>
      </c>
      <c r="O5554" s="173">
        <v>1.0</v>
      </c>
    </row>
    <row r="5555">
      <c r="A5555" s="99" t="s">
        <v>12276</v>
      </c>
      <c r="B5555" s="168" t="s">
        <v>12239</v>
      </c>
      <c r="C5555" s="31" t="s">
        <v>1735</v>
      </c>
      <c r="D5555" s="168" t="s">
        <v>12240</v>
      </c>
      <c r="E5555" s="31" t="s">
        <v>12241</v>
      </c>
      <c r="F5555" s="31" t="s">
        <v>403</v>
      </c>
      <c r="G5555" s="168" t="s">
        <v>1736</v>
      </c>
      <c r="H5555" s="31" t="s">
        <v>1733</v>
      </c>
      <c r="I5555" s="168" t="s">
        <v>1755</v>
      </c>
      <c r="J5555" s="173">
        <v>1.0</v>
      </c>
      <c r="K5555" s="31" t="s">
        <v>9</v>
      </c>
      <c r="L5555" s="31" t="s">
        <v>134</v>
      </c>
      <c r="M5555" s="174">
        <v>45764.0</v>
      </c>
      <c r="N5555" s="31" t="s">
        <v>78</v>
      </c>
      <c r="O5555" s="173">
        <v>1.0</v>
      </c>
    </row>
    <row r="5556">
      <c r="A5556" s="99" t="s">
        <v>12277</v>
      </c>
      <c r="B5556" s="168" t="s">
        <v>12197</v>
      </c>
      <c r="C5556" s="31" t="s">
        <v>1735</v>
      </c>
      <c r="D5556" s="168" t="s">
        <v>12198</v>
      </c>
      <c r="E5556" s="31" t="s">
        <v>12199</v>
      </c>
      <c r="F5556" s="31" t="s">
        <v>178</v>
      </c>
      <c r="G5556" s="168" t="s">
        <v>10510</v>
      </c>
      <c r="H5556" s="31" t="s">
        <v>10511</v>
      </c>
      <c r="I5556" s="168" t="s">
        <v>1729</v>
      </c>
      <c r="J5556" s="173">
        <v>1.0</v>
      </c>
      <c r="K5556" s="31" t="s">
        <v>82</v>
      </c>
      <c r="L5556" s="31" t="s">
        <v>134</v>
      </c>
      <c r="M5556" s="174">
        <v>45764.0</v>
      </c>
      <c r="N5556" s="31" t="s">
        <v>78</v>
      </c>
      <c r="O5556" s="173">
        <v>1.0</v>
      </c>
    </row>
    <row r="5557">
      <c r="A5557" s="99" t="s">
        <v>12278</v>
      </c>
      <c r="B5557" s="168" t="s">
        <v>12279</v>
      </c>
      <c r="C5557" s="31" t="s">
        <v>1725</v>
      </c>
      <c r="D5557" s="168" t="s">
        <v>12280</v>
      </c>
      <c r="E5557" s="31" t="s">
        <v>12281</v>
      </c>
      <c r="F5557" s="31" t="s">
        <v>401</v>
      </c>
      <c r="G5557" s="163" t="s">
        <v>1728</v>
      </c>
      <c r="H5557" s="31" t="s">
        <v>1728</v>
      </c>
      <c r="I5557" s="168" t="s">
        <v>1755</v>
      </c>
      <c r="J5557" s="173">
        <v>1.0</v>
      </c>
      <c r="K5557" s="31" t="s">
        <v>9</v>
      </c>
      <c r="L5557" s="31" t="s">
        <v>134</v>
      </c>
      <c r="M5557" s="174">
        <v>45764.0</v>
      </c>
      <c r="N5557" s="31" t="s">
        <v>78</v>
      </c>
      <c r="O5557" s="173">
        <v>1.0</v>
      </c>
    </row>
    <row r="5558">
      <c r="A5558" s="99" t="s">
        <v>12282</v>
      </c>
      <c r="B5558" s="168" t="s">
        <v>12270</v>
      </c>
      <c r="C5558" s="31" t="s">
        <v>1732</v>
      </c>
      <c r="D5558" s="168" t="s">
        <v>12271</v>
      </c>
      <c r="E5558" s="31" t="s">
        <v>11507</v>
      </c>
      <c r="F5558" s="31" t="s">
        <v>178</v>
      </c>
      <c r="G5558" s="168" t="s">
        <v>11502</v>
      </c>
      <c r="H5558" s="31" t="s">
        <v>11503</v>
      </c>
      <c r="I5558" s="168" t="s">
        <v>9356</v>
      </c>
      <c r="J5558" s="173">
        <v>1.0</v>
      </c>
      <c r="K5558" s="31" t="s">
        <v>945</v>
      </c>
      <c r="L5558" s="31" t="s">
        <v>134</v>
      </c>
      <c r="M5558" s="174">
        <v>45764.0</v>
      </c>
      <c r="N5558" s="31" t="s">
        <v>78</v>
      </c>
      <c r="O5558" s="173">
        <v>1.0</v>
      </c>
    </row>
    <row r="5559">
      <c r="A5559" s="99" t="s">
        <v>12283</v>
      </c>
      <c r="B5559" s="168" t="s">
        <v>12279</v>
      </c>
      <c r="C5559" s="31" t="s">
        <v>1732</v>
      </c>
      <c r="D5559" s="168" t="s">
        <v>12280</v>
      </c>
      <c r="E5559" s="31" t="s">
        <v>12281</v>
      </c>
      <c r="F5559" s="31" t="s">
        <v>401</v>
      </c>
      <c r="G5559" s="168" t="s">
        <v>1736</v>
      </c>
      <c r="H5559" s="31" t="s">
        <v>1733</v>
      </c>
      <c r="I5559" s="168" t="s">
        <v>1755</v>
      </c>
      <c r="J5559" s="173">
        <v>1.0</v>
      </c>
      <c r="K5559" s="31" t="s">
        <v>9</v>
      </c>
      <c r="L5559" s="31" t="s">
        <v>134</v>
      </c>
      <c r="M5559" s="174">
        <v>45764.0</v>
      </c>
      <c r="N5559" s="31" t="s">
        <v>78</v>
      </c>
      <c r="O5559" s="173">
        <v>1.0</v>
      </c>
    </row>
    <row r="5560">
      <c r="A5560" s="99" t="s">
        <v>12284</v>
      </c>
      <c r="B5560" s="168" t="s">
        <v>12285</v>
      </c>
      <c r="C5560" s="31" t="s">
        <v>1725</v>
      </c>
      <c r="D5560" s="168" t="s">
        <v>12286</v>
      </c>
      <c r="E5560" s="31" t="s">
        <v>11586</v>
      </c>
      <c r="F5560" s="31" t="s">
        <v>132</v>
      </c>
      <c r="G5560" s="163" t="s">
        <v>1728</v>
      </c>
      <c r="H5560" s="31" t="s">
        <v>1728</v>
      </c>
      <c r="I5560" s="168" t="s">
        <v>1755</v>
      </c>
      <c r="J5560" s="173">
        <v>1.0</v>
      </c>
      <c r="K5560" s="31" t="s">
        <v>9</v>
      </c>
      <c r="L5560" s="31" t="s">
        <v>134</v>
      </c>
      <c r="M5560" s="174">
        <v>45764.0</v>
      </c>
      <c r="N5560" s="31" t="s">
        <v>78</v>
      </c>
      <c r="O5560" s="173">
        <v>1.0</v>
      </c>
    </row>
    <row r="5561">
      <c r="A5561" s="99" t="s">
        <v>12287</v>
      </c>
      <c r="B5561" s="168" t="s">
        <v>12273</v>
      </c>
      <c r="C5561" s="31" t="s">
        <v>1732</v>
      </c>
      <c r="D5561" s="168" t="s">
        <v>12274</v>
      </c>
      <c r="E5561" s="31" t="s">
        <v>11335</v>
      </c>
      <c r="F5561" s="31" t="s">
        <v>178</v>
      </c>
      <c r="G5561" s="168" t="s">
        <v>11502</v>
      </c>
      <c r="H5561" s="31" t="s">
        <v>11503</v>
      </c>
      <c r="I5561" s="168" t="s">
        <v>9356</v>
      </c>
      <c r="J5561" s="173">
        <v>1.0</v>
      </c>
      <c r="K5561" s="31" t="s">
        <v>945</v>
      </c>
      <c r="L5561" s="31" t="s">
        <v>134</v>
      </c>
      <c r="M5561" s="174">
        <v>45764.0</v>
      </c>
      <c r="N5561" s="31" t="s">
        <v>78</v>
      </c>
      <c r="O5561" s="173">
        <v>1.0</v>
      </c>
    </row>
    <row r="5562">
      <c r="A5562" s="99" t="s">
        <v>12288</v>
      </c>
      <c r="B5562" s="168" t="s">
        <v>12144</v>
      </c>
      <c r="C5562" s="31" t="s">
        <v>1735</v>
      </c>
      <c r="D5562" s="168" t="s">
        <v>12145</v>
      </c>
      <c r="E5562" s="31" t="s">
        <v>2273</v>
      </c>
      <c r="F5562" s="31" t="s">
        <v>131</v>
      </c>
      <c r="G5562" s="168" t="s">
        <v>6736</v>
      </c>
      <c r="H5562" s="31" t="s">
        <v>6716</v>
      </c>
      <c r="I5562" s="168" t="s">
        <v>1755</v>
      </c>
      <c r="J5562" s="173">
        <v>1.0</v>
      </c>
      <c r="K5562" s="31" t="s">
        <v>9</v>
      </c>
      <c r="L5562" s="31" t="s">
        <v>134</v>
      </c>
      <c r="M5562" s="174">
        <v>45764.0</v>
      </c>
      <c r="N5562" s="31" t="s">
        <v>78</v>
      </c>
      <c r="O5562" s="173">
        <v>1.0</v>
      </c>
    </row>
    <row r="5563">
      <c r="A5563" s="99" t="s">
        <v>12289</v>
      </c>
      <c r="B5563" s="168" t="s">
        <v>12285</v>
      </c>
      <c r="C5563" s="31" t="s">
        <v>1732</v>
      </c>
      <c r="D5563" s="168" t="s">
        <v>12286</v>
      </c>
      <c r="E5563" s="31" t="s">
        <v>11586</v>
      </c>
      <c r="F5563" s="31" t="s">
        <v>132</v>
      </c>
      <c r="G5563" s="168" t="s">
        <v>6811</v>
      </c>
      <c r="H5563" s="31" t="s">
        <v>6812</v>
      </c>
      <c r="I5563" s="168" t="s">
        <v>1755</v>
      </c>
      <c r="J5563" s="173">
        <v>1.0</v>
      </c>
      <c r="K5563" s="31" t="s">
        <v>9</v>
      </c>
      <c r="L5563" s="31" t="s">
        <v>134</v>
      </c>
      <c r="M5563" s="174">
        <v>45764.0</v>
      </c>
      <c r="N5563" s="31" t="s">
        <v>78</v>
      </c>
      <c r="O5563" s="173">
        <v>1.0</v>
      </c>
    </row>
    <row r="5564">
      <c r="A5564" s="99" t="s">
        <v>12290</v>
      </c>
      <c r="B5564" s="168" t="s">
        <v>12211</v>
      </c>
      <c r="C5564" s="31" t="s">
        <v>1735</v>
      </c>
      <c r="D5564" s="168" t="s">
        <v>12212</v>
      </c>
      <c r="E5564" s="31" t="s">
        <v>12213</v>
      </c>
      <c r="F5564" s="31" t="s">
        <v>725</v>
      </c>
      <c r="G5564" s="168" t="s">
        <v>8012</v>
      </c>
      <c r="H5564" s="31" t="s">
        <v>7841</v>
      </c>
      <c r="I5564" s="168" t="s">
        <v>1755</v>
      </c>
      <c r="J5564" s="173">
        <v>1.0</v>
      </c>
      <c r="K5564" s="31" t="s">
        <v>9</v>
      </c>
      <c r="L5564" s="31" t="s">
        <v>134</v>
      </c>
      <c r="M5564" s="174">
        <v>45764.0</v>
      </c>
      <c r="N5564" s="31" t="s">
        <v>78</v>
      </c>
      <c r="O5564" s="173">
        <v>1.0</v>
      </c>
    </row>
    <row r="5565">
      <c r="A5565" s="99" t="s">
        <v>12291</v>
      </c>
      <c r="B5565" s="168" t="s">
        <v>12292</v>
      </c>
      <c r="C5565" s="31" t="s">
        <v>1725</v>
      </c>
      <c r="D5565" s="168" t="s">
        <v>12293</v>
      </c>
      <c r="E5565" s="31" t="s">
        <v>12294</v>
      </c>
      <c r="F5565" s="31" t="s">
        <v>178</v>
      </c>
      <c r="G5565" s="163" t="s">
        <v>1728</v>
      </c>
      <c r="H5565" s="31" t="s">
        <v>1728</v>
      </c>
      <c r="I5565" s="168" t="s">
        <v>1729</v>
      </c>
      <c r="J5565" s="173">
        <v>1.0</v>
      </c>
      <c r="K5565" s="31" t="s">
        <v>82</v>
      </c>
      <c r="L5565" s="31" t="s">
        <v>134</v>
      </c>
      <c r="M5565" s="174">
        <v>45764.0</v>
      </c>
      <c r="N5565" s="31" t="s">
        <v>78</v>
      </c>
      <c r="O5565" s="173">
        <v>1.0</v>
      </c>
    </row>
    <row r="5566">
      <c r="A5566" s="99" t="s">
        <v>12295</v>
      </c>
      <c r="B5566" s="168" t="s">
        <v>12292</v>
      </c>
      <c r="C5566" s="31" t="s">
        <v>1732</v>
      </c>
      <c r="D5566" s="168" t="s">
        <v>12293</v>
      </c>
      <c r="E5566" s="31" t="s">
        <v>12294</v>
      </c>
      <c r="F5566" s="31" t="s">
        <v>178</v>
      </c>
      <c r="G5566" s="168" t="s">
        <v>11502</v>
      </c>
      <c r="H5566" s="31" t="s">
        <v>11503</v>
      </c>
      <c r="I5566" s="168" t="s">
        <v>1729</v>
      </c>
      <c r="J5566" s="173">
        <v>1.0</v>
      </c>
      <c r="K5566" s="31" t="s">
        <v>82</v>
      </c>
      <c r="L5566" s="31" t="s">
        <v>134</v>
      </c>
      <c r="M5566" s="174">
        <v>45764.0</v>
      </c>
      <c r="N5566" s="31" t="s">
        <v>78</v>
      </c>
      <c r="O5566" s="173">
        <v>1.0</v>
      </c>
    </row>
    <row r="5567">
      <c r="A5567" s="99" t="s">
        <v>12296</v>
      </c>
      <c r="B5567" s="168" t="s">
        <v>12297</v>
      </c>
      <c r="C5567" s="31" t="s">
        <v>1725</v>
      </c>
      <c r="D5567" s="168" t="s">
        <v>12298</v>
      </c>
      <c r="E5567" s="31" t="s">
        <v>12299</v>
      </c>
      <c r="F5567" s="31" t="s">
        <v>722</v>
      </c>
      <c r="G5567" s="163" t="s">
        <v>1728</v>
      </c>
      <c r="H5567" s="31" t="s">
        <v>1728</v>
      </c>
      <c r="I5567" s="168" t="s">
        <v>1755</v>
      </c>
      <c r="J5567" s="173">
        <v>1.0</v>
      </c>
      <c r="K5567" s="31" t="s">
        <v>9</v>
      </c>
      <c r="L5567" s="31" t="s">
        <v>134</v>
      </c>
      <c r="M5567" s="174">
        <v>45764.0</v>
      </c>
      <c r="N5567" s="31" t="s">
        <v>78</v>
      </c>
      <c r="O5567" s="173">
        <v>1.0</v>
      </c>
    </row>
    <row r="5568">
      <c r="A5568" s="99" t="s">
        <v>12300</v>
      </c>
      <c r="B5568" s="168" t="s">
        <v>12297</v>
      </c>
      <c r="C5568" s="31" t="s">
        <v>1732</v>
      </c>
      <c r="D5568" s="168" t="s">
        <v>12298</v>
      </c>
      <c r="E5568" s="31" t="s">
        <v>12299</v>
      </c>
      <c r="F5568" s="31" t="s">
        <v>722</v>
      </c>
      <c r="G5568" s="168" t="s">
        <v>8012</v>
      </c>
      <c r="H5568" s="31" t="s">
        <v>7841</v>
      </c>
      <c r="I5568" s="168" t="s">
        <v>1755</v>
      </c>
      <c r="J5568" s="173">
        <v>1.0</v>
      </c>
      <c r="K5568" s="31" t="s">
        <v>9</v>
      </c>
      <c r="L5568" s="31" t="s">
        <v>134</v>
      </c>
      <c r="M5568" s="174">
        <v>45764.0</v>
      </c>
      <c r="N5568" s="31" t="s">
        <v>78</v>
      </c>
      <c r="O5568" s="173">
        <v>1.0</v>
      </c>
    </row>
    <row r="5569">
      <c r="A5569" s="99" t="s">
        <v>12301</v>
      </c>
      <c r="B5569" s="168" t="s">
        <v>12166</v>
      </c>
      <c r="C5569" s="31" t="s">
        <v>1735</v>
      </c>
      <c r="D5569" s="168" t="s">
        <v>12167</v>
      </c>
      <c r="E5569" s="31" t="s">
        <v>12168</v>
      </c>
      <c r="F5569" s="31" t="s">
        <v>513</v>
      </c>
      <c r="G5569" s="168" t="s">
        <v>1749</v>
      </c>
      <c r="H5569" s="31" t="s">
        <v>1742</v>
      </c>
      <c r="I5569" s="168" t="s">
        <v>1729</v>
      </c>
      <c r="J5569" s="173">
        <v>1.0</v>
      </c>
      <c r="K5569" s="31" t="s">
        <v>82</v>
      </c>
      <c r="L5569" s="31" t="s">
        <v>134</v>
      </c>
      <c r="M5569" s="174">
        <v>45764.0</v>
      </c>
      <c r="N5569" s="31" t="s">
        <v>78</v>
      </c>
      <c r="O5569" s="173">
        <v>1.0</v>
      </c>
    </row>
    <row r="5570">
      <c r="A5570" s="99" t="s">
        <v>12302</v>
      </c>
      <c r="B5570" s="168" t="s">
        <v>12303</v>
      </c>
      <c r="C5570" s="31" t="s">
        <v>1725</v>
      </c>
      <c r="D5570" s="168" t="s">
        <v>12304</v>
      </c>
      <c r="E5570" s="31" t="s">
        <v>12305</v>
      </c>
      <c r="F5570" s="31" t="s">
        <v>178</v>
      </c>
      <c r="G5570" s="163" t="s">
        <v>1728</v>
      </c>
      <c r="H5570" s="31" t="s">
        <v>1728</v>
      </c>
      <c r="I5570" s="168" t="s">
        <v>1755</v>
      </c>
      <c r="J5570" s="173">
        <v>1.0</v>
      </c>
      <c r="K5570" s="31" t="s">
        <v>9</v>
      </c>
      <c r="L5570" s="31" t="s">
        <v>134</v>
      </c>
      <c r="M5570" s="174">
        <v>45764.0</v>
      </c>
      <c r="N5570" s="31" t="s">
        <v>78</v>
      </c>
      <c r="O5570" s="173">
        <v>1.0</v>
      </c>
    </row>
    <row r="5571">
      <c r="A5571" s="99" t="s">
        <v>12306</v>
      </c>
      <c r="B5571" s="168" t="s">
        <v>12307</v>
      </c>
      <c r="C5571" s="31" t="s">
        <v>1725</v>
      </c>
      <c r="D5571" s="168" t="s">
        <v>12308</v>
      </c>
      <c r="E5571" s="31" t="s">
        <v>12309</v>
      </c>
      <c r="F5571" s="31" t="s">
        <v>401</v>
      </c>
      <c r="G5571" s="163" t="s">
        <v>1728</v>
      </c>
      <c r="H5571" s="31" t="s">
        <v>1728</v>
      </c>
      <c r="I5571" s="168" t="s">
        <v>1729</v>
      </c>
      <c r="J5571" s="173">
        <v>1.0</v>
      </c>
      <c r="K5571" s="31" t="s">
        <v>82</v>
      </c>
      <c r="L5571" s="31" t="s">
        <v>134</v>
      </c>
      <c r="M5571" s="174">
        <v>45764.0</v>
      </c>
      <c r="N5571" s="31" t="s">
        <v>78</v>
      </c>
      <c r="O5571" s="173">
        <v>1.0</v>
      </c>
    </row>
    <row r="5572">
      <c r="A5572" s="99" t="s">
        <v>12310</v>
      </c>
      <c r="B5572" s="168" t="s">
        <v>12311</v>
      </c>
      <c r="C5572" s="31" t="s">
        <v>1725</v>
      </c>
      <c r="D5572" s="168" t="s">
        <v>12312</v>
      </c>
      <c r="E5572" s="31" t="s">
        <v>5408</v>
      </c>
      <c r="F5572" s="31" t="s">
        <v>725</v>
      </c>
      <c r="G5572" s="163" t="s">
        <v>1728</v>
      </c>
      <c r="H5572" s="31" t="s">
        <v>1728</v>
      </c>
      <c r="I5572" s="168" t="s">
        <v>1755</v>
      </c>
      <c r="J5572" s="173">
        <v>1.0</v>
      </c>
      <c r="K5572" s="31" t="s">
        <v>9</v>
      </c>
      <c r="L5572" s="31" t="s">
        <v>134</v>
      </c>
      <c r="M5572" s="174">
        <v>45764.0</v>
      </c>
      <c r="N5572" s="31" t="s">
        <v>78</v>
      </c>
      <c r="O5572" s="173">
        <v>1.0</v>
      </c>
    </row>
    <row r="5573">
      <c r="A5573" s="99" t="s">
        <v>12313</v>
      </c>
      <c r="B5573" s="168" t="s">
        <v>12303</v>
      </c>
      <c r="C5573" s="31" t="s">
        <v>1732</v>
      </c>
      <c r="D5573" s="168" t="s">
        <v>12304</v>
      </c>
      <c r="E5573" s="31" t="s">
        <v>12305</v>
      </c>
      <c r="F5573" s="31" t="s">
        <v>178</v>
      </c>
      <c r="G5573" s="168" t="s">
        <v>11502</v>
      </c>
      <c r="H5573" s="31" t="s">
        <v>11503</v>
      </c>
      <c r="I5573" s="168" t="s">
        <v>1755</v>
      </c>
      <c r="J5573" s="173">
        <v>1.0</v>
      </c>
      <c r="K5573" s="31" t="s">
        <v>9</v>
      </c>
      <c r="L5573" s="31" t="s">
        <v>134</v>
      </c>
      <c r="M5573" s="174">
        <v>45764.0</v>
      </c>
      <c r="N5573" s="31" t="s">
        <v>78</v>
      </c>
      <c r="O5573" s="173">
        <v>1.0</v>
      </c>
    </row>
    <row r="5574">
      <c r="A5574" s="99" t="s">
        <v>12314</v>
      </c>
      <c r="B5574" s="168" t="s">
        <v>12248</v>
      </c>
      <c r="C5574" s="31" t="s">
        <v>1735</v>
      </c>
      <c r="D5574" s="168" t="s">
        <v>12249</v>
      </c>
      <c r="E5574" s="31" t="s">
        <v>12250</v>
      </c>
      <c r="F5574" s="31" t="s">
        <v>178</v>
      </c>
      <c r="G5574" s="168" t="s">
        <v>10510</v>
      </c>
      <c r="H5574" s="31" t="s">
        <v>10511</v>
      </c>
      <c r="I5574" s="168" t="s">
        <v>1755</v>
      </c>
      <c r="J5574" s="173">
        <v>1.0</v>
      </c>
      <c r="K5574" s="31" t="s">
        <v>9</v>
      </c>
      <c r="L5574" s="31" t="s">
        <v>134</v>
      </c>
      <c r="M5574" s="174">
        <v>45764.0</v>
      </c>
      <c r="N5574" s="31" t="s">
        <v>78</v>
      </c>
      <c r="O5574" s="173">
        <v>1.0</v>
      </c>
    </row>
    <row r="5575">
      <c r="A5575" s="99" t="s">
        <v>12315</v>
      </c>
      <c r="B5575" s="168" t="s">
        <v>12307</v>
      </c>
      <c r="C5575" s="31" t="s">
        <v>1732</v>
      </c>
      <c r="D5575" s="168" t="s">
        <v>12308</v>
      </c>
      <c r="E5575" s="31" t="s">
        <v>12309</v>
      </c>
      <c r="F5575" s="31" t="s">
        <v>401</v>
      </c>
      <c r="G5575" s="168" t="s">
        <v>1749</v>
      </c>
      <c r="H5575" s="31" t="s">
        <v>1742</v>
      </c>
      <c r="I5575" s="168" t="s">
        <v>1729</v>
      </c>
      <c r="J5575" s="173">
        <v>1.0</v>
      </c>
      <c r="K5575" s="31" t="s">
        <v>82</v>
      </c>
      <c r="L5575" s="31" t="s">
        <v>134</v>
      </c>
      <c r="M5575" s="174">
        <v>45764.0</v>
      </c>
      <c r="N5575" s="31" t="s">
        <v>78</v>
      </c>
      <c r="O5575" s="173">
        <v>1.0</v>
      </c>
    </row>
    <row r="5576">
      <c r="A5576" s="99" t="s">
        <v>12316</v>
      </c>
      <c r="B5576" s="168" t="s">
        <v>12311</v>
      </c>
      <c r="C5576" s="31" t="s">
        <v>1732</v>
      </c>
      <c r="D5576" s="168" t="s">
        <v>12312</v>
      </c>
      <c r="E5576" s="31" t="s">
        <v>5408</v>
      </c>
      <c r="F5576" s="31" t="s">
        <v>725</v>
      </c>
      <c r="G5576" s="168" t="s">
        <v>11502</v>
      </c>
      <c r="H5576" s="31" t="s">
        <v>11503</v>
      </c>
      <c r="I5576" s="168" t="s">
        <v>1755</v>
      </c>
      <c r="J5576" s="173">
        <v>1.0</v>
      </c>
      <c r="K5576" s="31" t="s">
        <v>9</v>
      </c>
      <c r="L5576" s="31" t="s">
        <v>134</v>
      </c>
      <c r="M5576" s="174">
        <v>45764.0</v>
      </c>
      <c r="N5576" s="31" t="s">
        <v>78</v>
      </c>
      <c r="O5576" s="173">
        <v>1.0</v>
      </c>
    </row>
    <row r="5577">
      <c r="A5577" s="99" t="s">
        <v>12317</v>
      </c>
      <c r="B5577" s="168" t="s">
        <v>12318</v>
      </c>
      <c r="C5577" s="31" t="s">
        <v>1725</v>
      </c>
      <c r="D5577" s="168" t="s">
        <v>12319</v>
      </c>
      <c r="E5577" s="31" t="s">
        <v>12320</v>
      </c>
      <c r="F5577" s="31" t="s">
        <v>178</v>
      </c>
      <c r="G5577" s="163" t="s">
        <v>1728</v>
      </c>
      <c r="H5577" s="31" t="s">
        <v>1728</v>
      </c>
      <c r="I5577" s="168" t="s">
        <v>1755</v>
      </c>
      <c r="J5577" s="173">
        <v>1.0</v>
      </c>
      <c r="K5577" s="31" t="s">
        <v>9</v>
      </c>
      <c r="L5577" s="31" t="s">
        <v>134</v>
      </c>
      <c r="M5577" s="174">
        <v>45764.0</v>
      </c>
      <c r="N5577" s="31" t="s">
        <v>78</v>
      </c>
      <c r="O5577" s="173">
        <v>1.0</v>
      </c>
    </row>
    <row r="5578">
      <c r="A5578" s="99" t="s">
        <v>12321</v>
      </c>
      <c r="B5578" s="168" t="s">
        <v>12223</v>
      </c>
      <c r="C5578" s="31" t="s">
        <v>1735</v>
      </c>
      <c r="D5578" s="168" t="s">
        <v>12224</v>
      </c>
      <c r="E5578" s="31" t="s">
        <v>12225</v>
      </c>
      <c r="F5578" s="31" t="s">
        <v>132</v>
      </c>
      <c r="G5578" s="168" t="s">
        <v>8829</v>
      </c>
      <c r="H5578" s="31" t="s">
        <v>8830</v>
      </c>
      <c r="I5578" s="168" t="s">
        <v>1755</v>
      </c>
      <c r="J5578" s="173">
        <v>1.0</v>
      </c>
      <c r="K5578" s="31" t="s">
        <v>9</v>
      </c>
      <c r="L5578" s="31" t="s">
        <v>134</v>
      </c>
      <c r="M5578" s="174">
        <v>45764.0</v>
      </c>
      <c r="N5578" s="31" t="s">
        <v>78</v>
      </c>
      <c r="O5578" s="173">
        <v>1.0</v>
      </c>
    </row>
    <row r="5579">
      <c r="A5579" s="99" t="s">
        <v>12322</v>
      </c>
      <c r="B5579" s="168" t="s">
        <v>12279</v>
      </c>
      <c r="C5579" s="31" t="s">
        <v>1735</v>
      </c>
      <c r="D5579" s="168" t="s">
        <v>12280</v>
      </c>
      <c r="E5579" s="31" t="s">
        <v>12281</v>
      </c>
      <c r="F5579" s="31" t="s">
        <v>401</v>
      </c>
      <c r="G5579" s="168" t="s">
        <v>1736</v>
      </c>
      <c r="H5579" s="31" t="s">
        <v>1733</v>
      </c>
      <c r="I5579" s="168" t="s">
        <v>1755</v>
      </c>
      <c r="J5579" s="173">
        <v>1.0</v>
      </c>
      <c r="K5579" s="31" t="s">
        <v>9</v>
      </c>
      <c r="L5579" s="31" t="s">
        <v>134</v>
      </c>
      <c r="M5579" s="174">
        <v>45764.0</v>
      </c>
      <c r="N5579" s="31" t="s">
        <v>78</v>
      </c>
      <c r="O5579" s="173">
        <v>1.0</v>
      </c>
    </row>
    <row r="5580">
      <c r="A5580" s="99" t="s">
        <v>12323</v>
      </c>
      <c r="B5580" s="168" t="s">
        <v>12318</v>
      </c>
      <c r="C5580" s="31" t="s">
        <v>1732</v>
      </c>
      <c r="D5580" s="168" t="s">
        <v>12319</v>
      </c>
      <c r="E5580" s="31" t="s">
        <v>12320</v>
      </c>
      <c r="F5580" s="31" t="s">
        <v>178</v>
      </c>
      <c r="G5580" s="168" t="s">
        <v>11502</v>
      </c>
      <c r="H5580" s="31" t="s">
        <v>11503</v>
      </c>
      <c r="I5580" s="168" t="s">
        <v>1755</v>
      </c>
      <c r="J5580" s="173">
        <v>1.0</v>
      </c>
      <c r="K5580" s="31" t="s">
        <v>9</v>
      </c>
      <c r="L5580" s="31" t="s">
        <v>134</v>
      </c>
      <c r="M5580" s="174">
        <v>45764.0</v>
      </c>
      <c r="N5580" s="31" t="s">
        <v>78</v>
      </c>
      <c r="O5580" s="173">
        <v>1.0</v>
      </c>
    </row>
    <row r="5581">
      <c r="A5581" s="99" t="s">
        <v>12324</v>
      </c>
      <c r="B5581" s="168" t="s">
        <v>12266</v>
      </c>
      <c r="C5581" s="31" t="s">
        <v>1735</v>
      </c>
      <c r="D5581" s="168" t="s">
        <v>12267</v>
      </c>
      <c r="E5581" s="31" t="s">
        <v>12268</v>
      </c>
      <c r="F5581" s="31" t="s">
        <v>830</v>
      </c>
      <c r="G5581" s="168" t="s">
        <v>6811</v>
      </c>
      <c r="H5581" s="31" t="s">
        <v>6812</v>
      </c>
      <c r="I5581" s="168" t="s">
        <v>1755</v>
      </c>
      <c r="J5581" s="173">
        <v>1.0</v>
      </c>
      <c r="K5581" s="31" t="s">
        <v>9</v>
      </c>
      <c r="L5581" s="31" t="s">
        <v>134</v>
      </c>
      <c r="M5581" s="174">
        <v>45764.0</v>
      </c>
      <c r="N5581" s="31" t="s">
        <v>78</v>
      </c>
      <c r="O5581" s="173">
        <v>1.0</v>
      </c>
    </row>
    <row r="5582">
      <c r="A5582" s="99" t="s">
        <v>12325</v>
      </c>
      <c r="B5582" s="168" t="s">
        <v>12326</v>
      </c>
      <c r="C5582" s="31" t="s">
        <v>1725</v>
      </c>
      <c r="D5582" s="168" t="s">
        <v>12327</v>
      </c>
      <c r="E5582" s="31" t="s">
        <v>12328</v>
      </c>
      <c r="F5582" s="31" t="s">
        <v>401</v>
      </c>
      <c r="G5582" s="163" t="s">
        <v>1728</v>
      </c>
      <c r="H5582" s="31" t="s">
        <v>1728</v>
      </c>
      <c r="I5582" s="168" t="s">
        <v>1755</v>
      </c>
      <c r="J5582" s="173">
        <v>1.0</v>
      </c>
      <c r="K5582" s="31" t="s">
        <v>9</v>
      </c>
      <c r="L5582" s="31" t="s">
        <v>134</v>
      </c>
      <c r="M5582" s="174">
        <v>45764.0</v>
      </c>
      <c r="N5582" s="31" t="s">
        <v>78</v>
      </c>
      <c r="O5582" s="173">
        <v>1.0</v>
      </c>
    </row>
    <row r="5583">
      <c r="A5583" s="99" t="s">
        <v>12329</v>
      </c>
      <c r="B5583" s="168" t="s">
        <v>12326</v>
      </c>
      <c r="C5583" s="31" t="s">
        <v>1732</v>
      </c>
      <c r="D5583" s="168" t="s">
        <v>12327</v>
      </c>
      <c r="E5583" s="31" t="s">
        <v>12328</v>
      </c>
      <c r="F5583" s="31" t="s">
        <v>401</v>
      </c>
      <c r="G5583" s="168" t="s">
        <v>1749</v>
      </c>
      <c r="H5583" s="31" t="s">
        <v>1742</v>
      </c>
      <c r="I5583" s="168" t="s">
        <v>1755</v>
      </c>
      <c r="J5583" s="173">
        <v>1.0</v>
      </c>
      <c r="K5583" s="31" t="s">
        <v>9</v>
      </c>
      <c r="L5583" s="31" t="s">
        <v>134</v>
      </c>
      <c r="M5583" s="174">
        <v>45764.0</v>
      </c>
      <c r="N5583" s="31" t="s">
        <v>78</v>
      </c>
      <c r="O5583" s="173">
        <v>1.0</v>
      </c>
    </row>
    <row r="5584">
      <c r="A5584" s="99" t="s">
        <v>12330</v>
      </c>
      <c r="B5584" s="168" t="s">
        <v>12252</v>
      </c>
      <c r="C5584" s="31" t="s">
        <v>1735</v>
      </c>
      <c r="D5584" s="168" t="s">
        <v>12253</v>
      </c>
      <c r="E5584" s="31" t="s">
        <v>12254</v>
      </c>
      <c r="F5584" s="31" t="s">
        <v>513</v>
      </c>
      <c r="G5584" s="168" t="s">
        <v>1749</v>
      </c>
      <c r="H5584" s="31" t="s">
        <v>1742</v>
      </c>
      <c r="I5584" s="168" t="s">
        <v>9356</v>
      </c>
      <c r="J5584" s="173">
        <v>1.0</v>
      </c>
      <c r="K5584" s="31" t="s">
        <v>945</v>
      </c>
      <c r="L5584" s="31" t="s">
        <v>134</v>
      </c>
      <c r="M5584" s="174">
        <v>45764.0</v>
      </c>
      <c r="N5584" s="31" t="s">
        <v>78</v>
      </c>
      <c r="O5584" s="173">
        <v>1.0</v>
      </c>
    </row>
    <row r="5585">
      <c r="A5585" s="99" t="s">
        <v>12331</v>
      </c>
      <c r="B5585" s="168" t="s">
        <v>12332</v>
      </c>
      <c r="C5585" s="31" t="s">
        <v>1725</v>
      </c>
      <c r="D5585" s="168" t="s">
        <v>12333</v>
      </c>
      <c r="E5585" s="31" t="s">
        <v>12334</v>
      </c>
      <c r="F5585" s="31" t="s">
        <v>131</v>
      </c>
      <c r="G5585" s="163" t="s">
        <v>1728</v>
      </c>
      <c r="H5585" s="31" t="s">
        <v>1728</v>
      </c>
      <c r="I5585" s="168" t="s">
        <v>9356</v>
      </c>
      <c r="J5585" s="173">
        <v>1.0</v>
      </c>
      <c r="K5585" s="31" t="s">
        <v>945</v>
      </c>
      <c r="L5585" s="31" t="s">
        <v>134</v>
      </c>
      <c r="M5585" s="174">
        <v>45764.0</v>
      </c>
      <c r="N5585" s="31" t="s">
        <v>78</v>
      </c>
      <c r="O5585" s="173">
        <v>1.0</v>
      </c>
    </row>
    <row r="5586">
      <c r="A5586" s="99" t="s">
        <v>12335</v>
      </c>
      <c r="B5586" s="168" t="s">
        <v>12102</v>
      </c>
      <c r="C5586" s="31" t="s">
        <v>1735</v>
      </c>
      <c r="D5586" s="168" t="s">
        <v>12103</v>
      </c>
      <c r="E5586" s="31" t="s">
        <v>3523</v>
      </c>
      <c r="F5586" s="31" t="s">
        <v>830</v>
      </c>
      <c r="G5586" s="168" t="s">
        <v>8730</v>
      </c>
      <c r="H5586" s="31" t="s">
        <v>8731</v>
      </c>
      <c r="I5586" s="168" t="s">
        <v>1755</v>
      </c>
      <c r="J5586" s="173">
        <v>1.0</v>
      </c>
      <c r="K5586" s="31" t="s">
        <v>9</v>
      </c>
      <c r="L5586" s="31" t="s">
        <v>134</v>
      </c>
      <c r="M5586" s="174">
        <v>45764.0</v>
      </c>
      <c r="N5586" s="31" t="s">
        <v>78</v>
      </c>
      <c r="O5586" s="173">
        <v>1.0</v>
      </c>
    </row>
    <row r="5587">
      <c r="A5587" s="99" t="s">
        <v>12336</v>
      </c>
      <c r="B5587" s="168" t="s">
        <v>12337</v>
      </c>
      <c r="C5587" s="31" t="s">
        <v>1725</v>
      </c>
      <c r="D5587" s="168" t="s">
        <v>12338</v>
      </c>
      <c r="E5587" s="31" t="s">
        <v>12339</v>
      </c>
      <c r="F5587" s="31" t="s">
        <v>178</v>
      </c>
      <c r="G5587" s="163" t="s">
        <v>1728</v>
      </c>
      <c r="H5587" s="31" t="s">
        <v>1728</v>
      </c>
      <c r="I5587" s="168" t="s">
        <v>1755</v>
      </c>
      <c r="J5587" s="173">
        <v>1.0</v>
      </c>
      <c r="K5587" s="31" t="s">
        <v>9</v>
      </c>
      <c r="L5587" s="31" t="s">
        <v>134</v>
      </c>
      <c r="M5587" s="174">
        <v>45764.0</v>
      </c>
      <c r="N5587" s="31" t="s">
        <v>78</v>
      </c>
      <c r="O5587" s="173">
        <v>1.0</v>
      </c>
    </row>
    <row r="5588">
      <c r="A5588" s="99" t="s">
        <v>12340</v>
      </c>
      <c r="B5588" s="168" t="s">
        <v>12337</v>
      </c>
      <c r="C5588" s="31" t="s">
        <v>1732</v>
      </c>
      <c r="D5588" s="168" t="s">
        <v>12338</v>
      </c>
      <c r="E5588" s="31" t="s">
        <v>12339</v>
      </c>
      <c r="F5588" s="31" t="s">
        <v>178</v>
      </c>
      <c r="G5588" s="168" t="s">
        <v>11502</v>
      </c>
      <c r="H5588" s="31" t="s">
        <v>11503</v>
      </c>
      <c r="I5588" s="168" t="s">
        <v>1755</v>
      </c>
      <c r="J5588" s="173">
        <v>1.0</v>
      </c>
      <c r="K5588" s="31" t="s">
        <v>9</v>
      </c>
      <c r="L5588" s="31" t="s">
        <v>134</v>
      </c>
      <c r="M5588" s="174">
        <v>45764.0</v>
      </c>
      <c r="N5588" s="31" t="s">
        <v>78</v>
      </c>
      <c r="O5588" s="173">
        <v>1.0</v>
      </c>
    </row>
    <row r="5589">
      <c r="A5589" s="99" t="s">
        <v>12341</v>
      </c>
      <c r="B5589" s="168" t="s">
        <v>12332</v>
      </c>
      <c r="C5589" s="31" t="s">
        <v>1732</v>
      </c>
      <c r="D5589" s="168" t="s">
        <v>12333</v>
      </c>
      <c r="E5589" s="31" t="s">
        <v>12334</v>
      </c>
      <c r="F5589" s="31" t="s">
        <v>131</v>
      </c>
      <c r="G5589" s="168" t="s">
        <v>6811</v>
      </c>
      <c r="H5589" s="31" t="s">
        <v>6812</v>
      </c>
      <c r="I5589" s="168" t="s">
        <v>9356</v>
      </c>
      <c r="J5589" s="173">
        <v>1.0</v>
      </c>
      <c r="K5589" s="31" t="s">
        <v>945</v>
      </c>
      <c r="L5589" s="31" t="s">
        <v>134</v>
      </c>
      <c r="M5589" s="174">
        <v>45764.0</v>
      </c>
      <c r="N5589" s="31" t="s">
        <v>78</v>
      </c>
      <c r="O5589" s="173">
        <v>1.0</v>
      </c>
    </row>
    <row r="5590">
      <c r="A5590" s="99" t="s">
        <v>12342</v>
      </c>
      <c r="B5590" s="168" t="s">
        <v>12343</v>
      </c>
      <c r="C5590" s="31" t="s">
        <v>1725</v>
      </c>
      <c r="D5590" s="168" t="s">
        <v>12344</v>
      </c>
      <c r="E5590" s="31" t="s">
        <v>12345</v>
      </c>
      <c r="F5590" s="31" t="s">
        <v>403</v>
      </c>
      <c r="G5590" s="163" t="s">
        <v>1728</v>
      </c>
      <c r="H5590" s="31" t="s">
        <v>1728</v>
      </c>
      <c r="I5590" s="168" t="s">
        <v>9356</v>
      </c>
      <c r="J5590" s="173">
        <v>1.0</v>
      </c>
      <c r="K5590" s="31" t="s">
        <v>945</v>
      </c>
      <c r="L5590" s="31" t="s">
        <v>134</v>
      </c>
      <c r="M5590" s="174">
        <v>45764.0</v>
      </c>
      <c r="N5590" s="31" t="s">
        <v>78</v>
      </c>
      <c r="O5590" s="173">
        <v>1.0</v>
      </c>
    </row>
    <row r="5591">
      <c r="A5591" s="99" t="s">
        <v>12346</v>
      </c>
      <c r="B5591" s="168" t="s">
        <v>12347</v>
      </c>
      <c r="C5591" s="31" t="s">
        <v>1725</v>
      </c>
      <c r="D5591" s="168" t="s">
        <v>12348</v>
      </c>
      <c r="E5591" s="31" t="s">
        <v>12349</v>
      </c>
      <c r="F5591" s="31" t="s">
        <v>725</v>
      </c>
      <c r="G5591" s="163" t="s">
        <v>1728</v>
      </c>
      <c r="H5591" s="31" t="s">
        <v>1728</v>
      </c>
      <c r="I5591" s="168" t="s">
        <v>1755</v>
      </c>
      <c r="J5591" s="173">
        <v>1.0</v>
      </c>
      <c r="K5591" s="31" t="s">
        <v>9</v>
      </c>
      <c r="L5591" s="31" t="s">
        <v>134</v>
      </c>
      <c r="M5591" s="174">
        <v>45764.0</v>
      </c>
      <c r="N5591" s="31" t="s">
        <v>78</v>
      </c>
      <c r="O5591" s="173">
        <v>1.0</v>
      </c>
    </row>
    <row r="5592">
      <c r="A5592" s="99" t="s">
        <v>12350</v>
      </c>
      <c r="B5592" s="168" t="s">
        <v>12303</v>
      </c>
      <c r="C5592" s="31" t="s">
        <v>1735</v>
      </c>
      <c r="D5592" s="168" t="s">
        <v>12304</v>
      </c>
      <c r="E5592" s="31" t="s">
        <v>12305</v>
      </c>
      <c r="F5592" s="31" t="s">
        <v>178</v>
      </c>
      <c r="G5592" s="168" t="s">
        <v>11502</v>
      </c>
      <c r="H5592" s="31" t="s">
        <v>11503</v>
      </c>
      <c r="I5592" s="168" t="s">
        <v>1755</v>
      </c>
      <c r="J5592" s="173">
        <v>1.0</v>
      </c>
      <c r="K5592" s="31" t="s">
        <v>9</v>
      </c>
      <c r="L5592" s="31" t="s">
        <v>134</v>
      </c>
      <c r="M5592" s="174">
        <v>45764.0</v>
      </c>
      <c r="N5592" s="31" t="s">
        <v>78</v>
      </c>
      <c r="O5592" s="173">
        <v>1.0</v>
      </c>
    </row>
    <row r="5593">
      <c r="A5593" s="99" t="s">
        <v>12351</v>
      </c>
      <c r="B5593" s="168" t="s">
        <v>12347</v>
      </c>
      <c r="C5593" s="31" t="s">
        <v>1732</v>
      </c>
      <c r="D5593" s="168" t="s">
        <v>12348</v>
      </c>
      <c r="E5593" s="31" t="s">
        <v>12349</v>
      </c>
      <c r="F5593" s="31" t="s">
        <v>725</v>
      </c>
      <c r="G5593" s="168" t="s">
        <v>10510</v>
      </c>
      <c r="H5593" s="31" t="s">
        <v>10511</v>
      </c>
      <c r="I5593" s="168" t="s">
        <v>1755</v>
      </c>
      <c r="J5593" s="173">
        <v>1.0</v>
      </c>
      <c r="K5593" s="31" t="s">
        <v>9</v>
      </c>
      <c r="L5593" s="31" t="s">
        <v>134</v>
      </c>
      <c r="M5593" s="174">
        <v>45764.0</v>
      </c>
      <c r="N5593" s="31" t="s">
        <v>78</v>
      </c>
      <c r="O5593" s="173">
        <v>1.0</v>
      </c>
    </row>
    <row r="5594">
      <c r="A5594" s="99" t="s">
        <v>12352</v>
      </c>
      <c r="B5594" s="168" t="s">
        <v>12343</v>
      </c>
      <c r="C5594" s="31" t="s">
        <v>1732</v>
      </c>
      <c r="D5594" s="168" t="s">
        <v>12344</v>
      </c>
      <c r="E5594" s="31" t="s">
        <v>12345</v>
      </c>
      <c r="F5594" s="31" t="s">
        <v>403</v>
      </c>
      <c r="G5594" s="168" t="s">
        <v>1749</v>
      </c>
      <c r="H5594" s="31" t="s">
        <v>1742</v>
      </c>
      <c r="I5594" s="168" t="s">
        <v>9356</v>
      </c>
      <c r="J5594" s="173">
        <v>1.0</v>
      </c>
      <c r="K5594" s="31" t="s">
        <v>945</v>
      </c>
      <c r="L5594" s="31" t="s">
        <v>134</v>
      </c>
      <c r="M5594" s="174">
        <v>45764.0</v>
      </c>
      <c r="N5594" s="31" t="s">
        <v>78</v>
      </c>
      <c r="O5594" s="173">
        <v>1.0</v>
      </c>
    </row>
    <row r="5595">
      <c r="A5595" s="99" t="s">
        <v>12353</v>
      </c>
      <c r="B5595" s="168" t="s">
        <v>12256</v>
      </c>
      <c r="C5595" s="31" t="s">
        <v>1735</v>
      </c>
      <c r="D5595" s="168" t="s">
        <v>12257</v>
      </c>
      <c r="E5595" s="31" t="s">
        <v>12258</v>
      </c>
      <c r="F5595" s="31" t="s">
        <v>178</v>
      </c>
      <c r="G5595" s="168" t="s">
        <v>10510</v>
      </c>
      <c r="H5595" s="31" t="s">
        <v>10511</v>
      </c>
      <c r="I5595" s="168" t="s">
        <v>9356</v>
      </c>
      <c r="J5595" s="173">
        <v>1.0</v>
      </c>
      <c r="K5595" s="31" t="s">
        <v>945</v>
      </c>
      <c r="L5595" s="31" t="s">
        <v>134</v>
      </c>
      <c r="M5595" s="174">
        <v>45764.0</v>
      </c>
      <c r="N5595" s="31" t="s">
        <v>78</v>
      </c>
      <c r="O5595" s="173">
        <v>1.0</v>
      </c>
    </row>
    <row r="5596">
      <c r="A5596" s="99" t="s">
        <v>12354</v>
      </c>
      <c r="B5596" s="168" t="s">
        <v>12230</v>
      </c>
      <c r="C5596" s="31" t="s">
        <v>1735</v>
      </c>
      <c r="D5596" s="168" t="s">
        <v>12231</v>
      </c>
      <c r="E5596" s="31" t="s">
        <v>12232</v>
      </c>
      <c r="F5596" s="31" t="s">
        <v>401</v>
      </c>
      <c r="G5596" s="168" t="s">
        <v>1736</v>
      </c>
      <c r="H5596" s="31" t="s">
        <v>1733</v>
      </c>
      <c r="I5596" s="168" t="s">
        <v>9356</v>
      </c>
      <c r="J5596" s="173">
        <v>1.0</v>
      </c>
      <c r="K5596" s="31" t="s">
        <v>945</v>
      </c>
      <c r="L5596" s="31" t="s">
        <v>134</v>
      </c>
      <c r="M5596" s="174">
        <v>45764.0</v>
      </c>
      <c r="N5596" s="31" t="s">
        <v>78</v>
      </c>
      <c r="O5596" s="173">
        <v>1.0</v>
      </c>
    </row>
    <row r="5597">
      <c r="A5597" s="99" t="s">
        <v>12355</v>
      </c>
      <c r="B5597" s="168" t="s">
        <v>12356</v>
      </c>
      <c r="C5597" s="31" t="s">
        <v>1725</v>
      </c>
      <c r="D5597" s="168" t="s">
        <v>12357</v>
      </c>
      <c r="E5597" s="31" t="s">
        <v>12358</v>
      </c>
      <c r="F5597" s="31" t="s">
        <v>401</v>
      </c>
      <c r="G5597" s="163" t="s">
        <v>1728</v>
      </c>
      <c r="H5597" s="31" t="s">
        <v>1728</v>
      </c>
      <c r="I5597" s="168" t="s">
        <v>9356</v>
      </c>
      <c r="J5597" s="173">
        <v>1.0</v>
      </c>
      <c r="K5597" s="31" t="s">
        <v>945</v>
      </c>
      <c r="L5597" s="31" t="s">
        <v>134</v>
      </c>
      <c r="M5597" s="174">
        <v>45764.0</v>
      </c>
      <c r="N5597" s="31" t="s">
        <v>78</v>
      </c>
      <c r="O5597" s="173">
        <v>1.0</v>
      </c>
    </row>
    <row r="5598">
      <c r="A5598" s="99" t="s">
        <v>12359</v>
      </c>
      <c r="B5598" s="168" t="s">
        <v>12360</v>
      </c>
      <c r="C5598" s="31" t="s">
        <v>1725</v>
      </c>
      <c r="D5598" s="168" t="s">
        <v>12361</v>
      </c>
      <c r="E5598" s="31" t="s">
        <v>12362</v>
      </c>
      <c r="F5598" s="31" t="s">
        <v>513</v>
      </c>
      <c r="G5598" s="163" t="s">
        <v>1728</v>
      </c>
      <c r="H5598" s="31" t="s">
        <v>1728</v>
      </c>
      <c r="I5598" s="168" t="s">
        <v>9356</v>
      </c>
      <c r="J5598" s="173">
        <v>1.0</v>
      </c>
      <c r="K5598" s="31" t="s">
        <v>945</v>
      </c>
      <c r="L5598" s="31" t="s">
        <v>134</v>
      </c>
      <c r="M5598" s="174">
        <v>45764.0</v>
      </c>
      <c r="N5598" s="31" t="s">
        <v>78</v>
      </c>
      <c r="O5598" s="173">
        <v>1.0</v>
      </c>
    </row>
    <row r="5599">
      <c r="A5599" s="99" t="s">
        <v>12363</v>
      </c>
      <c r="B5599" s="168" t="s">
        <v>12356</v>
      </c>
      <c r="C5599" s="31" t="s">
        <v>1732</v>
      </c>
      <c r="D5599" s="168" t="s">
        <v>12357</v>
      </c>
      <c r="E5599" s="31" t="s">
        <v>12358</v>
      </c>
      <c r="F5599" s="31" t="s">
        <v>401</v>
      </c>
      <c r="G5599" s="168" t="s">
        <v>1749</v>
      </c>
      <c r="H5599" s="31" t="s">
        <v>1742</v>
      </c>
      <c r="I5599" s="168" t="s">
        <v>9356</v>
      </c>
      <c r="J5599" s="173">
        <v>1.0</v>
      </c>
      <c r="K5599" s="31" t="s">
        <v>945</v>
      </c>
      <c r="L5599" s="31" t="s">
        <v>134</v>
      </c>
      <c r="M5599" s="174">
        <v>45764.0</v>
      </c>
      <c r="N5599" s="31" t="s">
        <v>78</v>
      </c>
      <c r="O5599" s="173">
        <v>1.0</v>
      </c>
    </row>
    <row r="5600">
      <c r="A5600" s="99" t="s">
        <v>12364</v>
      </c>
      <c r="B5600" s="168" t="s">
        <v>12360</v>
      </c>
      <c r="C5600" s="31" t="s">
        <v>1732</v>
      </c>
      <c r="D5600" s="168" t="s">
        <v>12361</v>
      </c>
      <c r="E5600" s="31" t="s">
        <v>12362</v>
      </c>
      <c r="F5600" s="31" t="s">
        <v>513</v>
      </c>
      <c r="G5600" s="168" t="s">
        <v>1736</v>
      </c>
      <c r="H5600" s="31" t="s">
        <v>1733</v>
      </c>
      <c r="I5600" s="168" t="s">
        <v>9356</v>
      </c>
      <c r="J5600" s="173">
        <v>1.0</v>
      </c>
      <c r="K5600" s="31" t="s">
        <v>945</v>
      </c>
      <c r="L5600" s="31" t="s">
        <v>134</v>
      </c>
      <c r="M5600" s="174">
        <v>45764.0</v>
      </c>
      <c r="N5600" s="31" t="s">
        <v>78</v>
      </c>
      <c r="O5600" s="173">
        <v>1.0</v>
      </c>
    </row>
    <row r="5601">
      <c r="A5601" s="99" t="s">
        <v>12365</v>
      </c>
      <c r="B5601" s="168" t="s">
        <v>12244</v>
      </c>
      <c r="C5601" s="31" t="s">
        <v>1735</v>
      </c>
      <c r="D5601" s="168" t="s">
        <v>12245</v>
      </c>
      <c r="E5601" s="31" t="s">
        <v>5144</v>
      </c>
      <c r="F5601" s="31" t="s">
        <v>830</v>
      </c>
      <c r="G5601" s="168" t="s">
        <v>6811</v>
      </c>
      <c r="H5601" s="31" t="s">
        <v>6812</v>
      </c>
      <c r="I5601" s="168" t="s">
        <v>1755</v>
      </c>
      <c r="J5601" s="173">
        <v>1.0</v>
      </c>
      <c r="K5601" s="31" t="s">
        <v>9</v>
      </c>
      <c r="L5601" s="31" t="s">
        <v>134</v>
      </c>
      <c r="M5601" s="174">
        <v>45764.0</v>
      </c>
      <c r="N5601" s="31" t="s">
        <v>78</v>
      </c>
      <c r="O5601" s="173">
        <v>1.0</v>
      </c>
    </row>
    <row r="5602">
      <c r="A5602" s="99" t="s">
        <v>12366</v>
      </c>
      <c r="B5602" s="168" t="s">
        <v>12367</v>
      </c>
      <c r="C5602" s="31" t="s">
        <v>1725</v>
      </c>
      <c r="D5602" s="168" t="s">
        <v>12368</v>
      </c>
      <c r="E5602" s="31" t="s">
        <v>12369</v>
      </c>
      <c r="F5602" s="31" t="s">
        <v>132</v>
      </c>
      <c r="G5602" s="163" t="s">
        <v>1728</v>
      </c>
      <c r="H5602" s="31" t="s">
        <v>1728</v>
      </c>
      <c r="I5602" s="168" t="s">
        <v>1755</v>
      </c>
      <c r="J5602" s="173">
        <v>1.0</v>
      </c>
      <c r="K5602" s="31" t="s">
        <v>9</v>
      </c>
      <c r="L5602" s="31" t="s">
        <v>134</v>
      </c>
      <c r="M5602" s="174">
        <v>45764.0</v>
      </c>
      <c r="N5602" s="31" t="s">
        <v>78</v>
      </c>
      <c r="O5602" s="173">
        <v>1.0</v>
      </c>
    </row>
    <row r="5603">
      <c r="A5603" s="99" t="s">
        <v>12370</v>
      </c>
      <c r="B5603" s="168" t="s">
        <v>12367</v>
      </c>
      <c r="C5603" s="31" t="s">
        <v>1732</v>
      </c>
      <c r="D5603" s="168" t="s">
        <v>12368</v>
      </c>
      <c r="E5603" s="31" t="s">
        <v>12369</v>
      </c>
      <c r="F5603" s="31" t="s">
        <v>132</v>
      </c>
      <c r="G5603" s="168" t="s">
        <v>6811</v>
      </c>
      <c r="H5603" s="31" t="s">
        <v>6812</v>
      </c>
      <c r="I5603" s="168" t="s">
        <v>1755</v>
      </c>
      <c r="J5603" s="173">
        <v>1.0</v>
      </c>
      <c r="K5603" s="31" t="s">
        <v>9</v>
      </c>
      <c r="L5603" s="31" t="s">
        <v>134</v>
      </c>
      <c r="M5603" s="174">
        <v>45764.0</v>
      </c>
      <c r="N5603" s="31" t="s">
        <v>78</v>
      </c>
      <c r="O5603" s="173">
        <v>1.0</v>
      </c>
    </row>
    <row r="5604">
      <c r="A5604" s="99" t="s">
        <v>12371</v>
      </c>
      <c r="B5604" s="168" t="s">
        <v>12372</v>
      </c>
      <c r="C5604" s="31" t="s">
        <v>1725</v>
      </c>
      <c r="D5604" s="168" t="s">
        <v>12373</v>
      </c>
      <c r="E5604" s="31" t="s">
        <v>12374</v>
      </c>
      <c r="F5604" s="31" t="s">
        <v>178</v>
      </c>
      <c r="G5604" s="163" t="s">
        <v>1728</v>
      </c>
      <c r="H5604" s="31" t="s">
        <v>1728</v>
      </c>
      <c r="I5604" s="168" t="s">
        <v>9356</v>
      </c>
      <c r="J5604" s="173">
        <v>1.0</v>
      </c>
      <c r="K5604" s="31" t="s">
        <v>945</v>
      </c>
      <c r="L5604" s="31" t="s">
        <v>134</v>
      </c>
      <c r="M5604" s="174">
        <v>45764.0</v>
      </c>
      <c r="N5604" s="31" t="s">
        <v>78</v>
      </c>
      <c r="O5604" s="173">
        <v>1.0</v>
      </c>
    </row>
    <row r="5605">
      <c r="A5605" s="99" t="s">
        <v>12375</v>
      </c>
      <c r="B5605" s="168" t="s">
        <v>12148</v>
      </c>
      <c r="C5605" s="31" t="s">
        <v>1735</v>
      </c>
      <c r="D5605" s="168" t="s">
        <v>12149</v>
      </c>
      <c r="E5605" s="31" t="s">
        <v>8616</v>
      </c>
      <c r="F5605" s="31" t="s">
        <v>178</v>
      </c>
      <c r="G5605" s="168" t="s">
        <v>8012</v>
      </c>
      <c r="H5605" s="31" t="s">
        <v>7841</v>
      </c>
      <c r="I5605" s="168" t="s">
        <v>1755</v>
      </c>
      <c r="J5605" s="173">
        <v>1.0</v>
      </c>
      <c r="K5605" s="31" t="s">
        <v>9</v>
      </c>
      <c r="L5605" s="31" t="s">
        <v>134</v>
      </c>
      <c r="M5605" s="174">
        <v>45764.0</v>
      </c>
      <c r="N5605" s="31" t="s">
        <v>78</v>
      </c>
      <c r="O5605" s="173">
        <v>1.0</v>
      </c>
    </row>
    <row r="5606">
      <c r="A5606" s="99" t="s">
        <v>12376</v>
      </c>
      <c r="B5606" s="168" t="s">
        <v>12372</v>
      </c>
      <c r="C5606" s="31" t="s">
        <v>1732</v>
      </c>
      <c r="D5606" s="168" t="s">
        <v>12373</v>
      </c>
      <c r="E5606" s="31" t="s">
        <v>12374</v>
      </c>
      <c r="F5606" s="31" t="s">
        <v>178</v>
      </c>
      <c r="G5606" s="168" t="s">
        <v>10510</v>
      </c>
      <c r="H5606" s="31" t="s">
        <v>10511</v>
      </c>
      <c r="I5606" s="168" t="s">
        <v>9356</v>
      </c>
      <c r="J5606" s="173">
        <v>1.0</v>
      </c>
      <c r="K5606" s="31" t="s">
        <v>945</v>
      </c>
      <c r="L5606" s="31" t="s">
        <v>134</v>
      </c>
      <c r="M5606" s="174">
        <v>45764.0</v>
      </c>
      <c r="N5606" s="31" t="s">
        <v>78</v>
      </c>
      <c r="O5606" s="173">
        <v>1.0</v>
      </c>
    </row>
    <row r="5607">
      <c r="A5607" s="99" t="s">
        <v>12377</v>
      </c>
      <c r="B5607" s="168" t="s">
        <v>12378</v>
      </c>
      <c r="C5607" s="31" t="s">
        <v>1725</v>
      </c>
      <c r="D5607" s="168" t="s">
        <v>12379</v>
      </c>
      <c r="E5607" s="31" t="s">
        <v>12380</v>
      </c>
      <c r="F5607" s="31" t="s">
        <v>132</v>
      </c>
      <c r="G5607" s="163" t="s">
        <v>1728</v>
      </c>
      <c r="H5607" s="31" t="s">
        <v>1728</v>
      </c>
      <c r="I5607" s="168" t="s">
        <v>1755</v>
      </c>
      <c r="J5607" s="173">
        <v>1.0</v>
      </c>
      <c r="K5607" s="31" t="s">
        <v>9</v>
      </c>
      <c r="L5607" s="31" t="s">
        <v>134</v>
      </c>
      <c r="M5607" s="174">
        <v>45764.0</v>
      </c>
      <c r="N5607" s="31" t="s">
        <v>78</v>
      </c>
      <c r="O5607" s="173">
        <v>1.0</v>
      </c>
    </row>
    <row r="5608">
      <c r="A5608" s="99" t="s">
        <v>12381</v>
      </c>
      <c r="B5608" s="168" t="s">
        <v>12182</v>
      </c>
      <c r="C5608" s="31" t="s">
        <v>1735</v>
      </c>
      <c r="D5608" s="168" t="s">
        <v>12183</v>
      </c>
      <c r="E5608" s="31" t="s">
        <v>12184</v>
      </c>
      <c r="F5608" s="31" t="s">
        <v>178</v>
      </c>
      <c r="G5608" s="168" t="s">
        <v>10510</v>
      </c>
      <c r="H5608" s="31" t="s">
        <v>10511</v>
      </c>
      <c r="I5608" s="168" t="s">
        <v>9356</v>
      </c>
      <c r="J5608" s="173">
        <v>1.0</v>
      </c>
      <c r="K5608" s="31" t="s">
        <v>945</v>
      </c>
      <c r="L5608" s="31" t="s">
        <v>134</v>
      </c>
      <c r="M5608" s="174">
        <v>45764.0</v>
      </c>
      <c r="N5608" s="31" t="s">
        <v>78</v>
      </c>
      <c r="O5608" s="173">
        <v>1.0</v>
      </c>
    </row>
    <row r="5609">
      <c r="A5609" s="99" t="s">
        <v>12382</v>
      </c>
      <c r="B5609" s="168" t="s">
        <v>12383</v>
      </c>
      <c r="C5609" s="31" t="s">
        <v>1725</v>
      </c>
      <c r="D5609" s="168" t="s">
        <v>12384</v>
      </c>
      <c r="E5609" s="31" t="s">
        <v>12385</v>
      </c>
      <c r="F5609" s="31" t="s">
        <v>513</v>
      </c>
      <c r="G5609" s="163" t="s">
        <v>1728</v>
      </c>
      <c r="H5609" s="31" t="s">
        <v>1728</v>
      </c>
      <c r="I5609" s="168" t="s">
        <v>9356</v>
      </c>
      <c r="J5609" s="173">
        <v>1.0</v>
      </c>
      <c r="K5609" s="31" t="s">
        <v>945</v>
      </c>
      <c r="L5609" s="31" t="s">
        <v>134</v>
      </c>
      <c r="M5609" s="174">
        <v>45764.0</v>
      </c>
      <c r="N5609" s="31" t="s">
        <v>78</v>
      </c>
      <c r="O5609" s="173">
        <v>1.0</v>
      </c>
    </row>
    <row r="5610">
      <c r="A5610" s="99" t="s">
        <v>12386</v>
      </c>
      <c r="B5610" s="168" t="s">
        <v>12337</v>
      </c>
      <c r="C5610" s="31" t="s">
        <v>1735</v>
      </c>
      <c r="D5610" s="168" t="s">
        <v>12338</v>
      </c>
      <c r="E5610" s="31" t="s">
        <v>12339</v>
      </c>
      <c r="F5610" s="31" t="s">
        <v>178</v>
      </c>
      <c r="G5610" s="168" t="s">
        <v>11502</v>
      </c>
      <c r="H5610" s="31" t="s">
        <v>11503</v>
      </c>
      <c r="I5610" s="168" t="s">
        <v>1755</v>
      </c>
      <c r="J5610" s="173">
        <v>1.0</v>
      </c>
      <c r="K5610" s="31" t="s">
        <v>9</v>
      </c>
      <c r="L5610" s="31" t="s">
        <v>134</v>
      </c>
      <c r="M5610" s="174">
        <v>45764.0</v>
      </c>
      <c r="N5610" s="31" t="s">
        <v>78</v>
      </c>
      <c r="O5610" s="173">
        <v>1.0</v>
      </c>
    </row>
    <row r="5611">
      <c r="A5611" s="99" t="s">
        <v>12387</v>
      </c>
      <c r="B5611" s="168" t="s">
        <v>12326</v>
      </c>
      <c r="C5611" s="31" t="s">
        <v>1735</v>
      </c>
      <c r="D5611" s="168" t="s">
        <v>12327</v>
      </c>
      <c r="E5611" s="31" t="s">
        <v>12328</v>
      </c>
      <c r="F5611" s="31" t="s">
        <v>401</v>
      </c>
      <c r="G5611" s="168" t="s">
        <v>1749</v>
      </c>
      <c r="H5611" s="31" t="s">
        <v>1742</v>
      </c>
      <c r="I5611" s="168" t="s">
        <v>1755</v>
      </c>
      <c r="J5611" s="173">
        <v>1.0</v>
      </c>
      <c r="K5611" s="31" t="s">
        <v>9</v>
      </c>
      <c r="L5611" s="31" t="s">
        <v>134</v>
      </c>
      <c r="M5611" s="174">
        <v>45764.0</v>
      </c>
      <c r="N5611" s="31" t="s">
        <v>78</v>
      </c>
      <c r="O5611" s="173">
        <v>1.0</v>
      </c>
    </row>
    <row r="5612">
      <c r="A5612" s="99" t="s">
        <v>12388</v>
      </c>
      <c r="B5612" s="168" t="s">
        <v>12389</v>
      </c>
      <c r="C5612" s="31" t="s">
        <v>1725</v>
      </c>
      <c r="D5612" s="168" t="s">
        <v>12390</v>
      </c>
      <c r="E5612" s="31" t="s">
        <v>12391</v>
      </c>
      <c r="F5612" s="31" t="s">
        <v>401</v>
      </c>
      <c r="G5612" s="163" t="s">
        <v>1728</v>
      </c>
      <c r="H5612" s="31" t="s">
        <v>1728</v>
      </c>
      <c r="I5612" s="168" t="s">
        <v>1755</v>
      </c>
      <c r="J5612" s="173">
        <v>1.0</v>
      </c>
      <c r="K5612" s="31" t="s">
        <v>9</v>
      </c>
      <c r="L5612" s="31" t="s">
        <v>134</v>
      </c>
      <c r="M5612" s="174">
        <v>45764.0</v>
      </c>
      <c r="N5612" s="31" t="s">
        <v>78</v>
      </c>
      <c r="O5612" s="173">
        <v>1.0</v>
      </c>
    </row>
    <row r="5613">
      <c r="A5613" s="99" t="s">
        <v>12392</v>
      </c>
      <c r="B5613" s="168" t="s">
        <v>12393</v>
      </c>
      <c r="C5613" s="31" t="s">
        <v>1725</v>
      </c>
      <c r="D5613" s="168" t="s">
        <v>12394</v>
      </c>
      <c r="E5613" s="31" t="s">
        <v>3016</v>
      </c>
      <c r="F5613" s="31" t="s">
        <v>722</v>
      </c>
      <c r="G5613" s="163" t="s">
        <v>1728</v>
      </c>
      <c r="H5613" s="31" t="s">
        <v>1728</v>
      </c>
      <c r="I5613" s="168" t="s">
        <v>1755</v>
      </c>
      <c r="J5613" s="173">
        <v>1.0</v>
      </c>
      <c r="K5613" s="31" t="s">
        <v>9</v>
      </c>
      <c r="L5613" s="31" t="s">
        <v>134</v>
      </c>
      <c r="M5613" s="174">
        <v>45764.0</v>
      </c>
      <c r="N5613" s="31" t="s">
        <v>78</v>
      </c>
      <c r="O5613" s="173">
        <v>1.0</v>
      </c>
    </row>
    <row r="5614">
      <c r="A5614" s="99" t="s">
        <v>12395</v>
      </c>
      <c r="B5614" s="168" t="s">
        <v>11885</v>
      </c>
      <c r="C5614" s="31" t="s">
        <v>1735</v>
      </c>
      <c r="D5614" s="168" t="s">
        <v>11886</v>
      </c>
      <c r="E5614" s="31" t="s">
        <v>11887</v>
      </c>
      <c r="F5614" s="31" t="s">
        <v>830</v>
      </c>
      <c r="G5614" s="168" t="s">
        <v>8730</v>
      </c>
      <c r="H5614" s="31" t="s">
        <v>8731</v>
      </c>
      <c r="I5614" s="168" t="s">
        <v>1755</v>
      </c>
      <c r="J5614" s="173">
        <v>1.0</v>
      </c>
      <c r="K5614" s="31" t="s">
        <v>9</v>
      </c>
      <c r="L5614" s="31" t="s">
        <v>134</v>
      </c>
      <c r="M5614" s="174">
        <v>45764.0</v>
      </c>
      <c r="N5614" s="31" t="s">
        <v>78</v>
      </c>
      <c r="O5614" s="173">
        <v>1.0</v>
      </c>
    </row>
    <row r="5615">
      <c r="A5615" s="99" t="s">
        <v>12396</v>
      </c>
      <c r="B5615" s="168" t="s">
        <v>12378</v>
      </c>
      <c r="C5615" s="31" t="s">
        <v>1732</v>
      </c>
      <c r="D5615" s="168" t="s">
        <v>12379</v>
      </c>
      <c r="E5615" s="31" t="s">
        <v>12380</v>
      </c>
      <c r="F5615" s="31" t="s">
        <v>132</v>
      </c>
      <c r="G5615" s="168" t="s">
        <v>6811</v>
      </c>
      <c r="H5615" s="31" t="s">
        <v>6812</v>
      </c>
      <c r="I5615" s="168" t="s">
        <v>1755</v>
      </c>
      <c r="J5615" s="173">
        <v>1.0</v>
      </c>
      <c r="K5615" s="31" t="s">
        <v>9</v>
      </c>
      <c r="L5615" s="31" t="s">
        <v>134</v>
      </c>
      <c r="M5615" s="174">
        <v>45764.0</v>
      </c>
      <c r="N5615" s="31" t="s">
        <v>78</v>
      </c>
      <c r="O5615" s="173">
        <v>1.0</v>
      </c>
    </row>
    <row r="5616">
      <c r="A5616" s="99" t="s">
        <v>12397</v>
      </c>
      <c r="B5616" s="168" t="s">
        <v>11975</v>
      </c>
      <c r="C5616" s="31" t="s">
        <v>1735</v>
      </c>
      <c r="D5616" s="168" t="s">
        <v>11976</v>
      </c>
      <c r="E5616" s="31" t="s">
        <v>4196</v>
      </c>
      <c r="F5616" s="31" t="s">
        <v>830</v>
      </c>
      <c r="G5616" s="168" t="s">
        <v>8730</v>
      </c>
      <c r="H5616" s="31" t="s">
        <v>8731</v>
      </c>
      <c r="I5616" s="168" t="s">
        <v>1755</v>
      </c>
      <c r="J5616" s="173">
        <v>1.0</v>
      </c>
      <c r="K5616" s="31" t="s">
        <v>9</v>
      </c>
      <c r="L5616" s="31" t="s">
        <v>134</v>
      </c>
      <c r="M5616" s="174">
        <v>45764.0</v>
      </c>
      <c r="N5616" s="31" t="s">
        <v>78</v>
      </c>
      <c r="O5616" s="173">
        <v>1.0</v>
      </c>
    </row>
    <row r="5617">
      <c r="A5617" s="99" t="s">
        <v>12398</v>
      </c>
      <c r="B5617" s="168" t="s">
        <v>12383</v>
      </c>
      <c r="C5617" s="31" t="s">
        <v>1732</v>
      </c>
      <c r="D5617" s="168" t="s">
        <v>12384</v>
      </c>
      <c r="E5617" s="31" t="s">
        <v>12385</v>
      </c>
      <c r="F5617" s="31" t="s">
        <v>513</v>
      </c>
      <c r="G5617" s="168" t="s">
        <v>1749</v>
      </c>
      <c r="H5617" s="31" t="s">
        <v>1742</v>
      </c>
      <c r="I5617" s="168" t="s">
        <v>9356</v>
      </c>
      <c r="J5617" s="173">
        <v>1.0</v>
      </c>
      <c r="K5617" s="31" t="s">
        <v>945</v>
      </c>
      <c r="L5617" s="31" t="s">
        <v>134</v>
      </c>
      <c r="M5617" s="174">
        <v>45764.0</v>
      </c>
      <c r="N5617" s="31" t="s">
        <v>78</v>
      </c>
      <c r="O5617" s="173">
        <v>1.0</v>
      </c>
    </row>
    <row r="5618">
      <c r="A5618" s="99" t="s">
        <v>12399</v>
      </c>
      <c r="B5618" s="168" t="s">
        <v>12389</v>
      </c>
      <c r="C5618" s="31" t="s">
        <v>1732</v>
      </c>
      <c r="D5618" s="168" t="s">
        <v>12390</v>
      </c>
      <c r="E5618" s="31" t="s">
        <v>12391</v>
      </c>
      <c r="F5618" s="31" t="s">
        <v>401</v>
      </c>
      <c r="G5618" s="168" t="s">
        <v>1736</v>
      </c>
      <c r="H5618" s="31" t="s">
        <v>1733</v>
      </c>
      <c r="I5618" s="168" t="s">
        <v>1755</v>
      </c>
      <c r="J5618" s="173">
        <v>1.0</v>
      </c>
      <c r="K5618" s="31" t="s">
        <v>9</v>
      </c>
      <c r="L5618" s="31" t="s">
        <v>134</v>
      </c>
      <c r="M5618" s="174">
        <v>45764.0</v>
      </c>
      <c r="N5618" s="31" t="s">
        <v>78</v>
      </c>
      <c r="O5618" s="173">
        <v>1.0</v>
      </c>
    </row>
    <row r="5619">
      <c r="A5619" s="99" t="s">
        <v>12400</v>
      </c>
      <c r="B5619" s="168" t="s">
        <v>12393</v>
      </c>
      <c r="C5619" s="31" t="s">
        <v>1732</v>
      </c>
      <c r="D5619" s="168" t="s">
        <v>12394</v>
      </c>
      <c r="E5619" s="31" t="s">
        <v>3016</v>
      </c>
      <c r="F5619" s="31" t="s">
        <v>722</v>
      </c>
      <c r="G5619" s="168" t="s">
        <v>6891</v>
      </c>
      <c r="H5619" s="31" t="s">
        <v>6719</v>
      </c>
      <c r="I5619" s="168" t="s">
        <v>1755</v>
      </c>
      <c r="J5619" s="173">
        <v>1.0</v>
      </c>
      <c r="K5619" s="31" t="s">
        <v>9</v>
      </c>
      <c r="L5619" s="31" t="s">
        <v>134</v>
      </c>
      <c r="M5619" s="174">
        <v>45764.0</v>
      </c>
      <c r="N5619" s="31" t="s">
        <v>78</v>
      </c>
      <c r="O5619" s="173">
        <v>1.0</v>
      </c>
    </row>
    <row r="5620">
      <c r="A5620" s="99" t="s">
        <v>12401</v>
      </c>
      <c r="B5620" s="168" t="s">
        <v>12402</v>
      </c>
      <c r="C5620" s="31" t="s">
        <v>1725</v>
      </c>
      <c r="D5620" s="168" t="s">
        <v>12403</v>
      </c>
      <c r="E5620" s="31" t="s">
        <v>12404</v>
      </c>
      <c r="F5620" s="31" t="s">
        <v>517</v>
      </c>
      <c r="G5620" s="163" t="s">
        <v>1728</v>
      </c>
      <c r="H5620" s="31" t="s">
        <v>1728</v>
      </c>
      <c r="I5620" s="168" t="s">
        <v>9356</v>
      </c>
      <c r="J5620" s="173">
        <v>1.0</v>
      </c>
      <c r="K5620" s="31" t="s">
        <v>945</v>
      </c>
      <c r="L5620" s="31" t="s">
        <v>134</v>
      </c>
      <c r="M5620" s="174">
        <v>45764.0</v>
      </c>
      <c r="N5620" s="31" t="s">
        <v>78</v>
      </c>
      <c r="O5620" s="173">
        <v>1.0</v>
      </c>
    </row>
    <row r="5621">
      <c r="A5621" s="99" t="s">
        <v>12405</v>
      </c>
      <c r="B5621" s="168" t="s">
        <v>12406</v>
      </c>
      <c r="C5621" s="31" t="s">
        <v>1725</v>
      </c>
      <c r="D5621" s="168" t="s">
        <v>12407</v>
      </c>
      <c r="E5621" s="31" t="s">
        <v>12408</v>
      </c>
      <c r="F5621" s="31" t="s">
        <v>178</v>
      </c>
      <c r="G5621" s="163" t="s">
        <v>1728</v>
      </c>
      <c r="H5621" s="31" t="s">
        <v>1728</v>
      </c>
      <c r="I5621" s="168" t="s">
        <v>9356</v>
      </c>
      <c r="J5621" s="173">
        <v>1.0</v>
      </c>
      <c r="K5621" s="31" t="s">
        <v>945</v>
      </c>
      <c r="L5621" s="31" t="s">
        <v>134</v>
      </c>
      <c r="M5621" s="174">
        <v>45764.0</v>
      </c>
      <c r="N5621" s="31" t="s">
        <v>78</v>
      </c>
      <c r="O5621" s="173">
        <v>1.0</v>
      </c>
    </row>
    <row r="5622">
      <c r="A5622" s="99" t="s">
        <v>12409</v>
      </c>
      <c r="B5622" s="168" t="s">
        <v>12406</v>
      </c>
      <c r="C5622" s="31" t="s">
        <v>1732</v>
      </c>
      <c r="D5622" s="168" t="s">
        <v>12407</v>
      </c>
      <c r="E5622" s="31" t="s">
        <v>12408</v>
      </c>
      <c r="F5622" s="31" t="s">
        <v>178</v>
      </c>
      <c r="G5622" s="168" t="s">
        <v>11502</v>
      </c>
      <c r="H5622" s="31" t="s">
        <v>11503</v>
      </c>
      <c r="I5622" s="168" t="s">
        <v>9356</v>
      </c>
      <c r="J5622" s="173">
        <v>1.0</v>
      </c>
      <c r="K5622" s="31" t="s">
        <v>945</v>
      </c>
      <c r="L5622" s="31" t="s">
        <v>134</v>
      </c>
      <c r="M5622" s="174">
        <v>45764.0</v>
      </c>
      <c r="N5622" s="31" t="s">
        <v>78</v>
      </c>
      <c r="O5622" s="173">
        <v>1.0</v>
      </c>
    </row>
    <row r="5623">
      <c r="A5623" s="99" t="s">
        <v>12410</v>
      </c>
      <c r="B5623" s="168" t="s">
        <v>12411</v>
      </c>
      <c r="C5623" s="31" t="s">
        <v>1725</v>
      </c>
      <c r="D5623" s="168" t="s">
        <v>12412</v>
      </c>
      <c r="E5623" s="31" t="s">
        <v>12413</v>
      </c>
      <c r="F5623" s="31" t="s">
        <v>132</v>
      </c>
      <c r="G5623" s="163" t="s">
        <v>1728</v>
      </c>
      <c r="H5623" s="31" t="s">
        <v>1728</v>
      </c>
      <c r="I5623" s="168" t="s">
        <v>1755</v>
      </c>
      <c r="J5623" s="173">
        <v>1.0</v>
      </c>
      <c r="K5623" s="31" t="s">
        <v>9</v>
      </c>
      <c r="L5623" s="31" t="s">
        <v>134</v>
      </c>
      <c r="M5623" s="174">
        <v>45764.0</v>
      </c>
      <c r="N5623" s="31" t="s">
        <v>78</v>
      </c>
      <c r="O5623" s="173">
        <v>1.0</v>
      </c>
    </row>
    <row r="5624">
      <c r="A5624" s="99" t="s">
        <v>12414</v>
      </c>
      <c r="B5624" s="168" t="s">
        <v>12372</v>
      </c>
      <c r="C5624" s="31" t="s">
        <v>1735</v>
      </c>
      <c r="D5624" s="168" t="s">
        <v>12373</v>
      </c>
      <c r="E5624" s="31" t="s">
        <v>12374</v>
      </c>
      <c r="F5624" s="31" t="s">
        <v>178</v>
      </c>
      <c r="G5624" s="168" t="s">
        <v>10510</v>
      </c>
      <c r="H5624" s="31" t="s">
        <v>10511</v>
      </c>
      <c r="I5624" s="168" t="s">
        <v>9356</v>
      </c>
      <c r="J5624" s="173">
        <v>1.0</v>
      </c>
      <c r="K5624" s="31" t="s">
        <v>945</v>
      </c>
      <c r="L5624" s="31" t="s">
        <v>134</v>
      </c>
      <c r="M5624" s="174">
        <v>45764.0</v>
      </c>
      <c r="N5624" s="31" t="s">
        <v>78</v>
      </c>
      <c r="O5624" s="173">
        <v>1.0</v>
      </c>
    </row>
    <row r="5625">
      <c r="A5625" s="99" t="s">
        <v>12415</v>
      </c>
      <c r="B5625" s="168" t="s">
        <v>12416</v>
      </c>
      <c r="C5625" s="31" t="s">
        <v>1725</v>
      </c>
      <c r="D5625" s="168" t="s">
        <v>12417</v>
      </c>
      <c r="E5625" s="31" t="s">
        <v>12418</v>
      </c>
      <c r="F5625" s="31" t="s">
        <v>178</v>
      </c>
      <c r="G5625" s="163" t="s">
        <v>1728</v>
      </c>
      <c r="H5625" s="31" t="s">
        <v>1728</v>
      </c>
      <c r="I5625" s="168" t="s">
        <v>9356</v>
      </c>
      <c r="J5625" s="173">
        <v>1.0</v>
      </c>
      <c r="K5625" s="31" t="s">
        <v>945</v>
      </c>
      <c r="L5625" s="31" t="s">
        <v>134</v>
      </c>
      <c r="M5625" s="174">
        <v>45764.0</v>
      </c>
      <c r="N5625" s="31" t="s">
        <v>78</v>
      </c>
      <c r="O5625" s="173">
        <v>1.0</v>
      </c>
    </row>
    <row r="5626">
      <c r="A5626" s="99" t="s">
        <v>12419</v>
      </c>
      <c r="B5626" s="168" t="s">
        <v>12170</v>
      </c>
      <c r="C5626" s="31" t="s">
        <v>1735</v>
      </c>
      <c r="D5626" s="168" t="s">
        <v>12171</v>
      </c>
      <c r="E5626" s="31" t="s">
        <v>9011</v>
      </c>
      <c r="F5626" s="31" t="s">
        <v>401</v>
      </c>
      <c r="G5626" s="168" t="s">
        <v>1736</v>
      </c>
      <c r="H5626" s="31" t="s">
        <v>1733</v>
      </c>
      <c r="I5626" s="168" t="s">
        <v>1755</v>
      </c>
      <c r="J5626" s="173">
        <v>1.0</v>
      </c>
      <c r="K5626" s="31" t="s">
        <v>9</v>
      </c>
      <c r="L5626" s="31" t="s">
        <v>134</v>
      </c>
      <c r="M5626" s="174">
        <v>45764.0</v>
      </c>
      <c r="N5626" s="31" t="s">
        <v>78</v>
      </c>
      <c r="O5626" s="173">
        <v>1.0</v>
      </c>
    </row>
    <row r="5627">
      <c r="A5627" s="99" t="s">
        <v>12420</v>
      </c>
      <c r="B5627" s="168" t="s">
        <v>12416</v>
      </c>
      <c r="C5627" s="31" t="s">
        <v>1732</v>
      </c>
      <c r="D5627" s="168" t="s">
        <v>12417</v>
      </c>
      <c r="E5627" s="31" t="s">
        <v>12418</v>
      </c>
      <c r="F5627" s="31" t="s">
        <v>178</v>
      </c>
      <c r="G5627" s="168" t="s">
        <v>11502</v>
      </c>
      <c r="H5627" s="31" t="s">
        <v>11503</v>
      </c>
      <c r="I5627" s="168" t="s">
        <v>9356</v>
      </c>
      <c r="J5627" s="173">
        <v>1.0</v>
      </c>
      <c r="K5627" s="31" t="s">
        <v>945</v>
      </c>
      <c r="L5627" s="31" t="s">
        <v>134</v>
      </c>
      <c r="M5627" s="174">
        <v>45764.0</v>
      </c>
      <c r="N5627" s="31" t="s">
        <v>78</v>
      </c>
      <c r="O5627" s="173">
        <v>1.0</v>
      </c>
    </row>
    <row r="5628">
      <c r="A5628" s="99" t="s">
        <v>12421</v>
      </c>
      <c r="B5628" s="168" t="s">
        <v>12411</v>
      </c>
      <c r="C5628" s="31" t="s">
        <v>1732</v>
      </c>
      <c r="D5628" s="168" t="s">
        <v>12412</v>
      </c>
      <c r="E5628" s="31" t="s">
        <v>12413</v>
      </c>
      <c r="F5628" s="31" t="s">
        <v>132</v>
      </c>
      <c r="G5628" s="168" t="s">
        <v>6811</v>
      </c>
      <c r="H5628" s="31" t="s">
        <v>6812</v>
      </c>
      <c r="I5628" s="168" t="s">
        <v>1755</v>
      </c>
      <c r="J5628" s="173">
        <v>1.0</v>
      </c>
      <c r="K5628" s="31" t="s">
        <v>9</v>
      </c>
      <c r="L5628" s="31" t="s">
        <v>134</v>
      </c>
      <c r="M5628" s="174">
        <v>45764.0</v>
      </c>
      <c r="N5628" s="31" t="s">
        <v>78</v>
      </c>
      <c r="O5628" s="173">
        <v>1.0</v>
      </c>
    </row>
    <row r="5629">
      <c r="A5629" s="99" t="s">
        <v>12422</v>
      </c>
      <c r="B5629" s="168" t="s">
        <v>12402</v>
      </c>
      <c r="C5629" s="31" t="s">
        <v>1732</v>
      </c>
      <c r="D5629" s="168" t="s">
        <v>12403</v>
      </c>
      <c r="E5629" s="31" t="s">
        <v>12404</v>
      </c>
      <c r="F5629" s="31" t="s">
        <v>517</v>
      </c>
      <c r="G5629" s="168" t="s">
        <v>6811</v>
      </c>
      <c r="H5629" s="31" t="s">
        <v>6812</v>
      </c>
      <c r="I5629" s="168" t="s">
        <v>9356</v>
      </c>
      <c r="J5629" s="173">
        <v>1.0</v>
      </c>
      <c r="K5629" s="31" t="s">
        <v>945</v>
      </c>
      <c r="L5629" s="31" t="s">
        <v>134</v>
      </c>
      <c r="M5629" s="174">
        <v>45764.0</v>
      </c>
      <c r="N5629" s="31" t="s">
        <v>78</v>
      </c>
      <c r="O5629" s="173">
        <v>1.0</v>
      </c>
    </row>
    <row r="5630">
      <c r="A5630" s="99" t="s">
        <v>12423</v>
      </c>
      <c r="B5630" s="168" t="s">
        <v>12424</v>
      </c>
      <c r="C5630" s="31" t="s">
        <v>1725</v>
      </c>
      <c r="D5630" s="168" t="s">
        <v>12425</v>
      </c>
      <c r="E5630" s="31" t="s">
        <v>12426</v>
      </c>
      <c r="F5630" s="31" t="s">
        <v>129</v>
      </c>
      <c r="G5630" s="163" t="s">
        <v>1728</v>
      </c>
      <c r="H5630" s="31" t="s">
        <v>1728</v>
      </c>
      <c r="I5630" s="168" t="s">
        <v>9356</v>
      </c>
      <c r="J5630" s="173">
        <v>1.0</v>
      </c>
      <c r="K5630" s="31" t="s">
        <v>945</v>
      </c>
      <c r="L5630" s="31" t="s">
        <v>134</v>
      </c>
      <c r="M5630" s="174">
        <v>45764.0</v>
      </c>
      <c r="N5630" s="31" t="s">
        <v>78</v>
      </c>
      <c r="O5630" s="173">
        <v>1.0</v>
      </c>
    </row>
    <row r="5631">
      <c r="A5631" s="99" t="s">
        <v>12427</v>
      </c>
      <c r="B5631" s="168" t="s">
        <v>12428</v>
      </c>
      <c r="C5631" s="31" t="s">
        <v>1725</v>
      </c>
      <c r="D5631" s="168" t="s">
        <v>12429</v>
      </c>
      <c r="E5631" s="31" t="s">
        <v>6223</v>
      </c>
      <c r="F5631" s="31" t="s">
        <v>131</v>
      </c>
      <c r="G5631" s="163" t="s">
        <v>1728</v>
      </c>
      <c r="H5631" s="31" t="s">
        <v>1728</v>
      </c>
      <c r="I5631" s="168" t="s">
        <v>1755</v>
      </c>
      <c r="J5631" s="173">
        <v>1.0</v>
      </c>
      <c r="K5631" s="31" t="s">
        <v>9</v>
      </c>
      <c r="L5631" s="31" t="s">
        <v>134</v>
      </c>
      <c r="M5631" s="174">
        <v>45764.0</v>
      </c>
      <c r="N5631" s="31" t="s">
        <v>78</v>
      </c>
      <c r="O5631" s="173">
        <v>1.0</v>
      </c>
    </row>
    <row r="5632">
      <c r="A5632" s="99" t="s">
        <v>12430</v>
      </c>
      <c r="B5632" s="168" t="s">
        <v>12218</v>
      </c>
      <c r="C5632" s="31" t="s">
        <v>1735</v>
      </c>
      <c r="D5632" s="168" t="s">
        <v>12219</v>
      </c>
      <c r="E5632" s="31" t="s">
        <v>12220</v>
      </c>
      <c r="F5632" s="31" t="s">
        <v>517</v>
      </c>
      <c r="G5632" s="168" t="s">
        <v>8829</v>
      </c>
      <c r="H5632" s="31" t="s">
        <v>8830</v>
      </c>
      <c r="I5632" s="168" t="s">
        <v>9356</v>
      </c>
      <c r="J5632" s="173">
        <v>1.0</v>
      </c>
      <c r="K5632" s="31" t="s">
        <v>945</v>
      </c>
      <c r="L5632" s="31" t="s">
        <v>134</v>
      </c>
      <c r="M5632" s="174">
        <v>45764.0</v>
      </c>
      <c r="N5632" s="31" t="s">
        <v>78</v>
      </c>
      <c r="O5632" s="173">
        <v>1.0</v>
      </c>
    </row>
    <row r="5633">
      <c r="A5633" s="99" t="s">
        <v>12431</v>
      </c>
      <c r="B5633" s="168" t="s">
        <v>12424</v>
      </c>
      <c r="C5633" s="31" t="s">
        <v>1732</v>
      </c>
      <c r="D5633" s="168" t="s">
        <v>12425</v>
      </c>
      <c r="E5633" s="31" t="s">
        <v>12426</v>
      </c>
      <c r="F5633" s="31" t="s">
        <v>129</v>
      </c>
      <c r="G5633" s="168" t="s">
        <v>7953</v>
      </c>
      <c r="H5633" s="31" t="s">
        <v>7912</v>
      </c>
      <c r="I5633" s="168" t="s">
        <v>9356</v>
      </c>
      <c r="J5633" s="173">
        <v>1.0</v>
      </c>
      <c r="K5633" s="31" t="s">
        <v>945</v>
      </c>
      <c r="L5633" s="31" t="s">
        <v>134</v>
      </c>
      <c r="M5633" s="174">
        <v>45764.0</v>
      </c>
      <c r="N5633" s="31" t="s">
        <v>78</v>
      </c>
      <c r="O5633" s="173">
        <v>1.0</v>
      </c>
    </row>
    <row r="5634">
      <c r="A5634" s="99" t="s">
        <v>12432</v>
      </c>
      <c r="B5634" s="168" t="s">
        <v>12433</v>
      </c>
      <c r="C5634" s="31" t="s">
        <v>1725</v>
      </c>
      <c r="D5634" s="168" t="s">
        <v>12434</v>
      </c>
      <c r="E5634" s="31" t="s">
        <v>12435</v>
      </c>
      <c r="F5634" s="31" t="s">
        <v>725</v>
      </c>
      <c r="G5634" s="163" t="s">
        <v>1728</v>
      </c>
      <c r="H5634" s="31" t="s">
        <v>1728</v>
      </c>
      <c r="I5634" s="168" t="s">
        <v>1729</v>
      </c>
      <c r="J5634" s="173">
        <v>1.0</v>
      </c>
      <c r="K5634" s="31" t="s">
        <v>82</v>
      </c>
      <c r="L5634" s="31" t="s">
        <v>134</v>
      </c>
      <c r="M5634" s="174">
        <v>45764.0</v>
      </c>
      <c r="N5634" s="31" t="s">
        <v>78</v>
      </c>
      <c r="O5634" s="173">
        <v>1.0</v>
      </c>
    </row>
    <row r="5635">
      <c r="A5635" s="99" t="s">
        <v>12436</v>
      </c>
      <c r="B5635" s="168" t="s">
        <v>12389</v>
      </c>
      <c r="C5635" s="31" t="s">
        <v>1735</v>
      </c>
      <c r="D5635" s="168" t="s">
        <v>12390</v>
      </c>
      <c r="E5635" s="31" t="s">
        <v>12391</v>
      </c>
      <c r="F5635" s="31" t="s">
        <v>401</v>
      </c>
      <c r="G5635" s="168" t="s">
        <v>1736</v>
      </c>
      <c r="H5635" s="31" t="s">
        <v>1733</v>
      </c>
      <c r="I5635" s="168" t="s">
        <v>1755</v>
      </c>
      <c r="J5635" s="173">
        <v>1.0</v>
      </c>
      <c r="K5635" s="31" t="s">
        <v>9</v>
      </c>
      <c r="L5635" s="31" t="s">
        <v>134</v>
      </c>
      <c r="M5635" s="174">
        <v>45764.0</v>
      </c>
      <c r="N5635" s="31" t="s">
        <v>78</v>
      </c>
      <c r="O5635" s="173">
        <v>1.0</v>
      </c>
    </row>
    <row r="5636">
      <c r="A5636" s="99" t="s">
        <v>12437</v>
      </c>
      <c r="B5636" s="168" t="s">
        <v>12428</v>
      </c>
      <c r="C5636" s="31" t="s">
        <v>1732</v>
      </c>
      <c r="D5636" s="168" t="s">
        <v>12429</v>
      </c>
      <c r="E5636" s="31" t="s">
        <v>6223</v>
      </c>
      <c r="F5636" s="31" t="s">
        <v>131</v>
      </c>
      <c r="G5636" s="168" t="s">
        <v>6736</v>
      </c>
      <c r="H5636" s="31" t="s">
        <v>6716</v>
      </c>
      <c r="I5636" s="168" t="s">
        <v>1755</v>
      </c>
      <c r="J5636" s="173">
        <v>1.0</v>
      </c>
      <c r="K5636" s="31" t="s">
        <v>9</v>
      </c>
      <c r="L5636" s="31" t="s">
        <v>134</v>
      </c>
      <c r="M5636" s="174">
        <v>45764.0</v>
      </c>
      <c r="N5636" s="31" t="s">
        <v>78</v>
      </c>
      <c r="O5636" s="173">
        <v>1.0</v>
      </c>
    </row>
    <row r="5637">
      <c r="A5637" s="99" t="s">
        <v>12438</v>
      </c>
      <c r="B5637" s="168" t="s">
        <v>12439</v>
      </c>
      <c r="C5637" s="31" t="s">
        <v>1725</v>
      </c>
      <c r="D5637" s="168" t="s">
        <v>12440</v>
      </c>
      <c r="E5637" s="31" t="s">
        <v>12441</v>
      </c>
      <c r="F5637" s="31" t="s">
        <v>725</v>
      </c>
      <c r="G5637" s="163" t="s">
        <v>1728</v>
      </c>
      <c r="H5637" s="31" t="s">
        <v>1728</v>
      </c>
      <c r="I5637" s="168" t="s">
        <v>9356</v>
      </c>
      <c r="J5637" s="173">
        <v>1.0</v>
      </c>
      <c r="K5637" s="31" t="s">
        <v>945</v>
      </c>
      <c r="L5637" s="31" t="s">
        <v>134</v>
      </c>
      <c r="M5637" s="174">
        <v>45764.0</v>
      </c>
      <c r="N5637" s="31" t="s">
        <v>78</v>
      </c>
      <c r="O5637" s="173">
        <v>1.0</v>
      </c>
    </row>
    <row r="5638">
      <c r="A5638" s="99" t="s">
        <v>12442</v>
      </c>
      <c r="B5638" s="168" t="s">
        <v>12439</v>
      </c>
      <c r="C5638" s="31" t="s">
        <v>1732</v>
      </c>
      <c r="D5638" s="168" t="s">
        <v>12440</v>
      </c>
      <c r="E5638" s="31" t="s">
        <v>12441</v>
      </c>
      <c r="F5638" s="31" t="s">
        <v>725</v>
      </c>
      <c r="G5638" s="168" t="s">
        <v>7953</v>
      </c>
      <c r="H5638" s="31" t="s">
        <v>7912</v>
      </c>
      <c r="I5638" s="168" t="s">
        <v>9356</v>
      </c>
      <c r="J5638" s="173">
        <v>1.0</v>
      </c>
      <c r="K5638" s="31" t="s">
        <v>945</v>
      </c>
      <c r="L5638" s="31" t="s">
        <v>134</v>
      </c>
      <c r="M5638" s="174">
        <v>45764.0</v>
      </c>
      <c r="N5638" s="31" t="s">
        <v>78</v>
      </c>
      <c r="O5638" s="173">
        <v>1.0</v>
      </c>
    </row>
    <row r="5639">
      <c r="A5639" s="99" t="s">
        <v>12443</v>
      </c>
      <c r="B5639" s="168" t="s">
        <v>12444</v>
      </c>
      <c r="C5639" s="31" t="s">
        <v>1725</v>
      </c>
      <c r="D5639" s="168" t="s">
        <v>12445</v>
      </c>
      <c r="E5639" s="31" t="s">
        <v>12446</v>
      </c>
      <c r="F5639" s="31" t="s">
        <v>725</v>
      </c>
      <c r="G5639" s="163" t="s">
        <v>1728</v>
      </c>
      <c r="H5639" s="31" t="s">
        <v>1728</v>
      </c>
      <c r="I5639" s="168" t="s">
        <v>1755</v>
      </c>
      <c r="J5639" s="173">
        <v>1.0</v>
      </c>
      <c r="K5639" s="31" t="s">
        <v>9</v>
      </c>
      <c r="L5639" s="31" t="s">
        <v>134</v>
      </c>
      <c r="M5639" s="174">
        <v>45764.0</v>
      </c>
      <c r="N5639" s="31" t="s">
        <v>78</v>
      </c>
      <c r="O5639" s="173">
        <v>1.0</v>
      </c>
    </row>
    <row r="5640">
      <c r="A5640" s="99" t="s">
        <v>12447</v>
      </c>
      <c r="B5640" s="168" t="s">
        <v>12444</v>
      </c>
      <c r="C5640" s="31" t="s">
        <v>1732</v>
      </c>
      <c r="D5640" s="168" t="s">
        <v>12445</v>
      </c>
      <c r="E5640" s="31" t="s">
        <v>12446</v>
      </c>
      <c r="F5640" s="31" t="s">
        <v>725</v>
      </c>
      <c r="G5640" s="168" t="s">
        <v>10510</v>
      </c>
      <c r="H5640" s="31" t="s">
        <v>10511</v>
      </c>
      <c r="I5640" s="168" t="s">
        <v>1755</v>
      </c>
      <c r="J5640" s="173">
        <v>1.0</v>
      </c>
      <c r="K5640" s="31" t="s">
        <v>9</v>
      </c>
      <c r="L5640" s="31" t="s">
        <v>134</v>
      </c>
      <c r="M5640" s="174">
        <v>45764.0</v>
      </c>
      <c r="N5640" s="31" t="s">
        <v>78</v>
      </c>
      <c r="O5640" s="173">
        <v>1.0</v>
      </c>
    </row>
    <row r="5641">
      <c r="A5641" s="99" t="s">
        <v>12448</v>
      </c>
      <c r="B5641" s="168" t="s">
        <v>12193</v>
      </c>
      <c r="C5641" s="31" t="s">
        <v>1735</v>
      </c>
      <c r="D5641" s="168" t="s">
        <v>12194</v>
      </c>
      <c r="E5641" s="31" t="s">
        <v>12195</v>
      </c>
      <c r="F5641" s="31" t="s">
        <v>403</v>
      </c>
      <c r="G5641" s="168" t="s">
        <v>1749</v>
      </c>
      <c r="H5641" s="31" t="s">
        <v>1742</v>
      </c>
      <c r="I5641" s="168" t="s">
        <v>1755</v>
      </c>
      <c r="J5641" s="173">
        <v>1.0</v>
      </c>
      <c r="K5641" s="31" t="s">
        <v>9</v>
      </c>
      <c r="L5641" s="31" t="s">
        <v>134</v>
      </c>
      <c r="M5641" s="174">
        <v>45764.0</v>
      </c>
      <c r="N5641" s="31" t="s">
        <v>78</v>
      </c>
      <c r="O5641" s="173">
        <v>1.0</v>
      </c>
    </row>
    <row r="5642">
      <c r="A5642" s="99" t="s">
        <v>12449</v>
      </c>
      <c r="B5642" s="168" t="s">
        <v>12393</v>
      </c>
      <c r="C5642" s="31" t="s">
        <v>1735</v>
      </c>
      <c r="D5642" s="168" t="s">
        <v>12394</v>
      </c>
      <c r="E5642" s="31" t="s">
        <v>3016</v>
      </c>
      <c r="F5642" s="31" t="s">
        <v>722</v>
      </c>
      <c r="G5642" s="168" t="s">
        <v>6891</v>
      </c>
      <c r="H5642" s="31" t="s">
        <v>6719</v>
      </c>
      <c r="I5642" s="168" t="s">
        <v>1755</v>
      </c>
      <c r="J5642" s="173">
        <v>1.0</v>
      </c>
      <c r="K5642" s="31" t="s">
        <v>9</v>
      </c>
      <c r="L5642" s="31" t="s">
        <v>134</v>
      </c>
      <c r="M5642" s="174">
        <v>45764.0</v>
      </c>
      <c r="N5642" s="31" t="s">
        <v>78</v>
      </c>
      <c r="O5642" s="173">
        <v>1.0</v>
      </c>
    </row>
    <row r="5643">
      <c r="A5643" s="99" t="s">
        <v>12450</v>
      </c>
      <c r="B5643" s="168" t="s">
        <v>12451</v>
      </c>
      <c r="C5643" s="31" t="s">
        <v>1725</v>
      </c>
      <c r="D5643" s="168" t="s">
        <v>12452</v>
      </c>
      <c r="E5643" s="31" t="s">
        <v>12453</v>
      </c>
      <c r="F5643" s="31" t="s">
        <v>132</v>
      </c>
      <c r="G5643" s="163" t="s">
        <v>1728</v>
      </c>
      <c r="H5643" s="31" t="s">
        <v>1728</v>
      </c>
      <c r="I5643" s="168" t="s">
        <v>9356</v>
      </c>
      <c r="J5643" s="173">
        <v>1.0</v>
      </c>
      <c r="K5643" s="31" t="s">
        <v>945</v>
      </c>
      <c r="L5643" s="31" t="s">
        <v>134</v>
      </c>
      <c r="M5643" s="174">
        <v>45764.0</v>
      </c>
      <c r="N5643" s="31" t="s">
        <v>78</v>
      </c>
      <c r="O5643" s="173">
        <v>1.0</v>
      </c>
    </row>
    <row r="5644">
      <c r="A5644" s="99" t="s">
        <v>12454</v>
      </c>
      <c r="B5644" s="168" t="s">
        <v>12273</v>
      </c>
      <c r="C5644" s="31" t="s">
        <v>1735</v>
      </c>
      <c r="D5644" s="168" t="s">
        <v>12274</v>
      </c>
      <c r="E5644" s="31" t="s">
        <v>11335</v>
      </c>
      <c r="F5644" s="31" t="s">
        <v>178</v>
      </c>
      <c r="G5644" s="168" t="s">
        <v>11502</v>
      </c>
      <c r="H5644" s="31" t="s">
        <v>11503</v>
      </c>
      <c r="I5644" s="168" t="s">
        <v>9356</v>
      </c>
      <c r="J5644" s="173">
        <v>1.0</v>
      </c>
      <c r="K5644" s="31" t="s">
        <v>945</v>
      </c>
      <c r="L5644" s="31" t="s">
        <v>134</v>
      </c>
      <c r="M5644" s="174">
        <v>45764.0</v>
      </c>
      <c r="N5644" s="31" t="s">
        <v>78</v>
      </c>
      <c r="O5644" s="173">
        <v>1.0</v>
      </c>
    </row>
    <row r="5645">
      <c r="A5645" s="99" t="s">
        <v>12455</v>
      </c>
      <c r="B5645" s="168" t="s">
        <v>12451</v>
      </c>
      <c r="C5645" s="31" t="s">
        <v>1732</v>
      </c>
      <c r="D5645" s="168" t="s">
        <v>12452</v>
      </c>
      <c r="E5645" s="31" t="s">
        <v>12453</v>
      </c>
      <c r="F5645" s="31" t="s">
        <v>132</v>
      </c>
      <c r="G5645" s="168" t="s">
        <v>6811</v>
      </c>
      <c r="H5645" s="31" t="s">
        <v>6812</v>
      </c>
      <c r="I5645" s="168" t="s">
        <v>9356</v>
      </c>
      <c r="J5645" s="173">
        <v>1.0</v>
      </c>
      <c r="K5645" s="31" t="s">
        <v>945</v>
      </c>
      <c r="L5645" s="31" t="s">
        <v>134</v>
      </c>
      <c r="M5645" s="174">
        <v>45764.0</v>
      </c>
      <c r="N5645" s="31" t="s">
        <v>78</v>
      </c>
      <c r="O5645" s="173">
        <v>1.0</v>
      </c>
    </row>
    <row r="5646">
      <c r="A5646" s="99" t="s">
        <v>12456</v>
      </c>
      <c r="B5646" s="168" t="s">
        <v>12433</v>
      </c>
      <c r="C5646" s="31" t="s">
        <v>1732</v>
      </c>
      <c r="D5646" s="168" t="s">
        <v>12434</v>
      </c>
      <c r="E5646" s="31" t="s">
        <v>12435</v>
      </c>
      <c r="F5646" s="31" t="s">
        <v>725</v>
      </c>
      <c r="G5646" s="168" t="s">
        <v>10510</v>
      </c>
      <c r="H5646" s="31" t="s">
        <v>10511</v>
      </c>
      <c r="I5646" s="168" t="s">
        <v>1729</v>
      </c>
      <c r="J5646" s="173">
        <v>1.0</v>
      </c>
      <c r="K5646" s="31" t="s">
        <v>82</v>
      </c>
      <c r="L5646" s="31" t="s">
        <v>134</v>
      </c>
      <c r="M5646" s="174">
        <v>45764.0</v>
      </c>
      <c r="N5646" s="31" t="s">
        <v>78</v>
      </c>
      <c r="O5646" s="173">
        <v>1.0</v>
      </c>
    </row>
    <row r="5647">
      <c r="A5647" s="99" t="s">
        <v>12457</v>
      </c>
      <c r="B5647" s="168" t="s">
        <v>12458</v>
      </c>
      <c r="C5647" s="31" t="s">
        <v>1725</v>
      </c>
      <c r="D5647" s="168" t="s">
        <v>12459</v>
      </c>
      <c r="E5647" s="31" t="s">
        <v>12460</v>
      </c>
      <c r="F5647" s="31" t="s">
        <v>132</v>
      </c>
      <c r="G5647" s="163" t="s">
        <v>1728</v>
      </c>
      <c r="H5647" s="31" t="s">
        <v>1728</v>
      </c>
      <c r="I5647" s="168" t="s">
        <v>9356</v>
      </c>
      <c r="J5647" s="173">
        <v>1.0</v>
      </c>
      <c r="K5647" s="31" t="s">
        <v>945</v>
      </c>
      <c r="L5647" s="31" t="s">
        <v>134</v>
      </c>
      <c r="M5647" s="174">
        <v>45764.0</v>
      </c>
      <c r="N5647" s="31" t="s">
        <v>78</v>
      </c>
      <c r="O5647" s="173">
        <v>1.0</v>
      </c>
    </row>
    <row r="5648">
      <c r="A5648" s="99" t="s">
        <v>12461</v>
      </c>
      <c r="B5648" s="168" t="s">
        <v>12458</v>
      </c>
      <c r="C5648" s="31" t="s">
        <v>1732</v>
      </c>
      <c r="D5648" s="168" t="s">
        <v>12459</v>
      </c>
      <c r="E5648" s="31" t="s">
        <v>12460</v>
      </c>
      <c r="F5648" s="31" t="s">
        <v>132</v>
      </c>
      <c r="G5648" s="168" t="s">
        <v>6811</v>
      </c>
      <c r="H5648" s="31" t="s">
        <v>6812</v>
      </c>
      <c r="I5648" s="168" t="s">
        <v>9356</v>
      </c>
      <c r="J5648" s="173">
        <v>1.0</v>
      </c>
      <c r="K5648" s="31" t="s">
        <v>945</v>
      </c>
      <c r="L5648" s="31" t="s">
        <v>134</v>
      </c>
      <c r="M5648" s="174">
        <v>45764.0</v>
      </c>
      <c r="N5648" s="31" t="s">
        <v>78</v>
      </c>
      <c r="O5648" s="173">
        <v>1.0</v>
      </c>
    </row>
    <row r="5649">
      <c r="A5649" s="99" t="s">
        <v>12462</v>
      </c>
      <c r="B5649" s="168" t="s">
        <v>12297</v>
      </c>
      <c r="C5649" s="31" t="s">
        <v>1735</v>
      </c>
      <c r="D5649" s="168" t="s">
        <v>12298</v>
      </c>
      <c r="E5649" s="31" t="s">
        <v>12299</v>
      </c>
      <c r="F5649" s="31" t="s">
        <v>722</v>
      </c>
      <c r="G5649" s="168" t="s">
        <v>8012</v>
      </c>
      <c r="H5649" s="31" t="s">
        <v>7841</v>
      </c>
      <c r="I5649" s="168" t="s">
        <v>1755</v>
      </c>
      <c r="J5649" s="173">
        <v>1.0</v>
      </c>
      <c r="K5649" s="31" t="s">
        <v>9</v>
      </c>
      <c r="L5649" s="31" t="s">
        <v>134</v>
      </c>
      <c r="M5649" s="174">
        <v>45764.0</v>
      </c>
      <c r="N5649" s="31" t="s">
        <v>78</v>
      </c>
      <c r="O5649" s="173">
        <v>1.0</v>
      </c>
    </row>
    <row r="5650">
      <c r="A5650" s="99" t="s">
        <v>12463</v>
      </c>
      <c r="B5650" s="168" t="s">
        <v>12332</v>
      </c>
      <c r="C5650" s="31" t="s">
        <v>1735</v>
      </c>
      <c r="D5650" s="168" t="s">
        <v>12333</v>
      </c>
      <c r="E5650" s="31" t="s">
        <v>12334</v>
      </c>
      <c r="F5650" s="31" t="s">
        <v>131</v>
      </c>
      <c r="G5650" s="168" t="s">
        <v>6811</v>
      </c>
      <c r="H5650" s="31" t="s">
        <v>6812</v>
      </c>
      <c r="I5650" s="168" t="s">
        <v>9356</v>
      </c>
      <c r="J5650" s="173">
        <v>1.0</v>
      </c>
      <c r="K5650" s="31" t="s">
        <v>945</v>
      </c>
      <c r="L5650" s="31" t="s">
        <v>134</v>
      </c>
      <c r="M5650" s="174">
        <v>45764.0</v>
      </c>
      <c r="N5650" s="31" t="s">
        <v>78</v>
      </c>
      <c r="O5650" s="173">
        <v>1.0</v>
      </c>
    </row>
    <row r="5651">
      <c r="A5651" s="99" t="s">
        <v>12464</v>
      </c>
      <c r="B5651" s="168" t="s">
        <v>12465</v>
      </c>
      <c r="C5651" s="31" t="s">
        <v>1725</v>
      </c>
      <c r="D5651" s="168" t="s">
        <v>12466</v>
      </c>
      <c r="E5651" s="31" t="s">
        <v>12467</v>
      </c>
      <c r="F5651" s="31" t="s">
        <v>132</v>
      </c>
      <c r="G5651" s="163" t="s">
        <v>1728</v>
      </c>
      <c r="H5651" s="31" t="s">
        <v>1728</v>
      </c>
      <c r="I5651" s="168" t="s">
        <v>1755</v>
      </c>
      <c r="J5651" s="173">
        <v>1.0</v>
      </c>
      <c r="K5651" s="31" t="s">
        <v>9</v>
      </c>
      <c r="L5651" s="31" t="s">
        <v>134</v>
      </c>
      <c r="M5651" s="174">
        <v>45764.0</v>
      </c>
      <c r="N5651" s="31" t="s">
        <v>78</v>
      </c>
      <c r="O5651" s="173">
        <v>1.0</v>
      </c>
    </row>
    <row r="5652">
      <c r="A5652" s="99" t="s">
        <v>12468</v>
      </c>
      <c r="B5652" s="168" t="s">
        <v>12469</v>
      </c>
      <c r="C5652" s="31" t="s">
        <v>1725</v>
      </c>
      <c r="D5652" s="168" t="s">
        <v>12470</v>
      </c>
      <c r="E5652" s="31" t="s">
        <v>12471</v>
      </c>
      <c r="F5652" s="31" t="s">
        <v>722</v>
      </c>
      <c r="G5652" s="163" t="s">
        <v>1728</v>
      </c>
      <c r="H5652" s="31" t="s">
        <v>1728</v>
      </c>
      <c r="I5652" s="168" t="s">
        <v>1755</v>
      </c>
      <c r="J5652" s="173">
        <v>1.0</v>
      </c>
      <c r="K5652" s="31" t="s">
        <v>9</v>
      </c>
      <c r="L5652" s="31" t="s">
        <v>134</v>
      </c>
      <c r="M5652" s="174">
        <v>45764.0</v>
      </c>
      <c r="N5652" s="31" t="s">
        <v>78</v>
      </c>
      <c r="O5652" s="173">
        <v>1.0</v>
      </c>
    </row>
    <row r="5653">
      <c r="A5653" s="99" t="s">
        <v>12472</v>
      </c>
      <c r="B5653" s="168" t="s">
        <v>12469</v>
      </c>
      <c r="C5653" s="31" t="s">
        <v>1725</v>
      </c>
      <c r="D5653" s="168" t="s">
        <v>12470</v>
      </c>
      <c r="E5653" s="31" t="s">
        <v>12471</v>
      </c>
      <c r="F5653" s="31" t="s">
        <v>722</v>
      </c>
      <c r="G5653" s="163" t="s">
        <v>1728</v>
      </c>
      <c r="H5653" s="31" t="s">
        <v>1728</v>
      </c>
      <c r="I5653" s="168" t="s">
        <v>9356</v>
      </c>
      <c r="J5653" s="173">
        <v>1.0</v>
      </c>
      <c r="K5653" s="31" t="s">
        <v>945</v>
      </c>
      <c r="L5653" s="31" t="s">
        <v>134</v>
      </c>
      <c r="M5653" s="174">
        <v>45764.0</v>
      </c>
      <c r="N5653" s="31" t="s">
        <v>78</v>
      </c>
      <c r="O5653" s="173">
        <v>1.0</v>
      </c>
    </row>
    <row r="5654">
      <c r="A5654" s="99" t="s">
        <v>12473</v>
      </c>
      <c r="B5654" s="168" t="s">
        <v>12474</v>
      </c>
      <c r="C5654" s="31" t="s">
        <v>1725</v>
      </c>
      <c r="D5654" s="168" t="s">
        <v>12475</v>
      </c>
      <c r="E5654" s="31" t="s">
        <v>12476</v>
      </c>
      <c r="F5654" s="31" t="s">
        <v>830</v>
      </c>
      <c r="G5654" s="163" t="s">
        <v>1728</v>
      </c>
      <c r="H5654" s="31" t="s">
        <v>1728</v>
      </c>
      <c r="I5654" s="168" t="s">
        <v>1755</v>
      </c>
      <c r="J5654" s="173">
        <v>1.0</v>
      </c>
      <c r="K5654" s="31" t="s">
        <v>9</v>
      </c>
      <c r="L5654" s="31" t="s">
        <v>134</v>
      </c>
      <c r="M5654" s="174">
        <v>45764.0</v>
      </c>
      <c r="N5654" s="31" t="s">
        <v>78</v>
      </c>
      <c r="O5654" s="173">
        <v>1.0</v>
      </c>
    </row>
    <row r="5655">
      <c r="A5655" s="99" t="s">
        <v>12477</v>
      </c>
      <c r="B5655" s="168" t="s">
        <v>12469</v>
      </c>
      <c r="C5655" s="31" t="s">
        <v>1732</v>
      </c>
      <c r="D5655" s="168" t="s">
        <v>12470</v>
      </c>
      <c r="E5655" s="31" t="s">
        <v>12471</v>
      </c>
      <c r="F5655" s="31" t="s">
        <v>722</v>
      </c>
      <c r="G5655" s="168" t="s">
        <v>10510</v>
      </c>
      <c r="H5655" s="31" t="s">
        <v>10511</v>
      </c>
      <c r="I5655" s="168" t="s">
        <v>9356</v>
      </c>
      <c r="J5655" s="173">
        <v>1.0</v>
      </c>
      <c r="K5655" s="31" t="s">
        <v>945</v>
      </c>
      <c r="L5655" s="31" t="s">
        <v>134</v>
      </c>
      <c r="M5655" s="174">
        <v>45764.0</v>
      </c>
      <c r="N5655" s="31" t="s">
        <v>78</v>
      </c>
      <c r="O5655" s="173">
        <v>1.0</v>
      </c>
    </row>
    <row r="5656">
      <c r="A5656" s="99" t="s">
        <v>12478</v>
      </c>
      <c r="B5656" s="168" t="s">
        <v>12474</v>
      </c>
      <c r="C5656" s="31" t="s">
        <v>1732</v>
      </c>
      <c r="D5656" s="168" t="s">
        <v>12475</v>
      </c>
      <c r="E5656" s="31" t="s">
        <v>12476</v>
      </c>
      <c r="F5656" s="31" t="s">
        <v>830</v>
      </c>
      <c r="G5656" s="168" t="s">
        <v>6736</v>
      </c>
      <c r="H5656" s="31" t="s">
        <v>6716</v>
      </c>
      <c r="I5656" s="168" t="s">
        <v>1755</v>
      </c>
      <c r="J5656" s="173">
        <v>1.0</v>
      </c>
      <c r="K5656" s="31" t="s">
        <v>9</v>
      </c>
      <c r="L5656" s="31" t="s">
        <v>134</v>
      </c>
      <c r="M5656" s="174">
        <v>45764.0</v>
      </c>
      <c r="N5656" s="31" t="s">
        <v>78</v>
      </c>
      <c r="O5656" s="173">
        <v>1.0</v>
      </c>
    </row>
    <row r="5657">
      <c r="A5657" s="99" t="s">
        <v>12479</v>
      </c>
      <c r="B5657" s="168" t="s">
        <v>12465</v>
      </c>
      <c r="C5657" s="31" t="s">
        <v>1732</v>
      </c>
      <c r="D5657" s="168" t="s">
        <v>12466</v>
      </c>
      <c r="E5657" s="31" t="s">
        <v>12467</v>
      </c>
      <c r="F5657" s="31" t="s">
        <v>132</v>
      </c>
      <c r="G5657" s="168" t="s">
        <v>6736</v>
      </c>
      <c r="H5657" s="31" t="s">
        <v>6716</v>
      </c>
      <c r="I5657" s="168" t="s">
        <v>1755</v>
      </c>
      <c r="J5657" s="173">
        <v>1.0</v>
      </c>
      <c r="K5657" s="31" t="s">
        <v>9</v>
      </c>
      <c r="L5657" s="31" t="s">
        <v>134</v>
      </c>
      <c r="M5657" s="174">
        <v>45764.0</v>
      </c>
      <c r="N5657" s="31" t="s">
        <v>78</v>
      </c>
      <c r="O5657" s="173">
        <v>1.0</v>
      </c>
    </row>
    <row r="5658">
      <c r="A5658" s="99" t="s">
        <v>12480</v>
      </c>
      <c r="B5658" s="168" t="s">
        <v>12343</v>
      </c>
      <c r="C5658" s="31" t="s">
        <v>1735</v>
      </c>
      <c r="D5658" s="168" t="s">
        <v>12344</v>
      </c>
      <c r="E5658" s="31" t="s">
        <v>12345</v>
      </c>
      <c r="F5658" s="31" t="s">
        <v>403</v>
      </c>
      <c r="G5658" s="168" t="s">
        <v>1749</v>
      </c>
      <c r="H5658" s="31" t="s">
        <v>1742</v>
      </c>
      <c r="I5658" s="168" t="s">
        <v>9356</v>
      </c>
      <c r="J5658" s="173">
        <v>1.0</v>
      </c>
      <c r="K5658" s="31" t="s">
        <v>945</v>
      </c>
      <c r="L5658" s="31" t="s">
        <v>134</v>
      </c>
      <c r="M5658" s="174">
        <v>45764.0</v>
      </c>
      <c r="N5658" s="31" t="s">
        <v>78</v>
      </c>
      <c r="O5658" s="173">
        <v>1.0</v>
      </c>
    </row>
    <row r="5659">
      <c r="A5659" s="99" t="s">
        <v>12481</v>
      </c>
      <c r="B5659" s="168" t="s">
        <v>12292</v>
      </c>
      <c r="C5659" s="31" t="s">
        <v>1735</v>
      </c>
      <c r="D5659" s="168" t="s">
        <v>12293</v>
      </c>
      <c r="E5659" s="31" t="s">
        <v>12294</v>
      </c>
      <c r="F5659" s="31" t="s">
        <v>178</v>
      </c>
      <c r="G5659" s="168" t="s">
        <v>11502</v>
      </c>
      <c r="H5659" s="31" t="s">
        <v>11503</v>
      </c>
      <c r="I5659" s="168" t="s">
        <v>1729</v>
      </c>
      <c r="J5659" s="173">
        <v>1.0</v>
      </c>
      <c r="K5659" s="31" t="s">
        <v>82</v>
      </c>
      <c r="L5659" s="31" t="s">
        <v>134</v>
      </c>
      <c r="M5659" s="174">
        <v>45764.0</v>
      </c>
      <c r="N5659" s="31" t="s">
        <v>78</v>
      </c>
      <c r="O5659" s="173">
        <v>1.0</v>
      </c>
    </row>
    <row r="5660">
      <c r="A5660" s="99" t="s">
        <v>12482</v>
      </c>
      <c r="B5660" s="168" t="s">
        <v>12360</v>
      </c>
      <c r="C5660" s="31" t="s">
        <v>1735</v>
      </c>
      <c r="D5660" s="168" t="s">
        <v>12361</v>
      </c>
      <c r="E5660" s="31" t="s">
        <v>12362</v>
      </c>
      <c r="F5660" s="31" t="s">
        <v>513</v>
      </c>
      <c r="G5660" s="168" t="s">
        <v>1736</v>
      </c>
      <c r="H5660" s="31" t="s">
        <v>1733</v>
      </c>
      <c r="I5660" s="168" t="s">
        <v>9356</v>
      </c>
      <c r="J5660" s="173">
        <v>1.0</v>
      </c>
      <c r="K5660" s="31" t="s">
        <v>945</v>
      </c>
      <c r="L5660" s="31" t="s">
        <v>134</v>
      </c>
      <c r="M5660" s="174">
        <v>45764.0</v>
      </c>
      <c r="N5660" s="31" t="s">
        <v>78</v>
      </c>
      <c r="O5660" s="173">
        <v>1.0</v>
      </c>
    </row>
    <row r="5661">
      <c r="A5661" s="99" t="s">
        <v>12483</v>
      </c>
      <c r="B5661" s="168" t="s">
        <v>12484</v>
      </c>
      <c r="C5661" s="31" t="s">
        <v>1725</v>
      </c>
      <c r="D5661" s="168" t="s">
        <v>12485</v>
      </c>
      <c r="E5661" s="31" t="s">
        <v>12486</v>
      </c>
      <c r="F5661" s="31" t="s">
        <v>513</v>
      </c>
      <c r="G5661" s="163" t="s">
        <v>1728</v>
      </c>
      <c r="H5661" s="31" t="s">
        <v>1728</v>
      </c>
      <c r="I5661" s="168" t="s">
        <v>1729</v>
      </c>
      <c r="J5661" s="173">
        <v>1.0</v>
      </c>
      <c r="K5661" s="31" t="s">
        <v>82</v>
      </c>
      <c r="L5661" s="31" t="s">
        <v>134</v>
      </c>
      <c r="M5661" s="174">
        <v>45764.0</v>
      </c>
      <c r="N5661" s="31" t="s">
        <v>78</v>
      </c>
      <c r="O5661" s="173">
        <v>1.0</v>
      </c>
    </row>
    <row r="5662">
      <c r="A5662" s="31"/>
      <c r="B5662" s="163"/>
      <c r="C5662" s="31"/>
      <c r="D5662" s="163"/>
      <c r="E5662" s="31"/>
      <c r="F5662" s="31"/>
      <c r="G5662" s="163"/>
      <c r="H5662" s="31"/>
      <c r="I5662" s="163"/>
      <c r="J5662" s="173"/>
      <c r="K5662" s="31"/>
      <c r="L5662" s="31"/>
      <c r="M5662" s="174"/>
      <c r="N5662" s="31"/>
      <c r="O5662" s="173"/>
    </row>
    <row r="5663">
      <c r="A5663" s="31"/>
      <c r="B5663" s="163"/>
      <c r="C5663" s="31"/>
      <c r="D5663" s="163"/>
      <c r="E5663" s="31"/>
      <c r="F5663" s="31"/>
      <c r="G5663" s="163"/>
      <c r="H5663" s="31"/>
      <c r="I5663" s="163"/>
      <c r="J5663" s="173"/>
      <c r="K5663" s="31"/>
      <c r="L5663" s="31"/>
      <c r="M5663" s="174"/>
      <c r="N5663" s="31"/>
      <c r="O5663" s="173"/>
    </row>
    <row r="5664">
      <c r="A5664" s="99" t="s">
        <v>12487</v>
      </c>
      <c r="B5664" s="168" t="s">
        <v>12484</v>
      </c>
      <c r="C5664" s="31" t="s">
        <v>1732</v>
      </c>
      <c r="D5664" s="168" t="s">
        <v>12485</v>
      </c>
      <c r="E5664" s="31" t="s">
        <v>12486</v>
      </c>
      <c r="F5664" s="31" t="s">
        <v>513</v>
      </c>
      <c r="G5664" s="168" t="s">
        <v>1749</v>
      </c>
      <c r="H5664" s="31" t="s">
        <v>1742</v>
      </c>
      <c r="I5664" s="168" t="s">
        <v>1729</v>
      </c>
      <c r="J5664" s="173">
        <v>1.0</v>
      </c>
      <c r="K5664" s="31" t="s">
        <v>82</v>
      </c>
      <c r="L5664" s="31" t="s">
        <v>134</v>
      </c>
      <c r="M5664" s="174">
        <v>45764.0</v>
      </c>
      <c r="N5664" s="31" t="s">
        <v>78</v>
      </c>
      <c r="O5664" s="173">
        <v>1.0</v>
      </c>
    </row>
    <row r="5665">
      <c r="A5665" s="31"/>
      <c r="B5665" s="163"/>
      <c r="C5665" s="31"/>
      <c r="D5665" s="163"/>
      <c r="E5665" s="31"/>
      <c r="F5665" s="31"/>
      <c r="G5665" s="163"/>
      <c r="H5665" s="31"/>
      <c r="I5665" s="163"/>
      <c r="J5665" s="173"/>
      <c r="K5665" s="31"/>
      <c r="L5665" s="31"/>
      <c r="M5665" s="174"/>
      <c r="N5665" s="31"/>
      <c r="O5665" s="173"/>
    </row>
    <row r="5666">
      <c r="A5666" s="99" t="s">
        <v>12488</v>
      </c>
      <c r="B5666" s="168" t="s">
        <v>12489</v>
      </c>
      <c r="C5666" s="31" t="s">
        <v>1725</v>
      </c>
      <c r="D5666" s="168" t="s">
        <v>12490</v>
      </c>
      <c r="E5666" s="31" t="s">
        <v>3681</v>
      </c>
      <c r="F5666" s="31" t="s">
        <v>132</v>
      </c>
      <c r="G5666" s="163" t="s">
        <v>1728</v>
      </c>
      <c r="H5666" s="31" t="s">
        <v>1728</v>
      </c>
      <c r="I5666" s="168" t="s">
        <v>9356</v>
      </c>
      <c r="J5666" s="173">
        <v>1.0</v>
      </c>
      <c r="K5666" s="31" t="s">
        <v>945</v>
      </c>
      <c r="L5666" s="31" t="s">
        <v>134</v>
      </c>
      <c r="M5666" s="174">
        <v>45764.0</v>
      </c>
      <c r="N5666" s="31" t="s">
        <v>78</v>
      </c>
      <c r="O5666" s="173">
        <v>1.0</v>
      </c>
    </row>
    <row r="5667">
      <c r="A5667" s="99" t="s">
        <v>12491</v>
      </c>
      <c r="B5667" s="168" t="s">
        <v>12439</v>
      </c>
      <c r="C5667" s="31" t="s">
        <v>1735</v>
      </c>
      <c r="D5667" s="168" t="s">
        <v>12440</v>
      </c>
      <c r="E5667" s="31" t="s">
        <v>12441</v>
      </c>
      <c r="F5667" s="31" t="s">
        <v>725</v>
      </c>
      <c r="G5667" s="168" t="s">
        <v>7953</v>
      </c>
      <c r="H5667" s="31" t="s">
        <v>7912</v>
      </c>
      <c r="I5667" s="168" t="s">
        <v>9356</v>
      </c>
      <c r="J5667" s="173">
        <v>1.0</v>
      </c>
      <c r="K5667" s="31" t="s">
        <v>945</v>
      </c>
      <c r="L5667" s="31" t="s">
        <v>134</v>
      </c>
      <c r="M5667" s="174">
        <v>45764.0</v>
      </c>
      <c r="N5667" s="31" t="s">
        <v>78</v>
      </c>
      <c r="O5667" s="173">
        <v>1.0</v>
      </c>
    </row>
    <row r="5668">
      <c r="A5668" s="99" t="s">
        <v>12492</v>
      </c>
      <c r="B5668" s="168" t="s">
        <v>12433</v>
      </c>
      <c r="C5668" s="31" t="s">
        <v>1735</v>
      </c>
      <c r="D5668" s="168" t="s">
        <v>12434</v>
      </c>
      <c r="E5668" s="31" t="s">
        <v>12435</v>
      </c>
      <c r="F5668" s="31" t="s">
        <v>725</v>
      </c>
      <c r="G5668" s="168" t="s">
        <v>10510</v>
      </c>
      <c r="H5668" s="31" t="s">
        <v>10511</v>
      </c>
      <c r="I5668" s="168" t="s">
        <v>1729</v>
      </c>
      <c r="J5668" s="173">
        <v>1.0</v>
      </c>
      <c r="K5668" s="31" t="s">
        <v>82</v>
      </c>
      <c r="L5668" s="31" t="s">
        <v>134</v>
      </c>
      <c r="M5668" s="174">
        <v>45764.0</v>
      </c>
      <c r="N5668" s="31" t="s">
        <v>78</v>
      </c>
      <c r="O5668" s="173">
        <v>1.0</v>
      </c>
    </row>
    <row r="5669">
      <c r="A5669" s="99" t="s">
        <v>12493</v>
      </c>
      <c r="B5669" s="168" t="s">
        <v>12494</v>
      </c>
      <c r="C5669" s="31" t="s">
        <v>1725</v>
      </c>
      <c r="D5669" s="168" t="s">
        <v>12495</v>
      </c>
      <c r="E5669" s="31" t="s">
        <v>12496</v>
      </c>
      <c r="F5669" s="31" t="s">
        <v>178</v>
      </c>
      <c r="G5669" s="163" t="s">
        <v>1728</v>
      </c>
      <c r="H5669" s="31" t="s">
        <v>1728</v>
      </c>
      <c r="I5669" s="168" t="s">
        <v>9356</v>
      </c>
      <c r="J5669" s="173">
        <v>1.0</v>
      </c>
      <c r="K5669" s="31" t="s">
        <v>945</v>
      </c>
      <c r="L5669" s="31" t="s">
        <v>134</v>
      </c>
      <c r="M5669" s="174">
        <v>45764.0</v>
      </c>
      <c r="N5669" s="31" t="s">
        <v>78</v>
      </c>
      <c r="O5669" s="173">
        <v>1.0</v>
      </c>
    </row>
    <row r="5670">
      <c r="A5670" s="99" t="s">
        <v>12497</v>
      </c>
      <c r="B5670" s="168" t="s">
        <v>12498</v>
      </c>
      <c r="C5670" s="31" t="s">
        <v>1725</v>
      </c>
      <c r="D5670" s="168" t="s">
        <v>12499</v>
      </c>
      <c r="E5670" s="31" t="s">
        <v>12500</v>
      </c>
      <c r="F5670" s="31" t="s">
        <v>513</v>
      </c>
      <c r="G5670" s="163" t="s">
        <v>1728</v>
      </c>
      <c r="H5670" s="31" t="s">
        <v>1728</v>
      </c>
      <c r="I5670" s="168" t="s">
        <v>1755</v>
      </c>
      <c r="J5670" s="173">
        <v>1.0</v>
      </c>
      <c r="K5670" s="31" t="s">
        <v>9</v>
      </c>
      <c r="L5670" s="31" t="s">
        <v>134</v>
      </c>
      <c r="M5670" s="174">
        <v>45764.0</v>
      </c>
      <c r="N5670" s="31" t="s">
        <v>78</v>
      </c>
      <c r="O5670" s="173">
        <v>1.0</v>
      </c>
    </row>
    <row r="5671">
      <c r="A5671" s="99" t="s">
        <v>12501</v>
      </c>
      <c r="B5671" s="168" t="s">
        <v>12498</v>
      </c>
      <c r="C5671" s="31" t="s">
        <v>1732</v>
      </c>
      <c r="D5671" s="168" t="s">
        <v>12499</v>
      </c>
      <c r="E5671" s="31" t="s">
        <v>12500</v>
      </c>
      <c r="F5671" s="31" t="s">
        <v>513</v>
      </c>
      <c r="G5671" s="168" t="s">
        <v>8744</v>
      </c>
      <c r="H5671" s="31" t="s">
        <v>8048</v>
      </c>
      <c r="I5671" s="168" t="s">
        <v>1755</v>
      </c>
      <c r="J5671" s="173">
        <v>1.0</v>
      </c>
      <c r="K5671" s="31" t="s">
        <v>9</v>
      </c>
      <c r="L5671" s="31" t="s">
        <v>134</v>
      </c>
      <c r="M5671" s="174">
        <v>45764.0</v>
      </c>
      <c r="N5671" s="31" t="s">
        <v>78</v>
      </c>
      <c r="O5671" s="173">
        <v>1.0</v>
      </c>
    </row>
    <row r="5672">
      <c r="A5672" s="99" t="s">
        <v>12502</v>
      </c>
      <c r="B5672" s="168" t="s">
        <v>12270</v>
      </c>
      <c r="C5672" s="31" t="s">
        <v>1735</v>
      </c>
      <c r="D5672" s="168" t="s">
        <v>12271</v>
      </c>
      <c r="E5672" s="31" t="s">
        <v>11507</v>
      </c>
      <c r="F5672" s="31" t="s">
        <v>178</v>
      </c>
      <c r="G5672" s="168" t="s">
        <v>11502</v>
      </c>
      <c r="H5672" s="31" t="s">
        <v>11503</v>
      </c>
      <c r="I5672" s="168" t="s">
        <v>9356</v>
      </c>
      <c r="J5672" s="173">
        <v>1.0</v>
      </c>
      <c r="K5672" s="31" t="s">
        <v>945</v>
      </c>
      <c r="L5672" s="31" t="s">
        <v>134</v>
      </c>
      <c r="M5672" s="174">
        <v>45764.0</v>
      </c>
      <c r="N5672" s="31" t="s">
        <v>78</v>
      </c>
      <c r="O5672" s="173">
        <v>1.0</v>
      </c>
    </row>
    <row r="5673">
      <c r="A5673" s="99" t="s">
        <v>12503</v>
      </c>
      <c r="B5673" s="168" t="s">
        <v>12504</v>
      </c>
      <c r="C5673" s="31" t="s">
        <v>1725</v>
      </c>
      <c r="D5673" s="168" t="s">
        <v>12505</v>
      </c>
      <c r="E5673" s="31" t="s">
        <v>9562</v>
      </c>
      <c r="F5673" s="31" t="s">
        <v>403</v>
      </c>
      <c r="G5673" s="163" t="s">
        <v>1728</v>
      </c>
      <c r="H5673" s="31" t="s">
        <v>1728</v>
      </c>
      <c r="I5673" s="168" t="s">
        <v>9356</v>
      </c>
      <c r="J5673" s="173">
        <v>1.0</v>
      </c>
      <c r="K5673" s="31" t="s">
        <v>945</v>
      </c>
      <c r="L5673" s="31" t="s">
        <v>134</v>
      </c>
      <c r="M5673" s="174">
        <v>45764.0</v>
      </c>
      <c r="N5673" s="31" t="s">
        <v>78</v>
      </c>
      <c r="O5673" s="173">
        <v>1.0</v>
      </c>
    </row>
    <row r="5674">
      <c r="A5674" s="99" t="s">
        <v>12506</v>
      </c>
      <c r="B5674" s="168" t="s">
        <v>12504</v>
      </c>
      <c r="C5674" s="31" t="s">
        <v>1732</v>
      </c>
      <c r="D5674" s="168" t="s">
        <v>12505</v>
      </c>
      <c r="E5674" s="31" t="s">
        <v>9562</v>
      </c>
      <c r="F5674" s="31" t="s">
        <v>403</v>
      </c>
      <c r="G5674" s="168" t="s">
        <v>1749</v>
      </c>
      <c r="H5674" s="31" t="s">
        <v>1742</v>
      </c>
      <c r="I5674" s="168" t="s">
        <v>9356</v>
      </c>
      <c r="J5674" s="173">
        <v>1.0</v>
      </c>
      <c r="K5674" s="31" t="s">
        <v>945</v>
      </c>
      <c r="L5674" s="31" t="s">
        <v>134</v>
      </c>
      <c r="M5674" s="174">
        <v>45764.0</v>
      </c>
      <c r="N5674" s="31" t="s">
        <v>78</v>
      </c>
      <c r="O5674" s="173">
        <v>1.0</v>
      </c>
    </row>
    <row r="5675">
      <c r="A5675" s="99" t="s">
        <v>12507</v>
      </c>
      <c r="B5675" s="168" t="s">
        <v>12508</v>
      </c>
      <c r="C5675" s="31" t="s">
        <v>1725</v>
      </c>
      <c r="D5675" s="168" t="s">
        <v>12509</v>
      </c>
      <c r="E5675" s="31" t="s">
        <v>12510</v>
      </c>
      <c r="F5675" s="31" t="s">
        <v>129</v>
      </c>
      <c r="G5675" s="163" t="s">
        <v>1728</v>
      </c>
      <c r="H5675" s="31" t="s">
        <v>1728</v>
      </c>
      <c r="I5675" s="168" t="s">
        <v>9356</v>
      </c>
      <c r="J5675" s="173">
        <v>1.0</v>
      </c>
      <c r="K5675" s="31" t="s">
        <v>945</v>
      </c>
      <c r="L5675" s="31" t="s">
        <v>134</v>
      </c>
      <c r="M5675" s="174">
        <v>45764.0</v>
      </c>
      <c r="N5675" s="31" t="s">
        <v>78</v>
      </c>
      <c r="O5675" s="173">
        <v>1.0</v>
      </c>
    </row>
    <row r="5676">
      <c r="A5676" s="99" t="s">
        <v>12511</v>
      </c>
      <c r="B5676" s="168" t="s">
        <v>12512</v>
      </c>
      <c r="C5676" s="31" t="s">
        <v>1725</v>
      </c>
      <c r="D5676" s="168" t="s">
        <v>12513</v>
      </c>
      <c r="E5676" s="31" t="s">
        <v>7738</v>
      </c>
      <c r="F5676" s="31" t="s">
        <v>129</v>
      </c>
      <c r="G5676" s="163" t="s">
        <v>1728</v>
      </c>
      <c r="H5676" s="31" t="s">
        <v>1728</v>
      </c>
      <c r="I5676" s="168" t="s">
        <v>9356</v>
      </c>
      <c r="J5676" s="173">
        <v>1.0</v>
      </c>
      <c r="K5676" s="31" t="s">
        <v>945</v>
      </c>
      <c r="L5676" s="31" t="s">
        <v>134</v>
      </c>
      <c r="M5676" s="174">
        <v>45764.0</v>
      </c>
      <c r="N5676" s="31" t="s">
        <v>78</v>
      </c>
      <c r="O5676" s="173">
        <v>1.0</v>
      </c>
    </row>
    <row r="5677">
      <c r="A5677" s="99" t="s">
        <v>12514</v>
      </c>
      <c r="B5677" s="168" t="s">
        <v>12494</v>
      </c>
      <c r="C5677" s="31" t="s">
        <v>1732</v>
      </c>
      <c r="D5677" s="168" t="s">
        <v>12495</v>
      </c>
      <c r="E5677" s="31" t="s">
        <v>12496</v>
      </c>
      <c r="F5677" s="31" t="s">
        <v>178</v>
      </c>
      <c r="G5677" s="168" t="s">
        <v>11502</v>
      </c>
      <c r="H5677" s="31" t="s">
        <v>11503</v>
      </c>
      <c r="I5677" s="168" t="s">
        <v>9356</v>
      </c>
      <c r="J5677" s="173">
        <v>1.0</v>
      </c>
      <c r="K5677" s="31" t="s">
        <v>945</v>
      </c>
      <c r="L5677" s="31" t="s">
        <v>134</v>
      </c>
      <c r="M5677" s="174">
        <v>45764.0</v>
      </c>
      <c r="N5677" s="31" t="s">
        <v>78</v>
      </c>
      <c r="O5677" s="173">
        <v>1.0</v>
      </c>
    </row>
    <row r="5678">
      <c r="A5678" s="99" t="s">
        <v>12515</v>
      </c>
      <c r="B5678" s="168" t="s">
        <v>12512</v>
      </c>
      <c r="C5678" s="31" t="s">
        <v>1732</v>
      </c>
      <c r="D5678" s="168" t="s">
        <v>12513</v>
      </c>
      <c r="E5678" s="31" t="s">
        <v>7738</v>
      </c>
      <c r="F5678" s="31" t="s">
        <v>129</v>
      </c>
      <c r="G5678" s="168" t="s">
        <v>11502</v>
      </c>
      <c r="H5678" s="31" t="s">
        <v>11503</v>
      </c>
      <c r="I5678" s="168" t="s">
        <v>9356</v>
      </c>
      <c r="J5678" s="173">
        <v>1.0</v>
      </c>
      <c r="K5678" s="31" t="s">
        <v>945</v>
      </c>
      <c r="L5678" s="31" t="s">
        <v>134</v>
      </c>
      <c r="M5678" s="174">
        <v>45764.0</v>
      </c>
      <c r="N5678" s="31" t="s">
        <v>78</v>
      </c>
      <c r="O5678" s="173">
        <v>1.0</v>
      </c>
    </row>
    <row r="5679">
      <c r="A5679" s="99" t="s">
        <v>12516</v>
      </c>
      <c r="B5679" s="168" t="s">
        <v>12508</v>
      </c>
      <c r="C5679" s="31" t="s">
        <v>1732</v>
      </c>
      <c r="D5679" s="168" t="s">
        <v>12509</v>
      </c>
      <c r="E5679" s="31" t="s">
        <v>12510</v>
      </c>
      <c r="F5679" s="31" t="s">
        <v>129</v>
      </c>
      <c r="G5679" s="168" t="s">
        <v>6891</v>
      </c>
      <c r="H5679" s="31" t="s">
        <v>6719</v>
      </c>
      <c r="I5679" s="168" t="s">
        <v>9356</v>
      </c>
      <c r="J5679" s="173">
        <v>1.0</v>
      </c>
      <c r="K5679" s="31" t="s">
        <v>945</v>
      </c>
      <c r="L5679" s="31" t="s">
        <v>134</v>
      </c>
      <c r="M5679" s="174">
        <v>45764.0</v>
      </c>
      <c r="N5679" s="31" t="s">
        <v>78</v>
      </c>
      <c r="O5679" s="173">
        <v>1.0</v>
      </c>
    </row>
    <row r="5680">
      <c r="A5680" s="99" t="s">
        <v>12517</v>
      </c>
      <c r="B5680" s="168" t="s">
        <v>12444</v>
      </c>
      <c r="C5680" s="31" t="s">
        <v>1735</v>
      </c>
      <c r="D5680" s="168" t="s">
        <v>12445</v>
      </c>
      <c r="E5680" s="31" t="s">
        <v>12446</v>
      </c>
      <c r="F5680" s="31" t="s">
        <v>725</v>
      </c>
      <c r="G5680" s="168" t="s">
        <v>10510</v>
      </c>
      <c r="H5680" s="31" t="s">
        <v>10511</v>
      </c>
      <c r="I5680" s="168" t="s">
        <v>1755</v>
      </c>
      <c r="J5680" s="173">
        <v>1.0</v>
      </c>
      <c r="K5680" s="31" t="s">
        <v>9</v>
      </c>
      <c r="L5680" s="31" t="s">
        <v>134</v>
      </c>
      <c r="M5680" s="174">
        <v>45764.0</v>
      </c>
      <c r="N5680" s="31" t="s">
        <v>78</v>
      </c>
      <c r="O5680" s="173">
        <v>1.0</v>
      </c>
    </row>
    <row r="5681">
      <c r="A5681" s="99" t="s">
        <v>12518</v>
      </c>
      <c r="B5681" s="168" t="s">
        <v>12428</v>
      </c>
      <c r="C5681" s="31" t="s">
        <v>1735</v>
      </c>
      <c r="D5681" s="168" t="s">
        <v>12429</v>
      </c>
      <c r="E5681" s="31" t="s">
        <v>6223</v>
      </c>
      <c r="F5681" s="31" t="s">
        <v>131</v>
      </c>
      <c r="G5681" s="168" t="s">
        <v>6736</v>
      </c>
      <c r="H5681" s="31" t="s">
        <v>6716</v>
      </c>
      <c r="I5681" s="168" t="s">
        <v>1755</v>
      </c>
      <c r="J5681" s="173">
        <v>1.0</v>
      </c>
      <c r="K5681" s="31" t="s">
        <v>9</v>
      </c>
      <c r="L5681" s="31" t="s">
        <v>134</v>
      </c>
      <c r="M5681" s="174">
        <v>45764.0</v>
      </c>
      <c r="N5681" s="31" t="s">
        <v>78</v>
      </c>
      <c r="O5681" s="173">
        <v>1.0</v>
      </c>
    </row>
    <row r="5682">
      <c r="A5682" s="99" t="s">
        <v>12519</v>
      </c>
      <c r="B5682" s="168" t="s">
        <v>12520</v>
      </c>
      <c r="C5682" s="31" t="s">
        <v>1725</v>
      </c>
      <c r="D5682" s="168" t="s">
        <v>12521</v>
      </c>
      <c r="E5682" s="31" t="s">
        <v>2659</v>
      </c>
      <c r="F5682" s="31" t="s">
        <v>725</v>
      </c>
      <c r="G5682" s="163" t="s">
        <v>1728</v>
      </c>
      <c r="H5682" s="31" t="s">
        <v>1728</v>
      </c>
      <c r="I5682" s="168" t="s">
        <v>1755</v>
      </c>
      <c r="J5682" s="173">
        <v>1.0</v>
      </c>
      <c r="K5682" s="31" t="s">
        <v>9</v>
      </c>
      <c r="L5682" s="31" t="s">
        <v>134</v>
      </c>
      <c r="M5682" s="174">
        <v>45764.0</v>
      </c>
      <c r="N5682" s="31" t="s">
        <v>78</v>
      </c>
      <c r="O5682" s="173">
        <v>1.0</v>
      </c>
    </row>
    <row r="5683">
      <c r="A5683" s="99" t="s">
        <v>12522</v>
      </c>
      <c r="B5683" s="168" t="s">
        <v>12307</v>
      </c>
      <c r="C5683" s="31" t="s">
        <v>1735</v>
      </c>
      <c r="D5683" s="168" t="s">
        <v>12308</v>
      </c>
      <c r="E5683" s="31" t="s">
        <v>12309</v>
      </c>
      <c r="F5683" s="31" t="s">
        <v>401</v>
      </c>
      <c r="G5683" s="168" t="s">
        <v>1749</v>
      </c>
      <c r="H5683" s="31" t="s">
        <v>1742</v>
      </c>
      <c r="I5683" s="168" t="s">
        <v>1729</v>
      </c>
      <c r="J5683" s="173">
        <v>1.0</v>
      </c>
      <c r="K5683" s="31" t="s">
        <v>82</v>
      </c>
      <c r="L5683" s="31" t="s">
        <v>134</v>
      </c>
      <c r="M5683" s="174">
        <v>45764.0</v>
      </c>
      <c r="N5683" s="31" t="s">
        <v>78</v>
      </c>
      <c r="O5683" s="173">
        <v>1.0</v>
      </c>
    </row>
    <row r="5684">
      <c r="A5684" s="99" t="s">
        <v>12523</v>
      </c>
      <c r="B5684" s="168" t="s">
        <v>12520</v>
      </c>
      <c r="C5684" s="31" t="s">
        <v>1732</v>
      </c>
      <c r="D5684" s="168" t="s">
        <v>12521</v>
      </c>
      <c r="E5684" s="31" t="s">
        <v>2659</v>
      </c>
      <c r="F5684" s="31" t="s">
        <v>725</v>
      </c>
      <c r="G5684" s="168" t="s">
        <v>10510</v>
      </c>
      <c r="H5684" s="31" t="s">
        <v>10511</v>
      </c>
      <c r="I5684" s="168" t="s">
        <v>1755</v>
      </c>
      <c r="J5684" s="173">
        <v>1.0</v>
      </c>
      <c r="K5684" s="31" t="s">
        <v>9</v>
      </c>
      <c r="L5684" s="31" t="s">
        <v>134</v>
      </c>
      <c r="M5684" s="174">
        <v>45764.0</v>
      </c>
      <c r="N5684" s="31" t="s">
        <v>78</v>
      </c>
      <c r="O5684" s="173">
        <v>1.0</v>
      </c>
    </row>
    <row r="5685">
      <c r="A5685" s="99" t="s">
        <v>12524</v>
      </c>
      <c r="B5685" s="168" t="s">
        <v>12285</v>
      </c>
      <c r="C5685" s="31" t="s">
        <v>1735</v>
      </c>
      <c r="D5685" s="168" t="s">
        <v>12286</v>
      </c>
      <c r="E5685" s="31" t="s">
        <v>11586</v>
      </c>
      <c r="F5685" s="31" t="s">
        <v>132</v>
      </c>
      <c r="G5685" s="168" t="s">
        <v>6811</v>
      </c>
      <c r="H5685" s="31" t="s">
        <v>6812</v>
      </c>
      <c r="I5685" s="168" t="s">
        <v>1755</v>
      </c>
      <c r="J5685" s="173">
        <v>1.0</v>
      </c>
      <c r="K5685" s="31" t="s">
        <v>9</v>
      </c>
      <c r="L5685" s="31" t="s">
        <v>134</v>
      </c>
      <c r="M5685" s="174">
        <v>45764.0</v>
      </c>
      <c r="N5685" s="31" t="s">
        <v>78</v>
      </c>
      <c r="O5685" s="173">
        <v>1.0</v>
      </c>
    </row>
    <row r="5686">
      <c r="A5686" s="99" t="s">
        <v>12525</v>
      </c>
      <c r="B5686" s="168" t="s">
        <v>12526</v>
      </c>
      <c r="C5686" s="31" t="s">
        <v>1725</v>
      </c>
      <c r="D5686" s="168" t="s">
        <v>12527</v>
      </c>
      <c r="E5686" s="31" t="s">
        <v>9963</v>
      </c>
      <c r="F5686" s="31" t="s">
        <v>129</v>
      </c>
      <c r="G5686" s="163" t="s">
        <v>1728</v>
      </c>
      <c r="H5686" s="31" t="s">
        <v>1728</v>
      </c>
      <c r="I5686" s="168" t="s">
        <v>9356</v>
      </c>
      <c r="J5686" s="173">
        <v>1.0</v>
      </c>
      <c r="K5686" s="31" t="s">
        <v>945</v>
      </c>
      <c r="L5686" s="31" t="s">
        <v>134</v>
      </c>
      <c r="M5686" s="174">
        <v>45764.0</v>
      </c>
      <c r="N5686" s="31" t="s">
        <v>78</v>
      </c>
      <c r="O5686" s="173">
        <v>1.0</v>
      </c>
    </row>
    <row r="5687">
      <c r="A5687" s="99" t="s">
        <v>12528</v>
      </c>
      <c r="B5687" s="168" t="s">
        <v>12526</v>
      </c>
      <c r="C5687" s="31" t="s">
        <v>1725</v>
      </c>
      <c r="D5687" s="168" t="s">
        <v>12527</v>
      </c>
      <c r="E5687" s="31" t="s">
        <v>9963</v>
      </c>
      <c r="F5687" s="31" t="s">
        <v>129</v>
      </c>
      <c r="G5687" s="163" t="s">
        <v>1728</v>
      </c>
      <c r="H5687" s="31" t="s">
        <v>1728</v>
      </c>
      <c r="I5687" s="168" t="s">
        <v>1729</v>
      </c>
      <c r="J5687" s="173">
        <v>1.0</v>
      </c>
      <c r="K5687" s="31" t="s">
        <v>82</v>
      </c>
      <c r="L5687" s="31" t="s">
        <v>134</v>
      </c>
      <c r="M5687" s="174">
        <v>45764.0</v>
      </c>
      <c r="N5687" s="31" t="s">
        <v>78</v>
      </c>
      <c r="O5687" s="173">
        <v>1.0</v>
      </c>
    </row>
    <row r="5688">
      <c r="A5688" s="99" t="s">
        <v>12529</v>
      </c>
      <c r="B5688" s="168" t="s">
        <v>12530</v>
      </c>
      <c r="C5688" s="31" t="s">
        <v>1725</v>
      </c>
      <c r="D5688" s="168" t="s">
        <v>12531</v>
      </c>
      <c r="E5688" s="31" t="s">
        <v>3690</v>
      </c>
      <c r="F5688" s="31" t="s">
        <v>132</v>
      </c>
      <c r="G5688" s="163" t="s">
        <v>1728</v>
      </c>
      <c r="H5688" s="31" t="s">
        <v>1728</v>
      </c>
      <c r="I5688" s="168" t="s">
        <v>9356</v>
      </c>
      <c r="J5688" s="173">
        <v>1.0</v>
      </c>
      <c r="K5688" s="31" t="s">
        <v>945</v>
      </c>
      <c r="L5688" s="31" t="s">
        <v>134</v>
      </c>
      <c r="M5688" s="174">
        <v>45764.0</v>
      </c>
      <c r="N5688" s="31" t="s">
        <v>78</v>
      </c>
      <c r="O5688" s="173">
        <v>1.0</v>
      </c>
    </row>
    <row r="5689">
      <c r="A5689" s="99" t="s">
        <v>12532</v>
      </c>
      <c r="B5689" s="168" t="s">
        <v>12356</v>
      </c>
      <c r="C5689" s="31" t="s">
        <v>1735</v>
      </c>
      <c r="D5689" s="168" t="s">
        <v>12357</v>
      </c>
      <c r="E5689" s="31" t="s">
        <v>12358</v>
      </c>
      <c r="F5689" s="31" t="s">
        <v>401</v>
      </c>
      <c r="G5689" s="168" t="s">
        <v>1749</v>
      </c>
      <c r="H5689" s="31" t="s">
        <v>1742</v>
      </c>
      <c r="I5689" s="168" t="s">
        <v>9356</v>
      </c>
      <c r="J5689" s="173">
        <v>1.0</v>
      </c>
      <c r="K5689" s="31" t="s">
        <v>945</v>
      </c>
      <c r="L5689" s="31" t="s">
        <v>134</v>
      </c>
      <c r="M5689" s="174">
        <v>45764.0</v>
      </c>
      <c r="N5689" s="31" t="s">
        <v>78</v>
      </c>
      <c r="O5689" s="173">
        <v>1.0</v>
      </c>
    </row>
    <row r="5690">
      <c r="A5690" s="99" t="s">
        <v>12533</v>
      </c>
      <c r="B5690" s="168" t="s">
        <v>12424</v>
      </c>
      <c r="C5690" s="31" t="s">
        <v>1735</v>
      </c>
      <c r="D5690" s="168" t="s">
        <v>12425</v>
      </c>
      <c r="E5690" s="31" t="s">
        <v>12426</v>
      </c>
      <c r="F5690" s="31" t="s">
        <v>129</v>
      </c>
      <c r="G5690" s="168" t="s">
        <v>7953</v>
      </c>
      <c r="H5690" s="31" t="s">
        <v>7912</v>
      </c>
      <c r="I5690" s="168" t="s">
        <v>9356</v>
      </c>
      <c r="J5690" s="173">
        <v>1.0</v>
      </c>
      <c r="K5690" s="31" t="s">
        <v>945</v>
      </c>
      <c r="L5690" s="31" t="s">
        <v>134</v>
      </c>
      <c r="M5690" s="174">
        <v>45764.0</v>
      </c>
      <c r="N5690" s="31" t="s">
        <v>78</v>
      </c>
      <c r="O5690" s="173">
        <v>1.0</v>
      </c>
    </row>
    <row r="5691">
      <c r="A5691" s="99" t="s">
        <v>12534</v>
      </c>
      <c r="B5691" s="168" t="s">
        <v>12526</v>
      </c>
      <c r="C5691" s="31" t="s">
        <v>1732</v>
      </c>
      <c r="D5691" s="168" t="s">
        <v>12527</v>
      </c>
      <c r="E5691" s="31" t="s">
        <v>9963</v>
      </c>
      <c r="F5691" s="31" t="s">
        <v>129</v>
      </c>
      <c r="G5691" s="168" t="s">
        <v>10510</v>
      </c>
      <c r="H5691" s="31" t="s">
        <v>10511</v>
      </c>
      <c r="I5691" s="168" t="s">
        <v>1729</v>
      </c>
      <c r="J5691" s="173">
        <v>1.0</v>
      </c>
      <c r="K5691" s="31" t="s">
        <v>82</v>
      </c>
      <c r="L5691" s="31" t="s">
        <v>134</v>
      </c>
      <c r="M5691" s="174">
        <v>45764.0</v>
      </c>
      <c r="N5691" s="31" t="s">
        <v>78</v>
      </c>
      <c r="O5691" s="173">
        <v>1.0</v>
      </c>
    </row>
    <row r="5692">
      <c r="A5692" s="99" t="s">
        <v>12535</v>
      </c>
      <c r="B5692" s="168" t="s">
        <v>12536</v>
      </c>
      <c r="C5692" s="31" t="s">
        <v>1725</v>
      </c>
      <c r="D5692" s="168" t="s">
        <v>12537</v>
      </c>
      <c r="E5692" s="31" t="s">
        <v>12538</v>
      </c>
      <c r="F5692" s="31" t="s">
        <v>722</v>
      </c>
      <c r="G5692" s="163" t="s">
        <v>1728</v>
      </c>
      <c r="H5692" s="31" t="s">
        <v>1728</v>
      </c>
      <c r="I5692" s="168" t="s">
        <v>9356</v>
      </c>
      <c r="J5692" s="173">
        <v>1.0</v>
      </c>
      <c r="K5692" s="31" t="s">
        <v>945</v>
      </c>
      <c r="L5692" s="31" t="s">
        <v>134</v>
      </c>
      <c r="M5692" s="174">
        <v>45764.0</v>
      </c>
      <c r="N5692" s="31" t="s">
        <v>78</v>
      </c>
      <c r="O5692" s="173">
        <v>1.0</v>
      </c>
    </row>
    <row r="5693">
      <c r="A5693" s="99" t="s">
        <v>12539</v>
      </c>
      <c r="B5693" s="168" t="s">
        <v>12520</v>
      </c>
      <c r="C5693" s="31" t="s">
        <v>1735</v>
      </c>
      <c r="D5693" s="168" t="s">
        <v>12521</v>
      </c>
      <c r="E5693" s="31" t="s">
        <v>2659</v>
      </c>
      <c r="F5693" s="31" t="s">
        <v>725</v>
      </c>
      <c r="G5693" s="168" t="s">
        <v>10510</v>
      </c>
      <c r="H5693" s="31" t="s">
        <v>10511</v>
      </c>
      <c r="I5693" s="168" t="s">
        <v>1755</v>
      </c>
      <c r="J5693" s="173">
        <v>1.0</v>
      </c>
      <c r="K5693" s="31" t="s">
        <v>9</v>
      </c>
      <c r="L5693" s="31" t="s">
        <v>134</v>
      </c>
      <c r="M5693" s="174">
        <v>45764.0</v>
      </c>
      <c r="N5693" s="31" t="s">
        <v>78</v>
      </c>
      <c r="O5693" s="173">
        <v>1.0</v>
      </c>
    </row>
    <row r="5694">
      <c r="A5694" s="99" t="s">
        <v>12540</v>
      </c>
      <c r="B5694" s="168" t="s">
        <v>12498</v>
      </c>
      <c r="C5694" s="31" t="s">
        <v>1735</v>
      </c>
      <c r="D5694" s="168" t="s">
        <v>12499</v>
      </c>
      <c r="E5694" s="31" t="s">
        <v>12500</v>
      </c>
      <c r="F5694" s="31" t="s">
        <v>513</v>
      </c>
      <c r="G5694" s="168" t="s">
        <v>8744</v>
      </c>
      <c r="H5694" s="31" t="s">
        <v>8048</v>
      </c>
      <c r="I5694" s="168" t="s">
        <v>1755</v>
      </c>
      <c r="J5694" s="173">
        <v>1.0</v>
      </c>
      <c r="K5694" s="31" t="s">
        <v>9</v>
      </c>
      <c r="L5694" s="31" t="s">
        <v>134</v>
      </c>
      <c r="M5694" s="174">
        <v>45764.0</v>
      </c>
      <c r="N5694" s="31" t="s">
        <v>78</v>
      </c>
      <c r="O5694" s="173">
        <v>1.0</v>
      </c>
    </row>
    <row r="5695">
      <c r="A5695" s="99" t="s">
        <v>12541</v>
      </c>
      <c r="B5695" s="168" t="s">
        <v>12542</v>
      </c>
      <c r="C5695" s="31" t="s">
        <v>1725</v>
      </c>
      <c r="D5695" s="168" t="s">
        <v>12543</v>
      </c>
      <c r="E5695" s="31" t="s">
        <v>12544</v>
      </c>
      <c r="F5695" s="31" t="s">
        <v>129</v>
      </c>
      <c r="G5695" s="163" t="s">
        <v>1728</v>
      </c>
      <c r="H5695" s="31" t="s">
        <v>1728</v>
      </c>
      <c r="I5695" s="168" t="s">
        <v>1755</v>
      </c>
      <c r="J5695" s="173">
        <v>1.0</v>
      </c>
      <c r="K5695" s="31" t="s">
        <v>9</v>
      </c>
      <c r="L5695" s="31" t="s">
        <v>134</v>
      </c>
      <c r="M5695" s="174">
        <v>45764.0</v>
      </c>
      <c r="N5695" s="31" t="s">
        <v>78</v>
      </c>
      <c r="O5695" s="173">
        <v>1.0</v>
      </c>
    </row>
    <row r="5696">
      <c r="A5696" s="99" t="s">
        <v>12545</v>
      </c>
      <c r="B5696" s="168" t="s">
        <v>12542</v>
      </c>
      <c r="C5696" s="31" t="s">
        <v>1732</v>
      </c>
      <c r="D5696" s="168" t="s">
        <v>12543</v>
      </c>
      <c r="E5696" s="31" t="s">
        <v>12544</v>
      </c>
      <c r="F5696" s="31" t="s">
        <v>129</v>
      </c>
      <c r="G5696" s="168" t="s">
        <v>6891</v>
      </c>
      <c r="H5696" s="31" t="s">
        <v>6719</v>
      </c>
      <c r="I5696" s="168" t="s">
        <v>1755</v>
      </c>
      <c r="J5696" s="173">
        <v>1.0</v>
      </c>
      <c r="K5696" s="31" t="s">
        <v>9</v>
      </c>
      <c r="L5696" s="31" t="s">
        <v>134</v>
      </c>
      <c r="M5696" s="174">
        <v>45764.0</v>
      </c>
      <c r="N5696" s="31" t="s">
        <v>78</v>
      </c>
      <c r="O5696" s="173">
        <v>1.0</v>
      </c>
    </row>
    <row r="5697">
      <c r="A5697" s="99" t="s">
        <v>12546</v>
      </c>
      <c r="B5697" s="168" t="s">
        <v>12318</v>
      </c>
      <c r="C5697" s="31" t="s">
        <v>1735</v>
      </c>
      <c r="D5697" s="168" t="s">
        <v>12319</v>
      </c>
      <c r="E5697" s="31" t="s">
        <v>12320</v>
      </c>
      <c r="F5697" s="31" t="s">
        <v>178</v>
      </c>
      <c r="G5697" s="168" t="s">
        <v>11502</v>
      </c>
      <c r="H5697" s="31" t="s">
        <v>11503</v>
      </c>
      <c r="I5697" s="168" t="s">
        <v>1755</v>
      </c>
      <c r="J5697" s="173">
        <v>1.0</v>
      </c>
      <c r="K5697" s="31" t="s">
        <v>9</v>
      </c>
      <c r="L5697" s="31" t="s">
        <v>134</v>
      </c>
      <c r="M5697" s="174">
        <v>45764.0</v>
      </c>
      <c r="N5697" s="31" t="s">
        <v>78</v>
      </c>
      <c r="O5697" s="173">
        <v>1.0</v>
      </c>
    </row>
    <row r="5698">
      <c r="A5698" s="99" t="s">
        <v>12547</v>
      </c>
      <c r="B5698" s="168" t="s">
        <v>12536</v>
      </c>
      <c r="C5698" s="31" t="s">
        <v>1732</v>
      </c>
      <c r="D5698" s="168" t="s">
        <v>12537</v>
      </c>
      <c r="E5698" s="31" t="s">
        <v>12538</v>
      </c>
      <c r="F5698" s="31" t="s">
        <v>722</v>
      </c>
      <c r="G5698" s="168" t="s">
        <v>7953</v>
      </c>
      <c r="H5698" s="31" t="s">
        <v>7912</v>
      </c>
      <c r="I5698" s="168" t="s">
        <v>9356</v>
      </c>
      <c r="J5698" s="173">
        <v>1.0</v>
      </c>
      <c r="K5698" s="31" t="s">
        <v>945</v>
      </c>
      <c r="L5698" s="31" t="s">
        <v>134</v>
      </c>
      <c r="M5698" s="174">
        <v>45764.0</v>
      </c>
      <c r="N5698" s="31" t="s">
        <v>78</v>
      </c>
      <c r="O5698" s="173">
        <v>1.0</v>
      </c>
    </row>
    <row r="5699">
      <c r="A5699" s="99" t="s">
        <v>12548</v>
      </c>
      <c r="B5699" s="168" t="s">
        <v>12549</v>
      </c>
      <c r="C5699" s="31" t="s">
        <v>1725</v>
      </c>
      <c r="D5699" s="168" t="s">
        <v>12550</v>
      </c>
      <c r="E5699" s="31" t="s">
        <v>12551</v>
      </c>
      <c r="F5699" s="31" t="s">
        <v>132</v>
      </c>
      <c r="G5699" s="163" t="s">
        <v>1728</v>
      </c>
      <c r="H5699" s="31" t="s">
        <v>1728</v>
      </c>
      <c r="I5699" s="168" t="s">
        <v>1755</v>
      </c>
      <c r="J5699" s="173">
        <v>1.0</v>
      </c>
      <c r="K5699" s="31" t="s">
        <v>9</v>
      </c>
      <c r="L5699" s="31" t="s">
        <v>134</v>
      </c>
      <c r="M5699" s="174">
        <v>45764.0</v>
      </c>
      <c r="N5699" s="31" t="s">
        <v>78</v>
      </c>
      <c r="O5699" s="173">
        <v>1.0</v>
      </c>
    </row>
    <row r="5700">
      <c r="A5700" s="99" t="s">
        <v>12552</v>
      </c>
      <c r="B5700" s="168" t="s">
        <v>12553</v>
      </c>
      <c r="C5700" s="31" t="s">
        <v>1725</v>
      </c>
      <c r="D5700" s="168" t="s">
        <v>12554</v>
      </c>
      <c r="E5700" s="31" t="s">
        <v>10411</v>
      </c>
      <c r="F5700" s="31" t="s">
        <v>722</v>
      </c>
      <c r="G5700" s="163" t="s">
        <v>1728</v>
      </c>
      <c r="H5700" s="31" t="s">
        <v>1728</v>
      </c>
      <c r="I5700" s="168" t="s">
        <v>1755</v>
      </c>
      <c r="J5700" s="173">
        <v>1.0</v>
      </c>
      <c r="K5700" s="31" t="s">
        <v>9</v>
      </c>
      <c r="L5700" s="31" t="s">
        <v>134</v>
      </c>
      <c r="M5700" s="174">
        <v>45764.0</v>
      </c>
      <c r="N5700" s="31" t="s">
        <v>78</v>
      </c>
      <c r="O5700" s="173">
        <v>1.0</v>
      </c>
    </row>
    <row r="5701">
      <c r="A5701" s="99" t="s">
        <v>12555</v>
      </c>
      <c r="B5701" s="168" t="s">
        <v>12465</v>
      </c>
      <c r="C5701" s="31" t="s">
        <v>1735</v>
      </c>
      <c r="D5701" s="168" t="s">
        <v>12466</v>
      </c>
      <c r="E5701" s="31" t="s">
        <v>12467</v>
      </c>
      <c r="F5701" s="31" t="s">
        <v>132</v>
      </c>
      <c r="G5701" s="168" t="s">
        <v>6736</v>
      </c>
      <c r="H5701" s="31" t="s">
        <v>6716</v>
      </c>
      <c r="I5701" s="168" t="s">
        <v>1755</v>
      </c>
      <c r="J5701" s="173">
        <v>1.0</v>
      </c>
      <c r="K5701" s="31" t="s">
        <v>9</v>
      </c>
      <c r="L5701" s="31" t="s">
        <v>134</v>
      </c>
      <c r="M5701" s="174">
        <v>45764.0</v>
      </c>
      <c r="N5701" s="31" t="s">
        <v>78</v>
      </c>
      <c r="O5701" s="173">
        <v>1.0</v>
      </c>
    </row>
    <row r="5702">
      <c r="A5702" s="99" t="s">
        <v>12556</v>
      </c>
      <c r="B5702" s="168" t="s">
        <v>12411</v>
      </c>
      <c r="C5702" s="31" t="s">
        <v>1735</v>
      </c>
      <c r="D5702" s="168" t="s">
        <v>12412</v>
      </c>
      <c r="E5702" s="31" t="s">
        <v>12413</v>
      </c>
      <c r="F5702" s="31" t="s">
        <v>132</v>
      </c>
      <c r="G5702" s="168" t="s">
        <v>6811</v>
      </c>
      <c r="H5702" s="31" t="s">
        <v>6812</v>
      </c>
      <c r="I5702" s="168" t="s">
        <v>1755</v>
      </c>
      <c r="J5702" s="173">
        <v>1.0</v>
      </c>
      <c r="K5702" s="31" t="s">
        <v>9</v>
      </c>
      <c r="L5702" s="31" t="s">
        <v>134</v>
      </c>
      <c r="M5702" s="174">
        <v>45764.0</v>
      </c>
      <c r="N5702" s="31" t="s">
        <v>78</v>
      </c>
      <c r="O5702" s="173">
        <v>1.0</v>
      </c>
    </row>
    <row r="5703">
      <c r="A5703" s="99" t="s">
        <v>12557</v>
      </c>
      <c r="B5703" s="168" t="s">
        <v>12549</v>
      </c>
      <c r="C5703" s="31" t="s">
        <v>1732</v>
      </c>
      <c r="D5703" s="168" t="s">
        <v>12550</v>
      </c>
      <c r="E5703" s="31" t="s">
        <v>12551</v>
      </c>
      <c r="F5703" s="31" t="s">
        <v>132</v>
      </c>
      <c r="G5703" s="168" t="s">
        <v>6736</v>
      </c>
      <c r="H5703" s="31" t="s">
        <v>6716</v>
      </c>
      <c r="I5703" s="168" t="s">
        <v>1755</v>
      </c>
      <c r="J5703" s="173">
        <v>1.0</v>
      </c>
      <c r="K5703" s="31" t="s">
        <v>9</v>
      </c>
      <c r="L5703" s="31" t="s">
        <v>134</v>
      </c>
      <c r="M5703" s="174">
        <v>45764.0</v>
      </c>
      <c r="N5703" s="31" t="s">
        <v>78</v>
      </c>
      <c r="O5703" s="173">
        <v>1.0</v>
      </c>
    </row>
    <row r="5704">
      <c r="A5704" s="99" t="s">
        <v>12558</v>
      </c>
      <c r="B5704" s="168" t="s">
        <v>12559</v>
      </c>
      <c r="C5704" s="31" t="s">
        <v>1725</v>
      </c>
      <c r="D5704" s="168" t="s">
        <v>12560</v>
      </c>
      <c r="E5704" s="31" t="s">
        <v>12561</v>
      </c>
      <c r="F5704" s="31" t="s">
        <v>722</v>
      </c>
      <c r="G5704" s="163" t="s">
        <v>1728</v>
      </c>
      <c r="H5704" s="31" t="s">
        <v>1728</v>
      </c>
      <c r="I5704" s="168" t="s">
        <v>1755</v>
      </c>
      <c r="J5704" s="173">
        <v>1.0</v>
      </c>
      <c r="K5704" s="31" t="s">
        <v>9</v>
      </c>
      <c r="L5704" s="31" t="s">
        <v>134</v>
      </c>
      <c r="M5704" s="174">
        <v>45764.0</v>
      </c>
      <c r="N5704" s="31" t="s">
        <v>78</v>
      </c>
      <c r="O5704" s="173">
        <v>1.0</v>
      </c>
    </row>
    <row r="5705">
      <c r="A5705" s="99" t="s">
        <v>12562</v>
      </c>
      <c r="B5705" s="168" t="s">
        <v>12559</v>
      </c>
      <c r="C5705" s="31" t="s">
        <v>1732</v>
      </c>
      <c r="D5705" s="168" t="s">
        <v>12560</v>
      </c>
      <c r="E5705" s="31" t="s">
        <v>12561</v>
      </c>
      <c r="F5705" s="31" t="s">
        <v>722</v>
      </c>
      <c r="G5705" s="168" t="s">
        <v>10510</v>
      </c>
      <c r="H5705" s="31" t="s">
        <v>10511</v>
      </c>
      <c r="I5705" s="168" t="s">
        <v>1755</v>
      </c>
      <c r="J5705" s="173">
        <v>1.0</v>
      </c>
      <c r="K5705" s="31" t="s">
        <v>9</v>
      </c>
      <c r="L5705" s="31" t="s">
        <v>134</v>
      </c>
      <c r="M5705" s="174">
        <v>45764.0</v>
      </c>
      <c r="N5705" s="31" t="s">
        <v>78</v>
      </c>
      <c r="O5705" s="173">
        <v>1.0</v>
      </c>
    </row>
    <row r="5706">
      <c r="A5706" s="99" t="s">
        <v>12563</v>
      </c>
      <c r="B5706" s="168" t="s">
        <v>12564</v>
      </c>
      <c r="C5706" s="31" t="s">
        <v>1725</v>
      </c>
      <c r="D5706" s="168" t="s">
        <v>12565</v>
      </c>
      <c r="E5706" s="31" t="s">
        <v>12566</v>
      </c>
      <c r="F5706" s="31" t="s">
        <v>131</v>
      </c>
      <c r="G5706" s="163" t="s">
        <v>1728</v>
      </c>
      <c r="H5706" s="31" t="s">
        <v>1728</v>
      </c>
      <c r="I5706" s="168" t="s">
        <v>1755</v>
      </c>
      <c r="J5706" s="173">
        <v>1.0</v>
      </c>
      <c r="K5706" s="31" t="s">
        <v>9</v>
      </c>
      <c r="L5706" s="31" t="s">
        <v>134</v>
      </c>
      <c r="M5706" s="174">
        <v>45764.0</v>
      </c>
      <c r="N5706" s="31" t="s">
        <v>78</v>
      </c>
      <c r="O5706" s="173">
        <v>1.0</v>
      </c>
    </row>
    <row r="5707">
      <c r="A5707" s="99" t="s">
        <v>12567</v>
      </c>
      <c r="B5707" s="168" t="s">
        <v>12564</v>
      </c>
      <c r="C5707" s="31" t="s">
        <v>1732</v>
      </c>
      <c r="D5707" s="168" t="s">
        <v>12565</v>
      </c>
      <c r="E5707" s="31" t="s">
        <v>12566</v>
      </c>
      <c r="F5707" s="31" t="s">
        <v>131</v>
      </c>
      <c r="G5707" s="168" t="s">
        <v>6736</v>
      </c>
      <c r="H5707" s="31" t="s">
        <v>6716</v>
      </c>
      <c r="I5707" s="168" t="s">
        <v>1755</v>
      </c>
      <c r="J5707" s="173">
        <v>1.0</v>
      </c>
      <c r="K5707" s="31" t="s">
        <v>9</v>
      </c>
      <c r="L5707" s="31" t="s">
        <v>134</v>
      </c>
      <c r="M5707" s="174">
        <v>45764.0</v>
      </c>
      <c r="N5707" s="31" t="s">
        <v>78</v>
      </c>
      <c r="O5707" s="173">
        <v>1.0</v>
      </c>
    </row>
    <row r="5708">
      <c r="A5708" s="99" t="s">
        <v>12568</v>
      </c>
      <c r="B5708" s="168" t="s">
        <v>12569</v>
      </c>
      <c r="C5708" s="31" t="s">
        <v>1725</v>
      </c>
      <c r="D5708" s="168" t="s">
        <v>12570</v>
      </c>
      <c r="E5708" s="31" t="s">
        <v>12571</v>
      </c>
      <c r="F5708" s="31" t="s">
        <v>401</v>
      </c>
      <c r="G5708" s="163" t="s">
        <v>1728</v>
      </c>
      <c r="H5708" s="31" t="s">
        <v>1728</v>
      </c>
      <c r="I5708" s="168" t="s">
        <v>9356</v>
      </c>
      <c r="J5708" s="173">
        <v>1.0</v>
      </c>
      <c r="K5708" s="31" t="s">
        <v>945</v>
      </c>
      <c r="L5708" s="31" t="s">
        <v>134</v>
      </c>
      <c r="M5708" s="174">
        <v>45764.0</v>
      </c>
      <c r="N5708" s="31" t="s">
        <v>78</v>
      </c>
      <c r="O5708" s="173">
        <v>1.0</v>
      </c>
    </row>
    <row r="5709">
      <c r="A5709" s="99" t="s">
        <v>12572</v>
      </c>
      <c r="B5709" s="168" t="s">
        <v>12553</v>
      </c>
      <c r="C5709" s="31" t="s">
        <v>1732</v>
      </c>
      <c r="D5709" s="168" t="s">
        <v>12554</v>
      </c>
      <c r="E5709" s="31" t="s">
        <v>10411</v>
      </c>
      <c r="F5709" s="31" t="s">
        <v>722</v>
      </c>
      <c r="G5709" s="168" t="s">
        <v>6891</v>
      </c>
      <c r="H5709" s="31" t="s">
        <v>6719</v>
      </c>
      <c r="I5709" s="168" t="s">
        <v>1755</v>
      </c>
      <c r="J5709" s="173">
        <v>1.0</v>
      </c>
      <c r="K5709" s="31" t="s">
        <v>9</v>
      </c>
      <c r="L5709" s="31" t="s">
        <v>134</v>
      </c>
      <c r="M5709" s="174">
        <v>45764.0</v>
      </c>
      <c r="N5709" s="31" t="s">
        <v>78</v>
      </c>
      <c r="O5709" s="173">
        <v>1.0</v>
      </c>
    </row>
    <row r="5710">
      <c r="A5710" s="99" t="s">
        <v>12573</v>
      </c>
      <c r="B5710" s="168" t="s">
        <v>12574</v>
      </c>
      <c r="C5710" s="31" t="s">
        <v>1725</v>
      </c>
      <c r="D5710" s="168" t="s">
        <v>12575</v>
      </c>
      <c r="E5710" s="31" t="s">
        <v>12576</v>
      </c>
      <c r="F5710" s="31" t="s">
        <v>725</v>
      </c>
      <c r="G5710" s="163" t="s">
        <v>1728</v>
      </c>
      <c r="H5710" s="31" t="s">
        <v>1728</v>
      </c>
      <c r="I5710" s="168" t="s">
        <v>9356</v>
      </c>
      <c r="J5710" s="173">
        <v>1.0</v>
      </c>
      <c r="K5710" s="31" t="s">
        <v>945</v>
      </c>
      <c r="L5710" s="31" t="s">
        <v>134</v>
      </c>
      <c r="M5710" s="174">
        <v>45764.0</v>
      </c>
      <c r="N5710" s="31" t="s">
        <v>78</v>
      </c>
      <c r="O5710" s="173">
        <v>1.0</v>
      </c>
    </row>
    <row r="5711">
      <c r="A5711" s="99" t="s">
        <v>12577</v>
      </c>
      <c r="B5711" s="168" t="s">
        <v>12578</v>
      </c>
      <c r="C5711" s="31" t="s">
        <v>1725</v>
      </c>
      <c r="D5711" s="168" t="s">
        <v>12579</v>
      </c>
      <c r="E5711" s="31" t="s">
        <v>12580</v>
      </c>
      <c r="F5711" s="31" t="s">
        <v>725</v>
      </c>
      <c r="G5711" s="163" t="s">
        <v>1728</v>
      </c>
      <c r="H5711" s="31" t="s">
        <v>1728</v>
      </c>
      <c r="I5711" s="168" t="s">
        <v>1755</v>
      </c>
      <c r="J5711" s="173">
        <v>1.0</v>
      </c>
      <c r="K5711" s="31" t="s">
        <v>9</v>
      </c>
      <c r="L5711" s="31" t="s">
        <v>134</v>
      </c>
      <c r="M5711" s="174">
        <v>45764.0</v>
      </c>
      <c r="N5711" s="31" t="s">
        <v>78</v>
      </c>
      <c r="O5711" s="173">
        <v>1.0</v>
      </c>
    </row>
    <row r="5712">
      <c r="A5712" s="99" t="s">
        <v>12581</v>
      </c>
      <c r="B5712" s="168" t="s">
        <v>12569</v>
      </c>
      <c r="C5712" s="31" t="s">
        <v>1732</v>
      </c>
      <c r="D5712" s="168" t="s">
        <v>12570</v>
      </c>
      <c r="E5712" s="31" t="s">
        <v>12571</v>
      </c>
      <c r="F5712" s="31" t="s">
        <v>401</v>
      </c>
      <c r="G5712" s="168" t="s">
        <v>1736</v>
      </c>
      <c r="H5712" s="31" t="s">
        <v>1733</v>
      </c>
      <c r="I5712" s="168" t="s">
        <v>9356</v>
      </c>
      <c r="J5712" s="173">
        <v>1.0</v>
      </c>
      <c r="K5712" s="31" t="s">
        <v>945</v>
      </c>
      <c r="L5712" s="31" t="s">
        <v>134</v>
      </c>
      <c r="M5712" s="174">
        <v>45764.0</v>
      </c>
      <c r="N5712" s="31" t="s">
        <v>78</v>
      </c>
      <c r="O5712" s="173">
        <v>1.0</v>
      </c>
    </row>
    <row r="5713">
      <c r="A5713" s="99" t="s">
        <v>12582</v>
      </c>
      <c r="B5713" s="168" t="s">
        <v>12508</v>
      </c>
      <c r="C5713" s="31" t="s">
        <v>1735</v>
      </c>
      <c r="D5713" s="168" t="s">
        <v>12509</v>
      </c>
      <c r="E5713" s="31" t="s">
        <v>12510</v>
      </c>
      <c r="F5713" s="31" t="s">
        <v>129</v>
      </c>
      <c r="G5713" s="168" t="s">
        <v>6891</v>
      </c>
      <c r="H5713" s="31" t="s">
        <v>6719</v>
      </c>
      <c r="I5713" s="168" t="s">
        <v>9356</v>
      </c>
      <c r="J5713" s="173">
        <v>1.0</v>
      </c>
      <c r="K5713" s="31" t="s">
        <v>945</v>
      </c>
      <c r="L5713" s="31" t="s">
        <v>134</v>
      </c>
      <c r="M5713" s="174">
        <v>45764.0</v>
      </c>
      <c r="N5713" s="31" t="s">
        <v>78</v>
      </c>
      <c r="O5713" s="173">
        <v>1.0</v>
      </c>
    </row>
    <row r="5714">
      <c r="A5714" s="99" t="s">
        <v>12583</v>
      </c>
      <c r="B5714" s="168" t="s">
        <v>12574</v>
      </c>
      <c r="C5714" s="31" t="s">
        <v>1732</v>
      </c>
      <c r="D5714" s="168" t="s">
        <v>12575</v>
      </c>
      <c r="E5714" s="31" t="s">
        <v>12576</v>
      </c>
      <c r="F5714" s="31" t="s">
        <v>725</v>
      </c>
      <c r="G5714" s="168" t="s">
        <v>7953</v>
      </c>
      <c r="H5714" s="31" t="s">
        <v>7912</v>
      </c>
      <c r="I5714" s="168" t="s">
        <v>9356</v>
      </c>
      <c r="J5714" s="173">
        <v>1.0</v>
      </c>
      <c r="K5714" s="31" t="s">
        <v>945</v>
      </c>
      <c r="L5714" s="31" t="s">
        <v>134</v>
      </c>
      <c r="M5714" s="174">
        <v>45764.0</v>
      </c>
      <c r="N5714" s="31" t="s">
        <v>78</v>
      </c>
      <c r="O5714" s="173">
        <v>1.0</v>
      </c>
    </row>
    <row r="5715">
      <c r="A5715" s="99" t="s">
        <v>12584</v>
      </c>
      <c r="B5715" s="168" t="s">
        <v>12406</v>
      </c>
      <c r="C5715" s="31" t="s">
        <v>1735</v>
      </c>
      <c r="D5715" s="168" t="s">
        <v>12407</v>
      </c>
      <c r="E5715" s="31" t="s">
        <v>12408</v>
      </c>
      <c r="F5715" s="31" t="s">
        <v>178</v>
      </c>
      <c r="G5715" s="168" t="s">
        <v>11502</v>
      </c>
      <c r="H5715" s="31" t="s">
        <v>11503</v>
      </c>
      <c r="I5715" s="168" t="s">
        <v>9356</v>
      </c>
      <c r="J5715" s="173">
        <v>1.0</v>
      </c>
      <c r="K5715" s="31" t="s">
        <v>945</v>
      </c>
      <c r="L5715" s="31" t="s">
        <v>134</v>
      </c>
      <c r="M5715" s="174">
        <v>45764.0</v>
      </c>
      <c r="N5715" s="31" t="s">
        <v>78</v>
      </c>
      <c r="O5715" s="173">
        <v>1.0</v>
      </c>
    </row>
    <row r="5716">
      <c r="A5716" s="99" t="s">
        <v>12585</v>
      </c>
      <c r="B5716" s="168" t="s">
        <v>12578</v>
      </c>
      <c r="C5716" s="31" t="s">
        <v>1732</v>
      </c>
      <c r="D5716" s="168" t="s">
        <v>12579</v>
      </c>
      <c r="E5716" s="31" t="s">
        <v>12580</v>
      </c>
      <c r="F5716" s="31" t="s">
        <v>725</v>
      </c>
      <c r="G5716" s="168" t="s">
        <v>6891</v>
      </c>
      <c r="H5716" s="31" t="s">
        <v>6719</v>
      </c>
      <c r="I5716" s="168" t="s">
        <v>1755</v>
      </c>
      <c r="J5716" s="173">
        <v>1.0</v>
      </c>
      <c r="K5716" s="31" t="s">
        <v>9</v>
      </c>
      <c r="L5716" s="31" t="s">
        <v>134</v>
      </c>
      <c r="M5716" s="174">
        <v>45764.0</v>
      </c>
      <c r="N5716" s="31" t="s">
        <v>78</v>
      </c>
      <c r="O5716" s="173">
        <v>1.0</v>
      </c>
    </row>
    <row r="5717">
      <c r="A5717" s="99" t="s">
        <v>12586</v>
      </c>
      <c r="B5717" s="168" t="s">
        <v>12530</v>
      </c>
      <c r="C5717" s="31" t="s">
        <v>1732</v>
      </c>
      <c r="D5717" s="168" t="s">
        <v>12531</v>
      </c>
      <c r="E5717" s="31" t="s">
        <v>3690</v>
      </c>
      <c r="F5717" s="31" t="s">
        <v>132</v>
      </c>
      <c r="G5717" s="168" t="s">
        <v>6811</v>
      </c>
      <c r="H5717" s="31" t="s">
        <v>6812</v>
      </c>
      <c r="I5717" s="168" t="s">
        <v>9356</v>
      </c>
      <c r="J5717" s="173">
        <v>1.0</v>
      </c>
      <c r="K5717" s="31" t="s">
        <v>945</v>
      </c>
      <c r="L5717" s="31" t="s">
        <v>134</v>
      </c>
      <c r="M5717" s="174">
        <v>45764.0</v>
      </c>
      <c r="N5717" s="31" t="s">
        <v>78</v>
      </c>
      <c r="O5717" s="173">
        <v>1.0</v>
      </c>
    </row>
    <row r="5718">
      <c r="A5718" s="99" t="s">
        <v>12587</v>
      </c>
      <c r="B5718" s="168" t="s">
        <v>12549</v>
      </c>
      <c r="C5718" s="31" t="s">
        <v>1735</v>
      </c>
      <c r="D5718" s="168" t="s">
        <v>12550</v>
      </c>
      <c r="E5718" s="31" t="s">
        <v>12551</v>
      </c>
      <c r="F5718" s="31" t="s">
        <v>132</v>
      </c>
      <c r="G5718" s="168" t="s">
        <v>6736</v>
      </c>
      <c r="H5718" s="31" t="s">
        <v>6716</v>
      </c>
      <c r="I5718" s="168" t="s">
        <v>1755</v>
      </c>
      <c r="J5718" s="173">
        <v>1.0</v>
      </c>
      <c r="K5718" s="31" t="s">
        <v>9</v>
      </c>
      <c r="L5718" s="31" t="s">
        <v>134</v>
      </c>
      <c r="M5718" s="174">
        <v>45764.0</v>
      </c>
      <c r="N5718" s="31" t="s">
        <v>78</v>
      </c>
      <c r="O5718" s="173">
        <v>1.0</v>
      </c>
    </row>
    <row r="5719">
      <c r="A5719" s="99" t="s">
        <v>12588</v>
      </c>
      <c r="B5719" s="168" t="s">
        <v>12589</v>
      </c>
      <c r="C5719" s="31" t="s">
        <v>1725</v>
      </c>
      <c r="D5719" s="168" t="s">
        <v>12590</v>
      </c>
      <c r="E5719" s="31" t="s">
        <v>5243</v>
      </c>
      <c r="F5719" s="31" t="s">
        <v>830</v>
      </c>
      <c r="G5719" s="163" t="s">
        <v>1728</v>
      </c>
      <c r="H5719" s="31" t="s">
        <v>1728</v>
      </c>
      <c r="I5719" s="168" t="s">
        <v>9356</v>
      </c>
      <c r="J5719" s="173">
        <v>1.0</v>
      </c>
      <c r="K5719" s="31" t="s">
        <v>945</v>
      </c>
      <c r="L5719" s="31" t="s">
        <v>134</v>
      </c>
      <c r="M5719" s="174">
        <v>45764.0</v>
      </c>
      <c r="N5719" s="31" t="s">
        <v>78</v>
      </c>
      <c r="O5719" s="173">
        <v>1.0</v>
      </c>
    </row>
    <row r="5720">
      <c r="A5720" s="99" t="s">
        <v>12591</v>
      </c>
      <c r="B5720" s="168" t="s">
        <v>12383</v>
      </c>
      <c r="C5720" s="31" t="s">
        <v>1735</v>
      </c>
      <c r="D5720" s="168" t="s">
        <v>12384</v>
      </c>
      <c r="E5720" s="31" t="s">
        <v>12385</v>
      </c>
      <c r="F5720" s="31" t="s">
        <v>513</v>
      </c>
      <c r="G5720" s="168" t="s">
        <v>1749</v>
      </c>
      <c r="H5720" s="31" t="s">
        <v>1742</v>
      </c>
      <c r="I5720" s="168" t="s">
        <v>9356</v>
      </c>
      <c r="J5720" s="173">
        <v>1.0</v>
      </c>
      <c r="K5720" s="31" t="s">
        <v>945</v>
      </c>
      <c r="L5720" s="31" t="s">
        <v>134</v>
      </c>
      <c r="M5720" s="174">
        <v>45764.0</v>
      </c>
      <c r="N5720" s="31" t="s">
        <v>78</v>
      </c>
      <c r="O5720" s="173">
        <v>1.0</v>
      </c>
    </row>
    <row r="5721">
      <c r="A5721" s="99" t="s">
        <v>12592</v>
      </c>
      <c r="B5721" s="168" t="s">
        <v>12451</v>
      </c>
      <c r="C5721" s="31" t="s">
        <v>1735</v>
      </c>
      <c r="D5721" s="168" t="s">
        <v>12452</v>
      </c>
      <c r="E5721" s="31" t="s">
        <v>12453</v>
      </c>
      <c r="F5721" s="31" t="s">
        <v>132</v>
      </c>
      <c r="G5721" s="168" t="s">
        <v>6811</v>
      </c>
      <c r="H5721" s="31" t="s">
        <v>6812</v>
      </c>
      <c r="I5721" s="168" t="s">
        <v>9356</v>
      </c>
      <c r="J5721" s="173">
        <v>1.0</v>
      </c>
      <c r="K5721" s="31" t="s">
        <v>945</v>
      </c>
      <c r="L5721" s="31" t="s">
        <v>134</v>
      </c>
      <c r="M5721" s="174">
        <v>45764.0</v>
      </c>
      <c r="N5721" s="31" t="s">
        <v>78</v>
      </c>
      <c r="O5721" s="173">
        <v>1.0</v>
      </c>
    </row>
    <row r="5722">
      <c r="A5722" s="99" t="s">
        <v>12593</v>
      </c>
      <c r="B5722" s="168" t="s">
        <v>12594</v>
      </c>
      <c r="C5722" s="31" t="s">
        <v>1725</v>
      </c>
      <c r="D5722" s="168" t="s">
        <v>12595</v>
      </c>
      <c r="E5722" s="31" t="s">
        <v>12596</v>
      </c>
      <c r="F5722" s="31" t="s">
        <v>178</v>
      </c>
      <c r="G5722" s="163" t="s">
        <v>1728</v>
      </c>
      <c r="H5722" s="31" t="s">
        <v>1728</v>
      </c>
      <c r="I5722" s="168" t="s">
        <v>9356</v>
      </c>
      <c r="J5722" s="173">
        <v>1.0</v>
      </c>
      <c r="K5722" s="31" t="s">
        <v>945</v>
      </c>
      <c r="L5722" s="31" t="s">
        <v>134</v>
      </c>
      <c r="M5722" s="174">
        <v>45764.0</v>
      </c>
      <c r="N5722" s="31" t="s">
        <v>78</v>
      </c>
      <c r="O5722" s="173">
        <v>1.0</v>
      </c>
    </row>
    <row r="5723">
      <c r="A5723" s="99" t="s">
        <v>12597</v>
      </c>
      <c r="B5723" s="168" t="s">
        <v>12594</v>
      </c>
      <c r="C5723" s="31" t="s">
        <v>1732</v>
      </c>
      <c r="D5723" s="168" t="s">
        <v>12595</v>
      </c>
      <c r="E5723" s="31" t="s">
        <v>12596</v>
      </c>
      <c r="F5723" s="31" t="s">
        <v>178</v>
      </c>
      <c r="G5723" s="168" t="s">
        <v>7953</v>
      </c>
      <c r="H5723" s="31" t="s">
        <v>7912</v>
      </c>
      <c r="I5723" s="168" t="s">
        <v>9356</v>
      </c>
      <c r="J5723" s="173">
        <v>1.0</v>
      </c>
      <c r="K5723" s="31" t="s">
        <v>945</v>
      </c>
      <c r="L5723" s="31" t="s">
        <v>134</v>
      </c>
      <c r="M5723" s="174">
        <v>45764.0</v>
      </c>
      <c r="N5723" s="31" t="s">
        <v>78</v>
      </c>
      <c r="O5723" s="173">
        <v>1.0</v>
      </c>
    </row>
    <row r="5724">
      <c r="A5724" s="99" t="s">
        <v>12598</v>
      </c>
      <c r="B5724" s="168" t="s">
        <v>12542</v>
      </c>
      <c r="C5724" s="31" t="s">
        <v>1735</v>
      </c>
      <c r="D5724" s="168" t="s">
        <v>12543</v>
      </c>
      <c r="E5724" s="31" t="s">
        <v>12544</v>
      </c>
      <c r="F5724" s="31" t="s">
        <v>129</v>
      </c>
      <c r="G5724" s="168" t="s">
        <v>6891</v>
      </c>
      <c r="H5724" s="31" t="s">
        <v>6719</v>
      </c>
      <c r="I5724" s="168" t="s">
        <v>1755</v>
      </c>
      <c r="J5724" s="173">
        <v>1.0</v>
      </c>
      <c r="K5724" s="31" t="s">
        <v>9</v>
      </c>
      <c r="L5724" s="31" t="s">
        <v>134</v>
      </c>
      <c r="M5724" s="174">
        <v>45764.0</v>
      </c>
      <c r="N5724" s="31" t="s">
        <v>78</v>
      </c>
      <c r="O5724" s="173">
        <v>1.0</v>
      </c>
    </row>
    <row r="5725">
      <c r="A5725" s="99" t="s">
        <v>12599</v>
      </c>
      <c r="B5725" s="168" t="s">
        <v>12536</v>
      </c>
      <c r="C5725" s="31" t="s">
        <v>1735</v>
      </c>
      <c r="D5725" s="168" t="s">
        <v>12537</v>
      </c>
      <c r="E5725" s="31" t="s">
        <v>12538</v>
      </c>
      <c r="F5725" s="31" t="s">
        <v>722</v>
      </c>
      <c r="G5725" s="168" t="s">
        <v>7953</v>
      </c>
      <c r="H5725" s="31" t="s">
        <v>7912</v>
      </c>
      <c r="I5725" s="168" t="s">
        <v>9356</v>
      </c>
      <c r="J5725" s="173">
        <v>1.0</v>
      </c>
      <c r="K5725" s="31" t="s">
        <v>945</v>
      </c>
      <c r="L5725" s="31" t="s">
        <v>134</v>
      </c>
      <c r="M5725" s="174">
        <v>45764.0</v>
      </c>
      <c r="N5725" s="31" t="s">
        <v>78</v>
      </c>
      <c r="O5725" s="173">
        <v>1.0</v>
      </c>
    </row>
    <row r="5726">
      <c r="A5726" s="99" t="s">
        <v>12600</v>
      </c>
      <c r="B5726" s="168" t="s">
        <v>12569</v>
      </c>
      <c r="C5726" s="31" t="s">
        <v>1735</v>
      </c>
      <c r="D5726" s="168" t="s">
        <v>12570</v>
      </c>
      <c r="E5726" s="31" t="s">
        <v>12571</v>
      </c>
      <c r="F5726" s="31" t="s">
        <v>401</v>
      </c>
      <c r="G5726" s="168" t="s">
        <v>1736</v>
      </c>
      <c r="H5726" s="31" t="s">
        <v>1733</v>
      </c>
      <c r="I5726" s="168" t="s">
        <v>9356</v>
      </c>
      <c r="J5726" s="173">
        <v>1.0</v>
      </c>
      <c r="K5726" s="31" t="s">
        <v>945</v>
      </c>
      <c r="L5726" s="31" t="s">
        <v>134</v>
      </c>
      <c r="M5726" s="174">
        <v>45764.0</v>
      </c>
      <c r="N5726" s="31" t="s">
        <v>78</v>
      </c>
      <c r="O5726" s="173">
        <v>1.0</v>
      </c>
    </row>
    <row r="5727">
      <c r="A5727" s="99" t="s">
        <v>12601</v>
      </c>
      <c r="B5727" s="168" t="s">
        <v>12489</v>
      </c>
      <c r="C5727" s="31" t="s">
        <v>1732</v>
      </c>
      <c r="D5727" s="168" t="s">
        <v>12490</v>
      </c>
      <c r="E5727" s="31" t="s">
        <v>3681</v>
      </c>
      <c r="F5727" s="31" t="s">
        <v>132</v>
      </c>
      <c r="G5727" s="168" t="s">
        <v>6891</v>
      </c>
      <c r="H5727" s="31" t="s">
        <v>6719</v>
      </c>
      <c r="I5727" s="168" t="s">
        <v>9356</v>
      </c>
      <c r="J5727" s="173">
        <v>1.0</v>
      </c>
      <c r="K5727" s="31" t="s">
        <v>945</v>
      </c>
      <c r="L5727" s="31" t="s">
        <v>134</v>
      </c>
      <c r="M5727" s="174">
        <v>45764.0</v>
      </c>
      <c r="N5727" s="31" t="s">
        <v>78</v>
      </c>
      <c r="O5727" s="173">
        <v>1.0</v>
      </c>
    </row>
    <row r="5728">
      <c r="A5728" s="99" t="s">
        <v>12602</v>
      </c>
      <c r="B5728" s="168" t="s">
        <v>12603</v>
      </c>
      <c r="C5728" s="31" t="s">
        <v>1725</v>
      </c>
      <c r="D5728" s="168" t="s">
        <v>12604</v>
      </c>
      <c r="E5728" s="31" t="s">
        <v>5150</v>
      </c>
      <c r="F5728" s="31" t="s">
        <v>131</v>
      </c>
      <c r="G5728" s="163" t="s">
        <v>1728</v>
      </c>
      <c r="H5728" s="31" t="s">
        <v>1728</v>
      </c>
      <c r="I5728" s="168" t="s">
        <v>1755</v>
      </c>
      <c r="J5728" s="173">
        <v>1.0</v>
      </c>
      <c r="K5728" s="31" t="s">
        <v>9</v>
      </c>
      <c r="L5728" s="31" t="s">
        <v>134</v>
      </c>
      <c r="M5728" s="174">
        <v>45764.0</v>
      </c>
      <c r="N5728" s="31" t="s">
        <v>78</v>
      </c>
      <c r="O5728" s="173">
        <v>1.0</v>
      </c>
    </row>
    <row r="5729">
      <c r="A5729" s="99" t="s">
        <v>12605</v>
      </c>
      <c r="B5729" s="168" t="s">
        <v>12606</v>
      </c>
      <c r="C5729" s="31" t="s">
        <v>1725</v>
      </c>
      <c r="D5729" s="168" t="s">
        <v>12607</v>
      </c>
      <c r="E5729" s="31" t="s">
        <v>12608</v>
      </c>
      <c r="F5729" s="31" t="s">
        <v>178</v>
      </c>
      <c r="G5729" s="163" t="s">
        <v>1728</v>
      </c>
      <c r="H5729" s="31" t="s">
        <v>1728</v>
      </c>
      <c r="I5729" s="168" t="s">
        <v>1755</v>
      </c>
      <c r="J5729" s="173">
        <v>1.0</v>
      </c>
      <c r="K5729" s="31" t="s">
        <v>9</v>
      </c>
      <c r="L5729" s="31" t="s">
        <v>134</v>
      </c>
      <c r="M5729" s="174">
        <v>45764.0</v>
      </c>
      <c r="N5729" s="31" t="s">
        <v>78</v>
      </c>
      <c r="O5729" s="173">
        <v>1.0</v>
      </c>
    </row>
    <row r="5730">
      <c r="A5730" s="99" t="s">
        <v>12609</v>
      </c>
      <c r="B5730" s="168" t="s">
        <v>12603</v>
      </c>
      <c r="C5730" s="31" t="s">
        <v>1732</v>
      </c>
      <c r="D5730" s="168" t="s">
        <v>12604</v>
      </c>
      <c r="E5730" s="31" t="s">
        <v>5150</v>
      </c>
      <c r="F5730" s="31" t="s">
        <v>131</v>
      </c>
      <c r="G5730" s="168" t="s">
        <v>6736</v>
      </c>
      <c r="H5730" s="31" t="s">
        <v>6716</v>
      </c>
      <c r="I5730" s="168" t="s">
        <v>1755</v>
      </c>
      <c r="J5730" s="173">
        <v>1.0</v>
      </c>
      <c r="K5730" s="31" t="s">
        <v>9</v>
      </c>
      <c r="L5730" s="31" t="s">
        <v>134</v>
      </c>
      <c r="M5730" s="174">
        <v>45764.0</v>
      </c>
      <c r="N5730" s="31" t="s">
        <v>78</v>
      </c>
      <c r="O5730" s="173">
        <v>1.0</v>
      </c>
    </row>
    <row r="5731">
      <c r="A5731" s="99" t="s">
        <v>12610</v>
      </c>
      <c r="B5731" s="168" t="s">
        <v>12347</v>
      </c>
      <c r="C5731" s="31" t="s">
        <v>1735</v>
      </c>
      <c r="D5731" s="168" t="s">
        <v>12348</v>
      </c>
      <c r="E5731" s="31" t="s">
        <v>12349</v>
      </c>
      <c r="F5731" s="31" t="s">
        <v>725</v>
      </c>
      <c r="G5731" s="168" t="s">
        <v>10510</v>
      </c>
      <c r="H5731" s="31" t="s">
        <v>10511</v>
      </c>
      <c r="I5731" s="168" t="s">
        <v>1755</v>
      </c>
      <c r="J5731" s="173">
        <v>1.0</v>
      </c>
      <c r="K5731" s="31" t="s">
        <v>9</v>
      </c>
      <c r="L5731" s="31" t="s">
        <v>134</v>
      </c>
      <c r="M5731" s="174">
        <v>45764.0</v>
      </c>
      <c r="N5731" s="31" t="s">
        <v>78</v>
      </c>
      <c r="O5731" s="173">
        <v>1.0</v>
      </c>
    </row>
    <row r="5732">
      <c r="A5732" s="99" t="s">
        <v>12611</v>
      </c>
      <c r="B5732" s="168" t="s">
        <v>12589</v>
      </c>
      <c r="C5732" s="31" t="s">
        <v>1732</v>
      </c>
      <c r="D5732" s="168" t="s">
        <v>12590</v>
      </c>
      <c r="E5732" s="31" t="s">
        <v>5243</v>
      </c>
      <c r="F5732" s="31" t="s">
        <v>830</v>
      </c>
      <c r="G5732" s="168" t="s">
        <v>6891</v>
      </c>
      <c r="H5732" s="31" t="s">
        <v>6719</v>
      </c>
      <c r="I5732" s="168" t="s">
        <v>9356</v>
      </c>
      <c r="J5732" s="173">
        <v>1.0</v>
      </c>
      <c r="K5732" s="31" t="s">
        <v>945</v>
      </c>
      <c r="L5732" s="31" t="s">
        <v>134</v>
      </c>
      <c r="M5732" s="174">
        <v>45764.0</v>
      </c>
      <c r="N5732" s="31" t="s">
        <v>78</v>
      </c>
      <c r="O5732" s="173">
        <v>1.0</v>
      </c>
    </row>
    <row r="5733">
      <c r="A5733" s="99" t="s">
        <v>12612</v>
      </c>
      <c r="B5733" s="168" t="s">
        <v>12416</v>
      </c>
      <c r="C5733" s="31" t="s">
        <v>1735</v>
      </c>
      <c r="D5733" s="168" t="s">
        <v>12417</v>
      </c>
      <c r="E5733" s="31" t="s">
        <v>12418</v>
      </c>
      <c r="F5733" s="31" t="s">
        <v>178</v>
      </c>
      <c r="G5733" s="168" t="s">
        <v>11502</v>
      </c>
      <c r="H5733" s="31" t="s">
        <v>11503</v>
      </c>
      <c r="I5733" s="168" t="s">
        <v>9356</v>
      </c>
      <c r="J5733" s="173">
        <v>1.0</v>
      </c>
      <c r="K5733" s="31" t="s">
        <v>945</v>
      </c>
      <c r="L5733" s="31" t="s">
        <v>134</v>
      </c>
      <c r="M5733" s="174">
        <v>45764.0</v>
      </c>
      <c r="N5733" s="31" t="s">
        <v>78</v>
      </c>
      <c r="O5733" s="173">
        <v>1.0</v>
      </c>
    </row>
    <row r="5734">
      <c r="A5734" s="99" t="s">
        <v>12613</v>
      </c>
      <c r="B5734" s="168" t="s">
        <v>12614</v>
      </c>
      <c r="C5734" s="31" t="s">
        <v>1725</v>
      </c>
      <c r="D5734" s="168" t="s">
        <v>12615</v>
      </c>
      <c r="E5734" s="31" t="s">
        <v>12349</v>
      </c>
      <c r="F5734" s="31" t="s">
        <v>722</v>
      </c>
      <c r="G5734" s="163" t="s">
        <v>1728</v>
      </c>
      <c r="H5734" s="31" t="s">
        <v>1728</v>
      </c>
      <c r="I5734" s="168" t="s">
        <v>1755</v>
      </c>
      <c r="J5734" s="173">
        <v>1.0</v>
      </c>
      <c r="K5734" s="31" t="s">
        <v>9</v>
      </c>
      <c r="L5734" s="31" t="s">
        <v>134</v>
      </c>
      <c r="M5734" s="174">
        <v>45764.0</v>
      </c>
      <c r="N5734" s="31" t="s">
        <v>78</v>
      </c>
      <c r="O5734" s="173">
        <v>1.0</v>
      </c>
    </row>
    <row r="5735">
      <c r="A5735" s="99" t="s">
        <v>12616</v>
      </c>
      <c r="B5735" s="168" t="s">
        <v>12617</v>
      </c>
      <c r="C5735" s="31" t="s">
        <v>1725</v>
      </c>
      <c r="D5735" s="168" t="s">
        <v>12618</v>
      </c>
      <c r="E5735" s="31" t="s">
        <v>12619</v>
      </c>
      <c r="F5735" s="31" t="s">
        <v>178</v>
      </c>
      <c r="G5735" s="163" t="s">
        <v>1728</v>
      </c>
      <c r="H5735" s="31" t="s">
        <v>1728</v>
      </c>
      <c r="I5735" s="168" t="s">
        <v>1729</v>
      </c>
      <c r="J5735" s="173">
        <v>1.0</v>
      </c>
      <c r="K5735" s="31" t="s">
        <v>82</v>
      </c>
      <c r="L5735" s="31" t="s">
        <v>134</v>
      </c>
      <c r="M5735" s="174">
        <v>45764.0</v>
      </c>
      <c r="N5735" s="31" t="s">
        <v>78</v>
      </c>
      <c r="O5735" s="173">
        <v>1.0</v>
      </c>
    </row>
    <row r="5736">
      <c r="A5736" s="99" t="s">
        <v>12620</v>
      </c>
      <c r="B5736" s="168" t="s">
        <v>12617</v>
      </c>
      <c r="C5736" s="31" t="s">
        <v>1732</v>
      </c>
      <c r="D5736" s="168" t="s">
        <v>12618</v>
      </c>
      <c r="E5736" s="31" t="s">
        <v>12619</v>
      </c>
      <c r="F5736" s="31" t="s">
        <v>178</v>
      </c>
      <c r="G5736" s="168" t="s">
        <v>11502</v>
      </c>
      <c r="H5736" s="31" t="s">
        <v>11503</v>
      </c>
      <c r="I5736" s="168" t="s">
        <v>1729</v>
      </c>
      <c r="J5736" s="173">
        <v>1.0</v>
      </c>
      <c r="K5736" s="31" t="s">
        <v>82</v>
      </c>
      <c r="L5736" s="31" t="s">
        <v>134</v>
      </c>
      <c r="M5736" s="174">
        <v>45764.0</v>
      </c>
      <c r="N5736" s="31" t="s">
        <v>78</v>
      </c>
      <c r="O5736" s="173">
        <v>1.0</v>
      </c>
    </row>
    <row r="5737">
      <c r="A5737" s="99" t="s">
        <v>12621</v>
      </c>
      <c r="B5737" s="168" t="s">
        <v>12614</v>
      </c>
      <c r="C5737" s="31" t="s">
        <v>1732</v>
      </c>
      <c r="D5737" s="168" t="s">
        <v>12615</v>
      </c>
      <c r="E5737" s="31" t="s">
        <v>12349</v>
      </c>
      <c r="F5737" s="31" t="s">
        <v>722</v>
      </c>
      <c r="G5737" s="168" t="s">
        <v>6891</v>
      </c>
      <c r="H5737" s="31" t="s">
        <v>6719</v>
      </c>
      <c r="I5737" s="168" t="s">
        <v>1755</v>
      </c>
      <c r="J5737" s="173">
        <v>1.0</v>
      </c>
      <c r="K5737" s="31" t="s">
        <v>9</v>
      </c>
      <c r="L5737" s="31" t="s">
        <v>134</v>
      </c>
      <c r="M5737" s="174">
        <v>45764.0</v>
      </c>
      <c r="N5737" s="31" t="s">
        <v>78</v>
      </c>
      <c r="O5737" s="173">
        <v>1.0</v>
      </c>
    </row>
    <row r="5738">
      <c r="A5738" s="99" t="s">
        <v>12622</v>
      </c>
      <c r="B5738" s="168" t="s">
        <v>12623</v>
      </c>
      <c r="C5738" s="31" t="s">
        <v>1725</v>
      </c>
      <c r="D5738" s="168" t="s">
        <v>12624</v>
      </c>
      <c r="E5738" s="31" t="s">
        <v>12625</v>
      </c>
      <c r="F5738" s="31" t="s">
        <v>132</v>
      </c>
      <c r="G5738" s="163" t="s">
        <v>1728</v>
      </c>
      <c r="H5738" s="31" t="s">
        <v>1728</v>
      </c>
      <c r="I5738" s="168" t="s">
        <v>9356</v>
      </c>
      <c r="J5738" s="173">
        <v>1.0</v>
      </c>
      <c r="K5738" s="31" t="s">
        <v>945</v>
      </c>
      <c r="L5738" s="31" t="s">
        <v>134</v>
      </c>
      <c r="M5738" s="174">
        <v>45764.0</v>
      </c>
      <c r="N5738" s="31" t="s">
        <v>78</v>
      </c>
      <c r="O5738" s="173">
        <v>1.0</v>
      </c>
    </row>
    <row r="5739">
      <c r="A5739" s="99" t="s">
        <v>12626</v>
      </c>
      <c r="B5739" s="168" t="s">
        <v>12367</v>
      </c>
      <c r="C5739" s="31" t="s">
        <v>1735</v>
      </c>
      <c r="D5739" s="168" t="s">
        <v>12368</v>
      </c>
      <c r="E5739" s="31" t="s">
        <v>12369</v>
      </c>
      <c r="F5739" s="31" t="s">
        <v>132</v>
      </c>
      <c r="G5739" s="168" t="s">
        <v>6811</v>
      </c>
      <c r="H5739" s="31" t="s">
        <v>6812</v>
      </c>
      <c r="I5739" s="168" t="s">
        <v>1755</v>
      </c>
      <c r="J5739" s="173">
        <v>1.0</v>
      </c>
      <c r="K5739" s="31" t="s">
        <v>9</v>
      </c>
      <c r="L5739" s="31" t="s">
        <v>134</v>
      </c>
      <c r="M5739" s="174">
        <v>45764.0</v>
      </c>
      <c r="N5739" s="31" t="s">
        <v>78</v>
      </c>
      <c r="O5739" s="173">
        <v>1.0</v>
      </c>
    </row>
    <row r="5740">
      <c r="A5740" s="99" t="s">
        <v>12627</v>
      </c>
      <c r="B5740" s="168" t="s">
        <v>12606</v>
      </c>
      <c r="C5740" s="31" t="s">
        <v>1732</v>
      </c>
      <c r="D5740" s="168" t="s">
        <v>12607</v>
      </c>
      <c r="E5740" s="31" t="s">
        <v>12608</v>
      </c>
      <c r="F5740" s="31" t="s">
        <v>178</v>
      </c>
      <c r="G5740" s="168" t="s">
        <v>6891</v>
      </c>
      <c r="H5740" s="31" t="s">
        <v>6719</v>
      </c>
      <c r="I5740" s="168" t="s">
        <v>1755</v>
      </c>
      <c r="J5740" s="173">
        <v>1.0</v>
      </c>
      <c r="K5740" s="31" t="s">
        <v>9</v>
      </c>
      <c r="L5740" s="31" t="s">
        <v>134</v>
      </c>
      <c r="M5740" s="174">
        <v>45764.0</v>
      </c>
      <c r="N5740" s="31" t="s">
        <v>78</v>
      </c>
      <c r="O5740" s="173">
        <v>1.0</v>
      </c>
    </row>
    <row r="5741">
      <c r="A5741" s="99" t="s">
        <v>12628</v>
      </c>
      <c r="B5741" s="168" t="s">
        <v>12623</v>
      </c>
      <c r="C5741" s="31" t="s">
        <v>1732</v>
      </c>
      <c r="D5741" s="168" t="s">
        <v>12624</v>
      </c>
      <c r="E5741" s="31" t="s">
        <v>12625</v>
      </c>
      <c r="F5741" s="31" t="s">
        <v>132</v>
      </c>
      <c r="G5741" s="168" t="s">
        <v>6891</v>
      </c>
      <c r="H5741" s="31" t="s">
        <v>6719</v>
      </c>
      <c r="I5741" s="168" t="s">
        <v>9356</v>
      </c>
      <c r="J5741" s="173">
        <v>1.0</v>
      </c>
      <c r="K5741" s="31" t="s">
        <v>945</v>
      </c>
      <c r="L5741" s="31" t="s">
        <v>134</v>
      </c>
      <c r="M5741" s="174">
        <v>45764.0</v>
      </c>
      <c r="N5741" s="31" t="s">
        <v>78</v>
      </c>
      <c r="O5741" s="173">
        <v>1.0</v>
      </c>
    </row>
    <row r="5742">
      <c r="A5742" s="99" t="s">
        <v>12629</v>
      </c>
      <c r="B5742" s="168" t="s">
        <v>12630</v>
      </c>
      <c r="C5742" s="31" t="s">
        <v>1725</v>
      </c>
      <c r="D5742" s="168" t="s">
        <v>12631</v>
      </c>
      <c r="E5742" s="31" t="s">
        <v>10211</v>
      </c>
      <c r="F5742" s="31" t="s">
        <v>178</v>
      </c>
      <c r="G5742" s="163" t="s">
        <v>1728</v>
      </c>
      <c r="H5742" s="31" t="s">
        <v>1728</v>
      </c>
      <c r="I5742" s="168" t="s">
        <v>1755</v>
      </c>
      <c r="J5742" s="173">
        <v>1.0</v>
      </c>
      <c r="K5742" s="31" t="s">
        <v>9</v>
      </c>
      <c r="L5742" s="31" t="s">
        <v>134</v>
      </c>
      <c r="M5742" s="174">
        <v>45764.0</v>
      </c>
      <c r="N5742" s="31" t="s">
        <v>78</v>
      </c>
      <c r="O5742" s="173">
        <v>1.0</v>
      </c>
    </row>
    <row r="5743">
      <c r="A5743" s="99" t="s">
        <v>12632</v>
      </c>
      <c r="B5743" s="168" t="s">
        <v>12633</v>
      </c>
      <c r="C5743" s="31" t="s">
        <v>1725</v>
      </c>
      <c r="D5743" s="168" t="s">
        <v>12634</v>
      </c>
      <c r="E5743" s="31" t="s">
        <v>12635</v>
      </c>
      <c r="F5743" s="31" t="s">
        <v>178</v>
      </c>
      <c r="G5743" s="163" t="s">
        <v>1728</v>
      </c>
      <c r="H5743" s="31" t="s">
        <v>1728</v>
      </c>
      <c r="I5743" s="168" t="s">
        <v>1729</v>
      </c>
      <c r="J5743" s="173">
        <v>1.0</v>
      </c>
      <c r="K5743" s="31" t="s">
        <v>82</v>
      </c>
      <c r="L5743" s="31" t="s">
        <v>134</v>
      </c>
      <c r="M5743" s="174">
        <v>45764.0</v>
      </c>
      <c r="N5743" s="31" t="s">
        <v>78</v>
      </c>
      <c r="O5743" s="173">
        <v>1.0</v>
      </c>
    </row>
    <row r="5744">
      <c r="A5744" s="99" t="s">
        <v>12636</v>
      </c>
      <c r="B5744" s="168" t="s">
        <v>12633</v>
      </c>
      <c r="C5744" s="31" t="s">
        <v>1732</v>
      </c>
      <c r="D5744" s="168" t="s">
        <v>12634</v>
      </c>
      <c r="E5744" s="31" t="s">
        <v>12635</v>
      </c>
      <c r="F5744" s="31" t="s">
        <v>178</v>
      </c>
      <c r="G5744" s="168" t="s">
        <v>11502</v>
      </c>
      <c r="H5744" s="31" t="s">
        <v>11503</v>
      </c>
      <c r="I5744" s="168" t="s">
        <v>1729</v>
      </c>
      <c r="J5744" s="173">
        <v>1.0</v>
      </c>
      <c r="K5744" s="31" t="s">
        <v>82</v>
      </c>
      <c r="L5744" s="31" t="s">
        <v>134</v>
      </c>
      <c r="M5744" s="174">
        <v>45764.0</v>
      </c>
      <c r="N5744" s="31" t="s">
        <v>78</v>
      </c>
      <c r="O5744" s="173">
        <v>1.0</v>
      </c>
    </row>
    <row r="5745">
      <c r="A5745" s="99" t="s">
        <v>12637</v>
      </c>
      <c r="B5745" s="168" t="s">
        <v>12494</v>
      </c>
      <c r="C5745" s="31" t="s">
        <v>1735</v>
      </c>
      <c r="D5745" s="168" t="s">
        <v>12495</v>
      </c>
      <c r="E5745" s="31" t="s">
        <v>12496</v>
      </c>
      <c r="F5745" s="31" t="s">
        <v>178</v>
      </c>
      <c r="G5745" s="168" t="s">
        <v>11502</v>
      </c>
      <c r="H5745" s="31" t="s">
        <v>11503</v>
      </c>
      <c r="I5745" s="168" t="s">
        <v>9356</v>
      </c>
      <c r="J5745" s="173">
        <v>1.0</v>
      </c>
      <c r="K5745" s="31" t="s">
        <v>945</v>
      </c>
      <c r="L5745" s="31" t="s">
        <v>134</v>
      </c>
      <c r="M5745" s="174">
        <v>45764.0</v>
      </c>
      <c r="N5745" s="31" t="s">
        <v>78</v>
      </c>
      <c r="O5745" s="173">
        <v>1.0</v>
      </c>
    </row>
    <row r="5746">
      <c r="A5746" s="99" t="s">
        <v>12638</v>
      </c>
      <c r="B5746" s="168" t="s">
        <v>12564</v>
      </c>
      <c r="C5746" s="31" t="s">
        <v>1735</v>
      </c>
      <c r="D5746" s="168" t="s">
        <v>12565</v>
      </c>
      <c r="E5746" s="31" t="s">
        <v>12566</v>
      </c>
      <c r="F5746" s="31" t="s">
        <v>131</v>
      </c>
      <c r="G5746" s="168" t="s">
        <v>6736</v>
      </c>
      <c r="H5746" s="31" t="s">
        <v>6716</v>
      </c>
      <c r="I5746" s="168" t="s">
        <v>1755</v>
      </c>
      <c r="J5746" s="173">
        <v>1.0</v>
      </c>
      <c r="K5746" s="31" t="s">
        <v>9</v>
      </c>
      <c r="L5746" s="31" t="s">
        <v>134</v>
      </c>
      <c r="M5746" s="174">
        <v>45764.0</v>
      </c>
      <c r="N5746" s="31" t="s">
        <v>78</v>
      </c>
      <c r="O5746" s="173">
        <v>1.0</v>
      </c>
    </row>
    <row r="5747">
      <c r="A5747" s="99" t="s">
        <v>12639</v>
      </c>
      <c r="B5747" s="168" t="s">
        <v>12630</v>
      </c>
      <c r="C5747" s="31" t="s">
        <v>1732</v>
      </c>
      <c r="D5747" s="168" t="s">
        <v>12631</v>
      </c>
      <c r="E5747" s="31" t="s">
        <v>10211</v>
      </c>
      <c r="F5747" s="31" t="s">
        <v>178</v>
      </c>
      <c r="G5747" s="168" t="s">
        <v>7953</v>
      </c>
      <c r="H5747" s="31" t="s">
        <v>7912</v>
      </c>
      <c r="I5747" s="168" t="s">
        <v>1755</v>
      </c>
      <c r="J5747" s="173">
        <v>1.0</v>
      </c>
      <c r="K5747" s="31" t="s">
        <v>9</v>
      </c>
      <c r="L5747" s="31" t="s">
        <v>134</v>
      </c>
      <c r="M5747" s="174">
        <v>45764.0</v>
      </c>
      <c r="N5747" s="31" t="s">
        <v>78</v>
      </c>
      <c r="O5747" s="173">
        <v>1.0</v>
      </c>
    </row>
    <row r="5748">
      <c r="A5748" s="99" t="s">
        <v>12640</v>
      </c>
      <c r="B5748" s="168" t="s">
        <v>12484</v>
      </c>
      <c r="C5748" s="31" t="s">
        <v>1735</v>
      </c>
      <c r="D5748" s="168" t="s">
        <v>12485</v>
      </c>
      <c r="E5748" s="31" t="s">
        <v>12486</v>
      </c>
      <c r="F5748" s="31" t="s">
        <v>513</v>
      </c>
      <c r="G5748" s="168" t="s">
        <v>1749</v>
      </c>
      <c r="H5748" s="31" t="s">
        <v>1742</v>
      </c>
      <c r="I5748" s="168" t="s">
        <v>1729</v>
      </c>
      <c r="J5748" s="173">
        <v>1.0</v>
      </c>
      <c r="K5748" s="31" t="s">
        <v>82</v>
      </c>
      <c r="L5748" s="31" t="s">
        <v>134</v>
      </c>
      <c r="M5748" s="174">
        <v>45764.0</v>
      </c>
      <c r="N5748" s="31" t="s">
        <v>78</v>
      </c>
      <c r="O5748" s="173">
        <v>1.0</v>
      </c>
    </row>
    <row r="5749">
      <c r="A5749" s="99" t="s">
        <v>12641</v>
      </c>
      <c r="B5749" s="168" t="s">
        <v>12526</v>
      </c>
      <c r="C5749" s="31" t="s">
        <v>1735</v>
      </c>
      <c r="D5749" s="168" t="s">
        <v>12527</v>
      </c>
      <c r="E5749" s="31" t="s">
        <v>9963</v>
      </c>
      <c r="F5749" s="31" t="s">
        <v>129</v>
      </c>
      <c r="G5749" s="168" t="s">
        <v>10510</v>
      </c>
      <c r="H5749" s="31" t="s">
        <v>10511</v>
      </c>
      <c r="I5749" s="168" t="s">
        <v>9356</v>
      </c>
      <c r="J5749" s="173">
        <v>1.0</v>
      </c>
      <c r="K5749" s="31" t="s">
        <v>945</v>
      </c>
      <c r="L5749" s="31" t="s">
        <v>134</v>
      </c>
      <c r="M5749" s="174">
        <v>45764.0</v>
      </c>
      <c r="N5749" s="31" t="s">
        <v>78</v>
      </c>
      <c r="O5749" s="173">
        <v>1.0</v>
      </c>
    </row>
    <row r="5750">
      <c r="A5750" s="99" t="s">
        <v>12642</v>
      </c>
      <c r="B5750" s="168" t="s">
        <v>12526</v>
      </c>
      <c r="C5750" s="31" t="s">
        <v>1735</v>
      </c>
      <c r="D5750" s="168" t="s">
        <v>12527</v>
      </c>
      <c r="E5750" s="31" t="s">
        <v>9963</v>
      </c>
      <c r="F5750" s="31" t="s">
        <v>129</v>
      </c>
      <c r="G5750" s="168" t="s">
        <v>10510</v>
      </c>
      <c r="H5750" s="31" t="s">
        <v>10511</v>
      </c>
      <c r="I5750" s="168" t="s">
        <v>1729</v>
      </c>
      <c r="J5750" s="173">
        <v>1.0</v>
      </c>
      <c r="K5750" s="31" t="s">
        <v>82</v>
      </c>
      <c r="L5750" s="31" t="s">
        <v>134</v>
      </c>
      <c r="M5750" s="174">
        <v>45764.0</v>
      </c>
      <c r="N5750" s="31" t="s">
        <v>78</v>
      </c>
      <c r="O5750" s="173">
        <v>1.0</v>
      </c>
    </row>
    <row r="5751">
      <c r="A5751" s="99" t="s">
        <v>12643</v>
      </c>
      <c r="B5751" s="168" t="s">
        <v>12378</v>
      </c>
      <c r="C5751" s="31" t="s">
        <v>1735</v>
      </c>
      <c r="D5751" s="168" t="s">
        <v>12379</v>
      </c>
      <c r="E5751" s="31" t="s">
        <v>12380</v>
      </c>
      <c r="F5751" s="31" t="s">
        <v>132</v>
      </c>
      <c r="G5751" s="168" t="s">
        <v>6811</v>
      </c>
      <c r="H5751" s="31" t="s">
        <v>6812</v>
      </c>
      <c r="I5751" s="168" t="s">
        <v>1755</v>
      </c>
      <c r="J5751" s="173">
        <v>1.0</v>
      </c>
      <c r="K5751" s="31" t="s">
        <v>9</v>
      </c>
      <c r="L5751" s="31" t="s">
        <v>134</v>
      </c>
      <c r="M5751" s="174">
        <v>45764.0</v>
      </c>
      <c r="N5751" s="31" t="s">
        <v>78</v>
      </c>
      <c r="O5751" s="173">
        <v>1.0</v>
      </c>
    </row>
    <row r="5752">
      <c r="A5752" s="99" t="s">
        <v>12644</v>
      </c>
      <c r="B5752" s="168" t="s">
        <v>12574</v>
      </c>
      <c r="C5752" s="31" t="s">
        <v>1735</v>
      </c>
      <c r="D5752" s="168" t="s">
        <v>12575</v>
      </c>
      <c r="E5752" s="31" t="s">
        <v>12576</v>
      </c>
      <c r="F5752" s="31" t="s">
        <v>725</v>
      </c>
      <c r="G5752" s="168" t="s">
        <v>7953</v>
      </c>
      <c r="H5752" s="31" t="s">
        <v>7912</v>
      </c>
      <c r="I5752" s="168" t="s">
        <v>9356</v>
      </c>
      <c r="J5752" s="173">
        <v>1.0</v>
      </c>
      <c r="K5752" s="31" t="s">
        <v>945</v>
      </c>
      <c r="L5752" s="31" t="s">
        <v>134</v>
      </c>
      <c r="M5752" s="174">
        <v>45764.0</v>
      </c>
      <c r="N5752" s="31" t="s">
        <v>78</v>
      </c>
      <c r="O5752" s="173">
        <v>1.0</v>
      </c>
    </row>
    <row r="5753">
      <c r="A5753" s="99" t="s">
        <v>12645</v>
      </c>
      <c r="B5753" s="168" t="s">
        <v>12623</v>
      </c>
      <c r="C5753" s="31" t="s">
        <v>1735</v>
      </c>
      <c r="D5753" s="168" t="s">
        <v>12624</v>
      </c>
      <c r="E5753" s="31" t="s">
        <v>12625</v>
      </c>
      <c r="F5753" s="31" t="s">
        <v>132</v>
      </c>
      <c r="G5753" s="168" t="s">
        <v>6891</v>
      </c>
      <c r="H5753" s="31" t="s">
        <v>6719</v>
      </c>
      <c r="I5753" s="168" t="s">
        <v>9356</v>
      </c>
      <c r="J5753" s="173">
        <v>1.0</v>
      </c>
      <c r="K5753" s="31" t="s">
        <v>945</v>
      </c>
      <c r="L5753" s="31" t="s">
        <v>134</v>
      </c>
      <c r="M5753" s="174">
        <v>45764.0</v>
      </c>
      <c r="N5753" s="31" t="s">
        <v>78</v>
      </c>
      <c r="O5753" s="173">
        <v>1.0</v>
      </c>
    </row>
    <row r="5754">
      <c r="A5754" s="99" t="s">
        <v>12646</v>
      </c>
      <c r="B5754" s="168" t="s">
        <v>12647</v>
      </c>
      <c r="C5754" s="31" t="s">
        <v>1725</v>
      </c>
      <c r="D5754" s="168" t="s">
        <v>12648</v>
      </c>
      <c r="E5754" s="31" t="s">
        <v>4235</v>
      </c>
      <c r="F5754" s="31" t="s">
        <v>403</v>
      </c>
      <c r="G5754" s="163" t="s">
        <v>1728</v>
      </c>
      <c r="H5754" s="31" t="s">
        <v>1728</v>
      </c>
      <c r="I5754" s="168" t="s">
        <v>9356</v>
      </c>
      <c r="J5754" s="173">
        <v>1.0</v>
      </c>
      <c r="K5754" s="31" t="s">
        <v>945</v>
      </c>
      <c r="L5754" s="31" t="s">
        <v>134</v>
      </c>
      <c r="M5754" s="174">
        <v>45764.0</v>
      </c>
      <c r="N5754" s="31" t="s">
        <v>78</v>
      </c>
      <c r="O5754" s="173">
        <v>1.0</v>
      </c>
    </row>
    <row r="5755">
      <c r="A5755" s="99" t="s">
        <v>12649</v>
      </c>
      <c r="B5755" s="168" t="s">
        <v>12650</v>
      </c>
      <c r="C5755" s="31" t="s">
        <v>1725</v>
      </c>
      <c r="D5755" s="168" t="s">
        <v>12651</v>
      </c>
      <c r="E5755" s="31" t="s">
        <v>12652</v>
      </c>
      <c r="F5755" s="31" t="s">
        <v>725</v>
      </c>
      <c r="G5755" s="163" t="s">
        <v>1728</v>
      </c>
      <c r="H5755" s="31" t="s">
        <v>1728</v>
      </c>
      <c r="I5755" s="168" t="s">
        <v>9356</v>
      </c>
      <c r="J5755" s="173">
        <v>1.0</v>
      </c>
      <c r="K5755" s="31" t="s">
        <v>945</v>
      </c>
      <c r="L5755" s="31" t="s">
        <v>134</v>
      </c>
      <c r="M5755" s="174">
        <v>45764.0</v>
      </c>
      <c r="N5755" s="31" t="s">
        <v>78</v>
      </c>
      <c r="O5755" s="173">
        <v>1.0</v>
      </c>
    </row>
    <row r="5756">
      <c r="A5756" s="99" t="s">
        <v>12653</v>
      </c>
      <c r="B5756" s="168" t="s">
        <v>12647</v>
      </c>
      <c r="C5756" s="31" t="s">
        <v>1732</v>
      </c>
      <c r="D5756" s="168" t="s">
        <v>12648</v>
      </c>
      <c r="E5756" s="31" t="s">
        <v>4235</v>
      </c>
      <c r="F5756" s="31" t="s">
        <v>403</v>
      </c>
      <c r="G5756" s="168" t="s">
        <v>8744</v>
      </c>
      <c r="H5756" s="31" t="s">
        <v>8048</v>
      </c>
      <c r="I5756" s="168" t="s">
        <v>9356</v>
      </c>
      <c r="J5756" s="173">
        <v>1.0</v>
      </c>
      <c r="K5756" s="31" t="s">
        <v>945</v>
      </c>
      <c r="L5756" s="31" t="s">
        <v>134</v>
      </c>
      <c r="M5756" s="174">
        <v>45764.0</v>
      </c>
      <c r="N5756" s="31" t="s">
        <v>78</v>
      </c>
      <c r="O5756" s="173">
        <v>1.0</v>
      </c>
    </row>
    <row r="5757">
      <c r="A5757" s="99" t="s">
        <v>12654</v>
      </c>
      <c r="B5757" s="168" t="s">
        <v>12504</v>
      </c>
      <c r="C5757" s="31" t="s">
        <v>1735</v>
      </c>
      <c r="D5757" s="168" t="s">
        <v>12505</v>
      </c>
      <c r="E5757" s="31" t="s">
        <v>9562</v>
      </c>
      <c r="F5757" s="31" t="s">
        <v>403</v>
      </c>
      <c r="G5757" s="168" t="s">
        <v>1749</v>
      </c>
      <c r="H5757" s="31" t="s">
        <v>1742</v>
      </c>
      <c r="I5757" s="168" t="s">
        <v>9356</v>
      </c>
      <c r="J5757" s="173">
        <v>1.0</v>
      </c>
      <c r="K5757" s="31" t="s">
        <v>945</v>
      </c>
      <c r="L5757" s="31" t="s">
        <v>134</v>
      </c>
      <c r="M5757" s="174">
        <v>45764.0</v>
      </c>
      <c r="N5757" s="31" t="s">
        <v>78</v>
      </c>
      <c r="O5757" s="173">
        <v>1.0</v>
      </c>
    </row>
    <row r="5758">
      <c r="A5758" s="99" t="s">
        <v>12655</v>
      </c>
      <c r="B5758" s="168" t="s">
        <v>12656</v>
      </c>
      <c r="C5758" s="31" t="s">
        <v>1725</v>
      </c>
      <c r="D5758" s="168" t="s">
        <v>12657</v>
      </c>
      <c r="E5758" s="31" t="s">
        <v>12658</v>
      </c>
      <c r="F5758" s="31" t="s">
        <v>132</v>
      </c>
      <c r="G5758" s="163" t="s">
        <v>1728</v>
      </c>
      <c r="H5758" s="31" t="s">
        <v>1728</v>
      </c>
      <c r="I5758" s="168" t="s">
        <v>1755</v>
      </c>
      <c r="J5758" s="173">
        <v>3.0</v>
      </c>
      <c r="K5758" s="31" t="s">
        <v>9</v>
      </c>
      <c r="L5758" s="31" t="s">
        <v>134</v>
      </c>
      <c r="M5758" s="174">
        <v>45764.0</v>
      </c>
      <c r="N5758" s="31" t="s">
        <v>78</v>
      </c>
      <c r="O5758" s="173">
        <v>3.0</v>
      </c>
    </row>
    <row r="5759">
      <c r="A5759" s="99" t="s">
        <v>12659</v>
      </c>
      <c r="B5759" s="168" t="s">
        <v>12650</v>
      </c>
      <c r="C5759" s="31" t="s">
        <v>1732</v>
      </c>
      <c r="D5759" s="168" t="s">
        <v>12651</v>
      </c>
      <c r="E5759" s="31" t="s">
        <v>12652</v>
      </c>
      <c r="F5759" s="31" t="s">
        <v>725</v>
      </c>
      <c r="G5759" s="168" t="s">
        <v>6891</v>
      </c>
      <c r="H5759" s="31" t="s">
        <v>6719</v>
      </c>
      <c r="I5759" s="168" t="s">
        <v>9356</v>
      </c>
      <c r="J5759" s="173">
        <v>1.0</v>
      </c>
      <c r="K5759" s="31" t="s">
        <v>945</v>
      </c>
      <c r="L5759" s="31" t="s">
        <v>134</v>
      </c>
      <c r="M5759" s="174">
        <v>45764.0</v>
      </c>
      <c r="N5759" s="31" t="s">
        <v>78</v>
      </c>
      <c r="O5759" s="173">
        <v>1.0</v>
      </c>
    </row>
    <row r="5760">
      <c r="A5760" s="99" t="s">
        <v>12660</v>
      </c>
      <c r="B5760" s="168" t="s">
        <v>12661</v>
      </c>
      <c r="C5760" s="31" t="s">
        <v>1725</v>
      </c>
      <c r="D5760" s="168" t="s">
        <v>12662</v>
      </c>
      <c r="E5760" s="31" t="s">
        <v>12663</v>
      </c>
      <c r="F5760" s="31" t="s">
        <v>132</v>
      </c>
      <c r="G5760" s="163" t="s">
        <v>1728</v>
      </c>
      <c r="H5760" s="31" t="s">
        <v>1728</v>
      </c>
      <c r="I5760" s="168" t="s">
        <v>9356</v>
      </c>
      <c r="J5760" s="173">
        <v>2.0</v>
      </c>
      <c r="K5760" s="31" t="s">
        <v>945</v>
      </c>
      <c r="L5760" s="31" t="s">
        <v>134</v>
      </c>
      <c r="M5760" s="174">
        <v>45764.0</v>
      </c>
      <c r="N5760" s="31" t="s">
        <v>78</v>
      </c>
      <c r="O5760" s="173">
        <v>2.0</v>
      </c>
    </row>
    <row r="5761">
      <c r="A5761" s="99" t="s">
        <v>12664</v>
      </c>
      <c r="B5761" s="168" t="s">
        <v>12665</v>
      </c>
      <c r="C5761" s="31" t="s">
        <v>1725</v>
      </c>
      <c r="D5761" s="168" t="s">
        <v>12666</v>
      </c>
      <c r="E5761" s="31" t="s">
        <v>12667</v>
      </c>
      <c r="F5761" s="31" t="s">
        <v>513</v>
      </c>
      <c r="G5761" s="163" t="s">
        <v>1728</v>
      </c>
      <c r="H5761" s="31" t="s">
        <v>1728</v>
      </c>
      <c r="I5761" s="168" t="s">
        <v>9356</v>
      </c>
      <c r="J5761" s="173">
        <v>1.0</v>
      </c>
      <c r="K5761" s="31" t="s">
        <v>945</v>
      </c>
      <c r="L5761" s="31" t="s">
        <v>134</v>
      </c>
      <c r="M5761" s="174">
        <v>45764.0</v>
      </c>
      <c r="N5761" s="31" t="s">
        <v>78</v>
      </c>
      <c r="O5761" s="173">
        <v>1.0</v>
      </c>
    </row>
    <row r="5762">
      <c r="A5762" s="99" t="s">
        <v>12668</v>
      </c>
      <c r="B5762" s="168" t="s">
        <v>12458</v>
      </c>
      <c r="C5762" s="31" t="s">
        <v>1735</v>
      </c>
      <c r="D5762" s="168" t="s">
        <v>12459</v>
      </c>
      <c r="E5762" s="31" t="s">
        <v>12460</v>
      </c>
      <c r="F5762" s="31" t="s">
        <v>132</v>
      </c>
      <c r="G5762" s="168" t="s">
        <v>6811</v>
      </c>
      <c r="H5762" s="31" t="s">
        <v>6812</v>
      </c>
      <c r="I5762" s="168" t="s">
        <v>9356</v>
      </c>
      <c r="J5762" s="173">
        <v>1.0</v>
      </c>
      <c r="K5762" s="31" t="s">
        <v>945</v>
      </c>
      <c r="L5762" s="31" t="s">
        <v>134</v>
      </c>
      <c r="M5762" s="174">
        <v>45764.0</v>
      </c>
      <c r="N5762" s="31" t="s">
        <v>78</v>
      </c>
      <c r="O5762" s="173">
        <v>1.0</v>
      </c>
    </row>
    <row r="5763">
      <c r="A5763" s="99" t="s">
        <v>12669</v>
      </c>
      <c r="B5763" s="168" t="s">
        <v>12665</v>
      </c>
      <c r="C5763" s="31" t="s">
        <v>1732</v>
      </c>
      <c r="D5763" s="168" t="s">
        <v>12666</v>
      </c>
      <c r="E5763" s="31" t="s">
        <v>12667</v>
      </c>
      <c r="F5763" s="31" t="s">
        <v>513</v>
      </c>
      <c r="G5763" s="168" t="s">
        <v>8744</v>
      </c>
      <c r="H5763" s="31" t="s">
        <v>8048</v>
      </c>
      <c r="I5763" s="168" t="s">
        <v>9356</v>
      </c>
      <c r="J5763" s="173">
        <v>1.0</v>
      </c>
      <c r="K5763" s="31" t="s">
        <v>945</v>
      </c>
      <c r="L5763" s="31" t="s">
        <v>134</v>
      </c>
      <c r="M5763" s="174">
        <v>45764.0</v>
      </c>
      <c r="N5763" s="31" t="s">
        <v>78</v>
      </c>
      <c r="O5763" s="173">
        <v>1.0</v>
      </c>
    </row>
    <row r="5764">
      <c r="A5764" s="99" t="s">
        <v>12670</v>
      </c>
      <c r="B5764" s="168" t="s">
        <v>12656</v>
      </c>
      <c r="C5764" s="31" t="s">
        <v>1732</v>
      </c>
      <c r="D5764" s="168" t="s">
        <v>12657</v>
      </c>
      <c r="E5764" s="31" t="s">
        <v>12658</v>
      </c>
      <c r="F5764" s="31" t="s">
        <v>132</v>
      </c>
      <c r="G5764" s="168" t="s">
        <v>7953</v>
      </c>
      <c r="H5764" s="31" t="s">
        <v>7912</v>
      </c>
      <c r="I5764" s="168" t="s">
        <v>1755</v>
      </c>
      <c r="J5764" s="173">
        <v>3.0</v>
      </c>
      <c r="K5764" s="31" t="s">
        <v>9</v>
      </c>
      <c r="L5764" s="31" t="s">
        <v>134</v>
      </c>
      <c r="M5764" s="174">
        <v>45764.0</v>
      </c>
      <c r="N5764" s="31" t="s">
        <v>78</v>
      </c>
      <c r="O5764" s="173">
        <v>3.0</v>
      </c>
    </row>
    <row r="5765">
      <c r="A5765" s="99" t="s">
        <v>12671</v>
      </c>
      <c r="B5765" s="168" t="s">
        <v>12489</v>
      </c>
      <c r="C5765" s="31" t="s">
        <v>1735</v>
      </c>
      <c r="D5765" s="168" t="s">
        <v>12490</v>
      </c>
      <c r="E5765" s="31" t="s">
        <v>3681</v>
      </c>
      <c r="F5765" s="31" t="s">
        <v>132</v>
      </c>
      <c r="G5765" s="168" t="s">
        <v>6891</v>
      </c>
      <c r="H5765" s="31" t="s">
        <v>6719</v>
      </c>
      <c r="I5765" s="168" t="s">
        <v>9356</v>
      </c>
      <c r="J5765" s="173">
        <v>1.0</v>
      </c>
      <c r="K5765" s="31" t="s">
        <v>945</v>
      </c>
      <c r="L5765" s="31" t="s">
        <v>134</v>
      </c>
      <c r="M5765" s="174">
        <v>45764.0</v>
      </c>
      <c r="N5765" s="31" t="s">
        <v>78</v>
      </c>
      <c r="O5765" s="173">
        <v>1.0</v>
      </c>
    </row>
    <row r="5766">
      <c r="A5766" s="99" t="s">
        <v>12672</v>
      </c>
      <c r="B5766" s="168" t="s">
        <v>12603</v>
      </c>
      <c r="C5766" s="31" t="s">
        <v>1735</v>
      </c>
      <c r="D5766" s="168" t="s">
        <v>12604</v>
      </c>
      <c r="E5766" s="31" t="s">
        <v>5150</v>
      </c>
      <c r="F5766" s="31" t="s">
        <v>131</v>
      </c>
      <c r="G5766" s="168" t="s">
        <v>6736</v>
      </c>
      <c r="H5766" s="31" t="s">
        <v>6716</v>
      </c>
      <c r="I5766" s="168" t="s">
        <v>1755</v>
      </c>
      <c r="J5766" s="173">
        <v>1.0</v>
      </c>
      <c r="K5766" s="31" t="s">
        <v>9</v>
      </c>
      <c r="L5766" s="31" t="s">
        <v>134</v>
      </c>
      <c r="M5766" s="174">
        <v>45764.0</v>
      </c>
      <c r="N5766" s="31" t="s">
        <v>78</v>
      </c>
      <c r="O5766" s="173">
        <v>1.0</v>
      </c>
    </row>
    <row r="5767">
      <c r="A5767" s="99" t="s">
        <v>12673</v>
      </c>
      <c r="B5767" s="168" t="s">
        <v>12661</v>
      </c>
      <c r="C5767" s="31" t="s">
        <v>1732</v>
      </c>
      <c r="D5767" s="168" t="s">
        <v>12662</v>
      </c>
      <c r="E5767" s="31" t="s">
        <v>12663</v>
      </c>
      <c r="F5767" s="31" t="s">
        <v>132</v>
      </c>
      <c r="G5767" s="168" t="s">
        <v>8744</v>
      </c>
      <c r="H5767" s="31" t="s">
        <v>8048</v>
      </c>
      <c r="I5767" s="168" t="s">
        <v>9356</v>
      </c>
      <c r="J5767" s="173">
        <v>2.0</v>
      </c>
      <c r="K5767" s="31" t="s">
        <v>945</v>
      </c>
      <c r="L5767" s="31" t="s">
        <v>134</v>
      </c>
      <c r="M5767" s="174">
        <v>45764.0</v>
      </c>
      <c r="N5767" s="31" t="s">
        <v>78</v>
      </c>
      <c r="O5767" s="173">
        <v>2.0</v>
      </c>
    </row>
    <row r="5768">
      <c r="A5768" s="99" t="s">
        <v>12674</v>
      </c>
      <c r="B5768" s="168" t="s">
        <v>12469</v>
      </c>
      <c r="C5768" s="31" t="s">
        <v>1735</v>
      </c>
      <c r="D5768" s="168" t="s">
        <v>12470</v>
      </c>
      <c r="E5768" s="31" t="s">
        <v>12471</v>
      </c>
      <c r="F5768" s="31" t="s">
        <v>722</v>
      </c>
      <c r="G5768" s="168" t="s">
        <v>10510</v>
      </c>
      <c r="H5768" s="31" t="s">
        <v>10511</v>
      </c>
      <c r="I5768" s="168" t="s">
        <v>1755</v>
      </c>
      <c r="J5768" s="173">
        <v>1.0</v>
      </c>
      <c r="K5768" s="31" t="s">
        <v>9</v>
      </c>
      <c r="L5768" s="31" t="s">
        <v>134</v>
      </c>
      <c r="M5768" s="174">
        <v>45764.0</v>
      </c>
      <c r="N5768" s="31" t="s">
        <v>78</v>
      </c>
      <c r="O5768" s="173">
        <v>1.0</v>
      </c>
    </row>
    <row r="5769">
      <c r="A5769" s="99" t="s">
        <v>12675</v>
      </c>
      <c r="B5769" s="168" t="s">
        <v>12469</v>
      </c>
      <c r="C5769" s="31" t="s">
        <v>1735</v>
      </c>
      <c r="D5769" s="168" t="s">
        <v>12470</v>
      </c>
      <c r="E5769" s="31" t="s">
        <v>12471</v>
      </c>
      <c r="F5769" s="31" t="s">
        <v>722</v>
      </c>
      <c r="G5769" s="168" t="s">
        <v>10510</v>
      </c>
      <c r="H5769" s="31" t="s">
        <v>10511</v>
      </c>
      <c r="I5769" s="168" t="s">
        <v>9356</v>
      </c>
      <c r="J5769" s="173">
        <v>1.0</v>
      </c>
      <c r="K5769" s="31" t="s">
        <v>945</v>
      </c>
      <c r="L5769" s="31" t="s">
        <v>134</v>
      </c>
      <c r="M5769" s="174">
        <v>45764.0</v>
      </c>
      <c r="N5769" s="31" t="s">
        <v>78</v>
      </c>
      <c r="O5769" s="173">
        <v>1.0</v>
      </c>
    </row>
    <row r="5770">
      <c r="A5770" s="99" t="s">
        <v>12676</v>
      </c>
      <c r="B5770" s="168" t="s">
        <v>12530</v>
      </c>
      <c r="C5770" s="31" t="s">
        <v>1735</v>
      </c>
      <c r="D5770" s="168" t="s">
        <v>12531</v>
      </c>
      <c r="E5770" s="31" t="s">
        <v>3690</v>
      </c>
      <c r="F5770" s="31" t="s">
        <v>132</v>
      </c>
      <c r="G5770" s="168" t="s">
        <v>6811</v>
      </c>
      <c r="H5770" s="31" t="s">
        <v>6812</v>
      </c>
      <c r="I5770" s="168" t="s">
        <v>9356</v>
      </c>
      <c r="J5770" s="173">
        <v>1.0</v>
      </c>
      <c r="K5770" s="31" t="s">
        <v>945</v>
      </c>
      <c r="L5770" s="31" t="s">
        <v>134</v>
      </c>
      <c r="M5770" s="174">
        <v>45764.0</v>
      </c>
      <c r="N5770" s="31" t="s">
        <v>78</v>
      </c>
      <c r="O5770" s="173">
        <v>1.0</v>
      </c>
    </row>
    <row r="5771">
      <c r="A5771" s="99" t="s">
        <v>12677</v>
      </c>
      <c r="B5771" s="168" t="s">
        <v>12630</v>
      </c>
      <c r="C5771" s="31" t="s">
        <v>1735</v>
      </c>
      <c r="D5771" s="168" t="s">
        <v>12631</v>
      </c>
      <c r="E5771" s="31" t="s">
        <v>10211</v>
      </c>
      <c r="F5771" s="31" t="s">
        <v>178</v>
      </c>
      <c r="G5771" s="168" t="s">
        <v>7953</v>
      </c>
      <c r="H5771" s="31" t="s">
        <v>7912</v>
      </c>
      <c r="I5771" s="168" t="s">
        <v>1755</v>
      </c>
      <c r="J5771" s="173">
        <v>1.0</v>
      </c>
      <c r="K5771" s="31" t="s">
        <v>9</v>
      </c>
      <c r="L5771" s="31" t="s">
        <v>134</v>
      </c>
      <c r="M5771" s="174">
        <v>45764.0</v>
      </c>
      <c r="N5771" s="31" t="s">
        <v>78</v>
      </c>
      <c r="O5771" s="173">
        <v>1.0</v>
      </c>
    </row>
    <row r="5772">
      <c r="A5772" s="99" t="s">
        <v>12678</v>
      </c>
      <c r="B5772" s="168" t="s">
        <v>12647</v>
      </c>
      <c r="C5772" s="31" t="s">
        <v>1735</v>
      </c>
      <c r="D5772" s="168" t="s">
        <v>12648</v>
      </c>
      <c r="E5772" s="31" t="s">
        <v>4235</v>
      </c>
      <c r="F5772" s="31" t="s">
        <v>403</v>
      </c>
      <c r="G5772" s="168" t="s">
        <v>8744</v>
      </c>
      <c r="H5772" s="31" t="s">
        <v>8048</v>
      </c>
      <c r="I5772" s="168" t="s">
        <v>9356</v>
      </c>
      <c r="J5772" s="173">
        <v>1.0</v>
      </c>
      <c r="K5772" s="31" t="s">
        <v>945</v>
      </c>
      <c r="L5772" s="31" t="s">
        <v>134</v>
      </c>
      <c r="M5772" s="174">
        <v>45764.0</v>
      </c>
      <c r="N5772" s="31" t="s">
        <v>78</v>
      </c>
      <c r="O5772" s="173">
        <v>1.0</v>
      </c>
    </row>
    <row r="5773">
      <c r="A5773" s="99" t="s">
        <v>12679</v>
      </c>
      <c r="B5773" s="168" t="s">
        <v>12559</v>
      </c>
      <c r="C5773" s="31" t="s">
        <v>1735</v>
      </c>
      <c r="D5773" s="168" t="s">
        <v>12560</v>
      </c>
      <c r="E5773" s="31" t="s">
        <v>12561</v>
      </c>
      <c r="F5773" s="31" t="s">
        <v>722</v>
      </c>
      <c r="G5773" s="168" t="s">
        <v>10510</v>
      </c>
      <c r="H5773" s="31" t="s">
        <v>10511</v>
      </c>
      <c r="I5773" s="168" t="s">
        <v>1755</v>
      </c>
      <c r="J5773" s="173">
        <v>1.0</v>
      </c>
      <c r="K5773" s="31" t="s">
        <v>9</v>
      </c>
      <c r="L5773" s="31" t="s">
        <v>134</v>
      </c>
      <c r="M5773" s="174">
        <v>45764.0</v>
      </c>
      <c r="N5773" s="31" t="s">
        <v>78</v>
      </c>
      <c r="O5773" s="173">
        <v>1.0</v>
      </c>
    </row>
    <row r="5774">
      <c r="A5774" s="99" t="s">
        <v>12680</v>
      </c>
      <c r="B5774" s="168" t="s">
        <v>12589</v>
      </c>
      <c r="C5774" s="31" t="s">
        <v>1735</v>
      </c>
      <c r="D5774" s="168" t="s">
        <v>12590</v>
      </c>
      <c r="E5774" s="31" t="s">
        <v>5243</v>
      </c>
      <c r="F5774" s="31" t="s">
        <v>830</v>
      </c>
      <c r="G5774" s="168" t="s">
        <v>6891</v>
      </c>
      <c r="H5774" s="31" t="s">
        <v>6719</v>
      </c>
      <c r="I5774" s="168" t="s">
        <v>9356</v>
      </c>
      <c r="J5774" s="173">
        <v>1.0</v>
      </c>
      <c r="K5774" s="31" t="s">
        <v>945</v>
      </c>
      <c r="L5774" s="31" t="s">
        <v>134</v>
      </c>
      <c r="M5774" s="174">
        <v>45764.0</v>
      </c>
      <c r="N5774" s="31" t="s">
        <v>78</v>
      </c>
      <c r="O5774" s="173">
        <v>1.0</v>
      </c>
    </row>
    <row r="5775">
      <c r="A5775" s="99" t="s">
        <v>12681</v>
      </c>
      <c r="B5775" s="168" t="s">
        <v>12474</v>
      </c>
      <c r="C5775" s="31" t="s">
        <v>1735</v>
      </c>
      <c r="D5775" s="168" t="s">
        <v>12475</v>
      </c>
      <c r="E5775" s="31" t="s">
        <v>12476</v>
      </c>
      <c r="F5775" s="31" t="s">
        <v>830</v>
      </c>
      <c r="G5775" s="168" t="s">
        <v>6736</v>
      </c>
      <c r="H5775" s="31" t="s">
        <v>6716</v>
      </c>
      <c r="I5775" s="168" t="s">
        <v>1755</v>
      </c>
      <c r="J5775" s="173">
        <v>1.0</v>
      </c>
      <c r="K5775" s="31" t="s">
        <v>9</v>
      </c>
      <c r="L5775" s="31" t="s">
        <v>134</v>
      </c>
      <c r="M5775" s="174">
        <v>45764.0</v>
      </c>
      <c r="N5775" s="31" t="s">
        <v>78</v>
      </c>
      <c r="O5775" s="173">
        <v>1.0</v>
      </c>
    </row>
    <row r="5776">
      <c r="A5776" s="99" t="s">
        <v>12682</v>
      </c>
      <c r="B5776" s="168" t="s">
        <v>12311</v>
      </c>
      <c r="C5776" s="31" t="s">
        <v>1735</v>
      </c>
      <c r="D5776" s="168" t="s">
        <v>12312</v>
      </c>
      <c r="E5776" s="31" t="s">
        <v>5408</v>
      </c>
      <c r="F5776" s="31" t="s">
        <v>725</v>
      </c>
      <c r="G5776" s="168" t="s">
        <v>11502</v>
      </c>
      <c r="H5776" s="31" t="s">
        <v>11503</v>
      </c>
      <c r="I5776" s="168" t="s">
        <v>1755</v>
      </c>
      <c r="J5776" s="173">
        <v>1.0</v>
      </c>
      <c r="K5776" s="31" t="s">
        <v>9</v>
      </c>
      <c r="L5776" s="31" t="s">
        <v>134</v>
      </c>
      <c r="M5776" s="174">
        <v>45764.0</v>
      </c>
      <c r="N5776" s="31" t="s">
        <v>78</v>
      </c>
      <c r="O5776" s="173">
        <v>1.0</v>
      </c>
    </row>
    <row r="5777">
      <c r="A5777" s="99" t="s">
        <v>12683</v>
      </c>
      <c r="B5777" s="168" t="s">
        <v>12594</v>
      </c>
      <c r="C5777" s="31" t="s">
        <v>1735</v>
      </c>
      <c r="D5777" s="168" t="s">
        <v>12595</v>
      </c>
      <c r="E5777" s="31" t="s">
        <v>12596</v>
      </c>
      <c r="F5777" s="31" t="s">
        <v>178</v>
      </c>
      <c r="G5777" s="168" t="s">
        <v>7953</v>
      </c>
      <c r="H5777" s="31" t="s">
        <v>7912</v>
      </c>
      <c r="I5777" s="168" t="s">
        <v>9356</v>
      </c>
      <c r="J5777" s="173">
        <v>1.0</v>
      </c>
      <c r="K5777" s="31" t="s">
        <v>945</v>
      </c>
      <c r="L5777" s="31" t="s">
        <v>134</v>
      </c>
      <c r="M5777" s="174">
        <v>45764.0</v>
      </c>
      <c r="N5777" s="31" t="s">
        <v>78</v>
      </c>
      <c r="O5777" s="173">
        <v>1.0</v>
      </c>
    </row>
    <row r="5778">
      <c r="A5778" s="99" t="s">
        <v>12684</v>
      </c>
      <c r="B5778" s="168" t="s">
        <v>12606</v>
      </c>
      <c r="C5778" s="31" t="s">
        <v>1735</v>
      </c>
      <c r="D5778" s="168" t="s">
        <v>12607</v>
      </c>
      <c r="E5778" s="31" t="s">
        <v>12608</v>
      </c>
      <c r="F5778" s="31" t="s">
        <v>178</v>
      </c>
      <c r="G5778" s="168" t="s">
        <v>6891</v>
      </c>
      <c r="H5778" s="31" t="s">
        <v>6719</v>
      </c>
      <c r="I5778" s="168" t="s">
        <v>1755</v>
      </c>
      <c r="J5778" s="173">
        <v>1.0</v>
      </c>
      <c r="K5778" s="31" t="s">
        <v>9</v>
      </c>
      <c r="L5778" s="31" t="s">
        <v>134</v>
      </c>
      <c r="M5778" s="174">
        <v>45764.0</v>
      </c>
      <c r="N5778" s="31" t="s">
        <v>78</v>
      </c>
      <c r="O5778" s="173">
        <v>1.0</v>
      </c>
    </row>
    <row r="5779">
      <c r="A5779" s="99" t="s">
        <v>12685</v>
      </c>
      <c r="B5779" s="168" t="s">
        <v>12665</v>
      </c>
      <c r="C5779" s="31" t="s">
        <v>1735</v>
      </c>
      <c r="D5779" s="168" t="s">
        <v>12666</v>
      </c>
      <c r="E5779" s="31" t="s">
        <v>12667</v>
      </c>
      <c r="F5779" s="31" t="s">
        <v>513</v>
      </c>
      <c r="G5779" s="168" t="s">
        <v>8744</v>
      </c>
      <c r="H5779" s="31" t="s">
        <v>8048</v>
      </c>
      <c r="I5779" s="168" t="s">
        <v>9356</v>
      </c>
      <c r="J5779" s="173">
        <v>1.0</v>
      </c>
      <c r="K5779" s="31" t="s">
        <v>945</v>
      </c>
      <c r="L5779" s="31" t="s">
        <v>134</v>
      </c>
      <c r="M5779" s="174">
        <v>45764.0</v>
      </c>
      <c r="N5779" s="31" t="s">
        <v>78</v>
      </c>
      <c r="O5779" s="173">
        <v>1.0</v>
      </c>
    </row>
    <row r="5780">
      <c r="A5780" s="99" t="s">
        <v>12686</v>
      </c>
      <c r="B5780" s="168" t="s">
        <v>12116</v>
      </c>
      <c r="C5780" s="31" t="s">
        <v>1735</v>
      </c>
      <c r="D5780" s="168" t="s">
        <v>12117</v>
      </c>
      <c r="E5780" s="31" t="s">
        <v>12118</v>
      </c>
      <c r="F5780" s="31" t="s">
        <v>722</v>
      </c>
      <c r="G5780" s="168" t="s">
        <v>11502</v>
      </c>
      <c r="H5780" s="31" t="s">
        <v>11503</v>
      </c>
      <c r="I5780" s="168" t="s">
        <v>1755</v>
      </c>
      <c r="J5780" s="173">
        <v>1.0</v>
      </c>
      <c r="K5780" s="31" t="s">
        <v>9</v>
      </c>
      <c r="L5780" s="31" t="s">
        <v>134</v>
      </c>
      <c r="M5780" s="174">
        <v>45764.0</v>
      </c>
      <c r="N5780" s="31" t="s">
        <v>78</v>
      </c>
      <c r="O5780" s="173">
        <v>1.0</v>
      </c>
    </row>
    <row r="5781">
      <c r="A5781" s="99" t="s">
        <v>12687</v>
      </c>
      <c r="B5781" s="168" t="s">
        <v>12402</v>
      </c>
      <c r="C5781" s="31" t="s">
        <v>1735</v>
      </c>
      <c r="D5781" s="168" t="s">
        <v>12403</v>
      </c>
      <c r="E5781" s="31" t="s">
        <v>12404</v>
      </c>
      <c r="F5781" s="31" t="s">
        <v>517</v>
      </c>
      <c r="G5781" s="168" t="s">
        <v>6811</v>
      </c>
      <c r="H5781" s="31" t="s">
        <v>6812</v>
      </c>
      <c r="I5781" s="168" t="s">
        <v>9356</v>
      </c>
      <c r="J5781" s="173">
        <v>1.0</v>
      </c>
      <c r="K5781" s="31" t="s">
        <v>945</v>
      </c>
      <c r="L5781" s="31" t="s">
        <v>134</v>
      </c>
      <c r="M5781" s="174">
        <v>45764.0</v>
      </c>
      <c r="N5781" s="31" t="s">
        <v>78</v>
      </c>
      <c r="O5781" s="173">
        <v>1.0</v>
      </c>
    </row>
    <row r="5782">
      <c r="A5782" s="99" t="s">
        <v>12688</v>
      </c>
      <c r="B5782" s="168" t="s">
        <v>12553</v>
      </c>
      <c r="C5782" s="31" t="s">
        <v>1735</v>
      </c>
      <c r="D5782" s="168" t="s">
        <v>12554</v>
      </c>
      <c r="E5782" s="31" t="s">
        <v>10411</v>
      </c>
      <c r="F5782" s="31" t="s">
        <v>722</v>
      </c>
      <c r="G5782" s="168" t="s">
        <v>6891</v>
      </c>
      <c r="H5782" s="31" t="s">
        <v>6719</v>
      </c>
      <c r="I5782" s="168" t="s">
        <v>1755</v>
      </c>
      <c r="J5782" s="173">
        <v>1.0</v>
      </c>
      <c r="K5782" s="31" t="s">
        <v>9</v>
      </c>
      <c r="L5782" s="31" t="s">
        <v>134</v>
      </c>
      <c r="M5782" s="174">
        <v>45764.0</v>
      </c>
      <c r="N5782" s="31" t="s">
        <v>78</v>
      </c>
      <c r="O5782" s="173">
        <v>1.0</v>
      </c>
    </row>
    <row r="5783">
      <c r="A5783" s="99" t="s">
        <v>12689</v>
      </c>
      <c r="B5783" s="168" t="s">
        <v>12614</v>
      </c>
      <c r="C5783" s="31" t="s">
        <v>1735</v>
      </c>
      <c r="D5783" s="168" t="s">
        <v>12615</v>
      </c>
      <c r="E5783" s="31" t="s">
        <v>12349</v>
      </c>
      <c r="F5783" s="31" t="s">
        <v>722</v>
      </c>
      <c r="G5783" s="168" t="s">
        <v>6891</v>
      </c>
      <c r="H5783" s="31" t="s">
        <v>6719</v>
      </c>
      <c r="I5783" s="168" t="s">
        <v>1755</v>
      </c>
      <c r="J5783" s="173">
        <v>1.0</v>
      </c>
      <c r="K5783" s="31" t="s">
        <v>9</v>
      </c>
      <c r="L5783" s="31" t="s">
        <v>134</v>
      </c>
      <c r="M5783" s="174">
        <v>45764.0</v>
      </c>
      <c r="N5783" s="31" t="s">
        <v>78</v>
      </c>
      <c r="O5783" s="173">
        <v>1.0</v>
      </c>
    </row>
    <row r="5784">
      <c r="A5784" s="99" t="s">
        <v>12690</v>
      </c>
      <c r="B5784" s="168" t="s">
        <v>12512</v>
      </c>
      <c r="C5784" s="31" t="s">
        <v>1735</v>
      </c>
      <c r="D5784" s="168" t="s">
        <v>12513</v>
      </c>
      <c r="E5784" s="31" t="s">
        <v>7738</v>
      </c>
      <c r="F5784" s="31" t="s">
        <v>129</v>
      </c>
      <c r="G5784" s="168" t="s">
        <v>11502</v>
      </c>
      <c r="H5784" s="31" t="s">
        <v>11503</v>
      </c>
      <c r="I5784" s="168" t="s">
        <v>9356</v>
      </c>
      <c r="J5784" s="173">
        <v>1.0</v>
      </c>
      <c r="K5784" s="31" t="s">
        <v>945</v>
      </c>
      <c r="L5784" s="31" t="s">
        <v>134</v>
      </c>
      <c r="M5784" s="174">
        <v>45764.0</v>
      </c>
      <c r="N5784" s="31" t="s">
        <v>78</v>
      </c>
      <c r="O5784" s="173">
        <v>1.0</v>
      </c>
    </row>
    <row r="5785">
      <c r="A5785" s="99" t="s">
        <v>12691</v>
      </c>
      <c r="B5785" s="168" t="s">
        <v>12650</v>
      </c>
      <c r="C5785" s="31" t="s">
        <v>1735</v>
      </c>
      <c r="D5785" s="168" t="s">
        <v>12651</v>
      </c>
      <c r="E5785" s="31" t="s">
        <v>12652</v>
      </c>
      <c r="F5785" s="31" t="s">
        <v>725</v>
      </c>
      <c r="G5785" s="168" t="s">
        <v>6891</v>
      </c>
      <c r="H5785" s="31" t="s">
        <v>6719</v>
      </c>
      <c r="I5785" s="168" t="s">
        <v>9356</v>
      </c>
      <c r="J5785" s="173">
        <v>1.0</v>
      </c>
      <c r="K5785" s="31" t="s">
        <v>945</v>
      </c>
      <c r="L5785" s="31" t="s">
        <v>134</v>
      </c>
      <c r="M5785" s="174">
        <v>45764.0</v>
      </c>
      <c r="N5785" s="31" t="s">
        <v>78</v>
      </c>
      <c r="O5785" s="173">
        <v>1.0</v>
      </c>
    </row>
    <row r="5786">
      <c r="A5786" s="99" t="s">
        <v>12692</v>
      </c>
      <c r="B5786" s="168" t="s">
        <v>12656</v>
      </c>
      <c r="C5786" s="31" t="s">
        <v>1735</v>
      </c>
      <c r="D5786" s="168" t="s">
        <v>12657</v>
      </c>
      <c r="E5786" s="31" t="s">
        <v>12658</v>
      </c>
      <c r="F5786" s="31" t="s">
        <v>132</v>
      </c>
      <c r="G5786" s="168" t="s">
        <v>8744</v>
      </c>
      <c r="H5786" s="31" t="s">
        <v>8048</v>
      </c>
      <c r="I5786" s="168" t="s">
        <v>1755</v>
      </c>
      <c r="J5786" s="173">
        <v>3.0</v>
      </c>
      <c r="K5786" s="31" t="s">
        <v>9</v>
      </c>
      <c r="L5786" s="31" t="s">
        <v>134</v>
      </c>
      <c r="M5786" s="174">
        <v>45764.0</v>
      </c>
      <c r="N5786" s="31" t="s">
        <v>78</v>
      </c>
      <c r="O5786" s="173">
        <v>3.0</v>
      </c>
    </row>
    <row r="5787">
      <c r="A5787" s="99" t="s">
        <v>12693</v>
      </c>
      <c r="B5787" s="168" t="s">
        <v>12661</v>
      </c>
      <c r="C5787" s="31" t="s">
        <v>1735</v>
      </c>
      <c r="D5787" s="168" t="s">
        <v>12662</v>
      </c>
      <c r="E5787" s="31" t="s">
        <v>12663</v>
      </c>
      <c r="F5787" s="31" t="s">
        <v>132</v>
      </c>
      <c r="G5787" s="168" t="s">
        <v>8744</v>
      </c>
      <c r="H5787" s="31" t="s">
        <v>8048</v>
      </c>
      <c r="I5787" s="168" t="s">
        <v>9356</v>
      </c>
      <c r="J5787" s="173">
        <v>2.0</v>
      </c>
      <c r="K5787" s="31" t="s">
        <v>945</v>
      </c>
      <c r="L5787" s="31" t="s">
        <v>134</v>
      </c>
      <c r="M5787" s="174">
        <v>45764.0</v>
      </c>
      <c r="N5787" s="31" t="s">
        <v>78</v>
      </c>
      <c r="O5787" s="173">
        <v>2.0</v>
      </c>
    </row>
    <row r="5788">
      <c r="A5788" s="99" t="s">
        <v>12694</v>
      </c>
      <c r="B5788" s="168" t="s">
        <v>12578</v>
      </c>
      <c r="C5788" s="31" t="s">
        <v>1735</v>
      </c>
      <c r="D5788" s="168" t="s">
        <v>12579</v>
      </c>
      <c r="E5788" s="31" t="s">
        <v>12580</v>
      </c>
      <c r="F5788" s="31" t="s">
        <v>725</v>
      </c>
      <c r="G5788" s="168" t="s">
        <v>6891</v>
      </c>
      <c r="H5788" s="31" t="s">
        <v>6719</v>
      </c>
      <c r="I5788" s="168" t="s">
        <v>1755</v>
      </c>
      <c r="J5788" s="173">
        <v>1.0</v>
      </c>
      <c r="K5788" s="31" t="s">
        <v>9</v>
      </c>
      <c r="L5788" s="31" t="s">
        <v>134</v>
      </c>
      <c r="M5788" s="174">
        <v>45764.0</v>
      </c>
      <c r="N5788" s="31" t="s">
        <v>78</v>
      </c>
      <c r="O5788" s="173">
        <v>1.0</v>
      </c>
    </row>
    <row r="5789">
      <c r="A5789" s="98" t="s">
        <v>12695</v>
      </c>
      <c r="B5789" s="164">
        <v>2.6512415E7</v>
      </c>
      <c r="C5789" s="92" t="s">
        <v>1725</v>
      </c>
      <c r="D5789" s="164">
        <v>3.9511367E7</v>
      </c>
      <c r="E5789" s="92" t="s">
        <v>12696</v>
      </c>
      <c r="F5789" s="92" t="s">
        <v>830</v>
      </c>
      <c r="G5789" s="164">
        <v>25657.0</v>
      </c>
      <c r="H5789" s="92" t="s">
        <v>6812</v>
      </c>
      <c r="I5789" s="164">
        <v>7765686.0</v>
      </c>
      <c r="J5789" s="4">
        <v>1.0</v>
      </c>
      <c r="K5789" s="92" t="s">
        <v>945</v>
      </c>
      <c r="L5789" s="92"/>
      <c r="M5789" s="171">
        <v>45764.0</v>
      </c>
      <c r="N5789" s="92" t="s">
        <v>78</v>
      </c>
      <c r="O5789" s="4">
        <v>1.0</v>
      </c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</row>
    <row r="5790">
      <c r="A5790" s="167" t="s">
        <v>12697</v>
      </c>
      <c r="B5790" s="4">
        <v>2.6512415E7</v>
      </c>
      <c r="C5790" s="1" t="s">
        <v>1735</v>
      </c>
      <c r="D5790" s="4">
        <v>3.9511367E7</v>
      </c>
      <c r="E5790" s="1" t="s">
        <v>12696</v>
      </c>
      <c r="F5790" s="1" t="s">
        <v>830</v>
      </c>
      <c r="G5790" s="4">
        <v>25657.0</v>
      </c>
      <c r="H5790" s="1" t="s">
        <v>6812</v>
      </c>
      <c r="I5790" s="4">
        <v>7765686.0</v>
      </c>
      <c r="J5790" s="4">
        <v>1.0</v>
      </c>
      <c r="K5790" s="1" t="s">
        <v>945</v>
      </c>
      <c r="L5790" s="1"/>
      <c r="M5790" s="171">
        <v>45764.0</v>
      </c>
      <c r="N5790" s="1" t="s">
        <v>78</v>
      </c>
      <c r="O5790" s="4">
        <v>1.0</v>
      </c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</row>
    <row r="5791">
      <c r="A5791" s="98" t="s">
        <v>12698</v>
      </c>
      <c r="B5791" s="164">
        <v>2.6512415E7</v>
      </c>
      <c r="C5791" s="92" t="s">
        <v>1725</v>
      </c>
      <c r="D5791" s="164">
        <v>3.9511367E7</v>
      </c>
      <c r="E5791" s="92" t="s">
        <v>12696</v>
      </c>
      <c r="F5791" s="92" t="s">
        <v>830</v>
      </c>
      <c r="G5791" s="164">
        <v>25657.0</v>
      </c>
      <c r="H5791" s="92" t="s">
        <v>6812</v>
      </c>
      <c r="I5791" s="164">
        <v>7755891.0</v>
      </c>
      <c r="J5791" s="4">
        <v>1.0</v>
      </c>
      <c r="K5791" s="92" t="s">
        <v>82</v>
      </c>
      <c r="L5791" s="92"/>
      <c r="M5791" s="171">
        <v>45764.0</v>
      </c>
      <c r="N5791" s="92" t="s">
        <v>78</v>
      </c>
      <c r="O5791" s="4">
        <v>1.0</v>
      </c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</row>
    <row r="5792">
      <c r="A5792" s="167" t="s">
        <v>12699</v>
      </c>
      <c r="B5792" s="4">
        <v>2.6512415E7</v>
      </c>
      <c r="C5792" s="1" t="s">
        <v>1732</v>
      </c>
      <c r="D5792" s="4">
        <v>3.9511367E7</v>
      </c>
      <c r="E5792" s="1" t="s">
        <v>12696</v>
      </c>
      <c r="F5792" s="1" t="s">
        <v>830</v>
      </c>
      <c r="G5792" s="4">
        <v>25657.0</v>
      </c>
      <c r="H5792" s="1" t="s">
        <v>6812</v>
      </c>
      <c r="I5792" s="4">
        <v>7755891.0</v>
      </c>
      <c r="J5792" s="4">
        <v>1.0</v>
      </c>
      <c r="K5792" s="1" t="s">
        <v>82</v>
      </c>
      <c r="L5792" s="1" t="s">
        <v>134</v>
      </c>
      <c r="M5792" s="171">
        <v>45764.0</v>
      </c>
      <c r="N5792" s="1" t="s">
        <v>78</v>
      </c>
      <c r="O5792" s="4">
        <v>1.0</v>
      </c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</row>
    <row r="5793">
      <c r="A5793" s="98" t="s">
        <v>12700</v>
      </c>
      <c r="B5793" s="164">
        <v>2.6512415E7</v>
      </c>
      <c r="C5793" s="92" t="s">
        <v>1735</v>
      </c>
      <c r="D5793" s="164">
        <v>3.9511367E7</v>
      </c>
      <c r="E5793" s="92" t="s">
        <v>12696</v>
      </c>
      <c r="F5793" s="92" t="s">
        <v>830</v>
      </c>
      <c r="G5793" s="164">
        <v>25657.0</v>
      </c>
      <c r="H5793" s="92" t="s">
        <v>6812</v>
      </c>
      <c r="I5793" s="164">
        <v>7755891.0</v>
      </c>
      <c r="J5793" s="4">
        <v>1.0</v>
      </c>
      <c r="K5793" s="92" t="s">
        <v>82</v>
      </c>
      <c r="L5793" s="92"/>
      <c r="M5793" s="171">
        <v>45764.0</v>
      </c>
      <c r="N5793" s="92" t="s">
        <v>78</v>
      </c>
      <c r="O5793" s="4">
        <v>1.0</v>
      </c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</row>
    <row r="5794">
      <c r="A5794" s="167" t="s">
        <v>12701</v>
      </c>
      <c r="B5794" s="4">
        <v>2.6513197E7</v>
      </c>
      <c r="C5794" s="1" t="s">
        <v>1735</v>
      </c>
      <c r="D5794" s="4">
        <v>3.951247E7</v>
      </c>
      <c r="E5794" s="1" t="s">
        <v>12619</v>
      </c>
      <c r="F5794" s="1" t="s">
        <v>178</v>
      </c>
      <c r="G5794" s="4">
        <v>24661.0</v>
      </c>
      <c r="H5794" s="1" t="s">
        <v>11503</v>
      </c>
      <c r="I5794" s="4">
        <v>7755891.0</v>
      </c>
      <c r="J5794" s="4">
        <v>1.0</v>
      </c>
      <c r="K5794" s="1" t="s">
        <v>82</v>
      </c>
      <c r="L5794" s="1"/>
      <c r="M5794" s="171">
        <v>45764.0</v>
      </c>
      <c r="N5794" s="1" t="s">
        <v>78</v>
      </c>
      <c r="O5794" s="4">
        <v>1.0</v>
      </c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</row>
    <row r="5795">
      <c r="A5795" s="98" t="s">
        <v>12702</v>
      </c>
      <c r="B5795" s="164">
        <v>2.6513254E7</v>
      </c>
      <c r="C5795" s="92" t="s">
        <v>1735</v>
      </c>
      <c r="D5795" s="164">
        <v>3.9512516E7</v>
      </c>
      <c r="E5795" s="92" t="s">
        <v>12635</v>
      </c>
      <c r="F5795" s="92" t="s">
        <v>178</v>
      </c>
      <c r="G5795" s="164">
        <v>24661.0</v>
      </c>
      <c r="H5795" s="92" t="s">
        <v>11503</v>
      </c>
      <c r="I5795" s="164">
        <v>7755891.0</v>
      </c>
      <c r="J5795" s="4">
        <v>1.0</v>
      </c>
      <c r="K5795" s="92" t="s">
        <v>82</v>
      </c>
      <c r="L5795" s="92"/>
      <c r="M5795" s="171">
        <v>45764.0</v>
      </c>
      <c r="N5795" s="92" t="s">
        <v>78</v>
      </c>
      <c r="O5795" s="4">
        <v>1.0</v>
      </c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</row>
    <row r="5796">
      <c r="A5796" s="167" t="s">
        <v>12703</v>
      </c>
      <c r="B5796" s="4">
        <v>2.649756E7</v>
      </c>
      <c r="C5796" s="1" t="s">
        <v>1725</v>
      </c>
      <c r="D5796" s="4">
        <v>3.9496045E7</v>
      </c>
      <c r="E5796" s="1" t="s">
        <v>12704</v>
      </c>
      <c r="F5796" s="1" t="s">
        <v>129</v>
      </c>
      <c r="G5796" s="4">
        <v>26358.0</v>
      </c>
      <c r="H5796" s="1" t="s">
        <v>8830</v>
      </c>
      <c r="I5796" s="4">
        <v>7743457.0</v>
      </c>
      <c r="J5796" s="4">
        <v>1.0</v>
      </c>
      <c r="K5796" s="1" t="s">
        <v>9</v>
      </c>
      <c r="L5796" s="1"/>
      <c r="M5796" s="171">
        <v>45764.0</v>
      </c>
      <c r="N5796" s="1" t="s">
        <v>2</v>
      </c>
      <c r="O5796" s="4">
        <v>1.0</v>
      </c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</row>
    <row r="5797">
      <c r="A5797" s="98" t="s">
        <v>12705</v>
      </c>
      <c r="B5797" s="164">
        <v>2.649756E7</v>
      </c>
      <c r="C5797" s="92" t="s">
        <v>1732</v>
      </c>
      <c r="D5797" s="164">
        <v>3.9496045E7</v>
      </c>
      <c r="E5797" s="92" t="s">
        <v>12704</v>
      </c>
      <c r="F5797" s="92" t="s">
        <v>129</v>
      </c>
      <c r="G5797" s="164">
        <v>26358.0</v>
      </c>
      <c r="H5797" s="92" t="s">
        <v>8830</v>
      </c>
      <c r="I5797" s="164">
        <v>7743457.0</v>
      </c>
      <c r="J5797" s="4">
        <v>1.0</v>
      </c>
      <c r="K5797" s="92" t="s">
        <v>9</v>
      </c>
      <c r="L5797" s="92" t="s">
        <v>134</v>
      </c>
      <c r="M5797" s="171">
        <v>45764.0</v>
      </c>
      <c r="N5797" s="92" t="s">
        <v>2</v>
      </c>
      <c r="O5797" s="4">
        <v>1.0</v>
      </c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</row>
    <row r="5798">
      <c r="A5798" s="167" t="s">
        <v>12706</v>
      </c>
      <c r="B5798" s="4">
        <v>2.649756E7</v>
      </c>
      <c r="C5798" s="1" t="s">
        <v>1735</v>
      </c>
      <c r="D5798" s="4">
        <v>3.9496045E7</v>
      </c>
      <c r="E5798" s="1" t="s">
        <v>12704</v>
      </c>
      <c r="F5798" s="1" t="s">
        <v>129</v>
      </c>
      <c r="G5798" s="4">
        <v>26358.0</v>
      </c>
      <c r="H5798" s="1" t="s">
        <v>8830</v>
      </c>
      <c r="I5798" s="4">
        <v>7743457.0</v>
      </c>
      <c r="J5798" s="4">
        <v>1.0</v>
      </c>
      <c r="K5798" s="1" t="s">
        <v>9</v>
      </c>
      <c r="L5798" s="1"/>
      <c r="M5798" s="171">
        <v>45764.0</v>
      </c>
      <c r="N5798" s="1" t="s">
        <v>2</v>
      </c>
      <c r="O5798" s="4">
        <v>1.0</v>
      </c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</row>
    <row r="5799">
      <c r="A5799" s="98" t="s">
        <v>12707</v>
      </c>
      <c r="B5799" s="164">
        <v>2.6497366E7</v>
      </c>
      <c r="C5799" s="92" t="s">
        <v>1725</v>
      </c>
      <c r="D5799" s="164">
        <v>3.9495844E7</v>
      </c>
      <c r="E5799" s="92" t="s">
        <v>7747</v>
      </c>
      <c r="F5799" s="92" t="s">
        <v>132</v>
      </c>
      <c r="G5799" s="164">
        <v>26358.0</v>
      </c>
      <c r="H5799" s="92" t="s">
        <v>8830</v>
      </c>
      <c r="I5799" s="164">
        <v>7765686.0</v>
      </c>
      <c r="J5799" s="4">
        <v>1.0</v>
      </c>
      <c r="K5799" s="92" t="s">
        <v>945</v>
      </c>
      <c r="L5799" s="92"/>
      <c r="M5799" s="171">
        <v>45764.0</v>
      </c>
      <c r="N5799" s="92" t="s">
        <v>2</v>
      </c>
      <c r="O5799" s="4">
        <v>1.0</v>
      </c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</row>
    <row r="5800">
      <c r="A5800" s="98" t="s">
        <v>12708</v>
      </c>
      <c r="B5800" s="164">
        <v>2.6497366E7</v>
      </c>
      <c r="C5800" s="92" t="s">
        <v>1732</v>
      </c>
      <c r="D5800" s="164">
        <v>3.9495844E7</v>
      </c>
      <c r="E5800" s="92" t="s">
        <v>7747</v>
      </c>
      <c r="F5800" s="92" t="s">
        <v>132</v>
      </c>
      <c r="G5800" s="164">
        <v>26358.0</v>
      </c>
      <c r="H5800" s="92" t="s">
        <v>8830</v>
      </c>
      <c r="I5800" s="164">
        <v>7765686.0</v>
      </c>
      <c r="J5800" s="4">
        <v>1.0</v>
      </c>
      <c r="K5800" s="92" t="s">
        <v>945</v>
      </c>
      <c r="L5800" s="92" t="s">
        <v>134</v>
      </c>
      <c r="M5800" s="171">
        <v>45764.0</v>
      </c>
      <c r="N5800" s="92" t="s">
        <v>2</v>
      </c>
      <c r="O5800" s="4">
        <v>1.0</v>
      </c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</row>
    <row r="5801">
      <c r="A5801" s="167" t="s">
        <v>12709</v>
      </c>
      <c r="B5801" s="4">
        <v>2.6497366E7</v>
      </c>
      <c r="C5801" s="1" t="s">
        <v>1735</v>
      </c>
      <c r="D5801" s="4">
        <v>3.9495844E7</v>
      </c>
      <c r="E5801" s="1" t="s">
        <v>7747</v>
      </c>
      <c r="F5801" s="1" t="s">
        <v>132</v>
      </c>
      <c r="G5801" s="4">
        <v>26358.0</v>
      </c>
      <c r="H5801" s="1" t="s">
        <v>8830</v>
      </c>
      <c r="I5801" s="4">
        <v>7765686.0</v>
      </c>
      <c r="J5801" s="4">
        <v>1.0</v>
      </c>
      <c r="K5801" s="1" t="s">
        <v>945</v>
      </c>
      <c r="L5801" s="1"/>
      <c r="M5801" s="171">
        <v>45764.0</v>
      </c>
      <c r="N5801" s="1" t="s">
        <v>2</v>
      </c>
      <c r="O5801" s="4">
        <v>1.0</v>
      </c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</row>
    <row r="5802">
      <c r="A5802" s="98" t="s">
        <v>12710</v>
      </c>
      <c r="B5802" s="164">
        <v>2.6497296E7</v>
      </c>
      <c r="C5802" s="92" t="s">
        <v>1725</v>
      </c>
      <c r="D5802" s="164">
        <v>3.9495785E7</v>
      </c>
      <c r="E5802" s="92" t="s">
        <v>12711</v>
      </c>
      <c r="F5802" s="92" t="s">
        <v>132</v>
      </c>
      <c r="G5802" s="164">
        <v>26358.0</v>
      </c>
      <c r="H5802" s="92" t="s">
        <v>8830</v>
      </c>
      <c r="I5802" s="164">
        <v>7765686.0</v>
      </c>
      <c r="J5802" s="4">
        <v>1.0</v>
      </c>
      <c r="K5802" s="92" t="s">
        <v>945</v>
      </c>
      <c r="L5802" s="92"/>
      <c r="M5802" s="171">
        <v>45764.0</v>
      </c>
      <c r="N5802" s="92" t="s">
        <v>2</v>
      </c>
      <c r="O5802" s="4">
        <v>1.0</v>
      </c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</row>
    <row r="5803">
      <c r="A5803" s="98" t="s">
        <v>12712</v>
      </c>
      <c r="B5803" s="164">
        <v>2.6497296E7</v>
      </c>
      <c r="C5803" s="92" t="s">
        <v>1735</v>
      </c>
      <c r="D5803" s="164">
        <v>3.9495785E7</v>
      </c>
      <c r="E5803" s="92" t="s">
        <v>12711</v>
      </c>
      <c r="F5803" s="92" t="s">
        <v>132</v>
      </c>
      <c r="G5803" s="164">
        <v>26358.0</v>
      </c>
      <c r="H5803" s="92" t="s">
        <v>8830</v>
      </c>
      <c r="I5803" s="164">
        <v>7765686.0</v>
      </c>
      <c r="J5803" s="4">
        <v>1.0</v>
      </c>
      <c r="K5803" s="92" t="s">
        <v>945</v>
      </c>
      <c r="L5803" s="92"/>
      <c r="M5803" s="171">
        <v>45764.0</v>
      </c>
      <c r="N5803" s="92" t="s">
        <v>2</v>
      </c>
      <c r="O5803" s="4">
        <v>1.0</v>
      </c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</row>
    <row r="5804">
      <c r="A5804" s="98" t="s">
        <v>12713</v>
      </c>
      <c r="B5804" s="164">
        <v>2.6497296E7</v>
      </c>
      <c r="C5804" s="92" t="s">
        <v>1725</v>
      </c>
      <c r="D5804" s="164">
        <v>3.9495785E7</v>
      </c>
      <c r="E5804" s="92" t="s">
        <v>12711</v>
      </c>
      <c r="F5804" s="92" t="s">
        <v>132</v>
      </c>
      <c r="G5804" s="164">
        <v>26358.0</v>
      </c>
      <c r="H5804" s="92" t="s">
        <v>8830</v>
      </c>
      <c r="I5804" s="164">
        <v>7743457.0</v>
      </c>
      <c r="J5804" s="4">
        <v>1.0</v>
      </c>
      <c r="K5804" s="92" t="s">
        <v>9</v>
      </c>
      <c r="L5804" s="92"/>
      <c r="M5804" s="171">
        <v>45764.0</v>
      </c>
      <c r="N5804" s="92" t="s">
        <v>2</v>
      </c>
      <c r="O5804" s="4">
        <v>1.0</v>
      </c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</row>
    <row r="5805">
      <c r="A5805" s="167" t="s">
        <v>12714</v>
      </c>
      <c r="B5805" s="4">
        <v>2.6497296E7</v>
      </c>
      <c r="C5805" s="1" t="s">
        <v>1732</v>
      </c>
      <c r="D5805" s="4">
        <v>3.9495785E7</v>
      </c>
      <c r="E5805" s="1" t="s">
        <v>12711</v>
      </c>
      <c r="F5805" s="1" t="s">
        <v>132</v>
      </c>
      <c r="G5805" s="4">
        <v>26358.0</v>
      </c>
      <c r="H5805" s="1" t="s">
        <v>8830</v>
      </c>
      <c r="I5805" s="4">
        <v>7743457.0</v>
      </c>
      <c r="J5805" s="4">
        <v>1.0</v>
      </c>
      <c r="K5805" s="1" t="s">
        <v>9</v>
      </c>
      <c r="L5805" s="1" t="s">
        <v>134</v>
      </c>
      <c r="M5805" s="171">
        <v>45764.0</v>
      </c>
      <c r="N5805" s="1" t="s">
        <v>2</v>
      </c>
      <c r="O5805" s="4">
        <v>1.0</v>
      </c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</row>
    <row r="5806">
      <c r="A5806" s="98" t="s">
        <v>12715</v>
      </c>
      <c r="B5806" s="164">
        <v>2.6497296E7</v>
      </c>
      <c r="C5806" s="92" t="s">
        <v>1735</v>
      </c>
      <c r="D5806" s="164">
        <v>3.9495785E7</v>
      </c>
      <c r="E5806" s="92" t="s">
        <v>12711</v>
      </c>
      <c r="F5806" s="92" t="s">
        <v>132</v>
      </c>
      <c r="G5806" s="164">
        <v>26358.0</v>
      </c>
      <c r="H5806" s="92" t="s">
        <v>8830</v>
      </c>
      <c r="I5806" s="164">
        <v>7743457.0</v>
      </c>
      <c r="J5806" s="4">
        <v>1.0</v>
      </c>
      <c r="K5806" s="92" t="s">
        <v>9</v>
      </c>
      <c r="L5806" s="92"/>
      <c r="M5806" s="171">
        <v>45764.0</v>
      </c>
      <c r="N5806" s="92" t="s">
        <v>2</v>
      </c>
      <c r="O5806" s="4">
        <v>1.0</v>
      </c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</row>
    <row r="5807">
      <c r="A5807" s="98" t="s">
        <v>12716</v>
      </c>
      <c r="B5807" s="164">
        <v>2.649722E7</v>
      </c>
      <c r="C5807" s="92" t="s">
        <v>1725</v>
      </c>
      <c r="D5807" s="164">
        <v>3.9495725E7</v>
      </c>
      <c r="E5807" s="92" t="s">
        <v>12717</v>
      </c>
      <c r="F5807" s="92" t="s">
        <v>132</v>
      </c>
      <c r="G5807" s="164">
        <v>26322.0</v>
      </c>
      <c r="H5807" s="92" t="s">
        <v>8731</v>
      </c>
      <c r="I5807" s="164">
        <v>7755891.0</v>
      </c>
      <c r="J5807" s="4">
        <v>1.0</v>
      </c>
      <c r="K5807" s="92" t="s">
        <v>82</v>
      </c>
      <c r="L5807" s="92"/>
      <c r="M5807" s="171">
        <v>45764.0</v>
      </c>
      <c r="N5807" s="92" t="s">
        <v>2</v>
      </c>
      <c r="O5807" s="4">
        <v>1.0</v>
      </c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</row>
    <row r="5808">
      <c r="A5808" s="167" t="s">
        <v>12718</v>
      </c>
      <c r="B5808" s="4">
        <v>2.649722E7</v>
      </c>
      <c r="C5808" s="1" t="s">
        <v>1732</v>
      </c>
      <c r="D5808" s="4">
        <v>3.9495725E7</v>
      </c>
      <c r="E5808" s="1" t="s">
        <v>12717</v>
      </c>
      <c r="F5808" s="1" t="s">
        <v>132</v>
      </c>
      <c r="G5808" s="4">
        <v>26322.0</v>
      </c>
      <c r="H5808" s="1" t="s">
        <v>8731</v>
      </c>
      <c r="I5808" s="4">
        <v>7755891.0</v>
      </c>
      <c r="J5808" s="4">
        <v>1.0</v>
      </c>
      <c r="K5808" s="1" t="s">
        <v>82</v>
      </c>
      <c r="L5808" s="1" t="s">
        <v>134</v>
      </c>
      <c r="M5808" s="171">
        <v>45764.0</v>
      </c>
      <c r="N5808" s="1" t="s">
        <v>2</v>
      </c>
      <c r="O5808" s="4">
        <v>1.0</v>
      </c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</row>
    <row r="5809">
      <c r="A5809" s="167" t="s">
        <v>12719</v>
      </c>
      <c r="B5809" s="4">
        <v>2.649722E7</v>
      </c>
      <c r="C5809" s="1" t="s">
        <v>1735</v>
      </c>
      <c r="D5809" s="4">
        <v>3.9495725E7</v>
      </c>
      <c r="E5809" s="1" t="s">
        <v>12717</v>
      </c>
      <c r="F5809" s="1" t="s">
        <v>132</v>
      </c>
      <c r="G5809" s="4">
        <v>26322.0</v>
      </c>
      <c r="H5809" s="1" t="s">
        <v>8731</v>
      </c>
      <c r="I5809" s="4">
        <v>7755891.0</v>
      </c>
      <c r="J5809" s="4">
        <v>1.0</v>
      </c>
      <c r="K5809" s="1" t="s">
        <v>82</v>
      </c>
      <c r="L5809" s="1"/>
      <c r="M5809" s="171">
        <v>45764.0</v>
      </c>
      <c r="N5809" s="1" t="s">
        <v>2</v>
      </c>
      <c r="O5809" s="4">
        <v>1.0</v>
      </c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</row>
    <row r="5810">
      <c r="A5810" s="98" t="s">
        <v>12720</v>
      </c>
      <c r="B5810" s="164">
        <v>2.6497195E7</v>
      </c>
      <c r="C5810" s="92" t="s">
        <v>1725</v>
      </c>
      <c r="D5810" s="164">
        <v>3.9495711E7</v>
      </c>
      <c r="E5810" s="92" t="s">
        <v>12721</v>
      </c>
      <c r="F5810" s="92" t="s">
        <v>178</v>
      </c>
      <c r="G5810" s="164">
        <v>24345.0</v>
      </c>
      <c r="H5810" s="92" t="s">
        <v>7912</v>
      </c>
      <c r="I5810" s="164">
        <v>7755891.0</v>
      </c>
      <c r="J5810" s="4">
        <v>1.0</v>
      </c>
      <c r="K5810" s="92" t="s">
        <v>82</v>
      </c>
      <c r="L5810" s="92"/>
      <c r="M5810" s="171">
        <v>45764.0</v>
      </c>
      <c r="N5810" s="92" t="s">
        <v>2</v>
      </c>
      <c r="O5810" s="4">
        <v>1.0</v>
      </c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</row>
    <row r="5811">
      <c r="A5811" s="98" t="s">
        <v>12722</v>
      </c>
      <c r="B5811" s="164">
        <v>2.6497195E7</v>
      </c>
      <c r="C5811" s="92" t="s">
        <v>1732</v>
      </c>
      <c r="D5811" s="164">
        <v>3.9495711E7</v>
      </c>
      <c r="E5811" s="92" t="s">
        <v>12721</v>
      </c>
      <c r="F5811" s="92" t="s">
        <v>178</v>
      </c>
      <c r="G5811" s="164">
        <v>24345.0</v>
      </c>
      <c r="H5811" s="92" t="s">
        <v>7912</v>
      </c>
      <c r="I5811" s="164">
        <v>7755891.0</v>
      </c>
      <c r="J5811" s="4">
        <v>1.0</v>
      </c>
      <c r="K5811" s="92" t="s">
        <v>82</v>
      </c>
      <c r="L5811" s="92" t="s">
        <v>134</v>
      </c>
      <c r="M5811" s="171">
        <v>45764.0</v>
      </c>
      <c r="N5811" s="92" t="s">
        <v>2</v>
      </c>
      <c r="O5811" s="4">
        <v>1.0</v>
      </c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</row>
    <row r="5812">
      <c r="A5812" s="167" t="s">
        <v>12723</v>
      </c>
      <c r="B5812" s="4">
        <v>2.6497195E7</v>
      </c>
      <c r="C5812" s="1" t="s">
        <v>1735</v>
      </c>
      <c r="D5812" s="4">
        <v>3.9495711E7</v>
      </c>
      <c r="E5812" s="1" t="s">
        <v>12721</v>
      </c>
      <c r="F5812" s="1" t="s">
        <v>178</v>
      </c>
      <c r="G5812" s="4">
        <v>24345.0</v>
      </c>
      <c r="H5812" s="1" t="s">
        <v>7912</v>
      </c>
      <c r="I5812" s="4">
        <v>7755891.0</v>
      </c>
      <c r="J5812" s="4">
        <v>1.0</v>
      </c>
      <c r="K5812" s="1" t="s">
        <v>82</v>
      </c>
      <c r="L5812" s="1"/>
      <c r="M5812" s="171">
        <v>45764.0</v>
      </c>
      <c r="N5812" s="1" t="s">
        <v>2</v>
      </c>
      <c r="O5812" s="4">
        <v>1.0</v>
      </c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</row>
    <row r="5813">
      <c r="A5813" s="98" t="s">
        <v>12724</v>
      </c>
      <c r="B5813" s="164">
        <v>2.6497154E7</v>
      </c>
      <c r="C5813" s="92" t="s">
        <v>1725</v>
      </c>
      <c r="D5813" s="164">
        <v>3.9495672E7</v>
      </c>
      <c r="E5813" s="92" t="s">
        <v>12725</v>
      </c>
      <c r="F5813" s="92" t="s">
        <v>725</v>
      </c>
      <c r="G5813" s="164">
        <v>25657.0</v>
      </c>
      <c r="H5813" s="92" t="s">
        <v>6812</v>
      </c>
      <c r="I5813" s="164">
        <v>7765686.0</v>
      </c>
      <c r="J5813" s="4">
        <v>1.0</v>
      </c>
      <c r="K5813" s="92" t="s">
        <v>945</v>
      </c>
      <c r="L5813" s="92"/>
      <c r="M5813" s="171">
        <v>45764.0</v>
      </c>
      <c r="N5813" s="92" t="s">
        <v>2</v>
      </c>
      <c r="O5813" s="4">
        <v>1.0</v>
      </c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</row>
    <row r="5814">
      <c r="A5814" s="167" t="s">
        <v>12726</v>
      </c>
      <c r="B5814" s="4">
        <v>2.6497154E7</v>
      </c>
      <c r="C5814" s="1" t="s">
        <v>1732</v>
      </c>
      <c r="D5814" s="4">
        <v>3.9495672E7</v>
      </c>
      <c r="E5814" s="1" t="s">
        <v>12725</v>
      </c>
      <c r="F5814" s="1" t="s">
        <v>725</v>
      </c>
      <c r="G5814" s="4">
        <v>25657.0</v>
      </c>
      <c r="H5814" s="1" t="s">
        <v>6812</v>
      </c>
      <c r="I5814" s="4">
        <v>7765686.0</v>
      </c>
      <c r="J5814" s="4">
        <v>1.0</v>
      </c>
      <c r="K5814" s="1" t="s">
        <v>945</v>
      </c>
      <c r="L5814" s="1" t="s">
        <v>134</v>
      </c>
      <c r="M5814" s="171">
        <v>45764.0</v>
      </c>
      <c r="N5814" s="1" t="s">
        <v>2</v>
      </c>
      <c r="O5814" s="4">
        <v>1.0</v>
      </c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</row>
    <row r="5815">
      <c r="A5815" s="98" t="s">
        <v>12727</v>
      </c>
      <c r="B5815" s="164">
        <v>2.6497154E7</v>
      </c>
      <c r="C5815" s="92" t="s">
        <v>1735</v>
      </c>
      <c r="D5815" s="164">
        <v>3.9495672E7</v>
      </c>
      <c r="E5815" s="92" t="s">
        <v>12725</v>
      </c>
      <c r="F5815" s="92" t="s">
        <v>725</v>
      </c>
      <c r="G5815" s="164">
        <v>25657.0</v>
      </c>
      <c r="H5815" s="92" t="s">
        <v>6812</v>
      </c>
      <c r="I5815" s="164">
        <v>7765686.0</v>
      </c>
      <c r="J5815" s="4">
        <v>1.0</v>
      </c>
      <c r="K5815" s="92" t="s">
        <v>945</v>
      </c>
      <c r="L5815" s="92"/>
      <c r="M5815" s="171">
        <v>45764.0</v>
      </c>
      <c r="N5815" s="92" t="s">
        <v>2</v>
      </c>
      <c r="O5815" s="4">
        <v>1.0</v>
      </c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</row>
    <row r="5816">
      <c r="A5816" s="98" t="s">
        <v>12728</v>
      </c>
      <c r="B5816" s="164">
        <v>2.6497155E7</v>
      </c>
      <c r="C5816" s="92" t="s">
        <v>1725</v>
      </c>
      <c r="D5816" s="164">
        <v>3.9495673E7</v>
      </c>
      <c r="E5816" s="92" t="s">
        <v>12729</v>
      </c>
      <c r="F5816" s="92" t="s">
        <v>132</v>
      </c>
      <c r="G5816" s="164">
        <v>26322.0</v>
      </c>
      <c r="H5816" s="92" t="s">
        <v>8731</v>
      </c>
      <c r="I5816" s="164">
        <v>7743457.0</v>
      </c>
      <c r="J5816" s="4">
        <v>1.0</v>
      </c>
      <c r="K5816" s="92" t="s">
        <v>9</v>
      </c>
      <c r="L5816" s="92"/>
      <c r="M5816" s="171">
        <v>45764.0</v>
      </c>
      <c r="N5816" s="92" t="s">
        <v>2</v>
      </c>
      <c r="O5816" s="4">
        <v>1.0</v>
      </c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</row>
    <row r="5817">
      <c r="A5817" s="167" t="s">
        <v>12730</v>
      </c>
      <c r="B5817" s="4">
        <v>2.6497155E7</v>
      </c>
      <c r="C5817" s="1" t="s">
        <v>1732</v>
      </c>
      <c r="D5817" s="4">
        <v>3.9495673E7</v>
      </c>
      <c r="E5817" s="1" t="s">
        <v>12729</v>
      </c>
      <c r="F5817" s="1" t="s">
        <v>132</v>
      </c>
      <c r="G5817" s="4">
        <v>26322.0</v>
      </c>
      <c r="H5817" s="1" t="s">
        <v>8731</v>
      </c>
      <c r="I5817" s="4">
        <v>7743457.0</v>
      </c>
      <c r="J5817" s="4">
        <v>1.0</v>
      </c>
      <c r="K5817" s="1" t="s">
        <v>9</v>
      </c>
      <c r="L5817" s="1" t="s">
        <v>134</v>
      </c>
      <c r="M5817" s="171">
        <v>45764.0</v>
      </c>
      <c r="N5817" s="1" t="s">
        <v>2</v>
      </c>
      <c r="O5817" s="4">
        <v>1.0</v>
      </c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</row>
    <row r="5818">
      <c r="A5818" s="98" t="s">
        <v>12731</v>
      </c>
      <c r="B5818" s="164">
        <v>2.6497155E7</v>
      </c>
      <c r="C5818" s="92" t="s">
        <v>1735</v>
      </c>
      <c r="D5818" s="164">
        <v>3.9495673E7</v>
      </c>
      <c r="E5818" s="92" t="s">
        <v>12729</v>
      </c>
      <c r="F5818" s="92" t="s">
        <v>132</v>
      </c>
      <c r="G5818" s="164">
        <v>26322.0</v>
      </c>
      <c r="H5818" s="92" t="s">
        <v>8731</v>
      </c>
      <c r="I5818" s="164">
        <v>7743457.0</v>
      </c>
      <c r="J5818" s="4">
        <v>1.0</v>
      </c>
      <c r="K5818" s="92" t="s">
        <v>9</v>
      </c>
      <c r="L5818" s="92"/>
      <c r="M5818" s="171">
        <v>45764.0</v>
      </c>
      <c r="N5818" s="92" t="s">
        <v>2</v>
      </c>
      <c r="O5818" s="4">
        <v>1.0</v>
      </c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</row>
    <row r="5819">
      <c r="A5819" s="167" t="s">
        <v>12732</v>
      </c>
      <c r="B5819" s="4">
        <v>2.6497147E7</v>
      </c>
      <c r="C5819" s="1" t="s">
        <v>1725</v>
      </c>
      <c r="D5819" s="4">
        <v>3.949567E7</v>
      </c>
      <c r="E5819" s="1" t="s">
        <v>12733</v>
      </c>
      <c r="F5819" s="1" t="s">
        <v>178</v>
      </c>
      <c r="G5819" s="4">
        <v>25443.0</v>
      </c>
      <c r="H5819" s="1" t="s">
        <v>8043</v>
      </c>
      <c r="I5819" s="4">
        <v>7743457.0</v>
      </c>
      <c r="J5819" s="4">
        <v>1.0</v>
      </c>
      <c r="K5819" s="1" t="s">
        <v>9</v>
      </c>
      <c r="L5819" s="1"/>
      <c r="M5819" s="171">
        <v>45764.0</v>
      </c>
      <c r="N5819" s="1" t="s">
        <v>2</v>
      </c>
      <c r="O5819" s="4">
        <v>1.0</v>
      </c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</row>
    <row r="5820">
      <c r="A5820" s="167" t="s">
        <v>12734</v>
      </c>
      <c r="B5820" s="4">
        <v>2.6497147E7</v>
      </c>
      <c r="C5820" s="1" t="s">
        <v>1732</v>
      </c>
      <c r="D5820" s="4">
        <v>3.949567E7</v>
      </c>
      <c r="E5820" s="1" t="s">
        <v>12733</v>
      </c>
      <c r="F5820" s="1" t="s">
        <v>178</v>
      </c>
      <c r="G5820" s="4">
        <v>25443.0</v>
      </c>
      <c r="H5820" s="1" t="s">
        <v>8043</v>
      </c>
      <c r="I5820" s="4">
        <v>7743457.0</v>
      </c>
      <c r="J5820" s="4">
        <v>1.0</v>
      </c>
      <c r="K5820" s="1" t="s">
        <v>9</v>
      </c>
      <c r="L5820" s="1" t="s">
        <v>134</v>
      </c>
      <c r="M5820" s="171">
        <v>45764.0</v>
      </c>
      <c r="N5820" s="1" t="s">
        <v>2</v>
      </c>
      <c r="O5820" s="4">
        <v>1.0</v>
      </c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</row>
    <row r="5821">
      <c r="A5821" s="167" t="s">
        <v>12735</v>
      </c>
      <c r="B5821" s="4">
        <v>2.6497147E7</v>
      </c>
      <c r="C5821" s="1" t="s">
        <v>1735</v>
      </c>
      <c r="D5821" s="4">
        <v>3.949567E7</v>
      </c>
      <c r="E5821" s="1" t="s">
        <v>12733</v>
      </c>
      <c r="F5821" s="1" t="s">
        <v>178</v>
      </c>
      <c r="G5821" s="4">
        <v>25443.0</v>
      </c>
      <c r="H5821" s="1" t="s">
        <v>8043</v>
      </c>
      <c r="I5821" s="4">
        <v>7743457.0</v>
      </c>
      <c r="J5821" s="4">
        <v>1.0</v>
      </c>
      <c r="K5821" s="1" t="s">
        <v>9</v>
      </c>
      <c r="L5821" s="1"/>
      <c r="M5821" s="171">
        <v>45764.0</v>
      </c>
      <c r="N5821" s="1" t="s">
        <v>2</v>
      </c>
      <c r="O5821" s="4">
        <v>1.0</v>
      </c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</row>
    <row r="5822">
      <c r="A5822" s="98" t="s">
        <v>12736</v>
      </c>
      <c r="B5822" s="164">
        <v>2.6506985E7</v>
      </c>
      <c r="C5822" s="92" t="s">
        <v>1735</v>
      </c>
      <c r="D5822" s="164">
        <v>3.9506067E7</v>
      </c>
      <c r="E5822" s="92" t="s">
        <v>11482</v>
      </c>
      <c r="F5822" s="92" t="s">
        <v>129</v>
      </c>
      <c r="G5822" s="164">
        <v>20806.0</v>
      </c>
      <c r="H5822" s="92" t="s">
        <v>10511</v>
      </c>
      <c r="I5822" s="164">
        <v>7765686.0</v>
      </c>
      <c r="J5822" s="4">
        <v>1.0</v>
      </c>
      <c r="K5822" s="92" t="s">
        <v>945</v>
      </c>
      <c r="L5822" s="92"/>
      <c r="M5822" s="171">
        <v>45764.0</v>
      </c>
      <c r="N5822" s="92" t="s">
        <v>78</v>
      </c>
      <c r="O5822" s="4">
        <v>1.0</v>
      </c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</row>
    <row r="5823">
      <c r="A5823" s="167" t="s">
        <v>12737</v>
      </c>
      <c r="B5823" s="4">
        <v>2.6507071E7</v>
      </c>
      <c r="C5823" s="1" t="s">
        <v>1735</v>
      </c>
      <c r="D5823" s="4">
        <v>3.9506149E7</v>
      </c>
      <c r="E5823" s="1" t="s">
        <v>11500</v>
      </c>
      <c r="F5823" s="1" t="s">
        <v>178</v>
      </c>
      <c r="G5823" s="4">
        <v>25443.0</v>
      </c>
      <c r="H5823" s="1" t="s">
        <v>8043</v>
      </c>
      <c r="I5823" s="4">
        <v>7765686.0</v>
      </c>
      <c r="J5823" s="4">
        <v>1.0</v>
      </c>
      <c r="K5823" s="1" t="s">
        <v>945</v>
      </c>
      <c r="L5823" s="1"/>
      <c r="M5823" s="171">
        <v>45764.0</v>
      </c>
      <c r="N5823" s="1" t="s">
        <v>78</v>
      </c>
      <c r="O5823" s="4">
        <v>1.0</v>
      </c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</row>
    <row r="5824">
      <c r="A5824" s="98" t="s">
        <v>11439</v>
      </c>
      <c r="B5824" s="164">
        <v>2.6506959E7</v>
      </c>
      <c r="C5824" s="92" t="s">
        <v>1735</v>
      </c>
      <c r="D5824" s="164">
        <v>3.9506043E7</v>
      </c>
      <c r="E5824" s="92" t="s">
        <v>11440</v>
      </c>
      <c r="F5824" s="92" t="s">
        <v>722</v>
      </c>
      <c r="G5824" s="164">
        <v>20806.0</v>
      </c>
      <c r="H5824" s="92" t="s">
        <v>10511</v>
      </c>
      <c r="I5824" s="164">
        <v>7765686.0</v>
      </c>
      <c r="J5824" s="4">
        <v>1.0</v>
      </c>
      <c r="K5824" s="92" t="s">
        <v>945</v>
      </c>
      <c r="L5824" s="92"/>
      <c r="M5824" s="171">
        <v>45764.0</v>
      </c>
      <c r="N5824" s="92" t="s">
        <v>78</v>
      </c>
      <c r="O5824" s="4">
        <v>1.0</v>
      </c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</row>
    <row r="5825">
      <c r="A5825" s="98" t="s">
        <v>12701</v>
      </c>
      <c r="B5825" s="164">
        <v>2.6513197E7</v>
      </c>
      <c r="C5825" s="92" t="s">
        <v>1735</v>
      </c>
      <c r="D5825" s="164">
        <v>3.951247E7</v>
      </c>
      <c r="E5825" s="92" t="s">
        <v>12619</v>
      </c>
      <c r="F5825" s="92" t="s">
        <v>178</v>
      </c>
      <c r="G5825" s="164">
        <v>24661.0</v>
      </c>
      <c r="H5825" s="92" t="s">
        <v>11503</v>
      </c>
      <c r="I5825" s="164">
        <v>7755891.0</v>
      </c>
      <c r="J5825" s="4">
        <v>1.0</v>
      </c>
      <c r="K5825" s="92" t="s">
        <v>82</v>
      </c>
      <c r="L5825" s="92"/>
      <c r="M5825" s="171">
        <v>45764.0</v>
      </c>
      <c r="N5825" s="92" t="s">
        <v>78</v>
      </c>
      <c r="O5825" s="4">
        <v>1.0</v>
      </c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</row>
    <row r="5826">
      <c r="A5826" s="98" t="s">
        <v>12702</v>
      </c>
      <c r="B5826" s="164">
        <v>2.6513254E7</v>
      </c>
      <c r="C5826" s="92" t="s">
        <v>1735</v>
      </c>
      <c r="D5826" s="164">
        <v>3.9512516E7</v>
      </c>
      <c r="E5826" s="92" t="s">
        <v>12635</v>
      </c>
      <c r="F5826" s="92" t="s">
        <v>178</v>
      </c>
      <c r="G5826" s="164">
        <v>24661.0</v>
      </c>
      <c r="H5826" s="92" t="s">
        <v>11503</v>
      </c>
      <c r="I5826" s="164">
        <v>7755891.0</v>
      </c>
      <c r="J5826" s="4">
        <v>1.0</v>
      </c>
      <c r="K5826" s="92" t="s">
        <v>82</v>
      </c>
      <c r="L5826" s="92"/>
      <c r="M5826" s="171">
        <v>45764.0</v>
      </c>
      <c r="N5826" s="92" t="s">
        <v>78</v>
      </c>
      <c r="O5826" s="4">
        <v>1.0</v>
      </c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</row>
    <row r="5827">
      <c r="A5827" s="99" t="s">
        <v>12738</v>
      </c>
      <c r="B5827" s="168" t="s">
        <v>12739</v>
      </c>
      <c r="C5827" s="31" t="s">
        <v>1725</v>
      </c>
      <c r="D5827" s="168" t="s">
        <v>12740</v>
      </c>
      <c r="E5827" s="31" t="s">
        <v>3609</v>
      </c>
      <c r="F5827" s="31" t="s">
        <v>178</v>
      </c>
      <c r="G5827" s="163" t="s">
        <v>1728</v>
      </c>
      <c r="H5827" s="31" t="s">
        <v>1728</v>
      </c>
      <c r="I5827" s="168" t="s">
        <v>1755</v>
      </c>
      <c r="J5827" s="173">
        <v>1.0</v>
      </c>
      <c r="K5827" s="31" t="s">
        <v>9</v>
      </c>
      <c r="L5827" s="31" t="s">
        <v>134</v>
      </c>
      <c r="M5827" s="174">
        <v>45765.0</v>
      </c>
      <c r="N5827" s="31" t="s">
        <v>2</v>
      </c>
      <c r="O5827" s="173">
        <v>1.0</v>
      </c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</row>
    <row r="5828">
      <c r="A5828" s="99" t="s">
        <v>12741</v>
      </c>
      <c r="B5828" s="168" t="s">
        <v>12742</v>
      </c>
      <c r="C5828" s="31" t="s">
        <v>1725</v>
      </c>
      <c r="D5828" s="168" t="s">
        <v>12743</v>
      </c>
      <c r="E5828" s="31" t="s">
        <v>12744</v>
      </c>
      <c r="F5828" s="31" t="s">
        <v>403</v>
      </c>
      <c r="G5828" s="163" t="s">
        <v>1728</v>
      </c>
      <c r="H5828" s="31" t="s">
        <v>1728</v>
      </c>
      <c r="I5828" s="168" t="s">
        <v>1755</v>
      </c>
      <c r="J5828" s="173">
        <v>1.0</v>
      </c>
      <c r="K5828" s="31" t="s">
        <v>9</v>
      </c>
      <c r="L5828" s="31" t="s">
        <v>134</v>
      </c>
      <c r="M5828" s="174">
        <v>45765.0</v>
      </c>
      <c r="N5828" s="31" t="s">
        <v>2</v>
      </c>
      <c r="O5828" s="173">
        <v>1.0</v>
      </c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</row>
    <row r="5829">
      <c r="A5829" s="99" t="s">
        <v>12745</v>
      </c>
      <c r="B5829" s="168" t="s">
        <v>12739</v>
      </c>
      <c r="C5829" s="31" t="s">
        <v>1732</v>
      </c>
      <c r="D5829" s="168" t="s">
        <v>12740</v>
      </c>
      <c r="E5829" s="31" t="s">
        <v>3609</v>
      </c>
      <c r="F5829" s="31" t="s">
        <v>178</v>
      </c>
      <c r="G5829" s="168" t="s">
        <v>1792</v>
      </c>
      <c r="H5829" s="31" t="s">
        <v>1779</v>
      </c>
      <c r="I5829" s="168" t="s">
        <v>1755</v>
      </c>
      <c r="J5829" s="173">
        <v>1.0</v>
      </c>
      <c r="K5829" s="31" t="s">
        <v>9</v>
      </c>
      <c r="L5829" s="31" t="s">
        <v>134</v>
      </c>
      <c r="M5829" s="174">
        <v>45765.0</v>
      </c>
      <c r="N5829" s="31" t="s">
        <v>2</v>
      </c>
      <c r="O5829" s="173">
        <v>1.0</v>
      </c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</row>
    <row r="5830">
      <c r="A5830" s="99" t="s">
        <v>12746</v>
      </c>
      <c r="B5830" s="168" t="s">
        <v>12742</v>
      </c>
      <c r="C5830" s="31" t="s">
        <v>1732</v>
      </c>
      <c r="D5830" s="168" t="s">
        <v>12743</v>
      </c>
      <c r="E5830" s="31" t="s">
        <v>12744</v>
      </c>
      <c r="F5830" s="31" t="s">
        <v>403</v>
      </c>
      <c r="G5830" s="168" t="s">
        <v>1736</v>
      </c>
      <c r="H5830" s="31" t="s">
        <v>1733</v>
      </c>
      <c r="I5830" s="168" t="s">
        <v>1755</v>
      </c>
      <c r="J5830" s="173">
        <v>1.0</v>
      </c>
      <c r="K5830" s="31" t="s">
        <v>9</v>
      </c>
      <c r="L5830" s="31" t="s">
        <v>134</v>
      </c>
      <c r="M5830" s="174">
        <v>45765.0</v>
      </c>
      <c r="N5830" s="31" t="s">
        <v>2</v>
      </c>
      <c r="O5830" s="173">
        <v>1.0</v>
      </c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</row>
    <row r="5831">
      <c r="A5831" s="99" t="s">
        <v>12747</v>
      </c>
      <c r="B5831" s="168" t="s">
        <v>12748</v>
      </c>
      <c r="C5831" s="31" t="s">
        <v>1725</v>
      </c>
      <c r="D5831" s="168" t="s">
        <v>12749</v>
      </c>
      <c r="E5831" s="31" t="s">
        <v>12750</v>
      </c>
      <c r="F5831" s="31" t="s">
        <v>513</v>
      </c>
      <c r="G5831" s="163" t="s">
        <v>1728</v>
      </c>
      <c r="H5831" s="31" t="s">
        <v>1728</v>
      </c>
      <c r="I5831" s="168" t="s">
        <v>1729</v>
      </c>
      <c r="J5831" s="173">
        <v>1.0</v>
      </c>
      <c r="K5831" s="31" t="s">
        <v>82</v>
      </c>
      <c r="L5831" s="31" t="s">
        <v>134</v>
      </c>
      <c r="M5831" s="174">
        <v>45765.0</v>
      </c>
      <c r="N5831" s="31" t="s">
        <v>2</v>
      </c>
      <c r="O5831" s="173">
        <v>1.0</v>
      </c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</row>
    <row r="5832">
      <c r="A5832" s="99" t="s">
        <v>12751</v>
      </c>
      <c r="B5832" s="168" t="s">
        <v>12748</v>
      </c>
      <c r="C5832" s="31" t="s">
        <v>1732</v>
      </c>
      <c r="D5832" s="168" t="s">
        <v>12749</v>
      </c>
      <c r="E5832" s="31" t="s">
        <v>12750</v>
      </c>
      <c r="F5832" s="31" t="s">
        <v>513</v>
      </c>
      <c r="G5832" s="168" t="s">
        <v>1749</v>
      </c>
      <c r="H5832" s="31" t="s">
        <v>1742</v>
      </c>
      <c r="I5832" s="168" t="s">
        <v>1729</v>
      </c>
      <c r="J5832" s="173">
        <v>1.0</v>
      </c>
      <c r="K5832" s="31" t="s">
        <v>82</v>
      </c>
      <c r="L5832" s="31" t="s">
        <v>134</v>
      </c>
      <c r="M5832" s="174">
        <v>45765.0</v>
      </c>
      <c r="N5832" s="31" t="s">
        <v>2</v>
      </c>
      <c r="O5832" s="173">
        <v>1.0</v>
      </c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</row>
    <row r="5833">
      <c r="A5833" s="99" t="s">
        <v>12752</v>
      </c>
      <c r="B5833" s="168" t="s">
        <v>12753</v>
      </c>
      <c r="C5833" s="31" t="s">
        <v>1725</v>
      </c>
      <c r="D5833" s="168" t="s">
        <v>12754</v>
      </c>
      <c r="E5833" s="31" t="s">
        <v>12755</v>
      </c>
      <c r="F5833" s="31" t="s">
        <v>725</v>
      </c>
      <c r="G5833" s="163" t="s">
        <v>1728</v>
      </c>
      <c r="H5833" s="31" t="s">
        <v>1728</v>
      </c>
      <c r="I5833" s="168" t="s">
        <v>1755</v>
      </c>
      <c r="J5833" s="173">
        <v>1.0</v>
      </c>
      <c r="K5833" s="31" t="s">
        <v>9</v>
      </c>
      <c r="L5833" s="31" t="s">
        <v>134</v>
      </c>
      <c r="M5833" s="174">
        <v>45765.0</v>
      </c>
      <c r="N5833" s="31" t="s">
        <v>2</v>
      </c>
      <c r="O5833" s="173">
        <v>1.0</v>
      </c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</row>
    <row r="5834">
      <c r="A5834" s="99" t="s">
        <v>12756</v>
      </c>
      <c r="B5834" s="168" t="s">
        <v>12757</v>
      </c>
      <c r="C5834" s="31" t="s">
        <v>1725</v>
      </c>
      <c r="D5834" s="168" t="s">
        <v>12758</v>
      </c>
      <c r="E5834" s="31" t="s">
        <v>12759</v>
      </c>
      <c r="F5834" s="31" t="s">
        <v>178</v>
      </c>
      <c r="G5834" s="163" t="s">
        <v>1728</v>
      </c>
      <c r="H5834" s="31" t="s">
        <v>1728</v>
      </c>
      <c r="I5834" s="168" t="s">
        <v>1729</v>
      </c>
      <c r="J5834" s="173">
        <v>1.0</v>
      </c>
      <c r="K5834" s="31" t="s">
        <v>82</v>
      </c>
      <c r="L5834" s="31" t="s">
        <v>134</v>
      </c>
      <c r="M5834" s="174">
        <v>45765.0</v>
      </c>
      <c r="N5834" s="31" t="s">
        <v>2</v>
      </c>
      <c r="O5834" s="173">
        <v>1.0</v>
      </c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</row>
    <row r="5835">
      <c r="A5835" s="99" t="s">
        <v>12760</v>
      </c>
      <c r="B5835" s="168" t="s">
        <v>12761</v>
      </c>
      <c r="C5835" s="31" t="s">
        <v>1725</v>
      </c>
      <c r="D5835" s="168" t="s">
        <v>12762</v>
      </c>
      <c r="E5835" s="31" t="s">
        <v>12763</v>
      </c>
      <c r="F5835" s="31" t="s">
        <v>513</v>
      </c>
      <c r="G5835" s="163" t="s">
        <v>1728</v>
      </c>
      <c r="H5835" s="31" t="s">
        <v>1728</v>
      </c>
      <c r="I5835" s="168" t="s">
        <v>1729</v>
      </c>
      <c r="J5835" s="173">
        <v>1.0</v>
      </c>
      <c r="K5835" s="31" t="s">
        <v>82</v>
      </c>
      <c r="L5835" s="31" t="s">
        <v>134</v>
      </c>
      <c r="M5835" s="174">
        <v>45765.0</v>
      </c>
      <c r="N5835" s="31" t="s">
        <v>2</v>
      </c>
      <c r="O5835" s="173">
        <v>1.0</v>
      </c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</row>
    <row r="5836">
      <c r="A5836" s="99" t="s">
        <v>12764</v>
      </c>
      <c r="B5836" s="168" t="s">
        <v>12753</v>
      </c>
      <c r="C5836" s="31" t="s">
        <v>1732</v>
      </c>
      <c r="D5836" s="168" t="s">
        <v>12754</v>
      </c>
      <c r="E5836" s="31" t="s">
        <v>12755</v>
      </c>
      <c r="F5836" s="31" t="s">
        <v>725</v>
      </c>
      <c r="G5836" s="168" t="s">
        <v>10510</v>
      </c>
      <c r="H5836" s="31" t="s">
        <v>10511</v>
      </c>
      <c r="I5836" s="168" t="s">
        <v>1755</v>
      </c>
      <c r="J5836" s="173">
        <v>1.0</v>
      </c>
      <c r="K5836" s="31" t="s">
        <v>9</v>
      </c>
      <c r="L5836" s="31" t="s">
        <v>134</v>
      </c>
      <c r="M5836" s="174">
        <v>45765.0</v>
      </c>
      <c r="N5836" s="31" t="s">
        <v>2</v>
      </c>
      <c r="O5836" s="173">
        <v>1.0</v>
      </c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</row>
    <row r="5837">
      <c r="A5837" s="99" t="s">
        <v>12765</v>
      </c>
      <c r="B5837" s="168" t="s">
        <v>12757</v>
      </c>
      <c r="C5837" s="31" t="s">
        <v>1732</v>
      </c>
      <c r="D5837" s="168" t="s">
        <v>12758</v>
      </c>
      <c r="E5837" s="31" t="s">
        <v>12759</v>
      </c>
      <c r="F5837" s="31" t="s">
        <v>178</v>
      </c>
      <c r="G5837" s="168" t="s">
        <v>8744</v>
      </c>
      <c r="H5837" s="31" t="s">
        <v>8048</v>
      </c>
      <c r="I5837" s="168" t="s">
        <v>1729</v>
      </c>
      <c r="J5837" s="173">
        <v>1.0</v>
      </c>
      <c r="K5837" s="31" t="s">
        <v>82</v>
      </c>
      <c r="L5837" s="31" t="s">
        <v>134</v>
      </c>
      <c r="M5837" s="174">
        <v>45765.0</v>
      </c>
      <c r="N5837" s="31" t="s">
        <v>2</v>
      </c>
      <c r="O5837" s="173">
        <v>1.0</v>
      </c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</row>
    <row r="5838">
      <c r="A5838" s="99" t="s">
        <v>12766</v>
      </c>
      <c r="B5838" s="168" t="s">
        <v>12767</v>
      </c>
      <c r="C5838" s="31" t="s">
        <v>1725</v>
      </c>
      <c r="D5838" s="168" t="s">
        <v>12768</v>
      </c>
      <c r="E5838" s="31" t="s">
        <v>12769</v>
      </c>
      <c r="F5838" s="31" t="s">
        <v>129</v>
      </c>
      <c r="G5838" s="163" t="s">
        <v>1728</v>
      </c>
      <c r="H5838" s="31" t="s">
        <v>1728</v>
      </c>
      <c r="I5838" s="168" t="s">
        <v>1755</v>
      </c>
      <c r="J5838" s="173">
        <v>1.0</v>
      </c>
      <c r="K5838" s="31" t="s">
        <v>9</v>
      </c>
      <c r="L5838" s="31" t="s">
        <v>134</v>
      </c>
      <c r="M5838" s="174">
        <v>45765.0</v>
      </c>
      <c r="N5838" s="31" t="s">
        <v>2</v>
      </c>
      <c r="O5838" s="173">
        <v>1.0</v>
      </c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</row>
    <row r="5839">
      <c r="A5839" s="99" t="s">
        <v>12770</v>
      </c>
      <c r="B5839" s="168" t="s">
        <v>12771</v>
      </c>
      <c r="C5839" s="31" t="s">
        <v>1725</v>
      </c>
      <c r="D5839" s="168" t="s">
        <v>12772</v>
      </c>
      <c r="E5839" s="31" t="s">
        <v>12773</v>
      </c>
      <c r="F5839" s="31" t="s">
        <v>401</v>
      </c>
      <c r="G5839" s="163" t="s">
        <v>1728</v>
      </c>
      <c r="H5839" s="31" t="s">
        <v>1728</v>
      </c>
      <c r="I5839" s="168" t="s">
        <v>1729</v>
      </c>
      <c r="J5839" s="173">
        <v>1.0</v>
      </c>
      <c r="K5839" s="31" t="s">
        <v>82</v>
      </c>
      <c r="L5839" s="31" t="s">
        <v>134</v>
      </c>
      <c r="M5839" s="174">
        <v>45765.0</v>
      </c>
      <c r="N5839" s="31" t="s">
        <v>2</v>
      </c>
      <c r="O5839" s="173">
        <v>1.0</v>
      </c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</row>
    <row r="5840">
      <c r="A5840" s="99" t="s">
        <v>12774</v>
      </c>
      <c r="B5840" s="168" t="s">
        <v>12775</v>
      </c>
      <c r="C5840" s="31" t="s">
        <v>1725</v>
      </c>
      <c r="D5840" s="168" t="s">
        <v>12776</v>
      </c>
      <c r="E5840" s="31" t="s">
        <v>12777</v>
      </c>
      <c r="F5840" s="31" t="s">
        <v>401</v>
      </c>
      <c r="G5840" s="163" t="s">
        <v>1728</v>
      </c>
      <c r="H5840" s="31" t="s">
        <v>1728</v>
      </c>
      <c r="I5840" s="168" t="s">
        <v>1755</v>
      </c>
      <c r="J5840" s="173">
        <v>1.0</v>
      </c>
      <c r="K5840" s="31" t="s">
        <v>9</v>
      </c>
      <c r="L5840" s="31" t="s">
        <v>134</v>
      </c>
      <c r="M5840" s="174">
        <v>45765.0</v>
      </c>
      <c r="N5840" s="31" t="s">
        <v>2</v>
      </c>
      <c r="O5840" s="173">
        <v>1.0</v>
      </c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</row>
    <row r="5841">
      <c r="A5841" s="99" t="s">
        <v>12778</v>
      </c>
      <c r="B5841" s="168" t="s">
        <v>12779</v>
      </c>
      <c r="C5841" s="31" t="s">
        <v>1725</v>
      </c>
      <c r="D5841" s="168" t="s">
        <v>12780</v>
      </c>
      <c r="E5841" s="31" t="s">
        <v>12781</v>
      </c>
      <c r="F5841" s="31" t="s">
        <v>513</v>
      </c>
      <c r="G5841" s="163" t="s">
        <v>1728</v>
      </c>
      <c r="H5841" s="31" t="s">
        <v>1728</v>
      </c>
      <c r="I5841" s="168" t="s">
        <v>1755</v>
      </c>
      <c r="J5841" s="173">
        <v>1.0</v>
      </c>
      <c r="K5841" s="31" t="s">
        <v>9</v>
      </c>
      <c r="L5841" s="31" t="s">
        <v>134</v>
      </c>
      <c r="M5841" s="174">
        <v>45765.0</v>
      </c>
      <c r="N5841" s="31" t="s">
        <v>2</v>
      </c>
      <c r="O5841" s="173">
        <v>1.0</v>
      </c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</row>
    <row r="5842">
      <c r="A5842" s="99" t="s">
        <v>12782</v>
      </c>
      <c r="B5842" s="168" t="s">
        <v>12761</v>
      </c>
      <c r="C5842" s="31" t="s">
        <v>1732</v>
      </c>
      <c r="D5842" s="168" t="s">
        <v>12762</v>
      </c>
      <c r="E5842" s="31" t="s">
        <v>12763</v>
      </c>
      <c r="F5842" s="31" t="s">
        <v>513</v>
      </c>
      <c r="G5842" s="168" t="s">
        <v>8744</v>
      </c>
      <c r="H5842" s="31" t="s">
        <v>8048</v>
      </c>
      <c r="I5842" s="168" t="s">
        <v>1729</v>
      </c>
      <c r="J5842" s="173">
        <v>1.0</v>
      </c>
      <c r="K5842" s="31" t="s">
        <v>82</v>
      </c>
      <c r="L5842" s="31" t="s">
        <v>134</v>
      </c>
      <c r="M5842" s="174">
        <v>45765.0</v>
      </c>
      <c r="N5842" s="31" t="s">
        <v>2</v>
      </c>
      <c r="O5842" s="173">
        <v>1.0</v>
      </c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</row>
    <row r="5843">
      <c r="A5843" s="99" t="s">
        <v>12783</v>
      </c>
      <c r="B5843" s="168" t="s">
        <v>12775</v>
      </c>
      <c r="C5843" s="31" t="s">
        <v>1732</v>
      </c>
      <c r="D5843" s="168" t="s">
        <v>12776</v>
      </c>
      <c r="E5843" s="31" t="s">
        <v>12777</v>
      </c>
      <c r="F5843" s="31" t="s">
        <v>401</v>
      </c>
      <c r="G5843" s="168" t="s">
        <v>8778</v>
      </c>
      <c r="H5843" s="31" t="s">
        <v>8043</v>
      </c>
      <c r="I5843" s="168" t="s">
        <v>1755</v>
      </c>
      <c r="J5843" s="173">
        <v>1.0</v>
      </c>
      <c r="K5843" s="31" t="s">
        <v>9</v>
      </c>
      <c r="L5843" s="31" t="s">
        <v>134</v>
      </c>
      <c r="M5843" s="174">
        <v>45765.0</v>
      </c>
      <c r="N5843" s="31" t="s">
        <v>2</v>
      </c>
      <c r="O5843" s="173">
        <v>1.0</v>
      </c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</row>
    <row r="5844">
      <c r="A5844" s="99" t="s">
        <v>12784</v>
      </c>
      <c r="B5844" s="168" t="s">
        <v>12767</v>
      </c>
      <c r="C5844" s="31" t="s">
        <v>1732</v>
      </c>
      <c r="D5844" s="168" t="s">
        <v>12768</v>
      </c>
      <c r="E5844" s="31" t="s">
        <v>12769</v>
      </c>
      <c r="F5844" s="31" t="s">
        <v>129</v>
      </c>
      <c r="G5844" s="168" t="s">
        <v>11502</v>
      </c>
      <c r="H5844" s="31" t="s">
        <v>11503</v>
      </c>
      <c r="I5844" s="168" t="s">
        <v>1755</v>
      </c>
      <c r="J5844" s="173">
        <v>1.0</v>
      </c>
      <c r="K5844" s="31" t="s">
        <v>9</v>
      </c>
      <c r="L5844" s="31" t="s">
        <v>134</v>
      </c>
      <c r="M5844" s="174">
        <v>45765.0</v>
      </c>
      <c r="N5844" s="31" t="s">
        <v>2</v>
      </c>
      <c r="O5844" s="173">
        <v>1.0</v>
      </c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</row>
    <row r="5845">
      <c r="A5845" s="99" t="s">
        <v>12785</v>
      </c>
      <c r="B5845" s="168" t="s">
        <v>12786</v>
      </c>
      <c r="C5845" s="31" t="s">
        <v>1725</v>
      </c>
      <c r="D5845" s="168" t="s">
        <v>12787</v>
      </c>
      <c r="E5845" s="31" t="s">
        <v>8199</v>
      </c>
      <c r="F5845" s="31" t="s">
        <v>401</v>
      </c>
      <c r="G5845" s="163" t="s">
        <v>1728</v>
      </c>
      <c r="H5845" s="31" t="s">
        <v>1728</v>
      </c>
      <c r="I5845" s="168" t="s">
        <v>1729</v>
      </c>
      <c r="J5845" s="173">
        <v>1.0</v>
      </c>
      <c r="K5845" s="31" t="s">
        <v>82</v>
      </c>
      <c r="L5845" s="31" t="s">
        <v>134</v>
      </c>
      <c r="M5845" s="174">
        <v>45765.0</v>
      </c>
      <c r="N5845" s="31" t="s">
        <v>2</v>
      </c>
      <c r="O5845" s="173">
        <v>1.0</v>
      </c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</row>
    <row r="5846">
      <c r="A5846" s="99" t="s">
        <v>12788</v>
      </c>
      <c r="B5846" s="168" t="s">
        <v>12789</v>
      </c>
      <c r="C5846" s="31" t="s">
        <v>1725</v>
      </c>
      <c r="D5846" s="168" t="s">
        <v>12790</v>
      </c>
      <c r="E5846" s="31" t="s">
        <v>10295</v>
      </c>
      <c r="F5846" s="31" t="s">
        <v>129</v>
      </c>
      <c r="G5846" s="163" t="s">
        <v>1728</v>
      </c>
      <c r="H5846" s="31" t="s">
        <v>1728</v>
      </c>
      <c r="I5846" s="168" t="s">
        <v>1755</v>
      </c>
      <c r="J5846" s="173">
        <v>1.0</v>
      </c>
      <c r="K5846" s="31" t="s">
        <v>9</v>
      </c>
      <c r="L5846" s="31" t="s">
        <v>134</v>
      </c>
      <c r="M5846" s="174">
        <v>45765.0</v>
      </c>
      <c r="N5846" s="31" t="s">
        <v>2</v>
      </c>
      <c r="O5846" s="173">
        <v>1.0</v>
      </c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</row>
    <row r="5847">
      <c r="A5847" s="99" t="s">
        <v>12791</v>
      </c>
      <c r="B5847" s="168" t="s">
        <v>12792</v>
      </c>
      <c r="C5847" s="31" t="s">
        <v>1725</v>
      </c>
      <c r="D5847" s="168" t="s">
        <v>12793</v>
      </c>
      <c r="E5847" s="31" t="s">
        <v>12794</v>
      </c>
      <c r="F5847" s="31" t="s">
        <v>725</v>
      </c>
      <c r="G5847" s="163" t="s">
        <v>1728</v>
      </c>
      <c r="H5847" s="31" t="s">
        <v>1728</v>
      </c>
      <c r="I5847" s="168" t="s">
        <v>1729</v>
      </c>
      <c r="J5847" s="173">
        <v>1.0</v>
      </c>
      <c r="K5847" s="31" t="s">
        <v>82</v>
      </c>
      <c r="L5847" s="31" t="s">
        <v>134</v>
      </c>
      <c r="M5847" s="174">
        <v>45765.0</v>
      </c>
      <c r="N5847" s="31" t="s">
        <v>2</v>
      </c>
      <c r="O5847" s="173">
        <v>1.0</v>
      </c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</row>
    <row r="5848">
      <c r="A5848" s="99" t="s">
        <v>12795</v>
      </c>
      <c r="B5848" s="168" t="s">
        <v>12789</v>
      </c>
      <c r="C5848" s="31" t="s">
        <v>1732</v>
      </c>
      <c r="D5848" s="168" t="s">
        <v>12790</v>
      </c>
      <c r="E5848" s="31" t="s">
        <v>10295</v>
      </c>
      <c r="F5848" s="31" t="s">
        <v>129</v>
      </c>
      <c r="G5848" s="168" t="s">
        <v>8012</v>
      </c>
      <c r="H5848" s="31" t="s">
        <v>7841</v>
      </c>
      <c r="I5848" s="168" t="s">
        <v>1755</v>
      </c>
      <c r="J5848" s="173">
        <v>1.0</v>
      </c>
      <c r="K5848" s="31" t="s">
        <v>9</v>
      </c>
      <c r="L5848" s="31" t="s">
        <v>134</v>
      </c>
      <c r="M5848" s="174">
        <v>45765.0</v>
      </c>
      <c r="N5848" s="31" t="s">
        <v>2</v>
      </c>
      <c r="O5848" s="173">
        <v>1.0</v>
      </c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</row>
    <row r="5849">
      <c r="A5849" s="99" t="s">
        <v>12796</v>
      </c>
      <c r="B5849" s="168" t="s">
        <v>12792</v>
      </c>
      <c r="C5849" s="31" t="s">
        <v>1732</v>
      </c>
      <c r="D5849" s="168" t="s">
        <v>12793</v>
      </c>
      <c r="E5849" s="31" t="s">
        <v>12794</v>
      </c>
      <c r="F5849" s="31" t="s">
        <v>725</v>
      </c>
      <c r="G5849" s="168" t="s">
        <v>6891</v>
      </c>
      <c r="H5849" s="31" t="s">
        <v>6719</v>
      </c>
      <c r="I5849" s="168" t="s">
        <v>1729</v>
      </c>
      <c r="J5849" s="173">
        <v>1.0</v>
      </c>
      <c r="K5849" s="31" t="s">
        <v>82</v>
      </c>
      <c r="L5849" s="31" t="s">
        <v>134</v>
      </c>
      <c r="M5849" s="174">
        <v>45765.0</v>
      </c>
      <c r="N5849" s="31" t="s">
        <v>2</v>
      </c>
      <c r="O5849" s="173">
        <v>1.0</v>
      </c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</row>
    <row r="5850">
      <c r="A5850" s="99" t="s">
        <v>12797</v>
      </c>
      <c r="B5850" s="168" t="s">
        <v>12742</v>
      </c>
      <c r="C5850" s="31" t="s">
        <v>1735</v>
      </c>
      <c r="D5850" s="168" t="s">
        <v>12743</v>
      </c>
      <c r="E5850" s="31" t="s">
        <v>12744</v>
      </c>
      <c r="F5850" s="31" t="s">
        <v>403</v>
      </c>
      <c r="G5850" s="168" t="s">
        <v>1736</v>
      </c>
      <c r="H5850" s="31" t="s">
        <v>1733</v>
      </c>
      <c r="I5850" s="168" t="s">
        <v>1755</v>
      </c>
      <c r="J5850" s="173">
        <v>1.0</v>
      </c>
      <c r="K5850" s="31" t="s">
        <v>9</v>
      </c>
      <c r="L5850" s="31" t="s">
        <v>134</v>
      </c>
      <c r="M5850" s="174">
        <v>45765.0</v>
      </c>
      <c r="N5850" s="31" t="s">
        <v>2</v>
      </c>
      <c r="O5850" s="173">
        <v>1.0</v>
      </c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</row>
    <row r="5851">
      <c r="A5851" s="99" t="s">
        <v>12798</v>
      </c>
      <c r="B5851" s="168" t="s">
        <v>12771</v>
      </c>
      <c r="C5851" s="31" t="s">
        <v>1732</v>
      </c>
      <c r="D5851" s="168" t="s">
        <v>12772</v>
      </c>
      <c r="E5851" s="31" t="s">
        <v>12773</v>
      </c>
      <c r="F5851" s="31" t="s">
        <v>401</v>
      </c>
      <c r="G5851" s="168" t="s">
        <v>8778</v>
      </c>
      <c r="H5851" s="31" t="s">
        <v>8043</v>
      </c>
      <c r="I5851" s="168" t="s">
        <v>1729</v>
      </c>
      <c r="J5851" s="173">
        <v>1.0</v>
      </c>
      <c r="K5851" s="31" t="s">
        <v>82</v>
      </c>
      <c r="L5851" s="31" t="s">
        <v>134</v>
      </c>
      <c r="M5851" s="174">
        <v>45765.0</v>
      </c>
      <c r="N5851" s="31" t="s">
        <v>2</v>
      </c>
      <c r="O5851" s="173">
        <v>1.0</v>
      </c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</row>
    <row r="5852">
      <c r="A5852" s="99" t="s">
        <v>12799</v>
      </c>
      <c r="B5852" s="168" t="s">
        <v>12800</v>
      </c>
      <c r="C5852" s="31" t="s">
        <v>1725</v>
      </c>
      <c r="D5852" s="168" t="s">
        <v>12801</v>
      </c>
      <c r="E5852" s="31" t="s">
        <v>12802</v>
      </c>
      <c r="F5852" s="31" t="s">
        <v>178</v>
      </c>
      <c r="G5852" s="163" t="s">
        <v>1728</v>
      </c>
      <c r="H5852" s="31" t="s">
        <v>1728</v>
      </c>
      <c r="I5852" s="168" t="s">
        <v>1755</v>
      </c>
      <c r="J5852" s="173">
        <v>1.0</v>
      </c>
      <c r="K5852" s="31" t="s">
        <v>9</v>
      </c>
      <c r="L5852" s="31" t="s">
        <v>134</v>
      </c>
      <c r="M5852" s="174">
        <v>45765.0</v>
      </c>
      <c r="N5852" s="31" t="s">
        <v>2</v>
      </c>
      <c r="O5852" s="173">
        <v>1.0</v>
      </c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</row>
    <row r="5853">
      <c r="A5853" s="99" t="s">
        <v>12803</v>
      </c>
      <c r="B5853" s="168" t="s">
        <v>12757</v>
      </c>
      <c r="C5853" s="31" t="s">
        <v>1735</v>
      </c>
      <c r="D5853" s="168" t="s">
        <v>12758</v>
      </c>
      <c r="E5853" s="31" t="s">
        <v>12759</v>
      </c>
      <c r="F5853" s="31" t="s">
        <v>178</v>
      </c>
      <c r="G5853" s="168" t="s">
        <v>8744</v>
      </c>
      <c r="H5853" s="31" t="s">
        <v>8048</v>
      </c>
      <c r="I5853" s="168" t="s">
        <v>1729</v>
      </c>
      <c r="J5853" s="173">
        <v>1.0</v>
      </c>
      <c r="K5853" s="31" t="s">
        <v>82</v>
      </c>
      <c r="L5853" s="31" t="s">
        <v>134</v>
      </c>
      <c r="M5853" s="174">
        <v>45765.0</v>
      </c>
      <c r="N5853" s="31" t="s">
        <v>2</v>
      </c>
      <c r="O5853" s="173">
        <v>1.0</v>
      </c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</row>
    <row r="5854">
      <c r="A5854" s="99" t="s">
        <v>12804</v>
      </c>
      <c r="B5854" s="168" t="s">
        <v>12779</v>
      </c>
      <c r="C5854" s="31" t="s">
        <v>1732</v>
      </c>
      <c r="D5854" s="168" t="s">
        <v>12780</v>
      </c>
      <c r="E5854" s="31" t="s">
        <v>12781</v>
      </c>
      <c r="F5854" s="31" t="s">
        <v>513</v>
      </c>
      <c r="G5854" s="168" t="s">
        <v>8744</v>
      </c>
      <c r="H5854" s="31" t="s">
        <v>8048</v>
      </c>
      <c r="I5854" s="168" t="s">
        <v>1755</v>
      </c>
      <c r="J5854" s="173">
        <v>1.0</v>
      </c>
      <c r="K5854" s="31" t="s">
        <v>9</v>
      </c>
      <c r="L5854" s="31" t="s">
        <v>134</v>
      </c>
      <c r="M5854" s="174">
        <v>45765.0</v>
      </c>
      <c r="N5854" s="31" t="s">
        <v>2</v>
      </c>
      <c r="O5854" s="173">
        <v>1.0</v>
      </c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</row>
    <row r="5855">
      <c r="A5855" s="99" t="s">
        <v>12805</v>
      </c>
      <c r="B5855" s="168" t="s">
        <v>12806</v>
      </c>
      <c r="C5855" s="31" t="s">
        <v>1725</v>
      </c>
      <c r="D5855" s="168" t="s">
        <v>12807</v>
      </c>
      <c r="E5855" s="31" t="s">
        <v>12808</v>
      </c>
      <c r="F5855" s="31" t="s">
        <v>725</v>
      </c>
      <c r="G5855" s="163" t="s">
        <v>1728</v>
      </c>
      <c r="H5855" s="31" t="s">
        <v>1728</v>
      </c>
      <c r="I5855" s="168" t="s">
        <v>1755</v>
      </c>
      <c r="J5855" s="173">
        <v>1.0</v>
      </c>
      <c r="K5855" s="31" t="s">
        <v>9</v>
      </c>
      <c r="L5855" s="31" t="s">
        <v>134</v>
      </c>
      <c r="M5855" s="174">
        <v>45765.0</v>
      </c>
      <c r="N5855" s="31" t="s">
        <v>2</v>
      </c>
      <c r="O5855" s="173">
        <v>1.0</v>
      </c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</row>
    <row r="5856">
      <c r="A5856" s="99" t="s">
        <v>12809</v>
      </c>
      <c r="B5856" s="168" t="s">
        <v>12810</v>
      </c>
      <c r="C5856" s="31" t="s">
        <v>1725</v>
      </c>
      <c r="D5856" s="168" t="s">
        <v>12811</v>
      </c>
      <c r="E5856" s="31" t="s">
        <v>12812</v>
      </c>
      <c r="F5856" s="31" t="s">
        <v>401</v>
      </c>
      <c r="G5856" s="163" t="s">
        <v>1728</v>
      </c>
      <c r="H5856" s="31" t="s">
        <v>1728</v>
      </c>
      <c r="I5856" s="168" t="s">
        <v>1729</v>
      </c>
      <c r="J5856" s="173">
        <v>2.0</v>
      </c>
      <c r="K5856" s="31" t="s">
        <v>82</v>
      </c>
      <c r="L5856" s="31" t="s">
        <v>134</v>
      </c>
      <c r="M5856" s="174">
        <v>45765.0</v>
      </c>
      <c r="N5856" s="31" t="s">
        <v>2</v>
      </c>
      <c r="O5856" s="173">
        <v>2.0</v>
      </c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</row>
    <row r="5857">
      <c r="A5857" s="99" t="s">
        <v>12813</v>
      </c>
      <c r="B5857" s="168" t="s">
        <v>12814</v>
      </c>
      <c r="C5857" s="31" t="s">
        <v>1725</v>
      </c>
      <c r="D5857" s="168" t="s">
        <v>12815</v>
      </c>
      <c r="E5857" s="31" t="s">
        <v>12816</v>
      </c>
      <c r="F5857" s="31" t="s">
        <v>401</v>
      </c>
      <c r="G5857" s="163" t="s">
        <v>1728</v>
      </c>
      <c r="H5857" s="31" t="s">
        <v>1728</v>
      </c>
      <c r="I5857" s="168" t="s">
        <v>1729</v>
      </c>
      <c r="J5857" s="173">
        <v>1.0</v>
      </c>
      <c r="K5857" s="31" t="s">
        <v>82</v>
      </c>
      <c r="L5857" s="31" t="s">
        <v>134</v>
      </c>
      <c r="M5857" s="174">
        <v>45765.0</v>
      </c>
      <c r="N5857" s="31" t="s">
        <v>2</v>
      </c>
      <c r="O5857" s="173">
        <v>1.0</v>
      </c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</row>
    <row r="5858">
      <c r="A5858" s="99" t="s">
        <v>12817</v>
      </c>
      <c r="B5858" s="168" t="s">
        <v>12818</v>
      </c>
      <c r="C5858" s="31" t="s">
        <v>1725</v>
      </c>
      <c r="D5858" s="168" t="s">
        <v>12819</v>
      </c>
      <c r="E5858" s="31" t="s">
        <v>2631</v>
      </c>
      <c r="F5858" s="31" t="s">
        <v>132</v>
      </c>
      <c r="G5858" s="163" t="s">
        <v>1728</v>
      </c>
      <c r="H5858" s="31" t="s">
        <v>1728</v>
      </c>
      <c r="I5858" s="168" t="s">
        <v>1755</v>
      </c>
      <c r="J5858" s="173">
        <v>1.0</v>
      </c>
      <c r="K5858" s="31" t="s">
        <v>9</v>
      </c>
      <c r="L5858" s="31" t="s">
        <v>134</v>
      </c>
      <c r="M5858" s="174">
        <v>45765.0</v>
      </c>
      <c r="N5858" s="31" t="s">
        <v>2</v>
      </c>
      <c r="O5858" s="173">
        <v>1.0</v>
      </c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</row>
    <row r="5859">
      <c r="A5859" s="99" t="s">
        <v>12820</v>
      </c>
      <c r="B5859" s="168" t="s">
        <v>12821</v>
      </c>
      <c r="C5859" s="31" t="s">
        <v>1725</v>
      </c>
      <c r="D5859" s="168" t="s">
        <v>12822</v>
      </c>
      <c r="E5859" s="31" t="s">
        <v>12823</v>
      </c>
      <c r="F5859" s="31" t="s">
        <v>129</v>
      </c>
      <c r="G5859" s="163" t="s">
        <v>1728</v>
      </c>
      <c r="H5859" s="31" t="s">
        <v>1728</v>
      </c>
      <c r="I5859" s="168" t="s">
        <v>1755</v>
      </c>
      <c r="J5859" s="173">
        <v>1.0</v>
      </c>
      <c r="K5859" s="31" t="s">
        <v>9</v>
      </c>
      <c r="L5859" s="31" t="s">
        <v>134</v>
      </c>
      <c r="M5859" s="174">
        <v>45765.0</v>
      </c>
      <c r="N5859" s="31" t="s">
        <v>2</v>
      </c>
      <c r="O5859" s="173">
        <v>1.0</v>
      </c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</row>
    <row r="5860">
      <c r="A5860" s="99" t="s">
        <v>12824</v>
      </c>
      <c r="B5860" s="168" t="s">
        <v>12739</v>
      </c>
      <c r="C5860" s="31" t="s">
        <v>1735</v>
      </c>
      <c r="D5860" s="168" t="s">
        <v>12740</v>
      </c>
      <c r="E5860" s="31" t="s">
        <v>3609</v>
      </c>
      <c r="F5860" s="31" t="s">
        <v>178</v>
      </c>
      <c r="G5860" s="168" t="s">
        <v>1792</v>
      </c>
      <c r="H5860" s="31" t="s">
        <v>1779</v>
      </c>
      <c r="I5860" s="168" t="s">
        <v>1755</v>
      </c>
      <c r="J5860" s="173">
        <v>1.0</v>
      </c>
      <c r="K5860" s="31" t="s">
        <v>9</v>
      </c>
      <c r="L5860" s="31" t="s">
        <v>134</v>
      </c>
      <c r="M5860" s="174">
        <v>45765.0</v>
      </c>
      <c r="N5860" s="31" t="s">
        <v>2</v>
      </c>
      <c r="O5860" s="173">
        <v>1.0</v>
      </c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</row>
    <row r="5861">
      <c r="A5861" s="99" t="s">
        <v>12825</v>
      </c>
      <c r="B5861" s="168" t="s">
        <v>12786</v>
      </c>
      <c r="C5861" s="31" t="s">
        <v>1732</v>
      </c>
      <c r="D5861" s="168" t="s">
        <v>12787</v>
      </c>
      <c r="E5861" s="31" t="s">
        <v>8199</v>
      </c>
      <c r="F5861" s="31" t="s">
        <v>401</v>
      </c>
      <c r="G5861" s="168" t="s">
        <v>1792</v>
      </c>
      <c r="H5861" s="31" t="s">
        <v>1779</v>
      </c>
      <c r="I5861" s="168" t="s">
        <v>1729</v>
      </c>
      <c r="J5861" s="173">
        <v>1.0</v>
      </c>
      <c r="K5861" s="31" t="s">
        <v>82</v>
      </c>
      <c r="L5861" s="31" t="s">
        <v>134</v>
      </c>
      <c r="M5861" s="174">
        <v>45765.0</v>
      </c>
      <c r="N5861" s="31" t="s">
        <v>2</v>
      </c>
      <c r="O5861" s="173">
        <v>1.0</v>
      </c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</row>
    <row r="5862">
      <c r="A5862" s="99" t="s">
        <v>12826</v>
      </c>
      <c r="B5862" s="168" t="s">
        <v>12748</v>
      </c>
      <c r="C5862" s="31" t="s">
        <v>1735</v>
      </c>
      <c r="D5862" s="168" t="s">
        <v>12749</v>
      </c>
      <c r="E5862" s="31" t="s">
        <v>12750</v>
      </c>
      <c r="F5862" s="31" t="s">
        <v>513</v>
      </c>
      <c r="G5862" s="168" t="s">
        <v>1749</v>
      </c>
      <c r="H5862" s="31" t="s">
        <v>1742</v>
      </c>
      <c r="I5862" s="168" t="s">
        <v>1729</v>
      </c>
      <c r="J5862" s="173">
        <v>1.0</v>
      </c>
      <c r="K5862" s="31" t="s">
        <v>82</v>
      </c>
      <c r="L5862" s="31" t="s">
        <v>134</v>
      </c>
      <c r="M5862" s="174">
        <v>45765.0</v>
      </c>
      <c r="N5862" s="31" t="s">
        <v>2</v>
      </c>
      <c r="O5862" s="173">
        <v>1.0</v>
      </c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</row>
    <row r="5863">
      <c r="A5863" s="99" t="s">
        <v>12827</v>
      </c>
      <c r="B5863" s="168" t="s">
        <v>12800</v>
      </c>
      <c r="C5863" s="31" t="s">
        <v>1732</v>
      </c>
      <c r="D5863" s="168" t="s">
        <v>12801</v>
      </c>
      <c r="E5863" s="31" t="s">
        <v>12802</v>
      </c>
      <c r="F5863" s="31" t="s">
        <v>178</v>
      </c>
      <c r="G5863" s="168" t="s">
        <v>1792</v>
      </c>
      <c r="H5863" s="31" t="s">
        <v>1779</v>
      </c>
      <c r="I5863" s="168" t="s">
        <v>1755</v>
      </c>
      <c r="J5863" s="173">
        <v>1.0</v>
      </c>
      <c r="K5863" s="31" t="s">
        <v>9</v>
      </c>
      <c r="L5863" s="31" t="s">
        <v>134</v>
      </c>
      <c r="M5863" s="174">
        <v>45765.0</v>
      </c>
      <c r="N5863" s="31" t="s">
        <v>2</v>
      </c>
      <c r="O5863" s="173">
        <v>1.0</v>
      </c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</row>
    <row r="5864">
      <c r="A5864" s="99" t="s">
        <v>12828</v>
      </c>
      <c r="B5864" s="168" t="s">
        <v>12818</v>
      </c>
      <c r="C5864" s="31" t="s">
        <v>1732</v>
      </c>
      <c r="D5864" s="168" t="s">
        <v>12819</v>
      </c>
      <c r="E5864" s="31" t="s">
        <v>2631</v>
      </c>
      <c r="F5864" s="31" t="s">
        <v>132</v>
      </c>
      <c r="G5864" s="168" t="s">
        <v>7953</v>
      </c>
      <c r="H5864" s="31" t="s">
        <v>7912</v>
      </c>
      <c r="I5864" s="168" t="s">
        <v>1755</v>
      </c>
      <c r="J5864" s="173">
        <v>1.0</v>
      </c>
      <c r="K5864" s="31" t="s">
        <v>9</v>
      </c>
      <c r="L5864" s="31" t="s">
        <v>134</v>
      </c>
      <c r="M5864" s="174">
        <v>45765.0</v>
      </c>
      <c r="N5864" s="31" t="s">
        <v>2</v>
      </c>
      <c r="O5864" s="173">
        <v>1.0</v>
      </c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</row>
    <row r="5865">
      <c r="A5865" s="99" t="s">
        <v>12829</v>
      </c>
      <c r="B5865" s="168" t="s">
        <v>12775</v>
      </c>
      <c r="C5865" s="31" t="s">
        <v>1735</v>
      </c>
      <c r="D5865" s="168" t="s">
        <v>12776</v>
      </c>
      <c r="E5865" s="31" t="s">
        <v>12777</v>
      </c>
      <c r="F5865" s="31" t="s">
        <v>401</v>
      </c>
      <c r="G5865" s="168" t="s">
        <v>8778</v>
      </c>
      <c r="H5865" s="31" t="s">
        <v>8043</v>
      </c>
      <c r="I5865" s="168" t="s">
        <v>1755</v>
      </c>
      <c r="J5865" s="173">
        <v>1.0</v>
      </c>
      <c r="K5865" s="31" t="s">
        <v>9</v>
      </c>
      <c r="L5865" s="31" t="s">
        <v>134</v>
      </c>
      <c r="M5865" s="174">
        <v>45765.0</v>
      </c>
      <c r="N5865" s="31" t="s">
        <v>2</v>
      </c>
      <c r="O5865" s="173">
        <v>1.0</v>
      </c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</row>
    <row r="5866">
      <c r="A5866" s="99" t="s">
        <v>12830</v>
      </c>
      <c r="B5866" s="168" t="s">
        <v>12810</v>
      </c>
      <c r="C5866" s="31" t="s">
        <v>1732</v>
      </c>
      <c r="D5866" s="168" t="s">
        <v>12811</v>
      </c>
      <c r="E5866" s="31" t="s">
        <v>12812</v>
      </c>
      <c r="F5866" s="31" t="s">
        <v>401</v>
      </c>
      <c r="G5866" s="168" t="s">
        <v>1792</v>
      </c>
      <c r="H5866" s="31" t="s">
        <v>1779</v>
      </c>
      <c r="I5866" s="168" t="s">
        <v>1729</v>
      </c>
      <c r="J5866" s="173">
        <v>2.0</v>
      </c>
      <c r="K5866" s="31" t="s">
        <v>82</v>
      </c>
      <c r="L5866" s="31" t="s">
        <v>134</v>
      </c>
      <c r="M5866" s="174">
        <v>45765.0</v>
      </c>
      <c r="N5866" s="31" t="s">
        <v>2</v>
      </c>
      <c r="O5866" s="173">
        <v>2.0</v>
      </c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</row>
    <row r="5867">
      <c r="A5867" s="99" t="s">
        <v>12831</v>
      </c>
      <c r="B5867" s="168" t="s">
        <v>12832</v>
      </c>
      <c r="C5867" s="31" t="s">
        <v>1725</v>
      </c>
      <c r="D5867" s="168" t="s">
        <v>12833</v>
      </c>
      <c r="E5867" s="31" t="s">
        <v>12834</v>
      </c>
      <c r="F5867" s="31" t="s">
        <v>725</v>
      </c>
      <c r="G5867" s="163" t="s">
        <v>1728</v>
      </c>
      <c r="H5867" s="31" t="s">
        <v>1728</v>
      </c>
      <c r="I5867" s="168" t="s">
        <v>1755</v>
      </c>
      <c r="J5867" s="173">
        <v>1.0</v>
      </c>
      <c r="K5867" s="31" t="s">
        <v>9</v>
      </c>
      <c r="L5867" s="31" t="s">
        <v>134</v>
      </c>
      <c r="M5867" s="174">
        <v>45765.0</v>
      </c>
      <c r="N5867" s="31" t="s">
        <v>2</v>
      </c>
      <c r="O5867" s="173">
        <v>1.0</v>
      </c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</row>
    <row r="5868">
      <c r="A5868" s="99" t="s">
        <v>12835</v>
      </c>
      <c r="B5868" s="168" t="s">
        <v>12836</v>
      </c>
      <c r="C5868" s="31" t="s">
        <v>1725</v>
      </c>
      <c r="D5868" s="168" t="s">
        <v>12837</v>
      </c>
      <c r="E5868" s="31" t="s">
        <v>3994</v>
      </c>
      <c r="F5868" s="31" t="s">
        <v>178</v>
      </c>
      <c r="G5868" s="163" t="s">
        <v>1728</v>
      </c>
      <c r="H5868" s="31" t="s">
        <v>1728</v>
      </c>
      <c r="I5868" s="168" t="s">
        <v>1755</v>
      </c>
      <c r="J5868" s="173">
        <v>1.0</v>
      </c>
      <c r="K5868" s="31" t="s">
        <v>9</v>
      </c>
      <c r="L5868" s="31" t="s">
        <v>134</v>
      </c>
      <c r="M5868" s="174">
        <v>45765.0</v>
      </c>
      <c r="N5868" s="31" t="s">
        <v>2</v>
      </c>
      <c r="O5868" s="173">
        <v>1.0</v>
      </c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</row>
    <row r="5869">
      <c r="A5869" s="99" t="s">
        <v>12838</v>
      </c>
      <c r="B5869" s="168" t="s">
        <v>12839</v>
      </c>
      <c r="C5869" s="31" t="s">
        <v>1725</v>
      </c>
      <c r="D5869" s="168" t="s">
        <v>12840</v>
      </c>
      <c r="E5869" s="31" t="s">
        <v>9387</v>
      </c>
      <c r="F5869" s="31" t="s">
        <v>178</v>
      </c>
      <c r="G5869" s="163" t="s">
        <v>1728</v>
      </c>
      <c r="H5869" s="31" t="s">
        <v>1728</v>
      </c>
      <c r="I5869" s="168" t="s">
        <v>1755</v>
      </c>
      <c r="J5869" s="173">
        <v>1.0</v>
      </c>
      <c r="K5869" s="31" t="s">
        <v>9</v>
      </c>
      <c r="L5869" s="31" t="s">
        <v>134</v>
      </c>
      <c r="M5869" s="174">
        <v>45765.0</v>
      </c>
      <c r="N5869" s="31" t="s">
        <v>2</v>
      </c>
      <c r="O5869" s="173">
        <v>1.0</v>
      </c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</row>
    <row r="5870">
      <c r="A5870" s="99" t="s">
        <v>12841</v>
      </c>
      <c r="B5870" s="168" t="s">
        <v>12842</v>
      </c>
      <c r="C5870" s="31" t="s">
        <v>1725</v>
      </c>
      <c r="D5870" s="168" t="s">
        <v>12843</v>
      </c>
      <c r="E5870" s="31" t="s">
        <v>2435</v>
      </c>
      <c r="F5870" s="31" t="s">
        <v>132</v>
      </c>
      <c r="G5870" s="163" t="s">
        <v>1728</v>
      </c>
      <c r="H5870" s="31" t="s">
        <v>1728</v>
      </c>
      <c r="I5870" s="168" t="s">
        <v>1729</v>
      </c>
      <c r="J5870" s="173">
        <v>1.0</v>
      </c>
      <c r="K5870" s="31" t="s">
        <v>82</v>
      </c>
      <c r="L5870" s="31" t="s">
        <v>134</v>
      </c>
      <c r="M5870" s="174">
        <v>45765.0</v>
      </c>
      <c r="N5870" s="31" t="s">
        <v>2</v>
      </c>
      <c r="O5870" s="173">
        <v>1.0</v>
      </c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</row>
    <row r="5871">
      <c r="A5871" s="99" t="s">
        <v>12844</v>
      </c>
      <c r="B5871" s="168" t="s">
        <v>12845</v>
      </c>
      <c r="C5871" s="31" t="s">
        <v>1725</v>
      </c>
      <c r="D5871" s="168" t="s">
        <v>12846</v>
      </c>
      <c r="E5871" s="31" t="s">
        <v>12847</v>
      </c>
      <c r="F5871" s="31" t="s">
        <v>401</v>
      </c>
      <c r="G5871" s="163" t="s">
        <v>1728</v>
      </c>
      <c r="H5871" s="31" t="s">
        <v>1728</v>
      </c>
      <c r="I5871" s="168" t="s">
        <v>1755</v>
      </c>
      <c r="J5871" s="173">
        <v>1.0</v>
      </c>
      <c r="K5871" s="31" t="s">
        <v>9</v>
      </c>
      <c r="L5871" s="31" t="s">
        <v>134</v>
      </c>
      <c r="M5871" s="174">
        <v>45765.0</v>
      </c>
      <c r="N5871" s="31" t="s">
        <v>2</v>
      </c>
      <c r="O5871" s="173">
        <v>1.0</v>
      </c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</row>
    <row r="5872">
      <c r="A5872" s="99" t="s">
        <v>12848</v>
      </c>
      <c r="B5872" s="168" t="s">
        <v>12767</v>
      </c>
      <c r="C5872" s="31" t="s">
        <v>1735</v>
      </c>
      <c r="D5872" s="168" t="s">
        <v>12768</v>
      </c>
      <c r="E5872" s="31" t="s">
        <v>12769</v>
      </c>
      <c r="F5872" s="31" t="s">
        <v>129</v>
      </c>
      <c r="G5872" s="168" t="s">
        <v>11502</v>
      </c>
      <c r="H5872" s="31" t="s">
        <v>11503</v>
      </c>
      <c r="I5872" s="168" t="s">
        <v>1755</v>
      </c>
      <c r="J5872" s="173">
        <v>1.0</v>
      </c>
      <c r="K5872" s="31" t="s">
        <v>9</v>
      </c>
      <c r="L5872" s="31" t="s">
        <v>134</v>
      </c>
      <c r="M5872" s="174">
        <v>45765.0</v>
      </c>
      <c r="N5872" s="31" t="s">
        <v>2</v>
      </c>
      <c r="O5872" s="173">
        <v>1.0</v>
      </c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</row>
    <row r="5873">
      <c r="A5873" s="99" t="s">
        <v>12849</v>
      </c>
      <c r="B5873" s="168" t="s">
        <v>12806</v>
      </c>
      <c r="C5873" s="31" t="s">
        <v>1732</v>
      </c>
      <c r="D5873" s="168" t="s">
        <v>12807</v>
      </c>
      <c r="E5873" s="31" t="s">
        <v>12808</v>
      </c>
      <c r="F5873" s="31" t="s">
        <v>725</v>
      </c>
      <c r="G5873" s="168" t="s">
        <v>7953</v>
      </c>
      <c r="H5873" s="31" t="s">
        <v>7912</v>
      </c>
      <c r="I5873" s="168" t="s">
        <v>1755</v>
      </c>
      <c r="J5873" s="173">
        <v>1.0</v>
      </c>
      <c r="K5873" s="31" t="s">
        <v>9</v>
      </c>
      <c r="L5873" s="31" t="s">
        <v>134</v>
      </c>
      <c r="M5873" s="174">
        <v>45765.0</v>
      </c>
      <c r="N5873" s="31" t="s">
        <v>2</v>
      </c>
      <c r="O5873" s="173">
        <v>1.0</v>
      </c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</row>
    <row r="5874">
      <c r="A5874" s="99" t="s">
        <v>12850</v>
      </c>
      <c r="B5874" s="168" t="s">
        <v>12842</v>
      </c>
      <c r="C5874" s="31" t="s">
        <v>1732</v>
      </c>
      <c r="D5874" s="168" t="s">
        <v>12843</v>
      </c>
      <c r="E5874" s="31" t="s">
        <v>2435</v>
      </c>
      <c r="F5874" s="31" t="s">
        <v>132</v>
      </c>
      <c r="G5874" s="168" t="s">
        <v>6811</v>
      </c>
      <c r="H5874" s="31" t="s">
        <v>6812</v>
      </c>
      <c r="I5874" s="168" t="s">
        <v>1729</v>
      </c>
      <c r="J5874" s="173">
        <v>1.0</v>
      </c>
      <c r="K5874" s="31" t="s">
        <v>82</v>
      </c>
      <c r="L5874" s="31" t="s">
        <v>134</v>
      </c>
      <c r="M5874" s="174">
        <v>45765.0</v>
      </c>
      <c r="N5874" s="31" t="s">
        <v>2</v>
      </c>
      <c r="O5874" s="173">
        <v>1.0</v>
      </c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</row>
    <row r="5875">
      <c r="A5875" s="99" t="s">
        <v>12851</v>
      </c>
      <c r="B5875" s="168" t="s">
        <v>12852</v>
      </c>
      <c r="C5875" s="31" t="s">
        <v>1725</v>
      </c>
      <c r="D5875" s="168" t="s">
        <v>12853</v>
      </c>
      <c r="E5875" s="31" t="s">
        <v>12854</v>
      </c>
      <c r="F5875" s="31" t="s">
        <v>401</v>
      </c>
      <c r="G5875" s="163" t="s">
        <v>1728</v>
      </c>
      <c r="H5875" s="31" t="s">
        <v>1728</v>
      </c>
      <c r="I5875" s="168" t="s">
        <v>1755</v>
      </c>
      <c r="J5875" s="173">
        <v>1.0</v>
      </c>
      <c r="K5875" s="31" t="s">
        <v>9</v>
      </c>
      <c r="L5875" s="31" t="s">
        <v>134</v>
      </c>
      <c r="M5875" s="174">
        <v>45765.0</v>
      </c>
      <c r="N5875" s="31" t="s">
        <v>2</v>
      </c>
      <c r="O5875" s="173">
        <v>1.0</v>
      </c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</row>
    <row r="5876">
      <c r="A5876" s="99" t="s">
        <v>12855</v>
      </c>
      <c r="B5876" s="168" t="s">
        <v>12856</v>
      </c>
      <c r="C5876" s="31" t="s">
        <v>1725</v>
      </c>
      <c r="D5876" s="168" t="s">
        <v>12857</v>
      </c>
      <c r="E5876" s="31" t="s">
        <v>4499</v>
      </c>
      <c r="F5876" s="31" t="s">
        <v>403</v>
      </c>
      <c r="G5876" s="163" t="s">
        <v>1728</v>
      </c>
      <c r="H5876" s="31" t="s">
        <v>1728</v>
      </c>
      <c r="I5876" s="168" t="s">
        <v>1755</v>
      </c>
      <c r="J5876" s="173">
        <v>1.0</v>
      </c>
      <c r="K5876" s="31" t="s">
        <v>9</v>
      </c>
      <c r="L5876" s="31" t="s">
        <v>134</v>
      </c>
      <c r="M5876" s="174">
        <v>45765.0</v>
      </c>
      <c r="N5876" s="31" t="s">
        <v>2</v>
      </c>
      <c r="O5876" s="173">
        <v>1.0</v>
      </c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</row>
    <row r="5877">
      <c r="A5877" s="99" t="s">
        <v>12858</v>
      </c>
      <c r="B5877" s="168" t="s">
        <v>12859</v>
      </c>
      <c r="C5877" s="31" t="s">
        <v>1725</v>
      </c>
      <c r="D5877" s="168" t="s">
        <v>12860</v>
      </c>
      <c r="E5877" s="31" t="s">
        <v>12861</v>
      </c>
      <c r="F5877" s="31" t="s">
        <v>401</v>
      </c>
      <c r="G5877" s="163" t="s">
        <v>1728</v>
      </c>
      <c r="H5877" s="31" t="s">
        <v>1728</v>
      </c>
      <c r="I5877" s="168" t="s">
        <v>1755</v>
      </c>
      <c r="J5877" s="173">
        <v>1.0</v>
      </c>
      <c r="K5877" s="31" t="s">
        <v>9</v>
      </c>
      <c r="L5877" s="31" t="s">
        <v>134</v>
      </c>
      <c r="M5877" s="174">
        <v>45765.0</v>
      </c>
      <c r="N5877" s="31" t="s">
        <v>2</v>
      </c>
      <c r="O5877" s="173">
        <v>1.0</v>
      </c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</row>
    <row r="5878">
      <c r="A5878" s="99" t="s">
        <v>12862</v>
      </c>
      <c r="B5878" s="168" t="s">
        <v>12863</v>
      </c>
      <c r="C5878" s="31" t="s">
        <v>1725</v>
      </c>
      <c r="D5878" s="168" t="s">
        <v>12864</v>
      </c>
      <c r="E5878" s="31" t="s">
        <v>12865</v>
      </c>
      <c r="F5878" s="31" t="s">
        <v>401</v>
      </c>
      <c r="G5878" s="163" t="s">
        <v>1728</v>
      </c>
      <c r="H5878" s="31" t="s">
        <v>1728</v>
      </c>
      <c r="I5878" s="168" t="s">
        <v>1755</v>
      </c>
      <c r="J5878" s="173">
        <v>1.0</v>
      </c>
      <c r="K5878" s="31" t="s">
        <v>9</v>
      </c>
      <c r="L5878" s="31" t="s">
        <v>134</v>
      </c>
      <c r="M5878" s="174">
        <v>45765.0</v>
      </c>
      <c r="N5878" s="31" t="s">
        <v>2</v>
      </c>
      <c r="O5878" s="173">
        <v>1.0</v>
      </c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</row>
    <row r="5879">
      <c r="A5879" s="99" t="s">
        <v>12866</v>
      </c>
      <c r="B5879" s="168" t="s">
        <v>12863</v>
      </c>
      <c r="C5879" s="31" t="s">
        <v>1725</v>
      </c>
      <c r="D5879" s="168" t="s">
        <v>12864</v>
      </c>
      <c r="E5879" s="31" t="s">
        <v>12865</v>
      </c>
      <c r="F5879" s="31" t="s">
        <v>401</v>
      </c>
      <c r="G5879" s="163" t="s">
        <v>1728</v>
      </c>
      <c r="H5879" s="31" t="s">
        <v>1728</v>
      </c>
      <c r="I5879" s="168" t="s">
        <v>1729</v>
      </c>
      <c r="J5879" s="173">
        <v>1.0</v>
      </c>
      <c r="K5879" s="31" t="s">
        <v>82</v>
      </c>
      <c r="L5879" s="31" t="s">
        <v>134</v>
      </c>
      <c r="M5879" s="174">
        <v>45765.0</v>
      </c>
      <c r="N5879" s="31" t="s">
        <v>2</v>
      </c>
      <c r="O5879" s="173">
        <v>1.0</v>
      </c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</row>
    <row r="5880">
      <c r="A5880" s="99" t="s">
        <v>12867</v>
      </c>
      <c r="B5880" s="168" t="s">
        <v>12868</v>
      </c>
      <c r="C5880" s="31" t="s">
        <v>1725</v>
      </c>
      <c r="D5880" s="168" t="s">
        <v>12869</v>
      </c>
      <c r="E5880" s="31" t="s">
        <v>5508</v>
      </c>
      <c r="F5880" s="31" t="s">
        <v>132</v>
      </c>
      <c r="G5880" s="163" t="s">
        <v>1728</v>
      </c>
      <c r="H5880" s="31" t="s">
        <v>1728</v>
      </c>
      <c r="I5880" s="168" t="s">
        <v>1729</v>
      </c>
      <c r="J5880" s="173">
        <v>1.0</v>
      </c>
      <c r="K5880" s="31" t="s">
        <v>82</v>
      </c>
      <c r="L5880" s="31" t="s">
        <v>134</v>
      </c>
      <c r="M5880" s="174">
        <v>45765.0</v>
      </c>
      <c r="N5880" s="31" t="s">
        <v>2</v>
      </c>
      <c r="O5880" s="173">
        <v>1.0</v>
      </c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</row>
    <row r="5881">
      <c r="A5881" s="99" t="s">
        <v>12870</v>
      </c>
      <c r="B5881" s="168" t="s">
        <v>12771</v>
      </c>
      <c r="C5881" s="31" t="s">
        <v>1735</v>
      </c>
      <c r="D5881" s="168" t="s">
        <v>12772</v>
      </c>
      <c r="E5881" s="31" t="s">
        <v>12773</v>
      </c>
      <c r="F5881" s="31" t="s">
        <v>401</v>
      </c>
      <c r="G5881" s="168" t="s">
        <v>8778</v>
      </c>
      <c r="H5881" s="31" t="s">
        <v>8043</v>
      </c>
      <c r="I5881" s="168" t="s">
        <v>1729</v>
      </c>
      <c r="J5881" s="173">
        <v>1.0</v>
      </c>
      <c r="K5881" s="31" t="s">
        <v>82</v>
      </c>
      <c r="L5881" s="31" t="s">
        <v>134</v>
      </c>
      <c r="M5881" s="174">
        <v>45765.0</v>
      </c>
      <c r="N5881" s="31" t="s">
        <v>2</v>
      </c>
      <c r="O5881" s="173">
        <v>1.0</v>
      </c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</row>
    <row r="5882">
      <c r="A5882" s="99" t="s">
        <v>12871</v>
      </c>
      <c r="B5882" s="168" t="s">
        <v>12814</v>
      </c>
      <c r="C5882" s="31" t="s">
        <v>1732</v>
      </c>
      <c r="D5882" s="168" t="s">
        <v>12815</v>
      </c>
      <c r="E5882" s="31" t="s">
        <v>12816</v>
      </c>
      <c r="F5882" s="31" t="s">
        <v>401</v>
      </c>
      <c r="G5882" s="168" t="s">
        <v>1736</v>
      </c>
      <c r="H5882" s="31" t="s">
        <v>1733</v>
      </c>
      <c r="I5882" s="168" t="s">
        <v>1729</v>
      </c>
      <c r="J5882" s="173">
        <v>1.0</v>
      </c>
      <c r="K5882" s="31" t="s">
        <v>82</v>
      </c>
      <c r="L5882" s="31" t="s">
        <v>134</v>
      </c>
      <c r="M5882" s="174">
        <v>45765.0</v>
      </c>
      <c r="N5882" s="31" t="s">
        <v>2</v>
      </c>
      <c r="O5882" s="173">
        <v>1.0</v>
      </c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</row>
    <row r="5883">
      <c r="A5883" s="99" t="s">
        <v>12872</v>
      </c>
      <c r="B5883" s="168" t="s">
        <v>12753</v>
      </c>
      <c r="C5883" s="31" t="s">
        <v>1735</v>
      </c>
      <c r="D5883" s="168" t="s">
        <v>12754</v>
      </c>
      <c r="E5883" s="31" t="s">
        <v>12755</v>
      </c>
      <c r="F5883" s="31" t="s">
        <v>725</v>
      </c>
      <c r="G5883" s="168" t="s">
        <v>10510</v>
      </c>
      <c r="H5883" s="31" t="s">
        <v>10511</v>
      </c>
      <c r="I5883" s="168" t="s">
        <v>1755</v>
      </c>
      <c r="J5883" s="173">
        <v>1.0</v>
      </c>
      <c r="K5883" s="31" t="s">
        <v>9</v>
      </c>
      <c r="L5883" s="31" t="s">
        <v>134</v>
      </c>
      <c r="M5883" s="174">
        <v>45765.0</v>
      </c>
      <c r="N5883" s="31" t="s">
        <v>2</v>
      </c>
      <c r="O5883" s="173">
        <v>1.0</v>
      </c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</row>
    <row r="5884">
      <c r="A5884" s="99" t="s">
        <v>12873</v>
      </c>
      <c r="B5884" s="168" t="s">
        <v>12761</v>
      </c>
      <c r="C5884" s="31" t="s">
        <v>1735</v>
      </c>
      <c r="D5884" s="168" t="s">
        <v>12762</v>
      </c>
      <c r="E5884" s="31" t="s">
        <v>12763</v>
      </c>
      <c r="F5884" s="31" t="s">
        <v>513</v>
      </c>
      <c r="G5884" s="168" t="s">
        <v>8744</v>
      </c>
      <c r="H5884" s="31" t="s">
        <v>8048</v>
      </c>
      <c r="I5884" s="168" t="s">
        <v>1729</v>
      </c>
      <c r="J5884" s="173">
        <v>1.0</v>
      </c>
      <c r="K5884" s="31" t="s">
        <v>82</v>
      </c>
      <c r="L5884" s="31" t="s">
        <v>134</v>
      </c>
      <c r="M5884" s="174">
        <v>45765.0</v>
      </c>
      <c r="N5884" s="31" t="s">
        <v>2</v>
      </c>
      <c r="O5884" s="173">
        <v>1.0</v>
      </c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</row>
    <row r="5885">
      <c r="A5885" s="99" t="s">
        <v>12874</v>
      </c>
      <c r="B5885" s="168" t="s">
        <v>12821</v>
      </c>
      <c r="C5885" s="31" t="s">
        <v>1732</v>
      </c>
      <c r="D5885" s="168" t="s">
        <v>12822</v>
      </c>
      <c r="E5885" s="31" t="s">
        <v>12823</v>
      </c>
      <c r="F5885" s="31" t="s">
        <v>129</v>
      </c>
      <c r="G5885" s="168" t="s">
        <v>11502</v>
      </c>
      <c r="H5885" s="31" t="s">
        <v>11503</v>
      </c>
      <c r="I5885" s="168" t="s">
        <v>1755</v>
      </c>
      <c r="J5885" s="173">
        <v>1.0</v>
      </c>
      <c r="K5885" s="31" t="s">
        <v>9</v>
      </c>
      <c r="L5885" s="31" t="s">
        <v>134</v>
      </c>
      <c r="M5885" s="174">
        <v>45765.0</v>
      </c>
      <c r="N5885" s="31" t="s">
        <v>2</v>
      </c>
      <c r="O5885" s="173">
        <v>1.0</v>
      </c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</row>
    <row r="5886">
      <c r="A5886" s="99" t="s">
        <v>12875</v>
      </c>
      <c r="B5886" s="168" t="s">
        <v>12836</v>
      </c>
      <c r="C5886" s="31" t="s">
        <v>1732</v>
      </c>
      <c r="D5886" s="168" t="s">
        <v>12837</v>
      </c>
      <c r="E5886" s="31" t="s">
        <v>3994</v>
      </c>
      <c r="F5886" s="31" t="s">
        <v>178</v>
      </c>
      <c r="G5886" s="168" t="s">
        <v>8744</v>
      </c>
      <c r="H5886" s="31" t="s">
        <v>8048</v>
      </c>
      <c r="I5886" s="168" t="s">
        <v>1755</v>
      </c>
      <c r="J5886" s="173">
        <v>1.0</v>
      </c>
      <c r="K5886" s="31" t="s">
        <v>9</v>
      </c>
      <c r="L5886" s="31" t="s">
        <v>134</v>
      </c>
      <c r="M5886" s="174">
        <v>45765.0</v>
      </c>
      <c r="N5886" s="31" t="s">
        <v>2</v>
      </c>
      <c r="O5886" s="173">
        <v>1.0</v>
      </c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</row>
    <row r="5887">
      <c r="A5887" s="99" t="s">
        <v>12876</v>
      </c>
      <c r="B5887" s="168" t="s">
        <v>12877</v>
      </c>
      <c r="C5887" s="31" t="s">
        <v>1725</v>
      </c>
      <c r="D5887" s="168" t="s">
        <v>12878</v>
      </c>
      <c r="E5887" s="31" t="s">
        <v>12879</v>
      </c>
      <c r="F5887" s="31" t="s">
        <v>178</v>
      </c>
      <c r="G5887" s="163" t="s">
        <v>1728</v>
      </c>
      <c r="H5887" s="31" t="s">
        <v>1728</v>
      </c>
      <c r="I5887" s="168" t="s">
        <v>1755</v>
      </c>
      <c r="J5887" s="173">
        <v>1.0</v>
      </c>
      <c r="K5887" s="31" t="s">
        <v>9</v>
      </c>
      <c r="L5887" s="31" t="s">
        <v>134</v>
      </c>
      <c r="M5887" s="174">
        <v>45765.0</v>
      </c>
      <c r="N5887" s="31" t="s">
        <v>2</v>
      </c>
      <c r="O5887" s="173">
        <v>1.0</v>
      </c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</row>
    <row r="5888">
      <c r="A5888" s="99" t="s">
        <v>12880</v>
      </c>
      <c r="B5888" s="168" t="s">
        <v>12877</v>
      </c>
      <c r="C5888" s="31" t="s">
        <v>1725</v>
      </c>
      <c r="D5888" s="168" t="s">
        <v>12878</v>
      </c>
      <c r="E5888" s="31" t="s">
        <v>12879</v>
      </c>
      <c r="F5888" s="31" t="s">
        <v>178</v>
      </c>
      <c r="G5888" s="163" t="s">
        <v>1728</v>
      </c>
      <c r="H5888" s="31" t="s">
        <v>1728</v>
      </c>
      <c r="I5888" s="168" t="s">
        <v>1729</v>
      </c>
      <c r="J5888" s="173">
        <v>1.0</v>
      </c>
      <c r="K5888" s="31" t="s">
        <v>82</v>
      </c>
      <c r="L5888" s="31" t="s">
        <v>134</v>
      </c>
      <c r="M5888" s="174">
        <v>45765.0</v>
      </c>
      <c r="N5888" s="31" t="s">
        <v>2</v>
      </c>
      <c r="O5888" s="173">
        <v>1.0</v>
      </c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</row>
    <row r="5889">
      <c r="A5889" s="99" t="s">
        <v>12881</v>
      </c>
      <c r="B5889" s="168" t="s">
        <v>12868</v>
      </c>
      <c r="C5889" s="31" t="s">
        <v>1732</v>
      </c>
      <c r="D5889" s="168" t="s">
        <v>12869</v>
      </c>
      <c r="E5889" s="31" t="s">
        <v>5508</v>
      </c>
      <c r="F5889" s="31" t="s">
        <v>132</v>
      </c>
      <c r="G5889" s="168" t="s">
        <v>6736</v>
      </c>
      <c r="H5889" s="31" t="s">
        <v>6716</v>
      </c>
      <c r="I5889" s="168" t="s">
        <v>1729</v>
      </c>
      <c r="J5889" s="173">
        <v>1.0</v>
      </c>
      <c r="K5889" s="31" t="s">
        <v>82</v>
      </c>
      <c r="L5889" s="31" t="s">
        <v>134</v>
      </c>
      <c r="M5889" s="174">
        <v>45765.0</v>
      </c>
      <c r="N5889" s="31" t="s">
        <v>2</v>
      </c>
      <c r="O5889" s="173">
        <v>1.0</v>
      </c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</row>
    <row r="5890">
      <c r="A5890" s="99" t="s">
        <v>12882</v>
      </c>
      <c r="B5890" s="168" t="s">
        <v>12789</v>
      </c>
      <c r="C5890" s="31" t="s">
        <v>1735</v>
      </c>
      <c r="D5890" s="168" t="s">
        <v>12790</v>
      </c>
      <c r="E5890" s="31" t="s">
        <v>10295</v>
      </c>
      <c r="F5890" s="31" t="s">
        <v>129</v>
      </c>
      <c r="G5890" s="168" t="s">
        <v>8012</v>
      </c>
      <c r="H5890" s="31" t="s">
        <v>7841</v>
      </c>
      <c r="I5890" s="168" t="s">
        <v>1755</v>
      </c>
      <c r="J5890" s="173">
        <v>1.0</v>
      </c>
      <c r="K5890" s="31" t="s">
        <v>9</v>
      </c>
      <c r="L5890" s="31" t="s">
        <v>134</v>
      </c>
      <c r="M5890" s="174">
        <v>45765.0</v>
      </c>
      <c r="N5890" s="31" t="s">
        <v>2</v>
      </c>
      <c r="O5890" s="173">
        <v>1.0</v>
      </c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</row>
    <row r="5891">
      <c r="A5891" s="99" t="s">
        <v>12883</v>
      </c>
      <c r="B5891" s="168" t="s">
        <v>12792</v>
      </c>
      <c r="C5891" s="31" t="s">
        <v>1735</v>
      </c>
      <c r="D5891" s="168" t="s">
        <v>12793</v>
      </c>
      <c r="E5891" s="31" t="s">
        <v>12794</v>
      </c>
      <c r="F5891" s="31" t="s">
        <v>725</v>
      </c>
      <c r="G5891" s="168" t="s">
        <v>6891</v>
      </c>
      <c r="H5891" s="31" t="s">
        <v>6719</v>
      </c>
      <c r="I5891" s="168" t="s">
        <v>1729</v>
      </c>
      <c r="J5891" s="173">
        <v>1.0</v>
      </c>
      <c r="K5891" s="31" t="s">
        <v>82</v>
      </c>
      <c r="L5891" s="31" t="s">
        <v>134</v>
      </c>
      <c r="M5891" s="174">
        <v>45765.0</v>
      </c>
      <c r="N5891" s="31" t="s">
        <v>2</v>
      </c>
      <c r="O5891" s="173">
        <v>1.0</v>
      </c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</row>
    <row r="5892">
      <c r="A5892" s="99" t="s">
        <v>12884</v>
      </c>
      <c r="B5892" s="168" t="s">
        <v>12832</v>
      </c>
      <c r="C5892" s="31" t="s">
        <v>1732</v>
      </c>
      <c r="D5892" s="168" t="s">
        <v>12833</v>
      </c>
      <c r="E5892" s="31" t="s">
        <v>12834</v>
      </c>
      <c r="F5892" s="31" t="s">
        <v>725</v>
      </c>
      <c r="G5892" s="168" t="s">
        <v>10510</v>
      </c>
      <c r="H5892" s="31" t="s">
        <v>10511</v>
      </c>
      <c r="I5892" s="168" t="s">
        <v>1755</v>
      </c>
      <c r="J5892" s="173">
        <v>1.0</v>
      </c>
      <c r="K5892" s="31" t="s">
        <v>9</v>
      </c>
      <c r="L5892" s="31" t="s">
        <v>134</v>
      </c>
      <c r="M5892" s="174">
        <v>45765.0</v>
      </c>
      <c r="N5892" s="31" t="s">
        <v>2</v>
      </c>
      <c r="O5892" s="173">
        <v>1.0</v>
      </c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</row>
    <row r="5893">
      <c r="A5893" s="99" t="s">
        <v>12885</v>
      </c>
      <c r="B5893" s="168" t="s">
        <v>12818</v>
      </c>
      <c r="C5893" s="31" t="s">
        <v>1735</v>
      </c>
      <c r="D5893" s="168" t="s">
        <v>12819</v>
      </c>
      <c r="E5893" s="31" t="s">
        <v>2631</v>
      </c>
      <c r="F5893" s="31" t="s">
        <v>132</v>
      </c>
      <c r="G5893" s="168" t="s">
        <v>7953</v>
      </c>
      <c r="H5893" s="31" t="s">
        <v>7912</v>
      </c>
      <c r="I5893" s="168" t="s">
        <v>1755</v>
      </c>
      <c r="J5893" s="173">
        <v>1.0</v>
      </c>
      <c r="K5893" s="31" t="s">
        <v>9</v>
      </c>
      <c r="L5893" s="31" t="s">
        <v>134</v>
      </c>
      <c r="M5893" s="174">
        <v>45765.0</v>
      </c>
      <c r="N5893" s="31" t="s">
        <v>2</v>
      </c>
      <c r="O5893" s="173">
        <v>1.0</v>
      </c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</row>
    <row r="5894">
      <c r="A5894" s="99" t="s">
        <v>12886</v>
      </c>
      <c r="B5894" s="168" t="s">
        <v>12839</v>
      </c>
      <c r="C5894" s="31" t="s">
        <v>1732</v>
      </c>
      <c r="D5894" s="168" t="s">
        <v>12840</v>
      </c>
      <c r="E5894" s="31" t="s">
        <v>9387</v>
      </c>
      <c r="F5894" s="31" t="s">
        <v>178</v>
      </c>
      <c r="G5894" s="168" t="s">
        <v>11502</v>
      </c>
      <c r="H5894" s="31" t="s">
        <v>11503</v>
      </c>
      <c r="I5894" s="168" t="s">
        <v>1755</v>
      </c>
      <c r="J5894" s="173">
        <v>1.0</v>
      </c>
      <c r="K5894" s="31" t="s">
        <v>9</v>
      </c>
      <c r="L5894" s="31" t="s">
        <v>134</v>
      </c>
      <c r="M5894" s="174">
        <v>45765.0</v>
      </c>
      <c r="N5894" s="31" t="s">
        <v>2</v>
      </c>
      <c r="O5894" s="173">
        <v>1.0</v>
      </c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</row>
    <row r="5895">
      <c r="A5895" s="99" t="s">
        <v>12887</v>
      </c>
      <c r="B5895" s="168" t="s">
        <v>12888</v>
      </c>
      <c r="C5895" s="31" t="s">
        <v>1725</v>
      </c>
      <c r="D5895" s="168" t="s">
        <v>12889</v>
      </c>
      <c r="E5895" s="31" t="s">
        <v>4246</v>
      </c>
      <c r="F5895" s="31" t="s">
        <v>132</v>
      </c>
      <c r="G5895" s="163" t="s">
        <v>1728</v>
      </c>
      <c r="H5895" s="31" t="s">
        <v>1728</v>
      </c>
      <c r="I5895" s="168" t="s">
        <v>1729</v>
      </c>
      <c r="J5895" s="173">
        <v>1.0</v>
      </c>
      <c r="K5895" s="31" t="s">
        <v>82</v>
      </c>
      <c r="L5895" s="31" t="s">
        <v>134</v>
      </c>
      <c r="M5895" s="174">
        <v>45765.0</v>
      </c>
      <c r="N5895" s="31" t="s">
        <v>2</v>
      </c>
      <c r="O5895" s="173">
        <v>1.0</v>
      </c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</row>
    <row r="5896">
      <c r="A5896" s="99" t="s">
        <v>12890</v>
      </c>
      <c r="B5896" s="168" t="s">
        <v>12891</v>
      </c>
      <c r="C5896" s="31" t="s">
        <v>1725</v>
      </c>
      <c r="D5896" s="168" t="s">
        <v>12892</v>
      </c>
      <c r="E5896" s="31" t="s">
        <v>12893</v>
      </c>
      <c r="F5896" s="31" t="s">
        <v>403</v>
      </c>
      <c r="G5896" s="163" t="s">
        <v>1728</v>
      </c>
      <c r="H5896" s="31" t="s">
        <v>1728</v>
      </c>
      <c r="I5896" s="168" t="s">
        <v>1729</v>
      </c>
      <c r="J5896" s="173">
        <v>2.0</v>
      </c>
      <c r="K5896" s="31" t="s">
        <v>82</v>
      </c>
      <c r="L5896" s="31" t="s">
        <v>134</v>
      </c>
      <c r="M5896" s="174">
        <v>45765.0</v>
      </c>
      <c r="N5896" s="31" t="s">
        <v>2</v>
      </c>
      <c r="O5896" s="173">
        <v>2.0</v>
      </c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</row>
    <row r="5897">
      <c r="A5897" s="99" t="s">
        <v>12894</v>
      </c>
      <c r="B5897" s="168" t="s">
        <v>12895</v>
      </c>
      <c r="C5897" s="31" t="s">
        <v>1725</v>
      </c>
      <c r="D5897" s="168" t="s">
        <v>12896</v>
      </c>
      <c r="E5897" s="31" t="s">
        <v>12897</v>
      </c>
      <c r="F5897" s="31" t="s">
        <v>129</v>
      </c>
      <c r="G5897" s="163" t="s">
        <v>1728</v>
      </c>
      <c r="H5897" s="31" t="s">
        <v>1728</v>
      </c>
      <c r="I5897" s="168" t="s">
        <v>1755</v>
      </c>
      <c r="J5897" s="173">
        <v>1.0</v>
      </c>
      <c r="K5897" s="31" t="s">
        <v>9</v>
      </c>
      <c r="L5897" s="31" t="s">
        <v>134</v>
      </c>
      <c r="M5897" s="174">
        <v>45765.0</v>
      </c>
      <c r="N5897" s="31" t="s">
        <v>2</v>
      </c>
      <c r="O5897" s="173">
        <v>1.0</v>
      </c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</row>
    <row r="5898">
      <c r="A5898" s="99" t="s">
        <v>12898</v>
      </c>
      <c r="B5898" s="168" t="s">
        <v>12899</v>
      </c>
      <c r="C5898" s="31" t="s">
        <v>1725</v>
      </c>
      <c r="D5898" s="168" t="s">
        <v>12900</v>
      </c>
      <c r="E5898" s="31" t="s">
        <v>12901</v>
      </c>
      <c r="F5898" s="31" t="s">
        <v>403</v>
      </c>
      <c r="G5898" s="163" t="s">
        <v>1728</v>
      </c>
      <c r="H5898" s="31" t="s">
        <v>1728</v>
      </c>
      <c r="I5898" s="168" t="s">
        <v>1729</v>
      </c>
      <c r="J5898" s="173">
        <v>1.0</v>
      </c>
      <c r="K5898" s="31" t="s">
        <v>82</v>
      </c>
      <c r="L5898" s="31" t="s">
        <v>134</v>
      </c>
      <c r="M5898" s="174">
        <v>45765.0</v>
      </c>
      <c r="N5898" s="31" t="s">
        <v>2</v>
      </c>
      <c r="O5898" s="173">
        <v>1.0</v>
      </c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</row>
    <row r="5899">
      <c r="A5899" s="99" t="s">
        <v>12902</v>
      </c>
      <c r="B5899" s="168" t="s">
        <v>12903</v>
      </c>
      <c r="C5899" s="31" t="s">
        <v>1725</v>
      </c>
      <c r="D5899" s="168" t="s">
        <v>12904</v>
      </c>
      <c r="E5899" s="31" t="s">
        <v>12905</v>
      </c>
      <c r="F5899" s="31" t="s">
        <v>131</v>
      </c>
      <c r="G5899" s="163" t="s">
        <v>1728</v>
      </c>
      <c r="H5899" s="31" t="s">
        <v>1728</v>
      </c>
      <c r="I5899" s="168" t="s">
        <v>1755</v>
      </c>
      <c r="J5899" s="173">
        <v>1.0</v>
      </c>
      <c r="K5899" s="31" t="s">
        <v>9</v>
      </c>
      <c r="L5899" s="31" t="s">
        <v>134</v>
      </c>
      <c r="M5899" s="174">
        <v>45765.0</v>
      </c>
      <c r="N5899" s="31" t="s">
        <v>2</v>
      </c>
      <c r="O5899" s="173">
        <v>1.0</v>
      </c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</row>
    <row r="5900">
      <c r="A5900" s="99" t="s">
        <v>12906</v>
      </c>
      <c r="B5900" s="168" t="s">
        <v>12800</v>
      </c>
      <c r="C5900" s="31" t="s">
        <v>1735</v>
      </c>
      <c r="D5900" s="168" t="s">
        <v>12801</v>
      </c>
      <c r="E5900" s="31" t="s">
        <v>12802</v>
      </c>
      <c r="F5900" s="31" t="s">
        <v>178</v>
      </c>
      <c r="G5900" s="168" t="s">
        <v>1792</v>
      </c>
      <c r="H5900" s="31" t="s">
        <v>1779</v>
      </c>
      <c r="I5900" s="168" t="s">
        <v>1755</v>
      </c>
      <c r="J5900" s="173">
        <v>1.0</v>
      </c>
      <c r="K5900" s="31" t="s">
        <v>9</v>
      </c>
      <c r="L5900" s="31" t="s">
        <v>134</v>
      </c>
      <c r="M5900" s="174">
        <v>45765.0</v>
      </c>
      <c r="N5900" s="31" t="s">
        <v>2</v>
      </c>
      <c r="O5900" s="173">
        <v>1.0</v>
      </c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</row>
    <row r="5901">
      <c r="A5901" s="99" t="s">
        <v>12907</v>
      </c>
      <c r="B5901" s="168" t="s">
        <v>12888</v>
      </c>
      <c r="C5901" s="31" t="s">
        <v>1732</v>
      </c>
      <c r="D5901" s="168" t="s">
        <v>12889</v>
      </c>
      <c r="E5901" s="31" t="s">
        <v>4246</v>
      </c>
      <c r="F5901" s="31" t="s">
        <v>132</v>
      </c>
      <c r="G5901" s="168" t="s">
        <v>6811</v>
      </c>
      <c r="H5901" s="31" t="s">
        <v>6812</v>
      </c>
      <c r="I5901" s="168" t="s">
        <v>1729</v>
      </c>
      <c r="J5901" s="173">
        <v>1.0</v>
      </c>
      <c r="K5901" s="31" t="s">
        <v>82</v>
      </c>
      <c r="L5901" s="31" t="s">
        <v>134</v>
      </c>
      <c r="M5901" s="174">
        <v>45765.0</v>
      </c>
      <c r="N5901" s="31" t="s">
        <v>2</v>
      </c>
      <c r="O5901" s="173">
        <v>1.0</v>
      </c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</row>
    <row r="5902">
      <c r="A5902" s="99" t="s">
        <v>12908</v>
      </c>
      <c r="B5902" s="168" t="s">
        <v>12903</v>
      </c>
      <c r="C5902" s="31" t="s">
        <v>1732</v>
      </c>
      <c r="D5902" s="168" t="s">
        <v>12904</v>
      </c>
      <c r="E5902" s="31" t="s">
        <v>12905</v>
      </c>
      <c r="F5902" s="31" t="s">
        <v>131</v>
      </c>
      <c r="G5902" s="168" t="s">
        <v>6736</v>
      </c>
      <c r="H5902" s="31" t="s">
        <v>6716</v>
      </c>
      <c r="I5902" s="168" t="s">
        <v>1755</v>
      </c>
      <c r="J5902" s="173">
        <v>1.0</v>
      </c>
      <c r="K5902" s="31" t="s">
        <v>9</v>
      </c>
      <c r="L5902" s="31" t="s">
        <v>134</v>
      </c>
      <c r="M5902" s="174">
        <v>45765.0</v>
      </c>
      <c r="N5902" s="31" t="s">
        <v>2</v>
      </c>
      <c r="O5902" s="173">
        <v>1.0</v>
      </c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</row>
    <row r="5903">
      <c r="A5903" s="99" t="s">
        <v>12909</v>
      </c>
      <c r="B5903" s="168" t="s">
        <v>12910</v>
      </c>
      <c r="C5903" s="31" t="s">
        <v>1725</v>
      </c>
      <c r="D5903" s="168" t="s">
        <v>12911</v>
      </c>
      <c r="E5903" s="31" t="s">
        <v>12912</v>
      </c>
      <c r="F5903" s="31" t="s">
        <v>513</v>
      </c>
      <c r="G5903" s="163" t="s">
        <v>1728</v>
      </c>
      <c r="H5903" s="31" t="s">
        <v>1728</v>
      </c>
      <c r="I5903" s="168" t="s">
        <v>1729</v>
      </c>
      <c r="J5903" s="173">
        <v>1.0</v>
      </c>
      <c r="K5903" s="31" t="s">
        <v>82</v>
      </c>
      <c r="L5903" s="31" t="s">
        <v>134</v>
      </c>
      <c r="M5903" s="174">
        <v>45765.0</v>
      </c>
      <c r="N5903" s="31" t="s">
        <v>2</v>
      </c>
      <c r="O5903" s="173">
        <v>1.0</v>
      </c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</row>
    <row r="5904">
      <c r="A5904" s="99" t="s">
        <v>12913</v>
      </c>
      <c r="B5904" s="168" t="s">
        <v>12877</v>
      </c>
      <c r="C5904" s="31" t="s">
        <v>1732</v>
      </c>
      <c r="D5904" s="168" t="s">
        <v>12878</v>
      </c>
      <c r="E5904" s="31" t="s">
        <v>12879</v>
      </c>
      <c r="F5904" s="31" t="s">
        <v>178</v>
      </c>
      <c r="G5904" s="168" t="s">
        <v>11502</v>
      </c>
      <c r="H5904" s="31" t="s">
        <v>11503</v>
      </c>
      <c r="I5904" s="168" t="s">
        <v>1729</v>
      </c>
      <c r="J5904" s="173">
        <v>1.0</v>
      </c>
      <c r="K5904" s="31" t="s">
        <v>82</v>
      </c>
      <c r="L5904" s="31" t="s">
        <v>134</v>
      </c>
      <c r="M5904" s="174">
        <v>45765.0</v>
      </c>
      <c r="N5904" s="31" t="s">
        <v>2</v>
      </c>
      <c r="O5904" s="173">
        <v>1.0</v>
      </c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</row>
    <row r="5905">
      <c r="A5905" s="99" t="s">
        <v>12914</v>
      </c>
      <c r="B5905" s="168" t="s">
        <v>12832</v>
      </c>
      <c r="C5905" s="31" t="s">
        <v>1735</v>
      </c>
      <c r="D5905" s="168" t="s">
        <v>12833</v>
      </c>
      <c r="E5905" s="31" t="s">
        <v>12834</v>
      </c>
      <c r="F5905" s="31" t="s">
        <v>725</v>
      </c>
      <c r="G5905" s="168" t="s">
        <v>10510</v>
      </c>
      <c r="H5905" s="31" t="s">
        <v>10511</v>
      </c>
      <c r="I5905" s="168" t="s">
        <v>1755</v>
      </c>
      <c r="J5905" s="173">
        <v>1.0</v>
      </c>
      <c r="K5905" s="31" t="s">
        <v>9</v>
      </c>
      <c r="L5905" s="31" t="s">
        <v>134</v>
      </c>
      <c r="M5905" s="174">
        <v>45765.0</v>
      </c>
      <c r="N5905" s="31" t="s">
        <v>2</v>
      </c>
      <c r="O5905" s="173">
        <v>1.0</v>
      </c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</row>
    <row r="5906">
      <c r="A5906" s="99" t="s">
        <v>12915</v>
      </c>
      <c r="B5906" s="168" t="s">
        <v>12916</v>
      </c>
      <c r="C5906" s="31" t="s">
        <v>1725</v>
      </c>
      <c r="D5906" s="168" t="s">
        <v>12917</v>
      </c>
      <c r="E5906" s="31" t="s">
        <v>12918</v>
      </c>
      <c r="F5906" s="31" t="s">
        <v>178</v>
      </c>
      <c r="G5906" s="163" t="s">
        <v>1728</v>
      </c>
      <c r="H5906" s="31" t="s">
        <v>1728</v>
      </c>
      <c r="I5906" s="168" t="s">
        <v>1755</v>
      </c>
      <c r="J5906" s="173">
        <v>1.0</v>
      </c>
      <c r="K5906" s="31" t="s">
        <v>9</v>
      </c>
      <c r="L5906" s="31" t="s">
        <v>134</v>
      </c>
      <c r="M5906" s="174">
        <v>45765.0</v>
      </c>
      <c r="N5906" s="31" t="s">
        <v>2</v>
      </c>
      <c r="O5906" s="173">
        <v>1.0</v>
      </c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</row>
    <row r="5907">
      <c r="A5907" s="99" t="s">
        <v>12919</v>
      </c>
      <c r="B5907" s="168" t="s">
        <v>12821</v>
      </c>
      <c r="C5907" s="31" t="s">
        <v>1735</v>
      </c>
      <c r="D5907" s="168" t="s">
        <v>12822</v>
      </c>
      <c r="E5907" s="31" t="s">
        <v>12823</v>
      </c>
      <c r="F5907" s="31" t="s">
        <v>129</v>
      </c>
      <c r="G5907" s="168" t="s">
        <v>11502</v>
      </c>
      <c r="H5907" s="31" t="s">
        <v>11503</v>
      </c>
      <c r="I5907" s="168" t="s">
        <v>1755</v>
      </c>
      <c r="J5907" s="173">
        <v>1.0</v>
      </c>
      <c r="K5907" s="31" t="s">
        <v>9</v>
      </c>
      <c r="L5907" s="31" t="s">
        <v>134</v>
      </c>
      <c r="M5907" s="174">
        <v>45765.0</v>
      </c>
      <c r="N5907" s="31" t="s">
        <v>2</v>
      </c>
      <c r="O5907" s="173">
        <v>1.0</v>
      </c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</row>
    <row r="5908">
      <c r="A5908" s="99" t="s">
        <v>12920</v>
      </c>
      <c r="B5908" s="168" t="s">
        <v>12895</v>
      </c>
      <c r="C5908" s="31" t="s">
        <v>1732</v>
      </c>
      <c r="D5908" s="168" t="s">
        <v>12896</v>
      </c>
      <c r="E5908" s="31" t="s">
        <v>12897</v>
      </c>
      <c r="F5908" s="31" t="s">
        <v>129</v>
      </c>
      <c r="G5908" s="168" t="s">
        <v>11502</v>
      </c>
      <c r="H5908" s="31" t="s">
        <v>11503</v>
      </c>
      <c r="I5908" s="168" t="s">
        <v>1755</v>
      </c>
      <c r="J5908" s="173">
        <v>1.0</v>
      </c>
      <c r="K5908" s="31" t="s">
        <v>9</v>
      </c>
      <c r="L5908" s="31" t="s">
        <v>134</v>
      </c>
      <c r="M5908" s="174">
        <v>45765.0</v>
      </c>
      <c r="N5908" s="31" t="s">
        <v>2</v>
      </c>
      <c r="O5908" s="173">
        <v>1.0</v>
      </c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</row>
    <row r="5909">
      <c r="A5909" s="99" t="s">
        <v>12921</v>
      </c>
      <c r="B5909" s="168" t="s">
        <v>12814</v>
      </c>
      <c r="C5909" s="31" t="s">
        <v>1735</v>
      </c>
      <c r="D5909" s="168" t="s">
        <v>12815</v>
      </c>
      <c r="E5909" s="31" t="s">
        <v>12816</v>
      </c>
      <c r="F5909" s="31" t="s">
        <v>401</v>
      </c>
      <c r="G5909" s="168" t="s">
        <v>1736</v>
      </c>
      <c r="H5909" s="31" t="s">
        <v>1733</v>
      </c>
      <c r="I5909" s="168" t="s">
        <v>1729</v>
      </c>
      <c r="J5909" s="173">
        <v>1.0</v>
      </c>
      <c r="K5909" s="31" t="s">
        <v>82</v>
      </c>
      <c r="L5909" s="31" t="s">
        <v>134</v>
      </c>
      <c r="M5909" s="174">
        <v>45765.0</v>
      </c>
      <c r="N5909" s="31" t="s">
        <v>2</v>
      </c>
      <c r="O5909" s="173">
        <v>1.0</v>
      </c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</row>
    <row r="5910">
      <c r="A5910" s="99" t="s">
        <v>12922</v>
      </c>
      <c r="B5910" s="168" t="s">
        <v>12903</v>
      </c>
      <c r="C5910" s="31" t="s">
        <v>1735</v>
      </c>
      <c r="D5910" s="168" t="s">
        <v>12904</v>
      </c>
      <c r="E5910" s="31" t="s">
        <v>12905</v>
      </c>
      <c r="F5910" s="31" t="s">
        <v>131</v>
      </c>
      <c r="G5910" s="168" t="s">
        <v>6736</v>
      </c>
      <c r="H5910" s="31" t="s">
        <v>6716</v>
      </c>
      <c r="I5910" s="168" t="s">
        <v>1755</v>
      </c>
      <c r="J5910" s="173">
        <v>1.0</v>
      </c>
      <c r="K5910" s="31" t="s">
        <v>9</v>
      </c>
      <c r="L5910" s="31" t="s">
        <v>134</v>
      </c>
      <c r="M5910" s="174">
        <v>45765.0</v>
      </c>
      <c r="N5910" s="31" t="s">
        <v>2</v>
      </c>
      <c r="O5910" s="173">
        <v>1.0</v>
      </c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</row>
    <row r="5911">
      <c r="A5911" s="99" t="s">
        <v>12923</v>
      </c>
      <c r="B5911" s="168" t="s">
        <v>12845</v>
      </c>
      <c r="C5911" s="31" t="s">
        <v>1732</v>
      </c>
      <c r="D5911" s="168" t="s">
        <v>12846</v>
      </c>
      <c r="E5911" s="31" t="s">
        <v>12847</v>
      </c>
      <c r="F5911" s="31" t="s">
        <v>401</v>
      </c>
      <c r="G5911" s="168" t="s">
        <v>1749</v>
      </c>
      <c r="H5911" s="31" t="s">
        <v>1742</v>
      </c>
      <c r="I5911" s="168" t="s">
        <v>1755</v>
      </c>
      <c r="J5911" s="173">
        <v>1.0</v>
      </c>
      <c r="K5911" s="31" t="s">
        <v>9</v>
      </c>
      <c r="L5911" s="31" t="s">
        <v>134</v>
      </c>
      <c r="M5911" s="174">
        <v>45765.0</v>
      </c>
      <c r="N5911" s="31" t="s">
        <v>2</v>
      </c>
      <c r="O5911" s="173">
        <v>1.0</v>
      </c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</row>
    <row r="5912">
      <c r="A5912" s="99" t="s">
        <v>12924</v>
      </c>
      <c r="B5912" s="168" t="s">
        <v>12925</v>
      </c>
      <c r="C5912" s="31" t="s">
        <v>1725</v>
      </c>
      <c r="D5912" s="168" t="s">
        <v>12926</v>
      </c>
      <c r="E5912" s="31" t="s">
        <v>12927</v>
      </c>
      <c r="F5912" s="31" t="s">
        <v>178</v>
      </c>
      <c r="G5912" s="163" t="s">
        <v>1728</v>
      </c>
      <c r="H5912" s="31" t="s">
        <v>1728</v>
      </c>
      <c r="I5912" s="168" t="s">
        <v>1755</v>
      </c>
      <c r="J5912" s="173">
        <v>1.0</v>
      </c>
      <c r="K5912" s="31" t="s">
        <v>9</v>
      </c>
      <c r="L5912" s="31" t="s">
        <v>134</v>
      </c>
      <c r="M5912" s="174">
        <v>45765.0</v>
      </c>
      <c r="N5912" s="31" t="s">
        <v>2</v>
      </c>
      <c r="O5912" s="173">
        <v>1.0</v>
      </c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</row>
    <row r="5913">
      <c r="A5913" s="99" t="s">
        <v>12928</v>
      </c>
      <c r="B5913" s="168" t="s">
        <v>12929</v>
      </c>
      <c r="C5913" s="31" t="s">
        <v>1725</v>
      </c>
      <c r="D5913" s="168" t="s">
        <v>12930</v>
      </c>
      <c r="E5913" s="31" t="s">
        <v>12931</v>
      </c>
      <c r="F5913" s="31" t="s">
        <v>132</v>
      </c>
      <c r="G5913" s="163" t="s">
        <v>1728</v>
      </c>
      <c r="H5913" s="31" t="s">
        <v>1728</v>
      </c>
      <c r="I5913" s="168" t="s">
        <v>1729</v>
      </c>
      <c r="J5913" s="173">
        <v>1.0</v>
      </c>
      <c r="K5913" s="31" t="s">
        <v>82</v>
      </c>
      <c r="L5913" s="31" t="s">
        <v>134</v>
      </c>
      <c r="M5913" s="174">
        <v>45765.0</v>
      </c>
      <c r="N5913" s="31" t="s">
        <v>2</v>
      </c>
      <c r="O5913" s="173">
        <v>1.0</v>
      </c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</row>
    <row r="5914">
      <c r="A5914" s="99" t="s">
        <v>12932</v>
      </c>
      <c r="B5914" s="168" t="s">
        <v>12779</v>
      </c>
      <c r="C5914" s="31" t="s">
        <v>1735</v>
      </c>
      <c r="D5914" s="168" t="s">
        <v>12780</v>
      </c>
      <c r="E5914" s="31" t="s">
        <v>12781</v>
      </c>
      <c r="F5914" s="31" t="s">
        <v>513</v>
      </c>
      <c r="G5914" s="168" t="s">
        <v>8744</v>
      </c>
      <c r="H5914" s="31" t="s">
        <v>8048</v>
      </c>
      <c r="I5914" s="168" t="s">
        <v>1755</v>
      </c>
      <c r="J5914" s="173">
        <v>1.0</v>
      </c>
      <c r="K5914" s="31" t="s">
        <v>9</v>
      </c>
      <c r="L5914" s="31" t="s">
        <v>134</v>
      </c>
      <c r="M5914" s="174">
        <v>45765.0</v>
      </c>
      <c r="N5914" s="31" t="s">
        <v>2</v>
      </c>
      <c r="O5914" s="173">
        <v>1.0</v>
      </c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</row>
    <row r="5915">
      <c r="A5915" s="99" t="s">
        <v>12933</v>
      </c>
      <c r="B5915" s="168" t="s">
        <v>12852</v>
      </c>
      <c r="C5915" s="31" t="s">
        <v>1732</v>
      </c>
      <c r="D5915" s="168" t="s">
        <v>12853</v>
      </c>
      <c r="E5915" s="31" t="s">
        <v>12854</v>
      </c>
      <c r="F5915" s="31" t="s">
        <v>401</v>
      </c>
      <c r="G5915" s="168" t="s">
        <v>1749</v>
      </c>
      <c r="H5915" s="31" t="s">
        <v>1742</v>
      </c>
      <c r="I5915" s="168" t="s">
        <v>1755</v>
      </c>
      <c r="J5915" s="173">
        <v>1.0</v>
      </c>
      <c r="K5915" s="31" t="s">
        <v>9</v>
      </c>
      <c r="L5915" s="31" t="s">
        <v>134</v>
      </c>
      <c r="M5915" s="174">
        <v>45765.0</v>
      </c>
      <c r="N5915" s="31" t="s">
        <v>2</v>
      </c>
      <c r="O5915" s="173">
        <v>1.0</v>
      </c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</row>
    <row r="5916">
      <c r="A5916" s="99" t="s">
        <v>12934</v>
      </c>
      <c r="B5916" s="168" t="s">
        <v>12929</v>
      </c>
      <c r="C5916" s="31" t="s">
        <v>1732</v>
      </c>
      <c r="D5916" s="168" t="s">
        <v>12930</v>
      </c>
      <c r="E5916" s="31" t="s">
        <v>12931</v>
      </c>
      <c r="F5916" s="31" t="s">
        <v>132</v>
      </c>
      <c r="G5916" s="168" t="s">
        <v>6736</v>
      </c>
      <c r="H5916" s="31" t="s">
        <v>6716</v>
      </c>
      <c r="I5916" s="168" t="s">
        <v>1729</v>
      </c>
      <c r="J5916" s="173">
        <v>1.0</v>
      </c>
      <c r="K5916" s="31" t="s">
        <v>82</v>
      </c>
      <c r="L5916" s="31" t="s">
        <v>134</v>
      </c>
      <c r="M5916" s="174">
        <v>45765.0</v>
      </c>
      <c r="N5916" s="31" t="s">
        <v>2</v>
      </c>
      <c r="O5916" s="173">
        <v>1.0</v>
      </c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</row>
    <row r="5917">
      <c r="A5917" s="99" t="s">
        <v>12935</v>
      </c>
      <c r="B5917" s="168" t="s">
        <v>12936</v>
      </c>
      <c r="C5917" s="31" t="s">
        <v>1725</v>
      </c>
      <c r="D5917" s="168" t="s">
        <v>12937</v>
      </c>
      <c r="E5917" s="31" t="s">
        <v>12938</v>
      </c>
      <c r="F5917" s="31" t="s">
        <v>129</v>
      </c>
      <c r="G5917" s="163" t="s">
        <v>1728</v>
      </c>
      <c r="H5917" s="31" t="s">
        <v>1728</v>
      </c>
      <c r="I5917" s="168" t="s">
        <v>1755</v>
      </c>
      <c r="J5917" s="173">
        <v>1.0</v>
      </c>
      <c r="K5917" s="31" t="s">
        <v>9</v>
      </c>
      <c r="L5917" s="31" t="s">
        <v>134</v>
      </c>
      <c r="M5917" s="174">
        <v>45765.0</v>
      </c>
      <c r="N5917" s="31" t="s">
        <v>2</v>
      </c>
      <c r="O5917" s="173">
        <v>1.0</v>
      </c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</row>
    <row r="5918">
      <c r="A5918" s="99" t="s">
        <v>12939</v>
      </c>
      <c r="B5918" s="168" t="s">
        <v>12842</v>
      </c>
      <c r="C5918" s="31" t="s">
        <v>1735</v>
      </c>
      <c r="D5918" s="168" t="s">
        <v>12843</v>
      </c>
      <c r="E5918" s="31" t="s">
        <v>2435</v>
      </c>
      <c r="F5918" s="31" t="s">
        <v>132</v>
      </c>
      <c r="G5918" s="168" t="s">
        <v>6811</v>
      </c>
      <c r="H5918" s="31" t="s">
        <v>6812</v>
      </c>
      <c r="I5918" s="168" t="s">
        <v>1729</v>
      </c>
      <c r="J5918" s="173">
        <v>1.0</v>
      </c>
      <c r="K5918" s="31" t="s">
        <v>82</v>
      </c>
      <c r="L5918" s="31" t="s">
        <v>134</v>
      </c>
      <c r="M5918" s="174">
        <v>45765.0</v>
      </c>
      <c r="N5918" s="31" t="s">
        <v>2</v>
      </c>
      <c r="O5918" s="173">
        <v>1.0</v>
      </c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</row>
    <row r="5919">
      <c r="A5919" s="99" t="s">
        <v>12940</v>
      </c>
      <c r="B5919" s="168" t="s">
        <v>12916</v>
      </c>
      <c r="C5919" s="31" t="s">
        <v>1732</v>
      </c>
      <c r="D5919" s="168" t="s">
        <v>12917</v>
      </c>
      <c r="E5919" s="31" t="s">
        <v>12918</v>
      </c>
      <c r="F5919" s="31" t="s">
        <v>178</v>
      </c>
      <c r="G5919" s="168" t="s">
        <v>11502</v>
      </c>
      <c r="H5919" s="31" t="s">
        <v>11503</v>
      </c>
      <c r="I5919" s="168" t="s">
        <v>1755</v>
      </c>
      <c r="J5919" s="173">
        <v>1.0</v>
      </c>
      <c r="K5919" s="31" t="s">
        <v>9</v>
      </c>
      <c r="L5919" s="31" t="s">
        <v>134</v>
      </c>
      <c r="M5919" s="174">
        <v>45765.0</v>
      </c>
      <c r="N5919" s="31" t="s">
        <v>2</v>
      </c>
      <c r="O5919" s="173">
        <v>1.0</v>
      </c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</row>
    <row r="5920">
      <c r="A5920" s="99" t="s">
        <v>12941</v>
      </c>
      <c r="B5920" s="168" t="s">
        <v>12942</v>
      </c>
      <c r="C5920" s="31" t="s">
        <v>1725</v>
      </c>
      <c r="D5920" s="168" t="s">
        <v>12943</v>
      </c>
      <c r="E5920" s="31" t="s">
        <v>2943</v>
      </c>
      <c r="F5920" s="31" t="s">
        <v>513</v>
      </c>
      <c r="G5920" s="163" t="s">
        <v>1728</v>
      </c>
      <c r="H5920" s="31" t="s">
        <v>1728</v>
      </c>
      <c r="I5920" s="168" t="s">
        <v>1729</v>
      </c>
      <c r="J5920" s="173">
        <v>1.0</v>
      </c>
      <c r="K5920" s="31" t="s">
        <v>82</v>
      </c>
      <c r="L5920" s="31" t="s">
        <v>134</v>
      </c>
      <c r="M5920" s="174">
        <v>45765.0</v>
      </c>
      <c r="N5920" s="31" t="s">
        <v>2</v>
      </c>
      <c r="O5920" s="173">
        <v>1.0</v>
      </c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</row>
    <row r="5921">
      <c r="A5921" s="99" t="s">
        <v>12944</v>
      </c>
      <c r="B5921" s="168" t="s">
        <v>12945</v>
      </c>
      <c r="C5921" s="31" t="s">
        <v>1725</v>
      </c>
      <c r="D5921" s="168" t="s">
        <v>12946</v>
      </c>
      <c r="E5921" s="31" t="s">
        <v>12947</v>
      </c>
      <c r="F5921" s="31" t="s">
        <v>830</v>
      </c>
      <c r="G5921" s="163" t="s">
        <v>1728</v>
      </c>
      <c r="H5921" s="31" t="s">
        <v>1728</v>
      </c>
      <c r="I5921" s="168" t="s">
        <v>1755</v>
      </c>
      <c r="J5921" s="173">
        <v>1.0</v>
      </c>
      <c r="K5921" s="31" t="s">
        <v>9</v>
      </c>
      <c r="L5921" s="31" t="s">
        <v>134</v>
      </c>
      <c r="M5921" s="174">
        <v>45765.0</v>
      </c>
      <c r="N5921" s="31" t="s">
        <v>2</v>
      </c>
      <c r="O5921" s="173">
        <v>1.0</v>
      </c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</row>
    <row r="5922">
      <c r="A5922" s="99" t="s">
        <v>12948</v>
      </c>
      <c r="B5922" s="168" t="s">
        <v>12856</v>
      </c>
      <c r="C5922" s="31" t="s">
        <v>1732</v>
      </c>
      <c r="D5922" s="168" t="s">
        <v>12857</v>
      </c>
      <c r="E5922" s="31" t="s">
        <v>4499</v>
      </c>
      <c r="F5922" s="31" t="s">
        <v>403</v>
      </c>
      <c r="G5922" s="168" t="s">
        <v>8730</v>
      </c>
      <c r="H5922" s="31" t="s">
        <v>8731</v>
      </c>
      <c r="I5922" s="168" t="s">
        <v>1755</v>
      </c>
      <c r="J5922" s="173">
        <v>1.0</v>
      </c>
      <c r="K5922" s="31" t="s">
        <v>9</v>
      </c>
      <c r="L5922" s="31" t="s">
        <v>134</v>
      </c>
      <c r="M5922" s="174">
        <v>45765.0</v>
      </c>
      <c r="N5922" s="31" t="s">
        <v>2</v>
      </c>
      <c r="O5922" s="173">
        <v>1.0</v>
      </c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</row>
    <row r="5923">
      <c r="A5923" s="99" t="s">
        <v>12949</v>
      </c>
      <c r="B5923" s="168" t="s">
        <v>12950</v>
      </c>
      <c r="C5923" s="31" t="s">
        <v>1725</v>
      </c>
      <c r="D5923" s="168" t="s">
        <v>12951</v>
      </c>
      <c r="E5923" s="31" t="s">
        <v>12952</v>
      </c>
      <c r="F5923" s="31" t="s">
        <v>725</v>
      </c>
      <c r="G5923" s="163" t="s">
        <v>1728</v>
      </c>
      <c r="H5923" s="31" t="s">
        <v>1728</v>
      </c>
      <c r="I5923" s="168" t="s">
        <v>1755</v>
      </c>
      <c r="J5923" s="173">
        <v>1.0</v>
      </c>
      <c r="K5923" s="31" t="s">
        <v>9</v>
      </c>
      <c r="L5923" s="31" t="s">
        <v>134</v>
      </c>
      <c r="M5923" s="174">
        <v>45765.0</v>
      </c>
      <c r="N5923" s="31" t="s">
        <v>2</v>
      </c>
      <c r="O5923" s="173">
        <v>1.0</v>
      </c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</row>
    <row r="5924">
      <c r="A5924" s="99" t="s">
        <v>12953</v>
      </c>
      <c r="B5924" s="168" t="s">
        <v>12954</v>
      </c>
      <c r="C5924" s="31" t="s">
        <v>1725</v>
      </c>
      <c r="D5924" s="168" t="s">
        <v>12955</v>
      </c>
      <c r="E5924" s="31" t="s">
        <v>12956</v>
      </c>
      <c r="F5924" s="31" t="s">
        <v>401</v>
      </c>
      <c r="G5924" s="163" t="s">
        <v>1728</v>
      </c>
      <c r="H5924" s="31" t="s">
        <v>1728</v>
      </c>
      <c r="I5924" s="168" t="s">
        <v>1755</v>
      </c>
      <c r="J5924" s="173">
        <v>1.0</v>
      </c>
      <c r="K5924" s="31" t="s">
        <v>9</v>
      </c>
      <c r="L5924" s="31" t="s">
        <v>134</v>
      </c>
      <c r="M5924" s="174">
        <v>45765.0</v>
      </c>
      <c r="N5924" s="31" t="s">
        <v>2</v>
      </c>
      <c r="O5924" s="173">
        <v>1.0</v>
      </c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</row>
    <row r="5925">
      <c r="A5925" s="99" t="s">
        <v>12957</v>
      </c>
      <c r="B5925" s="168" t="s">
        <v>12852</v>
      </c>
      <c r="C5925" s="31" t="s">
        <v>1735</v>
      </c>
      <c r="D5925" s="168" t="s">
        <v>12853</v>
      </c>
      <c r="E5925" s="31" t="s">
        <v>12854</v>
      </c>
      <c r="F5925" s="31" t="s">
        <v>401</v>
      </c>
      <c r="G5925" s="168" t="s">
        <v>1749</v>
      </c>
      <c r="H5925" s="31" t="s">
        <v>1742</v>
      </c>
      <c r="I5925" s="168" t="s">
        <v>1755</v>
      </c>
      <c r="J5925" s="173">
        <v>1.0</v>
      </c>
      <c r="K5925" s="31" t="s">
        <v>9</v>
      </c>
      <c r="L5925" s="31" t="s">
        <v>134</v>
      </c>
      <c r="M5925" s="174">
        <v>45765.0</v>
      </c>
      <c r="N5925" s="31" t="s">
        <v>2</v>
      </c>
      <c r="O5925" s="173">
        <v>1.0</v>
      </c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</row>
    <row r="5926">
      <c r="A5926" s="99" t="s">
        <v>12958</v>
      </c>
      <c r="B5926" s="168" t="s">
        <v>12859</v>
      </c>
      <c r="C5926" s="31" t="s">
        <v>1732</v>
      </c>
      <c r="D5926" s="168" t="s">
        <v>12860</v>
      </c>
      <c r="E5926" s="31" t="s">
        <v>12861</v>
      </c>
      <c r="F5926" s="31" t="s">
        <v>401</v>
      </c>
      <c r="G5926" s="168" t="s">
        <v>8730</v>
      </c>
      <c r="H5926" s="31" t="s">
        <v>8731</v>
      </c>
      <c r="I5926" s="168" t="s">
        <v>1755</v>
      </c>
      <c r="J5926" s="173">
        <v>1.0</v>
      </c>
      <c r="K5926" s="31" t="s">
        <v>9</v>
      </c>
      <c r="L5926" s="31" t="s">
        <v>134</v>
      </c>
      <c r="M5926" s="174">
        <v>45765.0</v>
      </c>
      <c r="N5926" s="31" t="s">
        <v>2</v>
      </c>
      <c r="O5926" s="173">
        <v>1.0</v>
      </c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</row>
    <row r="5927">
      <c r="A5927" s="99" t="s">
        <v>12959</v>
      </c>
      <c r="B5927" s="168" t="s">
        <v>12960</v>
      </c>
      <c r="C5927" s="31" t="s">
        <v>1725</v>
      </c>
      <c r="D5927" s="168" t="s">
        <v>12961</v>
      </c>
      <c r="E5927" s="31" t="s">
        <v>12962</v>
      </c>
      <c r="F5927" s="31" t="s">
        <v>830</v>
      </c>
      <c r="G5927" s="163" t="s">
        <v>1728</v>
      </c>
      <c r="H5927" s="31" t="s">
        <v>1728</v>
      </c>
      <c r="I5927" s="168" t="s">
        <v>1729</v>
      </c>
      <c r="J5927" s="173">
        <v>1.0</v>
      </c>
      <c r="K5927" s="31" t="s">
        <v>82</v>
      </c>
      <c r="L5927" s="31" t="s">
        <v>134</v>
      </c>
      <c r="M5927" s="174">
        <v>45765.0</v>
      </c>
      <c r="N5927" s="31" t="s">
        <v>2</v>
      </c>
      <c r="O5927" s="173">
        <v>1.0</v>
      </c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</row>
    <row r="5928">
      <c r="A5928" s="99" t="s">
        <v>12963</v>
      </c>
      <c r="B5928" s="168" t="s">
        <v>12964</v>
      </c>
      <c r="C5928" s="31" t="s">
        <v>1725</v>
      </c>
      <c r="D5928" s="168" t="s">
        <v>12965</v>
      </c>
      <c r="E5928" s="31" t="s">
        <v>9747</v>
      </c>
      <c r="F5928" s="31" t="s">
        <v>178</v>
      </c>
      <c r="G5928" s="163" t="s">
        <v>1728</v>
      </c>
      <c r="H5928" s="31" t="s">
        <v>1728</v>
      </c>
      <c r="I5928" s="168" t="s">
        <v>1729</v>
      </c>
      <c r="J5928" s="173">
        <v>1.0</v>
      </c>
      <c r="K5928" s="31" t="s">
        <v>82</v>
      </c>
      <c r="L5928" s="31" t="s">
        <v>134</v>
      </c>
      <c r="M5928" s="174">
        <v>45765.0</v>
      </c>
      <c r="N5928" s="31" t="s">
        <v>2</v>
      </c>
      <c r="O5928" s="173">
        <v>1.0</v>
      </c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</row>
    <row r="5929">
      <c r="A5929" s="99" t="s">
        <v>12966</v>
      </c>
      <c r="B5929" s="168" t="s">
        <v>12964</v>
      </c>
      <c r="C5929" s="31" t="s">
        <v>1725</v>
      </c>
      <c r="D5929" s="168" t="s">
        <v>12965</v>
      </c>
      <c r="E5929" s="31" t="s">
        <v>9747</v>
      </c>
      <c r="F5929" s="31" t="s">
        <v>178</v>
      </c>
      <c r="G5929" s="163" t="s">
        <v>1728</v>
      </c>
      <c r="H5929" s="31" t="s">
        <v>1728</v>
      </c>
      <c r="I5929" s="168" t="s">
        <v>1755</v>
      </c>
      <c r="J5929" s="173">
        <v>1.0</v>
      </c>
      <c r="K5929" s="31" t="s">
        <v>9</v>
      </c>
      <c r="L5929" s="31" t="s">
        <v>134</v>
      </c>
      <c r="M5929" s="174">
        <v>45765.0</v>
      </c>
      <c r="N5929" s="31" t="s">
        <v>2</v>
      </c>
      <c r="O5929" s="173">
        <v>1.0</v>
      </c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</row>
    <row r="5930">
      <c r="A5930" s="99" t="s">
        <v>12967</v>
      </c>
      <c r="B5930" s="168" t="s">
        <v>12810</v>
      </c>
      <c r="C5930" s="31" t="s">
        <v>1735</v>
      </c>
      <c r="D5930" s="168" t="s">
        <v>12811</v>
      </c>
      <c r="E5930" s="31" t="s">
        <v>12812</v>
      </c>
      <c r="F5930" s="31" t="s">
        <v>401</v>
      </c>
      <c r="G5930" s="168" t="s">
        <v>1792</v>
      </c>
      <c r="H5930" s="31" t="s">
        <v>1779</v>
      </c>
      <c r="I5930" s="168" t="s">
        <v>1729</v>
      </c>
      <c r="J5930" s="173">
        <v>2.0</v>
      </c>
      <c r="K5930" s="31" t="s">
        <v>82</v>
      </c>
      <c r="L5930" s="31" t="s">
        <v>134</v>
      </c>
      <c r="M5930" s="174">
        <v>45765.0</v>
      </c>
      <c r="N5930" s="31" t="s">
        <v>2</v>
      </c>
      <c r="O5930" s="173">
        <v>2.0</v>
      </c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</row>
    <row r="5931">
      <c r="A5931" s="99" t="s">
        <v>12968</v>
      </c>
      <c r="B5931" s="168" t="s">
        <v>12863</v>
      </c>
      <c r="C5931" s="31" t="s">
        <v>1732</v>
      </c>
      <c r="D5931" s="168" t="s">
        <v>12864</v>
      </c>
      <c r="E5931" s="31" t="s">
        <v>12865</v>
      </c>
      <c r="F5931" s="31" t="s">
        <v>401</v>
      </c>
      <c r="G5931" s="168" t="s">
        <v>8730</v>
      </c>
      <c r="H5931" s="31" t="s">
        <v>8731</v>
      </c>
      <c r="I5931" s="168" t="s">
        <v>1729</v>
      </c>
      <c r="J5931" s="173">
        <v>1.0</v>
      </c>
      <c r="K5931" s="31" t="s">
        <v>82</v>
      </c>
      <c r="L5931" s="31" t="s">
        <v>134</v>
      </c>
      <c r="M5931" s="174">
        <v>45765.0</v>
      </c>
      <c r="N5931" s="31" t="s">
        <v>2</v>
      </c>
      <c r="O5931" s="173">
        <v>1.0</v>
      </c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</row>
    <row r="5932">
      <c r="A5932" s="99" t="s">
        <v>12969</v>
      </c>
      <c r="B5932" s="168" t="s">
        <v>12895</v>
      </c>
      <c r="C5932" s="31" t="s">
        <v>1735</v>
      </c>
      <c r="D5932" s="168" t="s">
        <v>12896</v>
      </c>
      <c r="E5932" s="31" t="s">
        <v>12897</v>
      </c>
      <c r="F5932" s="31" t="s">
        <v>129</v>
      </c>
      <c r="G5932" s="168" t="s">
        <v>11502</v>
      </c>
      <c r="H5932" s="31" t="s">
        <v>11503</v>
      </c>
      <c r="I5932" s="168" t="s">
        <v>1755</v>
      </c>
      <c r="J5932" s="173">
        <v>1.0</v>
      </c>
      <c r="K5932" s="31" t="s">
        <v>9</v>
      </c>
      <c r="L5932" s="31" t="s">
        <v>134</v>
      </c>
      <c r="M5932" s="174">
        <v>45765.0</v>
      </c>
      <c r="N5932" s="31" t="s">
        <v>2</v>
      </c>
      <c r="O5932" s="173">
        <v>1.0</v>
      </c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</row>
    <row r="5933">
      <c r="A5933" s="99" t="s">
        <v>12970</v>
      </c>
      <c r="B5933" s="168" t="s">
        <v>12925</v>
      </c>
      <c r="C5933" s="31" t="s">
        <v>1732</v>
      </c>
      <c r="D5933" s="168" t="s">
        <v>12926</v>
      </c>
      <c r="E5933" s="31" t="s">
        <v>12927</v>
      </c>
      <c r="F5933" s="31" t="s">
        <v>178</v>
      </c>
      <c r="G5933" s="168" t="s">
        <v>8012</v>
      </c>
      <c r="H5933" s="31" t="s">
        <v>7841</v>
      </c>
      <c r="I5933" s="168" t="s">
        <v>1755</v>
      </c>
      <c r="J5933" s="173">
        <v>1.0</v>
      </c>
      <c r="K5933" s="31" t="s">
        <v>9</v>
      </c>
      <c r="L5933" s="31" t="s">
        <v>134</v>
      </c>
      <c r="M5933" s="174">
        <v>45765.0</v>
      </c>
      <c r="N5933" s="31" t="s">
        <v>2</v>
      </c>
      <c r="O5933" s="173">
        <v>1.0</v>
      </c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</row>
    <row r="5934">
      <c r="A5934" s="99" t="s">
        <v>12971</v>
      </c>
      <c r="B5934" s="168" t="s">
        <v>12868</v>
      </c>
      <c r="C5934" s="31" t="s">
        <v>1735</v>
      </c>
      <c r="D5934" s="168" t="s">
        <v>12869</v>
      </c>
      <c r="E5934" s="31" t="s">
        <v>5508</v>
      </c>
      <c r="F5934" s="31" t="s">
        <v>132</v>
      </c>
      <c r="G5934" s="168" t="s">
        <v>6736</v>
      </c>
      <c r="H5934" s="31" t="s">
        <v>6716</v>
      </c>
      <c r="I5934" s="168" t="s">
        <v>1729</v>
      </c>
      <c r="J5934" s="173">
        <v>1.0</v>
      </c>
      <c r="K5934" s="31" t="s">
        <v>82</v>
      </c>
      <c r="L5934" s="31" t="s">
        <v>134</v>
      </c>
      <c r="M5934" s="174">
        <v>45765.0</v>
      </c>
      <c r="N5934" s="31" t="s">
        <v>2</v>
      </c>
      <c r="O5934" s="173">
        <v>1.0</v>
      </c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</row>
    <row r="5935">
      <c r="A5935" s="99" t="s">
        <v>12972</v>
      </c>
      <c r="B5935" s="168" t="s">
        <v>12836</v>
      </c>
      <c r="C5935" s="31" t="s">
        <v>1735</v>
      </c>
      <c r="D5935" s="168" t="s">
        <v>12837</v>
      </c>
      <c r="E5935" s="31" t="s">
        <v>3994</v>
      </c>
      <c r="F5935" s="31" t="s">
        <v>178</v>
      </c>
      <c r="G5935" s="168" t="s">
        <v>8744</v>
      </c>
      <c r="H5935" s="31" t="s">
        <v>8048</v>
      </c>
      <c r="I5935" s="168" t="s">
        <v>1755</v>
      </c>
      <c r="J5935" s="173">
        <v>1.0</v>
      </c>
      <c r="K5935" s="31" t="s">
        <v>9</v>
      </c>
      <c r="L5935" s="31" t="s">
        <v>134</v>
      </c>
      <c r="M5935" s="174">
        <v>45765.0</v>
      </c>
      <c r="N5935" s="31" t="s">
        <v>2</v>
      </c>
      <c r="O5935" s="173">
        <v>1.0</v>
      </c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</row>
    <row r="5936">
      <c r="A5936" s="99" t="s">
        <v>12973</v>
      </c>
      <c r="B5936" s="168" t="s">
        <v>12936</v>
      </c>
      <c r="C5936" s="31" t="s">
        <v>1732</v>
      </c>
      <c r="D5936" s="168" t="s">
        <v>12937</v>
      </c>
      <c r="E5936" s="31" t="s">
        <v>12938</v>
      </c>
      <c r="F5936" s="31" t="s">
        <v>129</v>
      </c>
      <c r="G5936" s="168" t="s">
        <v>8012</v>
      </c>
      <c r="H5936" s="31" t="s">
        <v>7841</v>
      </c>
      <c r="I5936" s="168" t="s">
        <v>1755</v>
      </c>
      <c r="J5936" s="173">
        <v>1.0</v>
      </c>
      <c r="K5936" s="31" t="s">
        <v>9</v>
      </c>
      <c r="L5936" s="31" t="s">
        <v>134</v>
      </c>
      <c r="M5936" s="174">
        <v>45765.0</v>
      </c>
      <c r="N5936" s="31" t="s">
        <v>2</v>
      </c>
      <c r="O5936" s="173">
        <v>1.0</v>
      </c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</row>
    <row r="5937">
      <c r="A5937" s="99" t="s">
        <v>12974</v>
      </c>
      <c r="B5937" s="168" t="s">
        <v>12845</v>
      </c>
      <c r="C5937" s="31" t="s">
        <v>1735</v>
      </c>
      <c r="D5937" s="168" t="s">
        <v>12846</v>
      </c>
      <c r="E5937" s="31" t="s">
        <v>12847</v>
      </c>
      <c r="F5937" s="31" t="s">
        <v>401</v>
      </c>
      <c r="G5937" s="168" t="s">
        <v>1749</v>
      </c>
      <c r="H5937" s="31" t="s">
        <v>1742</v>
      </c>
      <c r="I5937" s="168" t="s">
        <v>1755</v>
      </c>
      <c r="J5937" s="173">
        <v>1.0</v>
      </c>
      <c r="K5937" s="31" t="s">
        <v>9</v>
      </c>
      <c r="L5937" s="31" t="s">
        <v>134</v>
      </c>
      <c r="M5937" s="174">
        <v>45765.0</v>
      </c>
      <c r="N5937" s="31" t="s">
        <v>2</v>
      </c>
      <c r="O5937" s="173">
        <v>1.0</v>
      </c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</row>
    <row r="5938">
      <c r="A5938" s="99" t="s">
        <v>12975</v>
      </c>
      <c r="B5938" s="168" t="s">
        <v>12891</v>
      </c>
      <c r="C5938" s="31" t="s">
        <v>1732</v>
      </c>
      <c r="D5938" s="168" t="s">
        <v>12892</v>
      </c>
      <c r="E5938" s="31" t="s">
        <v>12893</v>
      </c>
      <c r="F5938" s="31" t="s">
        <v>403</v>
      </c>
      <c r="G5938" s="168" t="s">
        <v>1749</v>
      </c>
      <c r="H5938" s="31" t="s">
        <v>1742</v>
      </c>
      <c r="I5938" s="168" t="s">
        <v>1729</v>
      </c>
      <c r="J5938" s="173">
        <v>2.0</v>
      </c>
      <c r="K5938" s="31" t="s">
        <v>82</v>
      </c>
      <c r="L5938" s="31" t="s">
        <v>134</v>
      </c>
      <c r="M5938" s="174">
        <v>45765.0</v>
      </c>
      <c r="N5938" s="31" t="s">
        <v>2</v>
      </c>
      <c r="O5938" s="173">
        <v>2.0</v>
      </c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</row>
    <row r="5939">
      <c r="A5939" s="99" t="s">
        <v>12976</v>
      </c>
      <c r="B5939" s="168" t="s">
        <v>12977</v>
      </c>
      <c r="C5939" s="31" t="s">
        <v>1725</v>
      </c>
      <c r="D5939" s="168" t="s">
        <v>12978</v>
      </c>
      <c r="E5939" s="31" t="s">
        <v>12979</v>
      </c>
      <c r="F5939" s="31" t="s">
        <v>131</v>
      </c>
      <c r="G5939" s="163" t="s">
        <v>1728</v>
      </c>
      <c r="H5939" s="31" t="s">
        <v>1728</v>
      </c>
      <c r="I5939" s="168" t="s">
        <v>1755</v>
      </c>
      <c r="J5939" s="173">
        <v>1.0</v>
      </c>
      <c r="K5939" s="31" t="s">
        <v>9</v>
      </c>
      <c r="L5939" s="31" t="s">
        <v>134</v>
      </c>
      <c r="M5939" s="174">
        <v>45765.0</v>
      </c>
      <c r="N5939" s="31" t="s">
        <v>2</v>
      </c>
      <c r="O5939" s="173">
        <v>1.0</v>
      </c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</row>
    <row r="5940">
      <c r="A5940" s="99" t="s">
        <v>12980</v>
      </c>
      <c r="B5940" s="168" t="s">
        <v>12981</v>
      </c>
      <c r="C5940" s="31" t="s">
        <v>1725</v>
      </c>
      <c r="D5940" s="168" t="s">
        <v>12982</v>
      </c>
      <c r="E5940" s="31" t="s">
        <v>12983</v>
      </c>
      <c r="F5940" s="31" t="s">
        <v>178</v>
      </c>
      <c r="G5940" s="163" t="s">
        <v>1728</v>
      </c>
      <c r="H5940" s="31" t="s">
        <v>1728</v>
      </c>
      <c r="I5940" s="168" t="s">
        <v>1755</v>
      </c>
      <c r="J5940" s="173">
        <v>1.0</v>
      </c>
      <c r="K5940" s="31" t="s">
        <v>9</v>
      </c>
      <c r="L5940" s="31" t="s">
        <v>134</v>
      </c>
      <c r="M5940" s="174">
        <v>45765.0</v>
      </c>
      <c r="N5940" s="31" t="s">
        <v>2</v>
      </c>
      <c r="O5940" s="173">
        <v>1.0</v>
      </c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</row>
    <row r="5941">
      <c r="A5941" s="99" t="s">
        <v>12984</v>
      </c>
      <c r="B5941" s="168" t="s">
        <v>12888</v>
      </c>
      <c r="C5941" s="31" t="s">
        <v>1735</v>
      </c>
      <c r="D5941" s="168" t="s">
        <v>12889</v>
      </c>
      <c r="E5941" s="31" t="s">
        <v>4246</v>
      </c>
      <c r="F5941" s="31" t="s">
        <v>132</v>
      </c>
      <c r="G5941" s="168" t="s">
        <v>6811</v>
      </c>
      <c r="H5941" s="31" t="s">
        <v>6812</v>
      </c>
      <c r="I5941" s="168" t="s">
        <v>1729</v>
      </c>
      <c r="J5941" s="173">
        <v>1.0</v>
      </c>
      <c r="K5941" s="31" t="s">
        <v>82</v>
      </c>
      <c r="L5941" s="31" t="s">
        <v>134</v>
      </c>
      <c r="M5941" s="174">
        <v>45765.0</v>
      </c>
      <c r="N5941" s="31" t="s">
        <v>2</v>
      </c>
      <c r="O5941" s="173">
        <v>1.0</v>
      </c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</row>
    <row r="5942">
      <c r="A5942" s="99" t="s">
        <v>12985</v>
      </c>
      <c r="B5942" s="168" t="s">
        <v>12986</v>
      </c>
      <c r="C5942" s="31" t="s">
        <v>1725</v>
      </c>
      <c r="D5942" s="168" t="s">
        <v>12987</v>
      </c>
      <c r="E5942" s="31" t="s">
        <v>12988</v>
      </c>
      <c r="F5942" s="31" t="s">
        <v>131</v>
      </c>
      <c r="G5942" s="163" t="s">
        <v>1728</v>
      </c>
      <c r="H5942" s="31" t="s">
        <v>1728</v>
      </c>
      <c r="I5942" s="168" t="s">
        <v>1729</v>
      </c>
      <c r="J5942" s="173">
        <v>1.0</v>
      </c>
      <c r="K5942" s="31" t="s">
        <v>82</v>
      </c>
      <c r="L5942" s="31" t="s">
        <v>134</v>
      </c>
      <c r="M5942" s="174">
        <v>45765.0</v>
      </c>
      <c r="N5942" s="31" t="s">
        <v>2</v>
      </c>
      <c r="O5942" s="173">
        <v>1.0</v>
      </c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</row>
    <row r="5943">
      <c r="A5943" s="99" t="s">
        <v>12989</v>
      </c>
      <c r="B5943" s="168" t="s">
        <v>12990</v>
      </c>
      <c r="C5943" s="31" t="s">
        <v>1725</v>
      </c>
      <c r="D5943" s="168" t="s">
        <v>12991</v>
      </c>
      <c r="E5943" s="31" t="s">
        <v>12992</v>
      </c>
      <c r="F5943" s="31" t="s">
        <v>178</v>
      </c>
      <c r="G5943" s="163" t="s">
        <v>1728</v>
      </c>
      <c r="H5943" s="31" t="s">
        <v>1728</v>
      </c>
      <c r="I5943" s="168" t="s">
        <v>1729</v>
      </c>
      <c r="J5943" s="173">
        <v>2.0</v>
      </c>
      <c r="K5943" s="31" t="s">
        <v>82</v>
      </c>
      <c r="L5943" s="31" t="s">
        <v>134</v>
      </c>
      <c r="M5943" s="174">
        <v>45765.0</v>
      </c>
      <c r="N5943" s="31" t="s">
        <v>2</v>
      </c>
      <c r="O5943" s="173">
        <v>2.0</v>
      </c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</row>
    <row r="5944">
      <c r="A5944" s="99" t="s">
        <v>12993</v>
      </c>
      <c r="B5944" s="168" t="s">
        <v>12945</v>
      </c>
      <c r="C5944" s="31" t="s">
        <v>1732</v>
      </c>
      <c r="D5944" s="168" t="s">
        <v>12946</v>
      </c>
      <c r="E5944" s="31" t="s">
        <v>12947</v>
      </c>
      <c r="F5944" s="31" t="s">
        <v>830</v>
      </c>
      <c r="G5944" s="168" t="s">
        <v>6736</v>
      </c>
      <c r="H5944" s="31" t="s">
        <v>6716</v>
      </c>
      <c r="I5944" s="168" t="s">
        <v>1755</v>
      </c>
      <c r="J5944" s="173">
        <v>1.0</v>
      </c>
      <c r="K5944" s="31" t="s">
        <v>9</v>
      </c>
      <c r="L5944" s="31" t="s">
        <v>134</v>
      </c>
      <c r="M5944" s="174">
        <v>45765.0</v>
      </c>
      <c r="N5944" s="31" t="s">
        <v>2</v>
      </c>
      <c r="O5944" s="173">
        <v>1.0</v>
      </c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</row>
    <row r="5945">
      <c r="A5945" s="99" t="s">
        <v>12994</v>
      </c>
      <c r="B5945" s="168" t="s">
        <v>12806</v>
      </c>
      <c r="C5945" s="31" t="s">
        <v>1735</v>
      </c>
      <c r="D5945" s="168" t="s">
        <v>12807</v>
      </c>
      <c r="E5945" s="31" t="s">
        <v>12808</v>
      </c>
      <c r="F5945" s="31" t="s">
        <v>725</v>
      </c>
      <c r="G5945" s="168" t="s">
        <v>7953</v>
      </c>
      <c r="H5945" s="31" t="s">
        <v>7912</v>
      </c>
      <c r="I5945" s="168" t="s">
        <v>1755</v>
      </c>
      <c r="J5945" s="173">
        <v>1.0</v>
      </c>
      <c r="K5945" s="31" t="s">
        <v>9</v>
      </c>
      <c r="L5945" s="31" t="s">
        <v>134</v>
      </c>
      <c r="M5945" s="174">
        <v>45765.0</v>
      </c>
      <c r="N5945" s="31" t="s">
        <v>2</v>
      </c>
      <c r="O5945" s="173">
        <v>1.0</v>
      </c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</row>
    <row r="5946">
      <c r="A5946" s="99" t="s">
        <v>12995</v>
      </c>
      <c r="B5946" s="168" t="s">
        <v>12950</v>
      </c>
      <c r="C5946" s="31" t="s">
        <v>1732</v>
      </c>
      <c r="D5946" s="168" t="s">
        <v>12951</v>
      </c>
      <c r="E5946" s="31" t="s">
        <v>12952</v>
      </c>
      <c r="F5946" s="31" t="s">
        <v>725</v>
      </c>
      <c r="G5946" s="168" t="s">
        <v>8012</v>
      </c>
      <c r="H5946" s="31" t="s">
        <v>7841</v>
      </c>
      <c r="I5946" s="168" t="s">
        <v>1755</v>
      </c>
      <c r="J5946" s="173">
        <v>1.0</v>
      </c>
      <c r="K5946" s="31" t="s">
        <v>9</v>
      </c>
      <c r="L5946" s="31" t="s">
        <v>134</v>
      </c>
      <c r="M5946" s="174">
        <v>45765.0</v>
      </c>
      <c r="N5946" s="31" t="s">
        <v>2</v>
      </c>
      <c r="O5946" s="173">
        <v>1.0</v>
      </c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</row>
    <row r="5947">
      <c r="A5947" s="99" t="s">
        <v>12996</v>
      </c>
      <c r="B5947" s="168" t="s">
        <v>12863</v>
      </c>
      <c r="C5947" s="31" t="s">
        <v>1735</v>
      </c>
      <c r="D5947" s="168" t="s">
        <v>12864</v>
      </c>
      <c r="E5947" s="31" t="s">
        <v>12865</v>
      </c>
      <c r="F5947" s="31" t="s">
        <v>401</v>
      </c>
      <c r="G5947" s="168" t="s">
        <v>8730</v>
      </c>
      <c r="H5947" s="31" t="s">
        <v>8731</v>
      </c>
      <c r="I5947" s="168" t="s">
        <v>1755</v>
      </c>
      <c r="J5947" s="173">
        <v>1.0</v>
      </c>
      <c r="K5947" s="31" t="s">
        <v>9</v>
      </c>
      <c r="L5947" s="31" t="s">
        <v>134</v>
      </c>
      <c r="M5947" s="174">
        <v>45765.0</v>
      </c>
      <c r="N5947" s="31" t="s">
        <v>2</v>
      </c>
      <c r="O5947" s="173">
        <v>1.0</v>
      </c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</row>
    <row r="5948">
      <c r="A5948" s="99" t="s">
        <v>12997</v>
      </c>
      <c r="B5948" s="168" t="s">
        <v>12863</v>
      </c>
      <c r="C5948" s="31" t="s">
        <v>1735</v>
      </c>
      <c r="D5948" s="168" t="s">
        <v>12864</v>
      </c>
      <c r="E5948" s="31" t="s">
        <v>12865</v>
      </c>
      <c r="F5948" s="31" t="s">
        <v>401</v>
      </c>
      <c r="G5948" s="168" t="s">
        <v>8730</v>
      </c>
      <c r="H5948" s="31" t="s">
        <v>8731</v>
      </c>
      <c r="I5948" s="168" t="s">
        <v>1729</v>
      </c>
      <c r="J5948" s="173">
        <v>1.0</v>
      </c>
      <c r="K5948" s="31" t="s">
        <v>82</v>
      </c>
      <c r="L5948" s="31" t="s">
        <v>134</v>
      </c>
      <c r="M5948" s="174">
        <v>45765.0</v>
      </c>
      <c r="N5948" s="31" t="s">
        <v>2</v>
      </c>
      <c r="O5948" s="173">
        <v>1.0</v>
      </c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</row>
    <row r="5949">
      <c r="A5949" s="99" t="s">
        <v>12998</v>
      </c>
      <c r="B5949" s="168" t="s">
        <v>12899</v>
      </c>
      <c r="C5949" s="31" t="s">
        <v>1732</v>
      </c>
      <c r="D5949" s="168" t="s">
        <v>12900</v>
      </c>
      <c r="E5949" s="31" t="s">
        <v>12901</v>
      </c>
      <c r="F5949" s="31" t="s">
        <v>403</v>
      </c>
      <c r="G5949" s="168" t="s">
        <v>8730</v>
      </c>
      <c r="H5949" s="31" t="s">
        <v>8731</v>
      </c>
      <c r="I5949" s="168" t="s">
        <v>1729</v>
      </c>
      <c r="J5949" s="173">
        <v>1.0</v>
      </c>
      <c r="K5949" s="31" t="s">
        <v>82</v>
      </c>
      <c r="L5949" s="31" t="s">
        <v>134</v>
      </c>
      <c r="M5949" s="174">
        <v>45765.0</v>
      </c>
      <c r="N5949" s="31" t="s">
        <v>2</v>
      </c>
      <c r="O5949" s="173">
        <v>1.0</v>
      </c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</row>
    <row r="5950">
      <c r="A5950" s="99" t="s">
        <v>12999</v>
      </c>
      <c r="B5950" s="168" t="s">
        <v>12786</v>
      </c>
      <c r="C5950" s="31" t="s">
        <v>1735</v>
      </c>
      <c r="D5950" s="168" t="s">
        <v>12787</v>
      </c>
      <c r="E5950" s="31" t="s">
        <v>8199</v>
      </c>
      <c r="F5950" s="31" t="s">
        <v>401</v>
      </c>
      <c r="G5950" s="168" t="s">
        <v>1792</v>
      </c>
      <c r="H5950" s="31" t="s">
        <v>1779</v>
      </c>
      <c r="I5950" s="168" t="s">
        <v>1729</v>
      </c>
      <c r="J5950" s="173">
        <v>1.0</v>
      </c>
      <c r="K5950" s="31" t="s">
        <v>82</v>
      </c>
      <c r="L5950" s="31" t="s">
        <v>134</v>
      </c>
      <c r="M5950" s="174">
        <v>45765.0</v>
      </c>
      <c r="N5950" s="31" t="s">
        <v>2</v>
      </c>
      <c r="O5950" s="173">
        <v>1.0</v>
      </c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</row>
    <row r="5951">
      <c r="A5951" s="99" t="s">
        <v>13000</v>
      </c>
      <c r="B5951" s="168" t="s">
        <v>12910</v>
      </c>
      <c r="C5951" s="31" t="s">
        <v>1732</v>
      </c>
      <c r="D5951" s="168" t="s">
        <v>12911</v>
      </c>
      <c r="E5951" s="31" t="s">
        <v>12912</v>
      </c>
      <c r="F5951" s="31" t="s">
        <v>513</v>
      </c>
      <c r="G5951" s="168" t="s">
        <v>8730</v>
      </c>
      <c r="H5951" s="31" t="s">
        <v>8731</v>
      </c>
      <c r="I5951" s="168" t="s">
        <v>1729</v>
      </c>
      <c r="J5951" s="173">
        <v>1.0</v>
      </c>
      <c r="K5951" s="31" t="s">
        <v>82</v>
      </c>
      <c r="L5951" s="31" t="s">
        <v>134</v>
      </c>
      <c r="M5951" s="174">
        <v>45765.0</v>
      </c>
      <c r="N5951" s="31" t="s">
        <v>2</v>
      </c>
      <c r="O5951" s="173">
        <v>1.0</v>
      </c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</row>
    <row r="5952">
      <c r="A5952" s="99" t="s">
        <v>13001</v>
      </c>
      <c r="B5952" s="168" t="s">
        <v>13002</v>
      </c>
      <c r="C5952" s="31" t="s">
        <v>1725</v>
      </c>
      <c r="D5952" s="168" t="s">
        <v>13003</v>
      </c>
      <c r="E5952" s="31" t="s">
        <v>13004</v>
      </c>
      <c r="F5952" s="31" t="s">
        <v>129</v>
      </c>
      <c r="G5952" s="163" t="s">
        <v>1728</v>
      </c>
      <c r="H5952" s="31" t="s">
        <v>1728</v>
      </c>
      <c r="I5952" s="168" t="s">
        <v>1755</v>
      </c>
      <c r="J5952" s="173">
        <v>1.0</v>
      </c>
      <c r="K5952" s="31" t="s">
        <v>9</v>
      </c>
      <c r="L5952" s="31" t="s">
        <v>134</v>
      </c>
      <c r="M5952" s="174">
        <v>45765.0</v>
      </c>
      <c r="N5952" s="31" t="s">
        <v>2</v>
      </c>
      <c r="O5952" s="173">
        <v>1.0</v>
      </c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</row>
    <row r="5953">
      <c r="A5953" s="99" t="s">
        <v>13005</v>
      </c>
      <c r="B5953" s="168" t="s">
        <v>13006</v>
      </c>
      <c r="C5953" s="31" t="s">
        <v>1725</v>
      </c>
      <c r="D5953" s="168" t="s">
        <v>13007</v>
      </c>
      <c r="E5953" s="31" t="s">
        <v>13008</v>
      </c>
      <c r="F5953" s="31" t="s">
        <v>401</v>
      </c>
      <c r="G5953" s="163" t="s">
        <v>1728</v>
      </c>
      <c r="H5953" s="31" t="s">
        <v>1728</v>
      </c>
      <c r="I5953" s="168" t="s">
        <v>1755</v>
      </c>
      <c r="J5953" s="173">
        <v>1.0</v>
      </c>
      <c r="K5953" s="31" t="s">
        <v>9</v>
      </c>
      <c r="L5953" s="31" t="s">
        <v>134</v>
      </c>
      <c r="M5953" s="174">
        <v>45765.0</v>
      </c>
      <c r="N5953" s="31" t="s">
        <v>2</v>
      </c>
      <c r="O5953" s="173">
        <v>1.0</v>
      </c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</row>
    <row r="5954">
      <c r="A5954" s="99" t="s">
        <v>13009</v>
      </c>
      <c r="B5954" s="168" t="s">
        <v>12936</v>
      </c>
      <c r="C5954" s="31" t="s">
        <v>1735</v>
      </c>
      <c r="D5954" s="168" t="s">
        <v>12937</v>
      </c>
      <c r="E5954" s="31" t="s">
        <v>12938</v>
      </c>
      <c r="F5954" s="31" t="s">
        <v>129</v>
      </c>
      <c r="G5954" s="168" t="s">
        <v>8012</v>
      </c>
      <c r="H5954" s="31" t="s">
        <v>7841</v>
      </c>
      <c r="I5954" s="168" t="s">
        <v>1755</v>
      </c>
      <c r="J5954" s="173">
        <v>1.0</v>
      </c>
      <c r="K5954" s="31" t="s">
        <v>9</v>
      </c>
      <c r="L5954" s="31" t="s">
        <v>134</v>
      </c>
      <c r="M5954" s="174">
        <v>45765.0</v>
      </c>
      <c r="N5954" s="31" t="s">
        <v>2</v>
      </c>
      <c r="O5954" s="173">
        <v>1.0</v>
      </c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</row>
    <row r="5955">
      <c r="A5955" s="99" t="s">
        <v>13010</v>
      </c>
      <c r="B5955" s="168" t="s">
        <v>12964</v>
      </c>
      <c r="C5955" s="31" t="s">
        <v>1732</v>
      </c>
      <c r="D5955" s="168" t="s">
        <v>12965</v>
      </c>
      <c r="E5955" s="31" t="s">
        <v>9747</v>
      </c>
      <c r="F5955" s="31" t="s">
        <v>178</v>
      </c>
      <c r="G5955" s="168" t="s">
        <v>8012</v>
      </c>
      <c r="H5955" s="31" t="s">
        <v>7841</v>
      </c>
      <c r="I5955" s="168" t="s">
        <v>1755</v>
      </c>
      <c r="J5955" s="173">
        <v>1.0</v>
      </c>
      <c r="K5955" s="31" t="s">
        <v>9</v>
      </c>
      <c r="L5955" s="31" t="s">
        <v>134</v>
      </c>
      <c r="M5955" s="174">
        <v>45765.0</v>
      </c>
      <c r="N5955" s="31" t="s">
        <v>2</v>
      </c>
      <c r="O5955" s="173">
        <v>1.0</v>
      </c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</row>
    <row r="5956">
      <c r="A5956" s="99" t="s">
        <v>13011</v>
      </c>
      <c r="B5956" s="168" t="s">
        <v>13012</v>
      </c>
      <c r="C5956" s="31" t="s">
        <v>1725</v>
      </c>
      <c r="D5956" s="168" t="s">
        <v>13013</v>
      </c>
      <c r="E5956" s="31" t="s">
        <v>4772</v>
      </c>
      <c r="F5956" s="31" t="s">
        <v>401</v>
      </c>
      <c r="G5956" s="163" t="s">
        <v>1728</v>
      </c>
      <c r="H5956" s="31" t="s">
        <v>1728</v>
      </c>
      <c r="I5956" s="168" t="s">
        <v>1729</v>
      </c>
      <c r="J5956" s="173">
        <v>1.0</v>
      </c>
      <c r="K5956" s="31" t="s">
        <v>82</v>
      </c>
      <c r="L5956" s="31" t="s">
        <v>134</v>
      </c>
      <c r="M5956" s="174">
        <v>45765.0</v>
      </c>
      <c r="N5956" s="31" t="s">
        <v>2</v>
      </c>
      <c r="O5956" s="173">
        <v>1.0</v>
      </c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</row>
    <row r="5957">
      <c r="A5957" s="99" t="s">
        <v>13014</v>
      </c>
      <c r="B5957" s="168" t="s">
        <v>12929</v>
      </c>
      <c r="C5957" s="31" t="s">
        <v>1735</v>
      </c>
      <c r="D5957" s="168" t="s">
        <v>12930</v>
      </c>
      <c r="E5957" s="31" t="s">
        <v>12931</v>
      </c>
      <c r="F5957" s="31" t="s">
        <v>132</v>
      </c>
      <c r="G5957" s="168" t="s">
        <v>6736</v>
      </c>
      <c r="H5957" s="31" t="s">
        <v>6716</v>
      </c>
      <c r="I5957" s="168" t="s">
        <v>1729</v>
      </c>
      <c r="J5957" s="173">
        <v>1.0</v>
      </c>
      <c r="K5957" s="31" t="s">
        <v>82</v>
      </c>
      <c r="L5957" s="31" t="s">
        <v>134</v>
      </c>
      <c r="M5957" s="174">
        <v>45765.0</v>
      </c>
      <c r="N5957" s="31" t="s">
        <v>2</v>
      </c>
      <c r="O5957" s="173">
        <v>1.0</v>
      </c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</row>
    <row r="5958">
      <c r="A5958" s="99" t="s">
        <v>13015</v>
      </c>
      <c r="B5958" s="168" t="s">
        <v>12960</v>
      </c>
      <c r="C5958" s="31" t="s">
        <v>1732</v>
      </c>
      <c r="D5958" s="168" t="s">
        <v>12961</v>
      </c>
      <c r="E5958" s="31" t="s">
        <v>12962</v>
      </c>
      <c r="F5958" s="31" t="s">
        <v>830</v>
      </c>
      <c r="G5958" s="168" t="s">
        <v>6811</v>
      </c>
      <c r="H5958" s="31" t="s">
        <v>6812</v>
      </c>
      <c r="I5958" s="168" t="s">
        <v>1729</v>
      </c>
      <c r="J5958" s="173">
        <v>1.0</v>
      </c>
      <c r="K5958" s="31" t="s">
        <v>82</v>
      </c>
      <c r="L5958" s="31" t="s">
        <v>134</v>
      </c>
      <c r="M5958" s="174">
        <v>45765.0</v>
      </c>
      <c r="N5958" s="31" t="s">
        <v>2</v>
      </c>
      <c r="O5958" s="173">
        <v>1.0</v>
      </c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</row>
    <row r="5959">
      <c r="A5959" s="99" t="s">
        <v>13016</v>
      </c>
      <c r="B5959" s="168" t="s">
        <v>13017</v>
      </c>
      <c r="C5959" s="31" t="s">
        <v>1725</v>
      </c>
      <c r="D5959" s="168" t="s">
        <v>13018</v>
      </c>
      <c r="E5959" s="31" t="s">
        <v>13019</v>
      </c>
      <c r="F5959" s="31" t="s">
        <v>132</v>
      </c>
      <c r="G5959" s="163" t="s">
        <v>1728</v>
      </c>
      <c r="H5959" s="31" t="s">
        <v>1728</v>
      </c>
      <c r="I5959" s="168" t="s">
        <v>1755</v>
      </c>
      <c r="J5959" s="173">
        <v>1.0</v>
      </c>
      <c r="K5959" s="31" t="s">
        <v>9</v>
      </c>
      <c r="L5959" s="31" t="s">
        <v>134</v>
      </c>
      <c r="M5959" s="174">
        <v>45765.0</v>
      </c>
      <c r="N5959" s="31" t="s">
        <v>2</v>
      </c>
      <c r="O5959" s="173">
        <v>1.0</v>
      </c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</row>
    <row r="5960">
      <c r="A5960" s="99" t="s">
        <v>13020</v>
      </c>
      <c r="B5960" s="168" t="s">
        <v>13021</v>
      </c>
      <c r="C5960" s="31" t="s">
        <v>1725</v>
      </c>
      <c r="D5960" s="168" t="s">
        <v>13022</v>
      </c>
      <c r="E5960" s="31" t="s">
        <v>13023</v>
      </c>
      <c r="F5960" s="31" t="s">
        <v>178</v>
      </c>
      <c r="G5960" s="163" t="s">
        <v>1728</v>
      </c>
      <c r="H5960" s="31" t="s">
        <v>1728</v>
      </c>
      <c r="I5960" s="168" t="s">
        <v>1755</v>
      </c>
      <c r="J5960" s="173">
        <v>1.0</v>
      </c>
      <c r="K5960" s="31" t="s">
        <v>9</v>
      </c>
      <c r="L5960" s="31" t="s">
        <v>134</v>
      </c>
      <c r="M5960" s="174">
        <v>45765.0</v>
      </c>
      <c r="N5960" s="31" t="s">
        <v>2</v>
      </c>
      <c r="O5960" s="173">
        <v>1.0</v>
      </c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</row>
    <row r="5961">
      <c r="A5961" s="99" t="s">
        <v>13024</v>
      </c>
      <c r="B5961" s="168" t="s">
        <v>13025</v>
      </c>
      <c r="C5961" s="31" t="s">
        <v>1725</v>
      </c>
      <c r="D5961" s="168" t="s">
        <v>13026</v>
      </c>
      <c r="E5961" s="31" t="s">
        <v>1927</v>
      </c>
      <c r="F5961" s="31" t="s">
        <v>513</v>
      </c>
      <c r="G5961" s="163" t="s">
        <v>1728</v>
      </c>
      <c r="H5961" s="31" t="s">
        <v>1728</v>
      </c>
      <c r="I5961" s="168" t="s">
        <v>1755</v>
      </c>
      <c r="J5961" s="173">
        <v>1.0</v>
      </c>
      <c r="K5961" s="31" t="s">
        <v>9</v>
      </c>
      <c r="L5961" s="31" t="s">
        <v>134</v>
      </c>
      <c r="M5961" s="174">
        <v>45765.0</v>
      </c>
      <c r="N5961" s="31" t="s">
        <v>2</v>
      </c>
      <c r="O5961" s="173">
        <v>1.0</v>
      </c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</row>
    <row r="5962">
      <c r="A5962" s="99" t="s">
        <v>13027</v>
      </c>
      <c r="B5962" s="168" t="s">
        <v>12977</v>
      </c>
      <c r="C5962" s="31" t="s">
        <v>1732</v>
      </c>
      <c r="D5962" s="168" t="s">
        <v>12978</v>
      </c>
      <c r="E5962" s="31" t="s">
        <v>12979</v>
      </c>
      <c r="F5962" s="31" t="s">
        <v>131</v>
      </c>
      <c r="G5962" s="168" t="s">
        <v>7953</v>
      </c>
      <c r="H5962" s="31" t="s">
        <v>7912</v>
      </c>
      <c r="I5962" s="168" t="s">
        <v>1755</v>
      </c>
      <c r="J5962" s="173">
        <v>1.0</v>
      </c>
      <c r="K5962" s="31" t="s">
        <v>9</v>
      </c>
      <c r="L5962" s="31" t="s">
        <v>134</v>
      </c>
      <c r="M5962" s="174">
        <v>45765.0</v>
      </c>
      <c r="N5962" s="31" t="s">
        <v>2</v>
      </c>
      <c r="O5962" s="173">
        <v>1.0</v>
      </c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</row>
    <row r="5963">
      <c r="A5963" s="99" t="s">
        <v>13028</v>
      </c>
      <c r="B5963" s="168" t="s">
        <v>12839</v>
      </c>
      <c r="C5963" s="31" t="s">
        <v>1735</v>
      </c>
      <c r="D5963" s="168" t="s">
        <v>12840</v>
      </c>
      <c r="E5963" s="31" t="s">
        <v>9387</v>
      </c>
      <c r="F5963" s="31" t="s">
        <v>178</v>
      </c>
      <c r="G5963" s="168" t="s">
        <v>11502</v>
      </c>
      <c r="H5963" s="31" t="s">
        <v>11503</v>
      </c>
      <c r="I5963" s="168" t="s">
        <v>1755</v>
      </c>
      <c r="J5963" s="173">
        <v>1.0</v>
      </c>
      <c r="K5963" s="31" t="s">
        <v>9</v>
      </c>
      <c r="L5963" s="31" t="s">
        <v>134</v>
      </c>
      <c r="M5963" s="174">
        <v>45765.0</v>
      </c>
      <c r="N5963" s="31" t="s">
        <v>2</v>
      </c>
      <c r="O5963" s="173">
        <v>1.0</v>
      </c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</row>
    <row r="5964">
      <c r="A5964" s="99" t="s">
        <v>13029</v>
      </c>
      <c r="B5964" s="168" t="s">
        <v>13030</v>
      </c>
      <c r="C5964" s="31" t="s">
        <v>1725</v>
      </c>
      <c r="D5964" s="168" t="s">
        <v>13031</v>
      </c>
      <c r="E5964" s="31" t="s">
        <v>13032</v>
      </c>
      <c r="F5964" s="31" t="s">
        <v>178</v>
      </c>
      <c r="G5964" s="163" t="s">
        <v>1728</v>
      </c>
      <c r="H5964" s="31" t="s">
        <v>1728</v>
      </c>
      <c r="I5964" s="168" t="s">
        <v>1729</v>
      </c>
      <c r="J5964" s="173">
        <v>2.0</v>
      </c>
      <c r="K5964" s="31" t="s">
        <v>82</v>
      </c>
      <c r="L5964" s="31" t="s">
        <v>134</v>
      </c>
      <c r="M5964" s="174">
        <v>45765.0</v>
      </c>
      <c r="N5964" s="31" t="s">
        <v>2</v>
      </c>
      <c r="O5964" s="173">
        <v>2.0</v>
      </c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</row>
    <row r="5965">
      <c r="A5965" s="99" t="s">
        <v>13033</v>
      </c>
      <c r="B5965" s="168" t="s">
        <v>13034</v>
      </c>
      <c r="C5965" s="31" t="s">
        <v>1725</v>
      </c>
      <c r="D5965" s="168" t="s">
        <v>13035</v>
      </c>
      <c r="E5965" s="31" t="s">
        <v>13036</v>
      </c>
      <c r="F5965" s="31" t="s">
        <v>132</v>
      </c>
      <c r="G5965" s="163" t="s">
        <v>1728</v>
      </c>
      <c r="H5965" s="31" t="s">
        <v>1728</v>
      </c>
      <c r="I5965" s="168" t="s">
        <v>1755</v>
      </c>
      <c r="J5965" s="173">
        <v>1.0</v>
      </c>
      <c r="K5965" s="31" t="s">
        <v>9</v>
      </c>
      <c r="L5965" s="31" t="s">
        <v>134</v>
      </c>
      <c r="M5965" s="174">
        <v>45765.0</v>
      </c>
      <c r="N5965" s="31" t="s">
        <v>2</v>
      </c>
      <c r="O5965" s="173">
        <v>1.0</v>
      </c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</row>
    <row r="5966">
      <c r="A5966" s="99" t="s">
        <v>13037</v>
      </c>
      <c r="B5966" s="168" t="s">
        <v>12859</v>
      </c>
      <c r="C5966" s="31" t="s">
        <v>1735</v>
      </c>
      <c r="D5966" s="168" t="s">
        <v>12860</v>
      </c>
      <c r="E5966" s="31" t="s">
        <v>12861</v>
      </c>
      <c r="F5966" s="31" t="s">
        <v>401</v>
      </c>
      <c r="G5966" s="168" t="s">
        <v>8730</v>
      </c>
      <c r="H5966" s="31" t="s">
        <v>8731</v>
      </c>
      <c r="I5966" s="168" t="s">
        <v>1755</v>
      </c>
      <c r="J5966" s="173">
        <v>1.0</v>
      </c>
      <c r="K5966" s="31" t="s">
        <v>9</v>
      </c>
      <c r="L5966" s="31" t="s">
        <v>134</v>
      </c>
      <c r="M5966" s="174">
        <v>45765.0</v>
      </c>
      <c r="N5966" s="31" t="s">
        <v>2</v>
      </c>
      <c r="O5966" s="173">
        <v>1.0</v>
      </c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</row>
    <row r="5967">
      <c r="A5967" s="99" t="s">
        <v>13038</v>
      </c>
      <c r="B5967" s="168" t="s">
        <v>12942</v>
      </c>
      <c r="C5967" s="31" t="s">
        <v>1732</v>
      </c>
      <c r="D5967" s="168" t="s">
        <v>12943</v>
      </c>
      <c r="E5967" s="31" t="s">
        <v>2943</v>
      </c>
      <c r="F5967" s="31" t="s">
        <v>513</v>
      </c>
      <c r="G5967" s="168" t="s">
        <v>8730</v>
      </c>
      <c r="H5967" s="31" t="s">
        <v>8731</v>
      </c>
      <c r="I5967" s="168" t="s">
        <v>1729</v>
      </c>
      <c r="J5967" s="173">
        <v>1.0</v>
      </c>
      <c r="K5967" s="31" t="s">
        <v>82</v>
      </c>
      <c r="L5967" s="31" t="s">
        <v>134</v>
      </c>
      <c r="M5967" s="174">
        <v>45765.0</v>
      </c>
      <c r="N5967" s="31" t="s">
        <v>2</v>
      </c>
      <c r="O5967" s="173">
        <v>1.0</v>
      </c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</row>
    <row r="5968">
      <c r="A5968" s="99" t="s">
        <v>13039</v>
      </c>
      <c r="B5968" s="168" t="s">
        <v>13040</v>
      </c>
      <c r="C5968" s="31" t="s">
        <v>1725</v>
      </c>
      <c r="D5968" s="168" t="s">
        <v>13041</v>
      </c>
      <c r="E5968" s="31" t="s">
        <v>13042</v>
      </c>
      <c r="F5968" s="31" t="s">
        <v>132</v>
      </c>
      <c r="G5968" s="163" t="s">
        <v>1728</v>
      </c>
      <c r="H5968" s="31" t="s">
        <v>1728</v>
      </c>
      <c r="I5968" s="168" t="s">
        <v>1729</v>
      </c>
      <c r="J5968" s="173">
        <v>1.0</v>
      </c>
      <c r="K5968" s="31" t="s">
        <v>82</v>
      </c>
      <c r="L5968" s="31" t="s">
        <v>134</v>
      </c>
      <c r="M5968" s="174">
        <v>45765.0</v>
      </c>
      <c r="N5968" s="31" t="s">
        <v>2</v>
      </c>
      <c r="O5968" s="173">
        <v>1.0</v>
      </c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</row>
    <row r="5969">
      <c r="A5969" s="99" t="s">
        <v>13043</v>
      </c>
      <c r="B5969" s="168" t="s">
        <v>12981</v>
      </c>
      <c r="C5969" s="31" t="s">
        <v>1732</v>
      </c>
      <c r="D5969" s="168" t="s">
        <v>12982</v>
      </c>
      <c r="E5969" s="31" t="s">
        <v>12983</v>
      </c>
      <c r="F5969" s="31" t="s">
        <v>178</v>
      </c>
      <c r="G5969" s="168" t="s">
        <v>6891</v>
      </c>
      <c r="H5969" s="31" t="s">
        <v>6719</v>
      </c>
      <c r="I5969" s="168" t="s">
        <v>1755</v>
      </c>
      <c r="J5969" s="173">
        <v>1.0</v>
      </c>
      <c r="K5969" s="31" t="s">
        <v>9</v>
      </c>
      <c r="L5969" s="31" t="s">
        <v>134</v>
      </c>
      <c r="M5969" s="174">
        <v>45765.0</v>
      </c>
      <c r="N5969" s="31" t="s">
        <v>2</v>
      </c>
      <c r="O5969" s="173">
        <v>1.0</v>
      </c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</row>
    <row r="5970">
      <c r="A5970" s="99" t="s">
        <v>13044</v>
      </c>
      <c r="B5970" s="168" t="s">
        <v>13045</v>
      </c>
      <c r="C5970" s="31" t="s">
        <v>1725</v>
      </c>
      <c r="D5970" s="168" t="s">
        <v>13046</v>
      </c>
      <c r="E5970" s="31" t="s">
        <v>13047</v>
      </c>
      <c r="F5970" s="31" t="s">
        <v>129</v>
      </c>
      <c r="G5970" s="163" t="s">
        <v>1728</v>
      </c>
      <c r="H5970" s="31" t="s">
        <v>1728</v>
      </c>
      <c r="I5970" s="168" t="s">
        <v>1755</v>
      </c>
      <c r="J5970" s="173">
        <v>1.0</v>
      </c>
      <c r="K5970" s="31" t="s">
        <v>9</v>
      </c>
      <c r="L5970" s="31" t="s">
        <v>134</v>
      </c>
      <c r="M5970" s="174">
        <v>45765.0</v>
      </c>
      <c r="N5970" s="31" t="s">
        <v>2</v>
      </c>
      <c r="O5970" s="173">
        <v>1.0</v>
      </c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</row>
    <row r="5971">
      <c r="A5971" s="99" t="s">
        <v>13048</v>
      </c>
      <c r="B5971" s="168" t="s">
        <v>12891</v>
      </c>
      <c r="C5971" s="31" t="s">
        <v>1735</v>
      </c>
      <c r="D5971" s="168" t="s">
        <v>12892</v>
      </c>
      <c r="E5971" s="31" t="s">
        <v>12893</v>
      </c>
      <c r="F5971" s="31" t="s">
        <v>403</v>
      </c>
      <c r="G5971" s="168" t="s">
        <v>1749</v>
      </c>
      <c r="H5971" s="31" t="s">
        <v>1742</v>
      </c>
      <c r="I5971" s="168" t="s">
        <v>1729</v>
      </c>
      <c r="J5971" s="173">
        <v>2.0</v>
      </c>
      <c r="K5971" s="31" t="s">
        <v>82</v>
      </c>
      <c r="L5971" s="31" t="s">
        <v>134</v>
      </c>
      <c r="M5971" s="174">
        <v>45765.0</v>
      </c>
      <c r="N5971" s="31" t="s">
        <v>2</v>
      </c>
      <c r="O5971" s="173">
        <v>2.0</v>
      </c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</row>
    <row r="5972">
      <c r="A5972" s="99" t="s">
        <v>13049</v>
      </c>
      <c r="B5972" s="168" t="s">
        <v>12954</v>
      </c>
      <c r="C5972" s="31" t="s">
        <v>1732</v>
      </c>
      <c r="D5972" s="168" t="s">
        <v>12955</v>
      </c>
      <c r="E5972" s="31" t="s">
        <v>12956</v>
      </c>
      <c r="F5972" s="31" t="s">
        <v>401</v>
      </c>
      <c r="G5972" s="168" t="s">
        <v>1792</v>
      </c>
      <c r="H5972" s="31" t="s">
        <v>1779</v>
      </c>
      <c r="I5972" s="168" t="s">
        <v>1755</v>
      </c>
      <c r="J5972" s="173">
        <v>1.0</v>
      </c>
      <c r="K5972" s="31" t="s">
        <v>9</v>
      </c>
      <c r="L5972" s="31" t="s">
        <v>134</v>
      </c>
      <c r="M5972" s="174">
        <v>45765.0</v>
      </c>
      <c r="N5972" s="31" t="s">
        <v>2</v>
      </c>
      <c r="O5972" s="173">
        <v>1.0</v>
      </c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</row>
    <row r="5973">
      <c r="A5973" s="99" t="s">
        <v>13050</v>
      </c>
      <c r="B5973" s="168" t="s">
        <v>12877</v>
      </c>
      <c r="C5973" s="31" t="s">
        <v>1735</v>
      </c>
      <c r="D5973" s="168" t="s">
        <v>12878</v>
      </c>
      <c r="E5973" s="31" t="s">
        <v>12879</v>
      </c>
      <c r="F5973" s="31" t="s">
        <v>178</v>
      </c>
      <c r="G5973" s="168" t="s">
        <v>11502</v>
      </c>
      <c r="H5973" s="31" t="s">
        <v>11503</v>
      </c>
      <c r="I5973" s="168" t="s">
        <v>1755</v>
      </c>
      <c r="J5973" s="173">
        <v>1.0</v>
      </c>
      <c r="K5973" s="31" t="s">
        <v>9</v>
      </c>
      <c r="L5973" s="31" t="s">
        <v>134</v>
      </c>
      <c r="M5973" s="174">
        <v>45765.0</v>
      </c>
      <c r="N5973" s="31" t="s">
        <v>2</v>
      </c>
      <c r="O5973" s="173">
        <v>1.0</v>
      </c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</row>
    <row r="5974">
      <c r="A5974" s="99" t="s">
        <v>13051</v>
      </c>
      <c r="B5974" s="168" t="s">
        <v>12877</v>
      </c>
      <c r="C5974" s="31" t="s">
        <v>1735</v>
      </c>
      <c r="D5974" s="168" t="s">
        <v>12878</v>
      </c>
      <c r="E5974" s="31" t="s">
        <v>12879</v>
      </c>
      <c r="F5974" s="31" t="s">
        <v>178</v>
      </c>
      <c r="G5974" s="168" t="s">
        <v>11502</v>
      </c>
      <c r="H5974" s="31" t="s">
        <v>11503</v>
      </c>
      <c r="I5974" s="168" t="s">
        <v>1729</v>
      </c>
      <c r="J5974" s="173">
        <v>1.0</v>
      </c>
      <c r="K5974" s="31" t="s">
        <v>82</v>
      </c>
      <c r="L5974" s="31" t="s">
        <v>134</v>
      </c>
      <c r="M5974" s="174">
        <v>45765.0</v>
      </c>
      <c r="N5974" s="31" t="s">
        <v>2</v>
      </c>
      <c r="O5974" s="173">
        <v>1.0</v>
      </c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</row>
    <row r="5975">
      <c r="A5975" s="99" t="s">
        <v>13052</v>
      </c>
      <c r="B5975" s="168" t="s">
        <v>12986</v>
      </c>
      <c r="C5975" s="31" t="s">
        <v>1732</v>
      </c>
      <c r="D5975" s="168" t="s">
        <v>12987</v>
      </c>
      <c r="E5975" s="31" t="s">
        <v>12988</v>
      </c>
      <c r="F5975" s="31" t="s">
        <v>131</v>
      </c>
      <c r="G5975" s="168" t="s">
        <v>6811</v>
      </c>
      <c r="H5975" s="31" t="s">
        <v>6812</v>
      </c>
      <c r="I5975" s="168" t="s">
        <v>1729</v>
      </c>
      <c r="J5975" s="173">
        <v>1.0</v>
      </c>
      <c r="K5975" s="31" t="s">
        <v>82</v>
      </c>
      <c r="L5975" s="31" t="s">
        <v>134</v>
      </c>
      <c r="M5975" s="174">
        <v>45765.0</v>
      </c>
      <c r="N5975" s="31" t="s">
        <v>2</v>
      </c>
      <c r="O5975" s="173">
        <v>1.0</v>
      </c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</row>
    <row r="5976">
      <c r="A5976" s="99" t="s">
        <v>13053</v>
      </c>
      <c r="B5976" s="168" t="s">
        <v>13054</v>
      </c>
      <c r="C5976" s="31" t="s">
        <v>1725</v>
      </c>
      <c r="D5976" s="168" t="s">
        <v>13055</v>
      </c>
      <c r="E5976" s="31" t="s">
        <v>2149</v>
      </c>
      <c r="F5976" s="31" t="s">
        <v>725</v>
      </c>
      <c r="G5976" s="163" t="s">
        <v>1728</v>
      </c>
      <c r="H5976" s="31" t="s">
        <v>1728</v>
      </c>
      <c r="I5976" s="168" t="s">
        <v>1755</v>
      </c>
      <c r="J5976" s="173">
        <v>1.0</v>
      </c>
      <c r="K5976" s="31" t="s">
        <v>9</v>
      </c>
      <c r="L5976" s="31" t="s">
        <v>134</v>
      </c>
      <c r="M5976" s="174">
        <v>45765.0</v>
      </c>
      <c r="N5976" s="31" t="s">
        <v>2</v>
      </c>
      <c r="O5976" s="173">
        <v>1.0</v>
      </c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</row>
    <row r="5977">
      <c r="A5977" s="99" t="s">
        <v>13056</v>
      </c>
      <c r="B5977" s="168" t="s">
        <v>13017</v>
      </c>
      <c r="C5977" s="31" t="s">
        <v>1732</v>
      </c>
      <c r="D5977" s="168" t="s">
        <v>13018</v>
      </c>
      <c r="E5977" s="31" t="s">
        <v>13019</v>
      </c>
      <c r="F5977" s="31" t="s">
        <v>132</v>
      </c>
      <c r="G5977" s="168" t="s">
        <v>7876</v>
      </c>
      <c r="H5977" s="31" t="s">
        <v>7873</v>
      </c>
      <c r="I5977" s="168" t="s">
        <v>1755</v>
      </c>
      <c r="J5977" s="173">
        <v>1.0</v>
      </c>
      <c r="K5977" s="31" t="s">
        <v>9</v>
      </c>
      <c r="L5977" s="31" t="s">
        <v>134</v>
      </c>
      <c r="M5977" s="174">
        <v>45765.0</v>
      </c>
      <c r="N5977" s="31" t="s">
        <v>2</v>
      </c>
      <c r="O5977" s="173">
        <v>1.0</v>
      </c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</row>
    <row r="5978">
      <c r="A5978" s="99" t="s">
        <v>13057</v>
      </c>
      <c r="B5978" s="168" t="s">
        <v>13058</v>
      </c>
      <c r="C5978" s="31" t="s">
        <v>1725</v>
      </c>
      <c r="D5978" s="168" t="s">
        <v>13059</v>
      </c>
      <c r="E5978" s="31" t="s">
        <v>2129</v>
      </c>
      <c r="F5978" s="31" t="s">
        <v>830</v>
      </c>
      <c r="G5978" s="163" t="s">
        <v>1728</v>
      </c>
      <c r="H5978" s="31" t="s">
        <v>1728</v>
      </c>
      <c r="I5978" s="168" t="s">
        <v>1755</v>
      </c>
      <c r="J5978" s="173">
        <v>1.0</v>
      </c>
      <c r="K5978" s="31" t="s">
        <v>9</v>
      </c>
      <c r="L5978" s="31" t="s">
        <v>134</v>
      </c>
      <c r="M5978" s="174">
        <v>45765.0</v>
      </c>
      <c r="N5978" s="31" t="s">
        <v>2</v>
      </c>
      <c r="O5978" s="173">
        <v>1.0</v>
      </c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</row>
    <row r="5979">
      <c r="A5979" s="99" t="s">
        <v>13060</v>
      </c>
      <c r="B5979" s="168" t="s">
        <v>13061</v>
      </c>
      <c r="C5979" s="31" t="s">
        <v>1725</v>
      </c>
      <c r="D5979" s="168" t="s">
        <v>13062</v>
      </c>
      <c r="E5979" s="31" t="s">
        <v>13063</v>
      </c>
      <c r="F5979" s="31" t="s">
        <v>129</v>
      </c>
      <c r="G5979" s="163" t="s">
        <v>1728</v>
      </c>
      <c r="H5979" s="31" t="s">
        <v>1728</v>
      </c>
      <c r="I5979" s="168" t="s">
        <v>1755</v>
      </c>
      <c r="J5979" s="173">
        <v>1.0</v>
      </c>
      <c r="K5979" s="31" t="s">
        <v>9</v>
      </c>
      <c r="L5979" s="31" t="s">
        <v>134</v>
      </c>
      <c r="M5979" s="174">
        <v>45765.0</v>
      </c>
      <c r="N5979" s="31" t="s">
        <v>2</v>
      </c>
      <c r="O5979" s="173">
        <v>1.0</v>
      </c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</row>
    <row r="5980">
      <c r="A5980" s="99" t="s">
        <v>13064</v>
      </c>
      <c r="B5980" s="168" t="s">
        <v>13065</v>
      </c>
      <c r="C5980" s="31" t="s">
        <v>1725</v>
      </c>
      <c r="D5980" s="168" t="s">
        <v>13066</v>
      </c>
      <c r="E5980" s="31" t="s">
        <v>13067</v>
      </c>
      <c r="F5980" s="31" t="s">
        <v>830</v>
      </c>
      <c r="G5980" s="163" t="s">
        <v>1728</v>
      </c>
      <c r="H5980" s="31" t="s">
        <v>1728</v>
      </c>
      <c r="I5980" s="168" t="s">
        <v>1755</v>
      </c>
      <c r="J5980" s="173">
        <v>1.0</v>
      </c>
      <c r="K5980" s="31" t="s">
        <v>9</v>
      </c>
      <c r="L5980" s="31" t="s">
        <v>134</v>
      </c>
      <c r="M5980" s="174">
        <v>45765.0</v>
      </c>
      <c r="N5980" s="31" t="s">
        <v>2</v>
      </c>
      <c r="O5980" s="173">
        <v>1.0</v>
      </c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</row>
    <row r="5981">
      <c r="A5981" s="99" t="s">
        <v>13068</v>
      </c>
      <c r="B5981" s="168" t="s">
        <v>12964</v>
      </c>
      <c r="C5981" s="31" t="s">
        <v>1735</v>
      </c>
      <c r="D5981" s="168" t="s">
        <v>12965</v>
      </c>
      <c r="E5981" s="31" t="s">
        <v>9747</v>
      </c>
      <c r="F5981" s="31" t="s">
        <v>178</v>
      </c>
      <c r="G5981" s="168" t="s">
        <v>8012</v>
      </c>
      <c r="H5981" s="31" t="s">
        <v>7841</v>
      </c>
      <c r="I5981" s="168" t="s">
        <v>1729</v>
      </c>
      <c r="J5981" s="173">
        <v>1.0</v>
      </c>
      <c r="K5981" s="31" t="s">
        <v>82</v>
      </c>
      <c r="L5981" s="31" t="s">
        <v>134</v>
      </c>
      <c r="M5981" s="174">
        <v>45765.0</v>
      </c>
      <c r="N5981" s="31" t="s">
        <v>2</v>
      </c>
      <c r="O5981" s="173">
        <v>1.0</v>
      </c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</row>
    <row r="5982">
      <c r="A5982" s="99" t="s">
        <v>13069</v>
      </c>
      <c r="B5982" s="168" t="s">
        <v>12964</v>
      </c>
      <c r="C5982" s="31" t="s">
        <v>1735</v>
      </c>
      <c r="D5982" s="168" t="s">
        <v>12965</v>
      </c>
      <c r="E5982" s="31" t="s">
        <v>9747</v>
      </c>
      <c r="F5982" s="31" t="s">
        <v>178</v>
      </c>
      <c r="G5982" s="168" t="s">
        <v>8012</v>
      </c>
      <c r="H5982" s="31" t="s">
        <v>7841</v>
      </c>
      <c r="I5982" s="168" t="s">
        <v>1755</v>
      </c>
      <c r="J5982" s="173">
        <v>1.0</v>
      </c>
      <c r="K5982" s="31" t="s">
        <v>9</v>
      </c>
      <c r="L5982" s="31" t="s">
        <v>134</v>
      </c>
      <c r="M5982" s="174">
        <v>45765.0</v>
      </c>
      <c r="N5982" s="31" t="s">
        <v>2</v>
      </c>
      <c r="O5982" s="173">
        <v>1.0</v>
      </c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</row>
    <row r="5983">
      <c r="A5983" s="99" t="s">
        <v>13070</v>
      </c>
      <c r="B5983" s="168" t="s">
        <v>12990</v>
      </c>
      <c r="C5983" s="31" t="s">
        <v>1732</v>
      </c>
      <c r="D5983" s="168" t="s">
        <v>12991</v>
      </c>
      <c r="E5983" s="31" t="s">
        <v>12992</v>
      </c>
      <c r="F5983" s="31" t="s">
        <v>178</v>
      </c>
      <c r="G5983" s="168" t="s">
        <v>8778</v>
      </c>
      <c r="H5983" s="31" t="s">
        <v>8043</v>
      </c>
      <c r="I5983" s="168" t="s">
        <v>1729</v>
      </c>
      <c r="J5983" s="173">
        <v>2.0</v>
      </c>
      <c r="K5983" s="31" t="s">
        <v>82</v>
      </c>
      <c r="L5983" s="31" t="s">
        <v>134</v>
      </c>
      <c r="M5983" s="174">
        <v>45765.0</v>
      </c>
      <c r="N5983" s="31" t="s">
        <v>2</v>
      </c>
      <c r="O5983" s="173">
        <v>2.0</v>
      </c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</row>
    <row r="5984">
      <c r="A5984" s="99" t="s">
        <v>13071</v>
      </c>
      <c r="B5984" s="168" t="s">
        <v>12942</v>
      </c>
      <c r="C5984" s="31" t="s">
        <v>1735</v>
      </c>
      <c r="D5984" s="168" t="s">
        <v>12943</v>
      </c>
      <c r="E5984" s="31" t="s">
        <v>2943</v>
      </c>
      <c r="F5984" s="31" t="s">
        <v>513</v>
      </c>
      <c r="G5984" s="168" t="s">
        <v>8730</v>
      </c>
      <c r="H5984" s="31" t="s">
        <v>8731</v>
      </c>
      <c r="I5984" s="168" t="s">
        <v>1729</v>
      </c>
      <c r="J5984" s="173">
        <v>1.0</v>
      </c>
      <c r="K5984" s="31" t="s">
        <v>82</v>
      </c>
      <c r="L5984" s="31" t="s">
        <v>134</v>
      </c>
      <c r="M5984" s="174">
        <v>45765.0</v>
      </c>
      <c r="N5984" s="31" t="s">
        <v>2</v>
      </c>
      <c r="O5984" s="173">
        <v>1.0</v>
      </c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</row>
    <row r="5985">
      <c r="A5985" s="99" t="s">
        <v>13072</v>
      </c>
      <c r="B5985" s="168" t="s">
        <v>13073</v>
      </c>
      <c r="C5985" s="31" t="s">
        <v>1725</v>
      </c>
      <c r="D5985" s="168" t="s">
        <v>13074</v>
      </c>
      <c r="E5985" s="31" t="s">
        <v>13075</v>
      </c>
      <c r="F5985" s="31" t="s">
        <v>725</v>
      </c>
      <c r="G5985" s="163" t="s">
        <v>1728</v>
      </c>
      <c r="H5985" s="31" t="s">
        <v>1728</v>
      </c>
      <c r="I5985" s="168" t="s">
        <v>1755</v>
      </c>
      <c r="J5985" s="173">
        <v>1.0</v>
      </c>
      <c r="K5985" s="31" t="s">
        <v>9</v>
      </c>
      <c r="L5985" s="31" t="s">
        <v>134</v>
      </c>
      <c r="M5985" s="174">
        <v>45765.0</v>
      </c>
      <c r="N5985" s="31" t="s">
        <v>2</v>
      </c>
      <c r="O5985" s="173">
        <v>1.0</v>
      </c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</row>
    <row r="5986">
      <c r="A5986" s="99" t="s">
        <v>13076</v>
      </c>
      <c r="B5986" s="168" t="s">
        <v>12986</v>
      </c>
      <c r="C5986" s="31" t="s">
        <v>1735</v>
      </c>
      <c r="D5986" s="168" t="s">
        <v>12987</v>
      </c>
      <c r="E5986" s="31" t="s">
        <v>12988</v>
      </c>
      <c r="F5986" s="31" t="s">
        <v>131</v>
      </c>
      <c r="G5986" s="168" t="s">
        <v>6811</v>
      </c>
      <c r="H5986" s="31" t="s">
        <v>6812</v>
      </c>
      <c r="I5986" s="168" t="s">
        <v>1729</v>
      </c>
      <c r="J5986" s="173">
        <v>1.0</v>
      </c>
      <c r="K5986" s="31" t="s">
        <v>82</v>
      </c>
      <c r="L5986" s="31" t="s">
        <v>134</v>
      </c>
      <c r="M5986" s="174">
        <v>45765.0</v>
      </c>
      <c r="N5986" s="31" t="s">
        <v>2</v>
      </c>
      <c r="O5986" s="173">
        <v>1.0</v>
      </c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</row>
    <row r="5987">
      <c r="A5987" s="99" t="s">
        <v>13077</v>
      </c>
      <c r="B5987" s="168" t="s">
        <v>13034</v>
      </c>
      <c r="C5987" s="31" t="s">
        <v>1732</v>
      </c>
      <c r="D5987" s="168" t="s">
        <v>13035</v>
      </c>
      <c r="E5987" s="31" t="s">
        <v>13036</v>
      </c>
      <c r="F5987" s="31" t="s">
        <v>132</v>
      </c>
      <c r="G5987" s="168" t="s">
        <v>7876</v>
      </c>
      <c r="H5987" s="31" t="s">
        <v>7873</v>
      </c>
      <c r="I5987" s="168" t="s">
        <v>1755</v>
      </c>
      <c r="J5987" s="173">
        <v>1.0</v>
      </c>
      <c r="K5987" s="31" t="s">
        <v>9</v>
      </c>
      <c r="L5987" s="31" t="s">
        <v>134</v>
      </c>
      <c r="M5987" s="174">
        <v>45765.0</v>
      </c>
      <c r="N5987" s="31" t="s">
        <v>2</v>
      </c>
      <c r="O5987" s="173">
        <v>1.0</v>
      </c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</row>
    <row r="5988">
      <c r="A5988" s="99" t="s">
        <v>13078</v>
      </c>
      <c r="B5988" s="168" t="s">
        <v>13079</v>
      </c>
      <c r="C5988" s="31" t="s">
        <v>1725</v>
      </c>
      <c r="D5988" s="168" t="s">
        <v>13080</v>
      </c>
      <c r="E5988" s="31" t="s">
        <v>13081</v>
      </c>
      <c r="F5988" s="31" t="s">
        <v>832</v>
      </c>
      <c r="G5988" s="163" t="s">
        <v>1728</v>
      </c>
      <c r="H5988" s="31" t="s">
        <v>1728</v>
      </c>
      <c r="I5988" s="168" t="s">
        <v>1755</v>
      </c>
      <c r="J5988" s="173">
        <v>1.0</v>
      </c>
      <c r="K5988" s="31" t="s">
        <v>9</v>
      </c>
      <c r="L5988" s="31" t="s">
        <v>134</v>
      </c>
      <c r="M5988" s="174">
        <v>45765.0</v>
      </c>
      <c r="N5988" s="31" t="s">
        <v>2</v>
      </c>
      <c r="O5988" s="173">
        <v>1.0</v>
      </c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</row>
    <row r="5989">
      <c r="A5989" s="99" t="s">
        <v>13082</v>
      </c>
      <c r="B5989" s="168" t="s">
        <v>13079</v>
      </c>
      <c r="C5989" s="31" t="s">
        <v>1725</v>
      </c>
      <c r="D5989" s="168" t="s">
        <v>13080</v>
      </c>
      <c r="E5989" s="31" t="s">
        <v>13081</v>
      </c>
      <c r="F5989" s="31" t="s">
        <v>832</v>
      </c>
      <c r="G5989" s="163" t="s">
        <v>1728</v>
      </c>
      <c r="H5989" s="31" t="s">
        <v>1728</v>
      </c>
      <c r="I5989" s="168" t="s">
        <v>1729</v>
      </c>
      <c r="J5989" s="173">
        <v>1.0</v>
      </c>
      <c r="K5989" s="31" t="s">
        <v>82</v>
      </c>
      <c r="L5989" s="31" t="s">
        <v>134</v>
      </c>
      <c r="M5989" s="174">
        <v>45765.0</v>
      </c>
      <c r="N5989" s="31" t="s">
        <v>2</v>
      </c>
      <c r="O5989" s="173">
        <v>1.0</v>
      </c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</row>
    <row r="5990">
      <c r="A5990" s="99" t="s">
        <v>13083</v>
      </c>
      <c r="B5990" s="168" t="s">
        <v>13006</v>
      </c>
      <c r="C5990" s="31" t="s">
        <v>1732</v>
      </c>
      <c r="D5990" s="168" t="s">
        <v>13007</v>
      </c>
      <c r="E5990" s="31" t="s">
        <v>13008</v>
      </c>
      <c r="F5990" s="31" t="s">
        <v>401</v>
      </c>
      <c r="G5990" s="168" t="s">
        <v>8730</v>
      </c>
      <c r="H5990" s="31" t="s">
        <v>8731</v>
      </c>
      <c r="I5990" s="168" t="s">
        <v>1755</v>
      </c>
      <c r="J5990" s="173">
        <v>1.0</v>
      </c>
      <c r="K5990" s="31" t="s">
        <v>9</v>
      </c>
      <c r="L5990" s="31" t="s">
        <v>134</v>
      </c>
      <c r="M5990" s="174">
        <v>45765.0</v>
      </c>
      <c r="N5990" s="31" t="s">
        <v>2</v>
      </c>
      <c r="O5990" s="173">
        <v>1.0</v>
      </c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</row>
    <row r="5991">
      <c r="A5991" s="99" t="s">
        <v>13084</v>
      </c>
      <c r="B5991" s="168" t="s">
        <v>12954</v>
      </c>
      <c r="C5991" s="31" t="s">
        <v>1735</v>
      </c>
      <c r="D5991" s="168" t="s">
        <v>12955</v>
      </c>
      <c r="E5991" s="31" t="s">
        <v>12956</v>
      </c>
      <c r="F5991" s="31" t="s">
        <v>401</v>
      </c>
      <c r="G5991" s="168" t="s">
        <v>1792</v>
      </c>
      <c r="H5991" s="31" t="s">
        <v>1779</v>
      </c>
      <c r="I5991" s="168" t="s">
        <v>1755</v>
      </c>
      <c r="J5991" s="173">
        <v>1.0</v>
      </c>
      <c r="K5991" s="31" t="s">
        <v>9</v>
      </c>
      <c r="L5991" s="31" t="s">
        <v>134</v>
      </c>
      <c r="M5991" s="174">
        <v>45765.0</v>
      </c>
      <c r="N5991" s="31" t="s">
        <v>2</v>
      </c>
      <c r="O5991" s="173">
        <v>1.0</v>
      </c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</row>
    <row r="5992">
      <c r="A5992" s="99" t="s">
        <v>13085</v>
      </c>
      <c r="B5992" s="168" t="s">
        <v>12945</v>
      </c>
      <c r="C5992" s="31" t="s">
        <v>1735</v>
      </c>
      <c r="D5992" s="168" t="s">
        <v>12946</v>
      </c>
      <c r="E5992" s="31" t="s">
        <v>12947</v>
      </c>
      <c r="F5992" s="31" t="s">
        <v>830</v>
      </c>
      <c r="G5992" s="168" t="s">
        <v>6736</v>
      </c>
      <c r="H5992" s="31" t="s">
        <v>6716</v>
      </c>
      <c r="I5992" s="168" t="s">
        <v>1755</v>
      </c>
      <c r="J5992" s="173">
        <v>1.0</v>
      </c>
      <c r="K5992" s="31" t="s">
        <v>9</v>
      </c>
      <c r="L5992" s="31" t="s">
        <v>134</v>
      </c>
      <c r="M5992" s="174">
        <v>45765.0</v>
      </c>
      <c r="N5992" s="31" t="s">
        <v>2</v>
      </c>
      <c r="O5992" s="173">
        <v>1.0</v>
      </c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</row>
    <row r="5993">
      <c r="A5993" s="99" t="s">
        <v>13086</v>
      </c>
      <c r="B5993" s="168" t="s">
        <v>13012</v>
      </c>
      <c r="C5993" s="31" t="s">
        <v>1732</v>
      </c>
      <c r="D5993" s="168" t="s">
        <v>13013</v>
      </c>
      <c r="E5993" s="31" t="s">
        <v>4772</v>
      </c>
      <c r="F5993" s="31" t="s">
        <v>401</v>
      </c>
      <c r="G5993" s="168" t="s">
        <v>1792</v>
      </c>
      <c r="H5993" s="31" t="s">
        <v>1779</v>
      </c>
      <c r="I5993" s="168" t="s">
        <v>1729</v>
      </c>
      <c r="J5993" s="173">
        <v>1.0</v>
      </c>
      <c r="K5993" s="31" t="s">
        <v>82</v>
      </c>
      <c r="L5993" s="31" t="s">
        <v>134</v>
      </c>
      <c r="M5993" s="174">
        <v>45765.0</v>
      </c>
      <c r="N5993" s="31" t="s">
        <v>2</v>
      </c>
      <c r="O5993" s="173">
        <v>1.0</v>
      </c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</row>
    <row r="5994">
      <c r="A5994" s="99" t="s">
        <v>13087</v>
      </c>
      <c r="B5994" s="168" t="s">
        <v>12916</v>
      </c>
      <c r="C5994" s="31" t="s">
        <v>1735</v>
      </c>
      <c r="D5994" s="168" t="s">
        <v>12917</v>
      </c>
      <c r="E5994" s="31" t="s">
        <v>12918</v>
      </c>
      <c r="F5994" s="31" t="s">
        <v>178</v>
      </c>
      <c r="G5994" s="168" t="s">
        <v>11502</v>
      </c>
      <c r="H5994" s="31" t="s">
        <v>11503</v>
      </c>
      <c r="I5994" s="168" t="s">
        <v>1755</v>
      </c>
      <c r="J5994" s="173">
        <v>1.0</v>
      </c>
      <c r="K5994" s="31" t="s">
        <v>9</v>
      </c>
      <c r="L5994" s="31" t="s">
        <v>134</v>
      </c>
      <c r="M5994" s="174">
        <v>45765.0</v>
      </c>
      <c r="N5994" s="31" t="s">
        <v>2</v>
      </c>
      <c r="O5994" s="173">
        <v>1.0</v>
      </c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</row>
    <row r="5995">
      <c r="A5995" s="99" t="s">
        <v>13088</v>
      </c>
      <c r="B5995" s="168" t="s">
        <v>13089</v>
      </c>
      <c r="C5995" s="31" t="s">
        <v>1725</v>
      </c>
      <c r="D5995" s="168" t="s">
        <v>13090</v>
      </c>
      <c r="E5995" s="31" t="s">
        <v>13091</v>
      </c>
      <c r="F5995" s="31" t="s">
        <v>401</v>
      </c>
      <c r="G5995" s="163" t="s">
        <v>1728</v>
      </c>
      <c r="H5995" s="31" t="s">
        <v>1728</v>
      </c>
      <c r="I5995" s="168" t="s">
        <v>1755</v>
      </c>
      <c r="J5995" s="173">
        <v>1.0</v>
      </c>
      <c r="K5995" s="31" t="s">
        <v>9</v>
      </c>
      <c r="L5995" s="31" t="s">
        <v>134</v>
      </c>
      <c r="M5995" s="174">
        <v>45765.0</v>
      </c>
      <c r="N5995" s="31" t="s">
        <v>2</v>
      </c>
      <c r="O5995" s="173">
        <v>1.0</v>
      </c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</row>
    <row r="5996">
      <c r="A5996" s="99" t="s">
        <v>13092</v>
      </c>
      <c r="B5996" s="168" t="s">
        <v>13089</v>
      </c>
      <c r="C5996" s="31" t="s">
        <v>1725</v>
      </c>
      <c r="D5996" s="168" t="s">
        <v>13090</v>
      </c>
      <c r="E5996" s="31" t="s">
        <v>13091</v>
      </c>
      <c r="F5996" s="31" t="s">
        <v>401</v>
      </c>
      <c r="G5996" s="163" t="s">
        <v>1728</v>
      </c>
      <c r="H5996" s="31" t="s">
        <v>1728</v>
      </c>
      <c r="I5996" s="168" t="s">
        <v>1729</v>
      </c>
      <c r="J5996" s="173">
        <v>1.0</v>
      </c>
      <c r="K5996" s="31" t="s">
        <v>82</v>
      </c>
      <c r="L5996" s="31" t="s">
        <v>134</v>
      </c>
      <c r="M5996" s="174">
        <v>45765.0</v>
      </c>
      <c r="N5996" s="31" t="s">
        <v>2</v>
      </c>
      <c r="O5996" s="173">
        <v>1.0</v>
      </c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</row>
    <row r="5997">
      <c r="A5997" s="99" t="s">
        <v>13093</v>
      </c>
      <c r="B5997" s="168" t="s">
        <v>13021</v>
      </c>
      <c r="C5997" s="31" t="s">
        <v>1732</v>
      </c>
      <c r="D5997" s="168" t="s">
        <v>13022</v>
      </c>
      <c r="E5997" s="31" t="s">
        <v>13023</v>
      </c>
      <c r="F5997" s="31" t="s">
        <v>178</v>
      </c>
      <c r="G5997" s="168" t="s">
        <v>8744</v>
      </c>
      <c r="H5997" s="31" t="s">
        <v>8048</v>
      </c>
      <c r="I5997" s="168" t="s">
        <v>1755</v>
      </c>
      <c r="J5997" s="173">
        <v>1.0</v>
      </c>
      <c r="K5997" s="31" t="s">
        <v>9</v>
      </c>
      <c r="L5997" s="31" t="s">
        <v>134</v>
      </c>
      <c r="M5997" s="174">
        <v>45765.0</v>
      </c>
      <c r="N5997" s="31" t="s">
        <v>2</v>
      </c>
      <c r="O5997" s="173">
        <v>1.0</v>
      </c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</row>
    <row r="5998">
      <c r="A5998" s="99" t="s">
        <v>13094</v>
      </c>
      <c r="B5998" s="168" t="s">
        <v>12981</v>
      </c>
      <c r="C5998" s="31" t="s">
        <v>1735</v>
      </c>
      <c r="D5998" s="168" t="s">
        <v>12982</v>
      </c>
      <c r="E5998" s="31" t="s">
        <v>12983</v>
      </c>
      <c r="F5998" s="31" t="s">
        <v>178</v>
      </c>
      <c r="G5998" s="168" t="s">
        <v>6891</v>
      </c>
      <c r="H5998" s="31" t="s">
        <v>6719</v>
      </c>
      <c r="I5998" s="168" t="s">
        <v>1755</v>
      </c>
      <c r="J5998" s="173">
        <v>1.0</v>
      </c>
      <c r="K5998" s="31" t="s">
        <v>9</v>
      </c>
      <c r="L5998" s="31" t="s">
        <v>134</v>
      </c>
      <c r="M5998" s="174">
        <v>45765.0</v>
      </c>
      <c r="N5998" s="31" t="s">
        <v>2</v>
      </c>
      <c r="O5998" s="173">
        <v>1.0</v>
      </c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</row>
    <row r="5999">
      <c r="A5999" s="99" t="s">
        <v>13095</v>
      </c>
      <c r="B5999" s="168" t="s">
        <v>13002</v>
      </c>
      <c r="C5999" s="31" t="s">
        <v>1732</v>
      </c>
      <c r="D5999" s="168" t="s">
        <v>13003</v>
      </c>
      <c r="E5999" s="31" t="s">
        <v>13004</v>
      </c>
      <c r="F5999" s="31" t="s">
        <v>129</v>
      </c>
      <c r="G5999" s="168" t="s">
        <v>8012</v>
      </c>
      <c r="H5999" s="31" t="s">
        <v>7841</v>
      </c>
      <c r="I5999" s="168" t="s">
        <v>1755</v>
      </c>
      <c r="J5999" s="173">
        <v>1.0</v>
      </c>
      <c r="K5999" s="31" t="s">
        <v>9</v>
      </c>
      <c r="L5999" s="31" t="s">
        <v>134</v>
      </c>
      <c r="M5999" s="174">
        <v>45765.0</v>
      </c>
      <c r="N5999" s="31" t="s">
        <v>2</v>
      </c>
      <c r="O5999" s="173">
        <v>1.0</v>
      </c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</row>
    <row r="6000">
      <c r="A6000" s="99" t="s">
        <v>13096</v>
      </c>
      <c r="B6000" s="168" t="s">
        <v>12925</v>
      </c>
      <c r="C6000" s="31" t="s">
        <v>1735</v>
      </c>
      <c r="D6000" s="168" t="s">
        <v>12926</v>
      </c>
      <c r="E6000" s="31" t="s">
        <v>12927</v>
      </c>
      <c r="F6000" s="31" t="s">
        <v>178</v>
      </c>
      <c r="G6000" s="168" t="s">
        <v>8012</v>
      </c>
      <c r="H6000" s="31" t="s">
        <v>7841</v>
      </c>
      <c r="I6000" s="168" t="s">
        <v>1755</v>
      </c>
      <c r="J6000" s="173">
        <v>1.0</v>
      </c>
      <c r="K6000" s="31" t="s">
        <v>9</v>
      </c>
      <c r="L6000" s="31" t="s">
        <v>134</v>
      </c>
      <c r="M6000" s="174">
        <v>45765.0</v>
      </c>
      <c r="N6000" s="31" t="s">
        <v>2</v>
      </c>
      <c r="O6000" s="173">
        <v>1.0</v>
      </c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</row>
    <row r="6001">
      <c r="A6001" s="99" t="s">
        <v>13097</v>
      </c>
      <c r="B6001" s="168" t="s">
        <v>13030</v>
      </c>
      <c r="C6001" s="31" t="s">
        <v>1732</v>
      </c>
      <c r="D6001" s="168" t="s">
        <v>13031</v>
      </c>
      <c r="E6001" s="31" t="s">
        <v>13032</v>
      </c>
      <c r="F6001" s="31" t="s">
        <v>178</v>
      </c>
      <c r="G6001" s="168" t="s">
        <v>6891</v>
      </c>
      <c r="H6001" s="31" t="s">
        <v>6719</v>
      </c>
      <c r="I6001" s="168" t="s">
        <v>1729</v>
      </c>
      <c r="J6001" s="173">
        <v>2.0</v>
      </c>
      <c r="K6001" s="31" t="s">
        <v>82</v>
      </c>
      <c r="L6001" s="31" t="s">
        <v>134</v>
      </c>
      <c r="M6001" s="174">
        <v>45765.0</v>
      </c>
      <c r="N6001" s="31" t="s">
        <v>2</v>
      </c>
      <c r="O6001" s="173">
        <v>2.0</v>
      </c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</row>
    <row r="6002">
      <c r="A6002" s="99" t="s">
        <v>13098</v>
      </c>
      <c r="B6002" s="168" t="s">
        <v>13040</v>
      </c>
      <c r="C6002" s="31" t="s">
        <v>1732</v>
      </c>
      <c r="D6002" s="168" t="s">
        <v>13041</v>
      </c>
      <c r="E6002" s="31" t="s">
        <v>13042</v>
      </c>
      <c r="F6002" s="31" t="s">
        <v>132</v>
      </c>
      <c r="G6002" s="168" t="s">
        <v>6811</v>
      </c>
      <c r="H6002" s="31" t="s">
        <v>6812</v>
      </c>
      <c r="I6002" s="168" t="s">
        <v>1729</v>
      </c>
      <c r="J6002" s="173">
        <v>1.0</v>
      </c>
      <c r="K6002" s="31" t="s">
        <v>82</v>
      </c>
      <c r="L6002" s="31" t="s">
        <v>134</v>
      </c>
      <c r="M6002" s="174">
        <v>45765.0</v>
      </c>
      <c r="N6002" s="31" t="s">
        <v>2</v>
      </c>
      <c r="O6002" s="173">
        <v>1.0</v>
      </c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</row>
    <row r="6003">
      <c r="A6003" s="99" t="s">
        <v>13099</v>
      </c>
      <c r="B6003" s="168" t="s">
        <v>13100</v>
      </c>
      <c r="C6003" s="31" t="s">
        <v>1725</v>
      </c>
      <c r="D6003" s="168" t="s">
        <v>13101</v>
      </c>
      <c r="E6003" s="31" t="s">
        <v>13102</v>
      </c>
      <c r="F6003" s="31" t="s">
        <v>513</v>
      </c>
      <c r="G6003" s="163" t="s">
        <v>1728</v>
      </c>
      <c r="H6003" s="31" t="s">
        <v>1728</v>
      </c>
      <c r="I6003" s="168" t="s">
        <v>1755</v>
      </c>
      <c r="J6003" s="173">
        <v>1.0</v>
      </c>
      <c r="K6003" s="31" t="s">
        <v>9</v>
      </c>
      <c r="L6003" s="31" t="s">
        <v>134</v>
      </c>
      <c r="M6003" s="174">
        <v>45765.0</v>
      </c>
      <c r="N6003" s="31" t="s">
        <v>2</v>
      </c>
      <c r="O6003" s="173">
        <v>1.0</v>
      </c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</row>
    <row r="6004">
      <c r="A6004" s="99" t="s">
        <v>13103</v>
      </c>
      <c r="B6004" s="168" t="s">
        <v>13100</v>
      </c>
      <c r="C6004" s="31" t="s">
        <v>1725</v>
      </c>
      <c r="D6004" s="168" t="s">
        <v>13101</v>
      </c>
      <c r="E6004" s="31" t="s">
        <v>13102</v>
      </c>
      <c r="F6004" s="31" t="s">
        <v>513</v>
      </c>
      <c r="G6004" s="163" t="s">
        <v>1728</v>
      </c>
      <c r="H6004" s="31" t="s">
        <v>1728</v>
      </c>
      <c r="I6004" s="168" t="s">
        <v>1729</v>
      </c>
      <c r="J6004" s="173">
        <v>1.0</v>
      </c>
      <c r="K6004" s="31" t="s">
        <v>82</v>
      </c>
      <c r="L6004" s="31" t="s">
        <v>134</v>
      </c>
      <c r="M6004" s="174">
        <v>45765.0</v>
      </c>
      <c r="N6004" s="31" t="s">
        <v>2</v>
      </c>
      <c r="O6004" s="173">
        <v>1.0</v>
      </c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</row>
    <row r="6005">
      <c r="A6005" s="99" t="s">
        <v>13104</v>
      </c>
      <c r="B6005" s="168" t="s">
        <v>13105</v>
      </c>
      <c r="C6005" s="31" t="s">
        <v>1725</v>
      </c>
      <c r="D6005" s="168" t="s">
        <v>13106</v>
      </c>
      <c r="E6005" s="31" t="s">
        <v>9521</v>
      </c>
      <c r="F6005" s="31" t="s">
        <v>132</v>
      </c>
      <c r="G6005" s="163" t="s">
        <v>1728</v>
      </c>
      <c r="H6005" s="31" t="s">
        <v>1728</v>
      </c>
      <c r="I6005" s="168" t="s">
        <v>1729</v>
      </c>
      <c r="J6005" s="173">
        <v>1.0</v>
      </c>
      <c r="K6005" s="31" t="s">
        <v>82</v>
      </c>
      <c r="L6005" s="31" t="s">
        <v>134</v>
      </c>
      <c r="M6005" s="174">
        <v>45765.0</v>
      </c>
      <c r="N6005" s="31" t="s">
        <v>2</v>
      </c>
      <c r="O6005" s="173">
        <v>1.0</v>
      </c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</row>
    <row r="6006">
      <c r="A6006" s="99" t="s">
        <v>13107</v>
      </c>
      <c r="B6006" s="168" t="s">
        <v>13012</v>
      </c>
      <c r="C6006" s="31" t="s">
        <v>1735</v>
      </c>
      <c r="D6006" s="168" t="s">
        <v>13013</v>
      </c>
      <c r="E6006" s="31" t="s">
        <v>4772</v>
      </c>
      <c r="F6006" s="31" t="s">
        <v>401</v>
      </c>
      <c r="G6006" s="168" t="s">
        <v>1792</v>
      </c>
      <c r="H6006" s="31" t="s">
        <v>1779</v>
      </c>
      <c r="I6006" s="168" t="s">
        <v>1729</v>
      </c>
      <c r="J6006" s="173">
        <v>1.0</v>
      </c>
      <c r="K6006" s="31" t="s">
        <v>82</v>
      </c>
      <c r="L6006" s="31" t="s">
        <v>134</v>
      </c>
      <c r="M6006" s="174">
        <v>45765.0</v>
      </c>
      <c r="N6006" s="31" t="s">
        <v>2</v>
      </c>
      <c r="O6006" s="173">
        <v>1.0</v>
      </c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</row>
    <row r="6007">
      <c r="A6007" s="99" t="s">
        <v>13108</v>
      </c>
      <c r="B6007" s="168" t="s">
        <v>13109</v>
      </c>
      <c r="C6007" s="31" t="s">
        <v>1725</v>
      </c>
      <c r="D6007" s="168" t="s">
        <v>13110</v>
      </c>
      <c r="E6007" s="31" t="s">
        <v>13111</v>
      </c>
      <c r="F6007" s="31" t="s">
        <v>403</v>
      </c>
      <c r="G6007" s="163" t="s">
        <v>1728</v>
      </c>
      <c r="H6007" s="31" t="s">
        <v>1728</v>
      </c>
      <c r="I6007" s="168" t="s">
        <v>1755</v>
      </c>
      <c r="J6007" s="173">
        <v>1.0</v>
      </c>
      <c r="K6007" s="31" t="s">
        <v>9</v>
      </c>
      <c r="L6007" s="31" t="s">
        <v>134</v>
      </c>
      <c r="M6007" s="174">
        <v>45765.0</v>
      </c>
      <c r="N6007" s="31" t="s">
        <v>2</v>
      </c>
      <c r="O6007" s="173">
        <v>1.0</v>
      </c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</row>
    <row r="6008">
      <c r="A6008" s="99" t="s">
        <v>13112</v>
      </c>
      <c r="B6008" s="168" t="s">
        <v>13113</v>
      </c>
      <c r="C6008" s="31" t="s">
        <v>1725</v>
      </c>
      <c r="D6008" s="168" t="s">
        <v>13114</v>
      </c>
      <c r="E6008" s="31" t="s">
        <v>8456</v>
      </c>
      <c r="F6008" s="31" t="s">
        <v>832</v>
      </c>
      <c r="G6008" s="163" t="s">
        <v>1728</v>
      </c>
      <c r="H6008" s="31" t="s">
        <v>1728</v>
      </c>
      <c r="I6008" s="168" t="s">
        <v>1729</v>
      </c>
      <c r="J6008" s="173">
        <v>1.0</v>
      </c>
      <c r="K6008" s="31" t="s">
        <v>82</v>
      </c>
      <c r="L6008" s="31" t="s">
        <v>134</v>
      </c>
      <c r="M6008" s="174">
        <v>45765.0</v>
      </c>
      <c r="N6008" s="31" t="s">
        <v>2</v>
      </c>
      <c r="O6008" s="173">
        <v>1.0</v>
      </c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</row>
    <row r="6009">
      <c r="A6009" s="99" t="s">
        <v>13115</v>
      </c>
      <c r="B6009" s="168" t="s">
        <v>13116</v>
      </c>
      <c r="C6009" s="31" t="s">
        <v>1725</v>
      </c>
      <c r="D6009" s="168" t="s">
        <v>13117</v>
      </c>
      <c r="E6009" s="31" t="s">
        <v>13118</v>
      </c>
      <c r="F6009" s="31" t="s">
        <v>832</v>
      </c>
      <c r="G6009" s="163" t="s">
        <v>1728</v>
      </c>
      <c r="H6009" s="31" t="s">
        <v>1728</v>
      </c>
      <c r="I6009" s="168" t="s">
        <v>1729</v>
      </c>
      <c r="J6009" s="173">
        <v>1.0</v>
      </c>
      <c r="K6009" s="31" t="s">
        <v>82</v>
      </c>
      <c r="L6009" s="31" t="s">
        <v>134</v>
      </c>
      <c r="M6009" s="174">
        <v>45765.0</v>
      </c>
      <c r="N6009" s="31" t="s">
        <v>2</v>
      </c>
      <c r="O6009" s="173">
        <v>1.0</v>
      </c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</row>
    <row r="6010">
      <c r="A6010" s="99" t="s">
        <v>13119</v>
      </c>
      <c r="B6010" s="168" t="s">
        <v>13120</v>
      </c>
      <c r="C6010" s="31" t="s">
        <v>1725</v>
      </c>
      <c r="D6010" s="168" t="s">
        <v>13121</v>
      </c>
      <c r="E6010" s="31" t="s">
        <v>13122</v>
      </c>
      <c r="F6010" s="31" t="s">
        <v>178</v>
      </c>
      <c r="G6010" s="163" t="s">
        <v>1728</v>
      </c>
      <c r="H6010" s="31" t="s">
        <v>1728</v>
      </c>
      <c r="I6010" s="168" t="s">
        <v>1729</v>
      </c>
      <c r="J6010" s="173">
        <v>1.0</v>
      </c>
      <c r="K6010" s="31" t="s">
        <v>82</v>
      </c>
      <c r="L6010" s="31" t="s">
        <v>134</v>
      </c>
      <c r="M6010" s="174">
        <v>45765.0</v>
      </c>
      <c r="N6010" s="31" t="s">
        <v>2</v>
      </c>
      <c r="O6010" s="173">
        <v>1.0</v>
      </c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</row>
    <row r="6011">
      <c r="A6011" s="99" t="s">
        <v>13123</v>
      </c>
      <c r="B6011" s="168" t="s">
        <v>13124</v>
      </c>
      <c r="C6011" s="31" t="s">
        <v>1725</v>
      </c>
      <c r="D6011" s="168" t="s">
        <v>13125</v>
      </c>
      <c r="E6011" s="31" t="s">
        <v>13126</v>
      </c>
      <c r="F6011" s="31" t="s">
        <v>129</v>
      </c>
      <c r="G6011" s="163" t="s">
        <v>1728</v>
      </c>
      <c r="H6011" s="31" t="s">
        <v>1728</v>
      </c>
      <c r="I6011" s="168" t="s">
        <v>1755</v>
      </c>
      <c r="J6011" s="173">
        <v>1.0</v>
      </c>
      <c r="K6011" s="31" t="s">
        <v>9</v>
      </c>
      <c r="L6011" s="31" t="s">
        <v>134</v>
      </c>
      <c r="M6011" s="174">
        <v>45765.0</v>
      </c>
      <c r="N6011" s="31" t="s">
        <v>2</v>
      </c>
      <c r="O6011" s="173">
        <v>1.0</v>
      </c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</row>
    <row r="6012">
      <c r="A6012" s="99" t="s">
        <v>13127</v>
      </c>
      <c r="B6012" s="168" t="s">
        <v>13025</v>
      </c>
      <c r="C6012" s="31" t="s">
        <v>1732</v>
      </c>
      <c r="D6012" s="168" t="s">
        <v>13026</v>
      </c>
      <c r="E6012" s="31" t="s">
        <v>1927</v>
      </c>
      <c r="F6012" s="31" t="s">
        <v>513</v>
      </c>
      <c r="G6012" s="168" t="s">
        <v>8778</v>
      </c>
      <c r="H6012" s="31" t="s">
        <v>8043</v>
      </c>
      <c r="I6012" s="168" t="s">
        <v>1755</v>
      </c>
      <c r="J6012" s="173">
        <v>1.0</v>
      </c>
      <c r="K6012" s="31" t="s">
        <v>9</v>
      </c>
      <c r="L6012" s="31" t="s">
        <v>134</v>
      </c>
      <c r="M6012" s="174">
        <v>45765.0</v>
      </c>
      <c r="N6012" s="31" t="s">
        <v>2</v>
      </c>
      <c r="O6012" s="173">
        <v>1.0</v>
      </c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</row>
    <row r="6013">
      <c r="A6013" s="99" t="s">
        <v>13128</v>
      </c>
      <c r="B6013" s="168" t="s">
        <v>13021</v>
      </c>
      <c r="C6013" s="31" t="s">
        <v>1735</v>
      </c>
      <c r="D6013" s="168" t="s">
        <v>13022</v>
      </c>
      <c r="E6013" s="31" t="s">
        <v>13023</v>
      </c>
      <c r="F6013" s="31" t="s">
        <v>178</v>
      </c>
      <c r="G6013" s="168" t="s">
        <v>8744</v>
      </c>
      <c r="H6013" s="31" t="s">
        <v>8048</v>
      </c>
      <c r="I6013" s="168" t="s">
        <v>1755</v>
      </c>
      <c r="J6013" s="173">
        <v>1.0</v>
      </c>
      <c r="K6013" s="31" t="s">
        <v>9</v>
      </c>
      <c r="L6013" s="31" t="s">
        <v>134</v>
      </c>
      <c r="M6013" s="174">
        <v>45765.0</v>
      </c>
      <c r="N6013" s="31" t="s">
        <v>2</v>
      </c>
      <c r="O6013" s="173">
        <v>1.0</v>
      </c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</row>
    <row r="6014">
      <c r="A6014" s="99" t="s">
        <v>13129</v>
      </c>
      <c r="B6014" s="168" t="s">
        <v>12899</v>
      </c>
      <c r="C6014" s="31" t="s">
        <v>1735</v>
      </c>
      <c r="D6014" s="168" t="s">
        <v>12900</v>
      </c>
      <c r="E6014" s="31" t="s">
        <v>12901</v>
      </c>
      <c r="F6014" s="31" t="s">
        <v>403</v>
      </c>
      <c r="G6014" s="168" t="s">
        <v>8730</v>
      </c>
      <c r="H6014" s="31" t="s">
        <v>8731</v>
      </c>
      <c r="I6014" s="168" t="s">
        <v>1729</v>
      </c>
      <c r="J6014" s="173">
        <v>1.0</v>
      </c>
      <c r="K6014" s="31" t="s">
        <v>82</v>
      </c>
      <c r="L6014" s="31" t="s">
        <v>134</v>
      </c>
      <c r="M6014" s="174">
        <v>45765.0</v>
      </c>
      <c r="N6014" s="31" t="s">
        <v>2</v>
      </c>
      <c r="O6014" s="173">
        <v>1.0</v>
      </c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</row>
    <row r="6015">
      <c r="A6015" s="99" t="s">
        <v>13130</v>
      </c>
      <c r="B6015" s="168" t="s">
        <v>13089</v>
      </c>
      <c r="C6015" s="31" t="s">
        <v>1732</v>
      </c>
      <c r="D6015" s="168" t="s">
        <v>13090</v>
      </c>
      <c r="E6015" s="31" t="s">
        <v>13091</v>
      </c>
      <c r="F6015" s="31" t="s">
        <v>401</v>
      </c>
      <c r="G6015" s="168" t="s">
        <v>8778</v>
      </c>
      <c r="H6015" s="31" t="s">
        <v>8043</v>
      </c>
      <c r="I6015" s="168" t="s">
        <v>1729</v>
      </c>
      <c r="J6015" s="173">
        <v>1.0</v>
      </c>
      <c r="K6015" s="31" t="s">
        <v>82</v>
      </c>
      <c r="L6015" s="31" t="s">
        <v>134</v>
      </c>
      <c r="M6015" s="174">
        <v>45765.0</v>
      </c>
      <c r="N6015" s="31" t="s">
        <v>2</v>
      </c>
      <c r="O6015" s="173">
        <v>1.0</v>
      </c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</row>
    <row r="6016">
      <c r="A6016" s="99" t="s">
        <v>13131</v>
      </c>
      <c r="B6016" s="168" t="s">
        <v>13017</v>
      </c>
      <c r="C6016" s="31" t="s">
        <v>1735</v>
      </c>
      <c r="D6016" s="168" t="s">
        <v>13018</v>
      </c>
      <c r="E6016" s="31" t="s">
        <v>13019</v>
      </c>
      <c r="F6016" s="31" t="s">
        <v>132</v>
      </c>
      <c r="G6016" s="168" t="s">
        <v>7876</v>
      </c>
      <c r="H6016" s="31" t="s">
        <v>7873</v>
      </c>
      <c r="I6016" s="168" t="s">
        <v>1755</v>
      </c>
      <c r="J6016" s="173">
        <v>1.0</v>
      </c>
      <c r="K6016" s="31" t="s">
        <v>9</v>
      </c>
      <c r="L6016" s="31" t="s">
        <v>134</v>
      </c>
      <c r="M6016" s="174">
        <v>45765.0</v>
      </c>
      <c r="N6016" s="31" t="s">
        <v>2</v>
      </c>
      <c r="O6016" s="173">
        <v>1.0</v>
      </c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</row>
    <row r="6017">
      <c r="A6017" s="99" t="s">
        <v>13132</v>
      </c>
      <c r="B6017" s="168" t="s">
        <v>13058</v>
      </c>
      <c r="C6017" s="31" t="s">
        <v>1732</v>
      </c>
      <c r="D6017" s="168" t="s">
        <v>13059</v>
      </c>
      <c r="E6017" s="31" t="s">
        <v>2129</v>
      </c>
      <c r="F6017" s="31" t="s">
        <v>830</v>
      </c>
      <c r="G6017" s="168" t="s">
        <v>6811</v>
      </c>
      <c r="H6017" s="31" t="s">
        <v>6812</v>
      </c>
      <c r="I6017" s="168" t="s">
        <v>1755</v>
      </c>
      <c r="J6017" s="173">
        <v>1.0</v>
      </c>
      <c r="K6017" s="31" t="s">
        <v>9</v>
      </c>
      <c r="L6017" s="31" t="s">
        <v>134</v>
      </c>
      <c r="M6017" s="174">
        <v>45765.0</v>
      </c>
      <c r="N6017" s="31" t="s">
        <v>2</v>
      </c>
      <c r="O6017" s="173">
        <v>1.0</v>
      </c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</row>
    <row r="6018">
      <c r="A6018" s="99" t="s">
        <v>13133</v>
      </c>
      <c r="B6018" s="168" t="s">
        <v>13134</v>
      </c>
      <c r="C6018" s="31" t="s">
        <v>1725</v>
      </c>
      <c r="D6018" s="168" t="s">
        <v>13135</v>
      </c>
      <c r="E6018" s="31" t="s">
        <v>11815</v>
      </c>
      <c r="F6018" s="31" t="s">
        <v>725</v>
      </c>
      <c r="G6018" s="163" t="s">
        <v>1728</v>
      </c>
      <c r="H6018" s="31" t="s">
        <v>1728</v>
      </c>
      <c r="I6018" s="168" t="s">
        <v>1755</v>
      </c>
      <c r="J6018" s="173">
        <v>1.0</v>
      </c>
      <c r="K6018" s="31" t="s">
        <v>9</v>
      </c>
      <c r="L6018" s="31" t="s">
        <v>134</v>
      </c>
      <c r="M6018" s="174">
        <v>45765.0</v>
      </c>
      <c r="N6018" s="31" t="s">
        <v>2</v>
      </c>
      <c r="O6018" s="173">
        <v>1.0</v>
      </c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</row>
    <row r="6019">
      <c r="A6019" s="99" t="s">
        <v>13136</v>
      </c>
      <c r="B6019" s="168" t="s">
        <v>13030</v>
      </c>
      <c r="C6019" s="31" t="s">
        <v>1735</v>
      </c>
      <c r="D6019" s="168" t="s">
        <v>13031</v>
      </c>
      <c r="E6019" s="31" t="s">
        <v>13032</v>
      </c>
      <c r="F6019" s="31" t="s">
        <v>178</v>
      </c>
      <c r="G6019" s="168" t="s">
        <v>6891</v>
      </c>
      <c r="H6019" s="31" t="s">
        <v>6719</v>
      </c>
      <c r="I6019" s="168" t="s">
        <v>1729</v>
      </c>
      <c r="J6019" s="173">
        <v>2.0</v>
      </c>
      <c r="K6019" s="31" t="s">
        <v>82</v>
      </c>
      <c r="L6019" s="31" t="s">
        <v>134</v>
      </c>
      <c r="M6019" s="174">
        <v>45765.0</v>
      </c>
      <c r="N6019" s="31" t="s">
        <v>2</v>
      </c>
      <c r="O6019" s="173">
        <v>2.0</v>
      </c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</row>
    <row r="6020">
      <c r="A6020" s="99" t="s">
        <v>13137</v>
      </c>
      <c r="B6020" s="168" t="s">
        <v>13100</v>
      </c>
      <c r="C6020" s="31" t="s">
        <v>1732</v>
      </c>
      <c r="D6020" s="168" t="s">
        <v>13101</v>
      </c>
      <c r="E6020" s="31" t="s">
        <v>13102</v>
      </c>
      <c r="F6020" s="31" t="s">
        <v>513</v>
      </c>
      <c r="G6020" s="168" t="s">
        <v>8778</v>
      </c>
      <c r="H6020" s="31" t="s">
        <v>8043</v>
      </c>
      <c r="I6020" s="168" t="s">
        <v>1729</v>
      </c>
      <c r="J6020" s="173">
        <v>1.0</v>
      </c>
      <c r="K6020" s="31" t="s">
        <v>82</v>
      </c>
      <c r="L6020" s="31" t="s">
        <v>134</v>
      </c>
      <c r="M6020" s="174">
        <v>45765.0</v>
      </c>
      <c r="N6020" s="31" t="s">
        <v>2</v>
      </c>
      <c r="O6020" s="173">
        <v>1.0</v>
      </c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</row>
    <row r="6021">
      <c r="A6021" s="99" t="s">
        <v>13138</v>
      </c>
      <c r="B6021" s="168" t="s">
        <v>13045</v>
      </c>
      <c r="C6021" s="31" t="s">
        <v>1732</v>
      </c>
      <c r="D6021" s="168" t="s">
        <v>13046</v>
      </c>
      <c r="E6021" s="31" t="s">
        <v>13047</v>
      </c>
      <c r="F6021" s="31" t="s">
        <v>129</v>
      </c>
      <c r="G6021" s="168" t="s">
        <v>6891</v>
      </c>
      <c r="H6021" s="31" t="s">
        <v>6719</v>
      </c>
      <c r="I6021" s="168" t="s">
        <v>1755</v>
      </c>
      <c r="J6021" s="173">
        <v>1.0</v>
      </c>
      <c r="K6021" s="31" t="s">
        <v>9</v>
      </c>
      <c r="L6021" s="31" t="s">
        <v>134</v>
      </c>
      <c r="M6021" s="174">
        <v>45765.0</v>
      </c>
      <c r="N6021" s="31" t="s">
        <v>2</v>
      </c>
      <c r="O6021" s="173">
        <v>1.0</v>
      </c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</row>
    <row r="6022">
      <c r="A6022" s="99" t="s">
        <v>13139</v>
      </c>
      <c r="B6022" s="168" t="s">
        <v>13140</v>
      </c>
      <c r="C6022" s="31" t="s">
        <v>1725</v>
      </c>
      <c r="D6022" s="168" t="s">
        <v>13141</v>
      </c>
      <c r="E6022" s="31" t="s">
        <v>5500</v>
      </c>
      <c r="F6022" s="31" t="s">
        <v>178</v>
      </c>
      <c r="G6022" s="163" t="s">
        <v>1728</v>
      </c>
      <c r="H6022" s="31" t="s">
        <v>1728</v>
      </c>
      <c r="I6022" s="168" t="s">
        <v>1755</v>
      </c>
      <c r="J6022" s="173">
        <v>1.0</v>
      </c>
      <c r="K6022" s="31" t="s">
        <v>9</v>
      </c>
      <c r="L6022" s="31" t="s">
        <v>134</v>
      </c>
      <c r="M6022" s="174">
        <v>45765.0</v>
      </c>
      <c r="N6022" s="31" t="s">
        <v>2</v>
      </c>
      <c r="O6022" s="173">
        <v>1.0</v>
      </c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</row>
    <row r="6023">
      <c r="A6023" s="99" t="s">
        <v>13142</v>
      </c>
      <c r="B6023" s="168" t="s">
        <v>12977</v>
      </c>
      <c r="C6023" s="31" t="s">
        <v>1735</v>
      </c>
      <c r="D6023" s="168" t="s">
        <v>12978</v>
      </c>
      <c r="E6023" s="31" t="s">
        <v>12979</v>
      </c>
      <c r="F6023" s="31" t="s">
        <v>131</v>
      </c>
      <c r="G6023" s="168" t="s">
        <v>7953</v>
      </c>
      <c r="H6023" s="31" t="s">
        <v>7912</v>
      </c>
      <c r="I6023" s="168" t="s">
        <v>1755</v>
      </c>
      <c r="J6023" s="173">
        <v>1.0</v>
      </c>
      <c r="K6023" s="31" t="s">
        <v>9</v>
      </c>
      <c r="L6023" s="31" t="s">
        <v>134</v>
      </c>
      <c r="M6023" s="174">
        <v>45765.0</v>
      </c>
      <c r="N6023" s="31" t="s">
        <v>2</v>
      </c>
      <c r="O6023" s="173">
        <v>1.0</v>
      </c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</row>
    <row r="6024">
      <c r="A6024" s="99" t="s">
        <v>13143</v>
      </c>
      <c r="B6024" s="168" t="s">
        <v>13002</v>
      </c>
      <c r="C6024" s="31" t="s">
        <v>1735</v>
      </c>
      <c r="D6024" s="168" t="s">
        <v>13003</v>
      </c>
      <c r="E6024" s="31" t="s">
        <v>13004</v>
      </c>
      <c r="F6024" s="31" t="s">
        <v>129</v>
      </c>
      <c r="G6024" s="168" t="s">
        <v>8012</v>
      </c>
      <c r="H6024" s="31" t="s">
        <v>7841</v>
      </c>
      <c r="I6024" s="168" t="s">
        <v>1755</v>
      </c>
      <c r="J6024" s="173">
        <v>1.0</v>
      </c>
      <c r="K6024" s="31" t="s">
        <v>9</v>
      </c>
      <c r="L6024" s="31" t="s">
        <v>134</v>
      </c>
      <c r="M6024" s="174">
        <v>45765.0</v>
      </c>
      <c r="N6024" s="31" t="s">
        <v>2</v>
      </c>
      <c r="O6024" s="173">
        <v>1.0</v>
      </c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</row>
    <row r="6025">
      <c r="A6025" s="99" t="s">
        <v>13144</v>
      </c>
      <c r="B6025" s="168" t="s">
        <v>13054</v>
      </c>
      <c r="C6025" s="31" t="s">
        <v>1732</v>
      </c>
      <c r="D6025" s="168" t="s">
        <v>13055</v>
      </c>
      <c r="E6025" s="31" t="s">
        <v>2149</v>
      </c>
      <c r="F6025" s="31" t="s">
        <v>725</v>
      </c>
      <c r="G6025" s="168" t="s">
        <v>6891</v>
      </c>
      <c r="H6025" s="31" t="s">
        <v>6719</v>
      </c>
      <c r="I6025" s="168" t="s">
        <v>1755</v>
      </c>
      <c r="J6025" s="173">
        <v>1.0</v>
      </c>
      <c r="K6025" s="31" t="s">
        <v>9</v>
      </c>
      <c r="L6025" s="31" t="s">
        <v>134</v>
      </c>
      <c r="M6025" s="174">
        <v>45765.0</v>
      </c>
      <c r="N6025" s="31" t="s">
        <v>2</v>
      </c>
      <c r="O6025" s="173">
        <v>1.0</v>
      </c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</row>
    <row r="6026">
      <c r="A6026" s="99" t="s">
        <v>13145</v>
      </c>
      <c r="B6026" s="168" t="s">
        <v>13146</v>
      </c>
      <c r="C6026" s="31" t="s">
        <v>1725</v>
      </c>
      <c r="D6026" s="168" t="s">
        <v>13147</v>
      </c>
      <c r="E6026" s="31" t="s">
        <v>13148</v>
      </c>
      <c r="F6026" s="31" t="s">
        <v>832</v>
      </c>
      <c r="G6026" s="163" t="s">
        <v>1728</v>
      </c>
      <c r="H6026" s="31" t="s">
        <v>1728</v>
      </c>
      <c r="I6026" s="168" t="s">
        <v>1755</v>
      </c>
      <c r="J6026" s="173">
        <v>1.0</v>
      </c>
      <c r="K6026" s="31" t="s">
        <v>9</v>
      </c>
      <c r="L6026" s="31" t="s">
        <v>134</v>
      </c>
      <c r="M6026" s="174">
        <v>45765.0</v>
      </c>
      <c r="N6026" s="31" t="s">
        <v>2</v>
      </c>
      <c r="O6026" s="173">
        <v>1.0</v>
      </c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</row>
    <row r="6027">
      <c r="A6027" s="99" t="s">
        <v>13149</v>
      </c>
      <c r="B6027" s="168" t="s">
        <v>13034</v>
      </c>
      <c r="C6027" s="31" t="s">
        <v>1735</v>
      </c>
      <c r="D6027" s="168" t="s">
        <v>13035</v>
      </c>
      <c r="E6027" s="31" t="s">
        <v>13036</v>
      </c>
      <c r="F6027" s="31" t="s">
        <v>132</v>
      </c>
      <c r="G6027" s="168" t="s">
        <v>7876</v>
      </c>
      <c r="H6027" s="31" t="s">
        <v>7873</v>
      </c>
      <c r="I6027" s="168" t="s">
        <v>1755</v>
      </c>
      <c r="J6027" s="173">
        <v>1.0</v>
      </c>
      <c r="K6027" s="31" t="s">
        <v>9</v>
      </c>
      <c r="L6027" s="31" t="s">
        <v>134</v>
      </c>
      <c r="M6027" s="174">
        <v>45765.0</v>
      </c>
      <c r="N6027" s="31" t="s">
        <v>2</v>
      </c>
      <c r="O6027" s="173">
        <v>1.0</v>
      </c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</row>
    <row r="6028">
      <c r="A6028" s="99" t="s">
        <v>13150</v>
      </c>
      <c r="B6028" s="168" t="s">
        <v>13151</v>
      </c>
      <c r="C6028" s="31" t="s">
        <v>1725</v>
      </c>
      <c r="D6028" s="168" t="s">
        <v>13152</v>
      </c>
      <c r="E6028" s="31" t="s">
        <v>13153</v>
      </c>
      <c r="F6028" s="31" t="s">
        <v>725</v>
      </c>
      <c r="G6028" s="163" t="s">
        <v>1728</v>
      </c>
      <c r="H6028" s="31" t="s">
        <v>1728</v>
      </c>
      <c r="I6028" s="168" t="s">
        <v>1755</v>
      </c>
      <c r="J6028" s="173">
        <v>1.0</v>
      </c>
      <c r="K6028" s="31" t="s">
        <v>9</v>
      </c>
      <c r="L6028" s="31" t="s">
        <v>134</v>
      </c>
      <c r="M6028" s="174">
        <v>45765.0</v>
      </c>
      <c r="N6028" s="31" t="s">
        <v>2</v>
      </c>
      <c r="O6028" s="173">
        <v>1.0</v>
      </c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</row>
    <row r="6029">
      <c r="A6029" s="99" t="s">
        <v>13154</v>
      </c>
      <c r="B6029" s="168" t="s">
        <v>12990</v>
      </c>
      <c r="C6029" s="31" t="s">
        <v>1735</v>
      </c>
      <c r="D6029" s="168" t="s">
        <v>12991</v>
      </c>
      <c r="E6029" s="31" t="s">
        <v>12992</v>
      </c>
      <c r="F6029" s="31" t="s">
        <v>178</v>
      </c>
      <c r="G6029" s="168" t="s">
        <v>8778</v>
      </c>
      <c r="H6029" s="31" t="s">
        <v>8043</v>
      </c>
      <c r="I6029" s="168" t="s">
        <v>1729</v>
      </c>
      <c r="J6029" s="173">
        <v>2.0</v>
      </c>
      <c r="K6029" s="31" t="s">
        <v>82</v>
      </c>
      <c r="L6029" s="31" t="s">
        <v>134</v>
      </c>
      <c r="M6029" s="174">
        <v>45765.0</v>
      </c>
      <c r="N6029" s="31" t="s">
        <v>2</v>
      </c>
      <c r="O6029" s="173">
        <v>2.0</v>
      </c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</row>
    <row r="6030">
      <c r="A6030" s="99" t="s">
        <v>13155</v>
      </c>
      <c r="B6030" s="168" t="s">
        <v>12950</v>
      </c>
      <c r="C6030" s="31" t="s">
        <v>1735</v>
      </c>
      <c r="D6030" s="168" t="s">
        <v>12951</v>
      </c>
      <c r="E6030" s="31" t="s">
        <v>12952</v>
      </c>
      <c r="F6030" s="31" t="s">
        <v>725</v>
      </c>
      <c r="G6030" s="168" t="s">
        <v>8012</v>
      </c>
      <c r="H6030" s="31" t="s">
        <v>7841</v>
      </c>
      <c r="I6030" s="168" t="s">
        <v>1755</v>
      </c>
      <c r="J6030" s="173">
        <v>1.0</v>
      </c>
      <c r="K6030" s="31" t="s">
        <v>9</v>
      </c>
      <c r="L6030" s="31" t="s">
        <v>134</v>
      </c>
      <c r="M6030" s="174">
        <v>45765.0</v>
      </c>
      <c r="N6030" s="31" t="s">
        <v>2</v>
      </c>
      <c r="O6030" s="173">
        <v>1.0</v>
      </c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</row>
    <row r="6031">
      <c r="A6031" s="99" t="s">
        <v>13156</v>
      </c>
      <c r="B6031" s="168" t="s">
        <v>13061</v>
      </c>
      <c r="C6031" s="31" t="s">
        <v>1732</v>
      </c>
      <c r="D6031" s="168" t="s">
        <v>13062</v>
      </c>
      <c r="E6031" s="31" t="s">
        <v>13063</v>
      </c>
      <c r="F6031" s="31" t="s">
        <v>129</v>
      </c>
      <c r="G6031" s="168" t="s">
        <v>11502</v>
      </c>
      <c r="H6031" s="31" t="s">
        <v>11503</v>
      </c>
      <c r="I6031" s="168" t="s">
        <v>1755</v>
      </c>
      <c r="J6031" s="173">
        <v>1.0</v>
      </c>
      <c r="K6031" s="31" t="s">
        <v>9</v>
      </c>
      <c r="L6031" s="31" t="s">
        <v>134</v>
      </c>
      <c r="M6031" s="174">
        <v>45765.0</v>
      </c>
      <c r="N6031" s="31" t="s">
        <v>2</v>
      </c>
      <c r="O6031" s="173">
        <v>1.0</v>
      </c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</row>
    <row r="6032">
      <c r="A6032" s="99" t="s">
        <v>13157</v>
      </c>
      <c r="B6032" s="168" t="s">
        <v>13073</v>
      </c>
      <c r="C6032" s="31" t="s">
        <v>1732</v>
      </c>
      <c r="D6032" s="168" t="s">
        <v>13074</v>
      </c>
      <c r="E6032" s="31" t="s">
        <v>13075</v>
      </c>
      <c r="F6032" s="31" t="s">
        <v>725</v>
      </c>
      <c r="G6032" s="168" t="s">
        <v>8012</v>
      </c>
      <c r="H6032" s="31" t="s">
        <v>7841</v>
      </c>
      <c r="I6032" s="168" t="s">
        <v>1755</v>
      </c>
      <c r="J6032" s="173">
        <v>1.0</v>
      </c>
      <c r="K6032" s="31" t="s">
        <v>9</v>
      </c>
      <c r="L6032" s="31" t="s">
        <v>134</v>
      </c>
      <c r="M6032" s="174">
        <v>45765.0</v>
      </c>
      <c r="N6032" s="31" t="s">
        <v>2</v>
      </c>
      <c r="O6032" s="173">
        <v>1.0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</row>
    <row r="6033">
      <c r="A6033" s="99" t="s">
        <v>13158</v>
      </c>
      <c r="B6033" s="168" t="s">
        <v>13105</v>
      </c>
      <c r="C6033" s="31" t="s">
        <v>1732</v>
      </c>
      <c r="D6033" s="168" t="s">
        <v>13106</v>
      </c>
      <c r="E6033" s="31" t="s">
        <v>9521</v>
      </c>
      <c r="F6033" s="31" t="s">
        <v>132</v>
      </c>
      <c r="G6033" s="168" t="s">
        <v>7953</v>
      </c>
      <c r="H6033" s="31" t="s">
        <v>7912</v>
      </c>
      <c r="I6033" s="168" t="s">
        <v>1729</v>
      </c>
      <c r="J6033" s="173">
        <v>1.0</v>
      </c>
      <c r="K6033" s="31" t="s">
        <v>82</v>
      </c>
      <c r="L6033" s="31" t="s">
        <v>134</v>
      </c>
      <c r="M6033" s="174">
        <v>45765.0</v>
      </c>
      <c r="N6033" s="31" t="s">
        <v>2</v>
      </c>
      <c r="O6033" s="173">
        <v>1.0</v>
      </c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</row>
    <row r="6034">
      <c r="A6034" s="99" t="s">
        <v>13159</v>
      </c>
      <c r="B6034" s="168" t="s">
        <v>13054</v>
      </c>
      <c r="C6034" s="31" t="s">
        <v>1735</v>
      </c>
      <c r="D6034" s="168" t="s">
        <v>13055</v>
      </c>
      <c r="E6034" s="31" t="s">
        <v>2149</v>
      </c>
      <c r="F6034" s="31" t="s">
        <v>725</v>
      </c>
      <c r="G6034" s="168" t="s">
        <v>6891</v>
      </c>
      <c r="H6034" s="31" t="s">
        <v>6719</v>
      </c>
      <c r="I6034" s="168" t="s">
        <v>1755</v>
      </c>
      <c r="J6034" s="173">
        <v>1.0</v>
      </c>
      <c r="K6034" s="31" t="s">
        <v>9</v>
      </c>
      <c r="L6034" s="31" t="s">
        <v>134</v>
      </c>
      <c r="M6034" s="174">
        <v>45765.0</v>
      </c>
      <c r="N6034" s="31" t="s">
        <v>2</v>
      </c>
      <c r="O6034" s="173">
        <v>1.0</v>
      </c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</row>
    <row r="6035">
      <c r="A6035" s="99" t="s">
        <v>13160</v>
      </c>
      <c r="B6035" s="168" t="s">
        <v>13124</v>
      </c>
      <c r="C6035" s="31" t="s">
        <v>1732</v>
      </c>
      <c r="D6035" s="168" t="s">
        <v>13125</v>
      </c>
      <c r="E6035" s="31" t="s">
        <v>13126</v>
      </c>
      <c r="F6035" s="31" t="s">
        <v>129</v>
      </c>
      <c r="G6035" s="168" t="s">
        <v>8012</v>
      </c>
      <c r="H6035" s="31" t="s">
        <v>7841</v>
      </c>
      <c r="I6035" s="168" t="s">
        <v>1755</v>
      </c>
      <c r="J6035" s="173">
        <v>1.0</v>
      </c>
      <c r="K6035" s="31" t="s">
        <v>9</v>
      </c>
      <c r="L6035" s="31" t="s">
        <v>134</v>
      </c>
      <c r="M6035" s="174">
        <v>45765.0</v>
      </c>
      <c r="N6035" s="31" t="s">
        <v>2</v>
      </c>
      <c r="O6035" s="173">
        <v>1.0</v>
      </c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</row>
    <row r="6036">
      <c r="A6036" s="99" t="s">
        <v>13161</v>
      </c>
      <c r="B6036" s="168" t="s">
        <v>13120</v>
      </c>
      <c r="C6036" s="31" t="s">
        <v>1732</v>
      </c>
      <c r="D6036" s="168" t="s">
        <v>13121</v>
      </c>
      <c r="E6036" s="31" t="s">
        <v>13122</v>
      </c>
      <c r="F6036" s="31" t="s">
        <v>178</v>
      </c>
      <c r="G6036" s="168" t="s">
        <v>8012</v>
      </c>
      <c r="H6036" s="31" t="s">
        <v>7841</v>
      </c>
      <c r="I6036" s="168" t="s">
        <v>1729</v>
      </c>
      <c r="J6036" s="173">
        <v>1.0</v>
      </c>
      <c r="K6036" s="31" t="s">
        <v>82</v>
      </c>
      <c r="L6036" s="31" t="s">
        <v>134</v>
      </c>
      <c r="M6036" s="174">
        <v>45765.0</v>
      </c>
      <c r="N6036" s="31" t="s">
        <v>2</v>
      </c>
      <c r="O6036" s="173">
        <v>1.0</v>
      </c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</row>
    <row r="6037">
      <c r="A6037" s="99" t="s">
        <v>13162</v>
      </c>
      <c r="B6037" s="168" t="s">
        <v>13163</v>
      </c>
      <c r="C6037" s="31" t="s">
        <v>1725</v>
      </c>
      <c r="D6037" s="168" t="s">
        <v>13164</v>
      </c>
      <c r="E6037" s="31" t="s">
        <v>13165</v>
      </c>
      <c r="F6037" s="31" t="s">
        <v>132</v>
      </c>
      <c r="G6037" s="163" t="s">
        <v>1728</v>
      </c>
      <c r="H6037" s="31" t="s">
        <v>1728</v>
      </c>
      <c r="I6037" s="168" t="s">
        <v>1755</v>
      </c>
      <c r="J6037" s="173">
        <v>1.0</v>
      </c>
      <c r="K6037" s="31" t="s">
        <v>9</v>
      </c>
      <c r="L6037" s="31" t="s">
        <v>134</v>
      </c>
      <c r="M6037" s="174">
        <v>45765.0</v>
      </c>
      <c r="N6037" s="31" t="s">
        <v>2</v>
      </c>
      <c r="O6037" s="173">
        <v>1.0</v>
      </c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</row>
    <row r="6038">
      <c r="A6038" s="99" t="s">
        <v>13166</v>
      </c>
      <c r="B6038" s="168" t="s">
        <v>13061</v>
      </c>
      <c r="C6038" s="31" t="s">
        <v>1735</v>
      </c>
      <c r="D6038" s="168" t="s">
        <v>13062</v>
      </c>
      <c r="E6038" s="31" t="s">
        <v>13063</v>
      </c>
      <c r="F6038" s="31" t="s">
        <v>129</v>
      </c>
      <c r="G6038" s="168" t="s">
        <v>11502</v>
      </c>
      <c r="H6038" s="31" t="s">
        <v>11503</v>
      </c>
      <c r="I6038" s="168" t="s">
        <v>1755</v>
      </c>
      <c r="J6038" s="173">
        <v>1.0</v>
      </c>
      <c r="K6038" s="31" t="s">
        <v>9</v>
      </c>
      <c r="L6038" s="31" t="s">
        <v>134</v>
      </c>
      <c r="M6038" s="174">
        <v>45765.0</v>
      </c>
      <c r="N6038" s="31" t="s">
        <v>2</v>
      </c>
      <c r="O6038" s="173">
        <v>1.0</v>
      </c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</row>
    <row r="6039">
      <c r="A6039" s="99" t="s">
        <v>13167</v>
      </c>
      <c r="B6039" s="168" t="s">
        <v>13168</v>
      </c>
      <c r="C6039" s="31" t="s">
        <v>1725</v>
      </c>
      <c r="D6039" s="168" t="s">
        <v>13169</v>
      </c>
      <c r="E6039" s="31" t="s">
        <v>13170</v>
      </c>
      <c r="F6039" s="31" t="s">
        <v>131</v>
      </c>
      <c r="G6039" s="163" t="s">
        <v>1728</v>
      </c>
      <c r="H6039" s="31" t="s">
        <v>1728</v>
      </c>
      <c r="I6039" s="168" t="s">
        <v>1755</v>
      </c>
      <c r="J6039" s="173">
        <v>1.0</v>
      </c>
      <c r="K6039" s="31" t="s">
        <v>9</v>
      </c>
      <c r="L6039" s="31" t="s">
        <v>134</v>
      </c>
      <c r="M6039" s="174">
        <v>45765.0</v>
      </c>
      <c r="N6039" s="31" t="s">
        <v>2</v>
      </c>
      <c r="O6039" s="173">
        <v>1.0</v>
      </c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</row>
    <row r="6040">
      <c r="A6040" s="99" t="s">
        <v>13171</v>
      </c>
      <c r="B6040" s="168" t="s">
        <v>13172</v>
      </c>
      <c r="C6040" s="31" t="s">
        <v>1725</v>
      </c>
      <c r="D6040" s="168" t="s">
        <v>13173</v>
      </c>
      <c r="E6040" s="31" t="s">
        <v>13174</v>
      </c>
      <c r="F6040" s="31" t="s">
        <v>832</v>
      </c>
      <c r="G6040" s="163" t="s">
        <v>1728</v>
      </c>
      <c r="H6040" s="31" t="s">
        <v>1728</v>
      </c>
      <c r="I6040" s="168" t="s">
        <v>1755</v>
      </c>
      <c r="J6040" s="173">
        <v>1.0</v>
      </c>
      <c r="K6040" s="31" t="s">
        <v>9</v>
      </c>
      <c r="L6040" s="31" t="s">
        <v>134</v>
      </c>
      <c r="M6040" s="174">
        <v>45765.0</v>
      </c>
      <c r="N6040" s="31" t="s">
        <v>2</v>
      </c>
      <c r="O6040" s="173">
        <v>1.0</v>
      </c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</row>
    <row r="6041">
      <c r="A6041" s="99" t="s">
        <v>13175</v>
      </c>
      <c r="B6041" s="168" t="s">
        <v>13176</v>
      </c>
      <c r="C6041" s="31" t="s">
        <v>1725</v>
      </c>
      <c r="D6041" s="168" t="s">
        <v>13177</v>
      </c>
      <c r="E6041" s="31" t="s">
        <v>13178</v>
      </c>
      <c r="F6041" s="31" t="s">
        <v>725</v>
      </c>
      <c r="G6041" s="163" t="s">
        <v>1728</v>
      </c>
      <c r="H6041" s="31" t="s">
        <v>1728</v>
      </c>
      <c r="I6041" s="168" t="s">
        <v>1729</v>
      </c>
      <c r="J6041" s="173">
        <v>1.0</v>
      </c>
      <c r="K6041" s="31" t="s">
        <v>82</v>
      </c>
      <c r="L6041" s="31" t="s">
        <v>134</v>
      </c>
      <c r="M6041" s="174">
        <v>45765.0</v>
      </c>
      <c r="N6041" s="31" t="s">
        <v>2</v>
      </c>
      <c r="O6041" s="173">
        <v>1.0</v>
      </c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</row>
    <row r="6042">
      <c r="A6042" s="99" t="s">
        <v>13179</v>
      </c>
      <c r="B6042" s="168" t="s">
        <v>13065</v>
      </c>
      <c r="C6042" s="31" t="s">
        <v>1732</v>
      </c>
      <c r="D6042" s="168" t="s">
        <v>13066</v>
      </c>
      <c r="E6042" s="31" t="s">
        <v>13067</v>
      </c>
      <c r="F6042" s="31" t="s">
        <v>830</v>
      </c>
      <c r="G6042" s="168" t="s">
        <v>8730</v>
      </c>
      <c r="H6042" s="31" t="s">
        <v>8731</v>
      </c>
      <c r="I6042" s="168" t="s">
        <v>1755</v>
      </c>
      <c r="J6042" s="173">
        <v>1.0</v>
      </c>
      <c r="K6042" s="31" t="s">
        <v>9</v>
      </c>
      <c r="L6042" s="31" t="s">
        <v>134</v>
      </c>
      <c r="M6042" s="174">
        <v>45765.0</v>
      </c>
      <c r="N6042" s="31" t="s">
        <v>2</v>
      </c>
      <c r="O6042" s="173">
        <v>1.0</v>
      </c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</row>
    <row r="6043">
      <c r="A6043" s="99" t="s">
        <v>13180</v>
      </c>
      <c r="B6043" s="168" t="s">
        <v>12856</v>
      </c>
      <c r="C6043" s="31" t="s">
        <v>1735</v>
      </c>
      <c r="D6043" s="168" t="s">
        <v>12857</v>
      </c>
      <c r="E6043" s="31" t="s">
        <v>4499</v>
      </c>
      <c r="F6043" s="31" t="s">
        <v>403</v>
      </c>
      <c r="G6043" s="168" t="s">
        <v>8730</v>
      </c>
      <c r="H6043" s="31" t="s">
        <v>8731</v>
      </c>
      <c r="I6043" s="168" t="s">
        <v>1755</v>
      </c>
      <c r="J6043" s="173">
        <v>1.0</v>
      </c>
      <c r="K6043" s="31" t="s">
        <v>9</v>
      </c>
      <c r="L6043" s="31" t="s">
        <v>134</v>
      </c>
      <c r="M6043" s="174">
        <v>45765.0</v>
      </c>
      <c r="N6043" s="31" t="s">
        <v>2</v>
      </c>
      <c r="O6043" s="173">
        <v>1.0</v>
      </c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</row>
    <row r="6044">
      <c r="A6044" s="99" t="s">
        <v>13181</v>
      </c>
      <c r="B6044" s="168" t="s">
        <v>13073</v>
      </c>
      <c r="C6044" s="31" t="s">
        <v>1735</v>
      </c>
      <c r="D6044" s="168" t="s">
        <v>13074</v>
      </c>
      <c r="E6044" s="31" t="s">
        <v>13075</v>
      </c>
      <c r="F6044" s="31" t="s">
        <v>725</v>
      </c>
      <c r="G6044" s="168" t="s">
        <v>8012</v>
      </c>
      <c r="H6044" s="31" t="s">
        <v>7841</v>
      </c>
      <c r="I6044" s="168" t="s">
        <v>1755</v>
      </c>
      <c r="J6044" s="173">
        <v>1.0</v>
      </c>
      <c r="K6044" s="31" t="s">
        <v>9</v>
      </c>
      <c r="L6044" s="31" t="s">
        <v>134</v>
      </c>
      <c r="M6044" s="174">
        <v>45765.0</v>
      </c>
      <c r="N6044" s="31" t="s">
        <v>2</v>
      </c>
      <c r="O6044" s="173">
        <v>1.0</v>
      </c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</row>
    <row r="6045">
      <c r="A6045" s="99" t="s">
        <v>13182</v>
      </c>
      <c r="B6045" s="168" t="s">
        <v>13134</v>
      </c>
      <c r="C6045" s="31" t="s">
        <v>1732</v>
      </c>
      <c r="D6045" s="168" t="s">
        <v>13135</v>
      </c>
      <c r="E6045" s="31" t="s">
        <v>11815</v>
      </c>
      <c r="F6045" s="31" t="s">
        <v>725</v>
      </c>
      <c r="G6045" s="168" t="s">
        <v>7953</v>
      </c>
      <c r="H6045" s="31" t="s">
        <v>7912</v>
      </c>
      <c r="I6045" s="168" t="s">
        <v>1755</v>
      </c>
      <c r="J6045" s="173">
        <v>1.0</v>
      </c>
      <c r="K6045" s="31" t="s">
        <v>9</v>
      </c>
      <c r="L6045" s="31" t="s">
        <v>134</v>
      </c>
      <c r="M6045" s="174">
        <v>45765.0</v>
      </c>
      <c r="N6045" s="31" t="s">
        <v>2</v>
      </c>
      <c r="O6045" s="173">
        <v>1.0</v>
      </c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</row>
    <row r="6046">
      <c r="A6046" s="99" t="s">
        <v>13183</v>
      </c>
      <c r="B6046" s="168" t="s">
        <v>13184</v>
      </c>
      <c r="C6046" s="31" t="s">
        <v>1725</v>
      </c>
      <c r="D6046" s="168" t="s">
        <v>13185</v>
      </c>
      <c r="E6046" s="31" t="s">
        <v>13186</v>
      </c>
      <c r="F6046" s="31" t="s">
        <v>513</v>
      </c>
      <c r="G6046" s="163" t="s">
        <v>1728</v>
      </c>
      <c r="H6046" s="31" t="s">
        <v>1728</v>
      </c>
      <c r="I6046" s="168" t="s">
        <v>1755</v>
      </c>
      <c r="J6046" s="173">
        <v>1.0</v>
      </c>
      <c r="K6046" s="31" t="s">
        <v>9</v>
      </c>
      <c r="L6046" s="31" t="s">
        <v>134</v>
      </c>
      <c r="M6046" s="174">
        <v>45765.0</v>
      </c>
      <c r="N6046" s="31" t="s">
        <v>2</v>
      </c>
      <c r="O6046" s="173">
        <v>1.0</v>
      </c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</row>
    <row r="6047">
      <c r="A6047" s="99" t="s">
        <v>13187</v>
      </c>
      <c r="B6047" s="168" t="s">
        <v>13188</v>
      </c>
      <c r="C6047" s="31" t="s">
        <v>1725</v>
      </c>
      <c r="D6047" s="168" t="s">
        <v>13189</v>
      </c>
      <c r="E6047" s="31" t="s">
        <v>13190</v>
      </c>
      <c r="F6047" s="31" t="s">
        <v>513</v>
      </c>
      <c r="G6047" s="163" t="s">
        <v>1728</v>
      </c>
      <c r="H6047" s="31" t="s">
        <v>1728</v>
      </c>
      <c r="I6047" s="168" t="s">
        <v>1729</v>
      </c>
      <c r="J6047" s="173">
        <v>1.0</v>
      </c>
      <c r="K6047" s="31" t="s">
        <v>82</v>
      </c>
      <c r="L6047" s="31" t="s">
        <v>134</v>
      </c>
      <c r="M6047" s="174">
        <v>45765.0</v>
      </c>
      <c r="N6047" s="31" t="s">
        <v>2</v>
      </c>
      <c r="O6047" s="173">
        <v>1.0</v>
      </c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</row>
    <row r="6048">
      <c r="A6048" s="99" t="s">
        <v>13191</v>
      </c>
      <c r="B6048" s="168" t="s">
        <v>13058</v>
      </c>
      <c r="C6048" s="31" t="s">
        <v>1735</v>
      </c>
      <c r="D6048" s="168" t="s">
        <v>13059</v>
      </c>
      <c r="E6048" s="31" t="s">
        <v>2129</v>
      </c>
      <c r="F6048" s="31" t="s">
        <v>830</v>
      </c>
      <c r="G6048" s="168" t="s">
        <v>6811</v>
      </c>
      <c r="H6048" s="31" t="s">
        <v>6812</v>
      </c>
      <c r="I6048" s="168" t="s">
        <v>1755</v>
      </c>
      <c r="J6048" s="173">
        <v>1.0</v>
      </c>
      <c r="K6048" s="31" t="s">
        <v>9</v>
      </c>
      <c r="L6048" s="31" t="s">
        <v>134</v>
      </c>
      <c r="M6048" s="174">
        <v>45765.0</v>
      </c>
      <c r="N6048" s="31" t="s">
        <v>2</v>
      </c>
      <c r="O6048" s="173">
        <v>1.0</v>
      </c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</row>
    <row r="6049">
      <c r="A6049" s="99" t="s">
        <v>13192</v>
      </c>
      <c r="B6049" s="168" t="s">
        <v>13109</v>
      </c>
      <c r="C6049" s="31" t="s">
        <v>1732</v>
      </c>
      <c r="D6049" s="168" t="s">
        <v>13110</v>
      </c>
      <c r="E6049" s="31" t="s">
        <v>13111</v>
      </c>
      <c r="F6049" s="31" t="s">
        <v>403</v>
      </c>
      <c r="G6049" s="168" t="s">
        <v>8778</v>
      </c>
      <c r="H6049" s="31" t="s">
        <v>8043</v>
      </c>
      <c r="I6049" s="168" t="s">
        <v>1755</v>
      </c>
      <c r="J6049" s="173">
        <v>1.0</v>
      </c>
      <c r="K6049" s="31" t="s">
        <v>9</v>
      </c>
      <c r="L6049" s="31" t="s">
        <v>134</v>
      </c>
      <c r="M6049" s="174">
        <v>45765.0</v>
      </c>
      <c r="N6049" s="31" t="s">
        <v>2</v>
      </c>
      <c r="O6049" s="173">
        <v>1.0</v>
      </c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</row>
    <row r="6050">
      <c r="A6050" s="99" t="s">
        <v>13193</v>
      </c>
      <c r="B6050" s="168" t="s">
        <v>13194</v>
      </c>
      <c r="C6050" s="31" t="s">
        <v>1725</v>
      </c>
      <c r="D6050" s="168" t="s">
        <v>13195</v>
      </c>
      <c r="E6050" s="31" t="s">
        <v>13196</v>
      </c>
      <c r="F6050" s="31" t="s">
        <v>131</v>
      </c>
      <c r="G6050" s="163" t="s">
        <v>1728</v>
      </c>
      <c r="H6050" s="31" t="s">
        <v>1728</v>
      </c>
      <c r="I6050" s="168" t="s">
        <v>1729</v>
      </c>
      <c r="J6050" s="173">
        <v>1.0</v>
      </c>
      <c r="K6050" s="31" t="s">
        <v>82</v>
      </c>
      <c r="L6050" s="31" t="s">
        <v>134</v>
      </c>
      <c r="M6050" s="174">
        <v>45765.0</v>
      </c>
      <c r="N6050" s="31" t="s">
        <v>2</v>
      </c>
      <c r="O6050" s="173">
        <v>1.0</v>
      </c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</row>
    <row r="6051">
      <c r="A6051" s="99" t="s">
        <v>13197</v>
      </c>
      <c r="B6051" s="168" t="s">
        <v>13198</v>
      </c>
      <c r="C6051" s="31" t="s">
        <v>1725</v>
      </c>
      <c r="D6051" s="168" t="s">
        <v>13199</v>
      </c>
      <c r="E6051" s="31" t="s">
        <v>13200</v>
      </c>
      <c r="F6051" s="31" t="s">
        <v>513</v>
      </c>
      <c r="G6051" s="163" t="s">
        <v>1728</v>
      </c>
      <c r="H6051" s="31" t="s">
        <v>1728</v>
      </c>
      <c r="I6051" s="168" t="s">
        <v>1729</v>
      </c>
      <c r="J6051" s="173">
        <v>1.0</v>
      </c>
      <c r="K6051" s="31" t="s">
        <v>82</v>
      </c>
      <c r="L6051" s="31" t="s">
        <v>134</v>
      </c>
      <c r="M6051" s="174">
        <v>45765.0</v>
      </c>
      <c r="N6051" s="31" t="s">
        <v>2</v>
      </c>
      <c r="O6051" s="173">
        <v>1.0</v>
      </c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</row>
    <row r="6052">
      <c r="A6052" s="99" t="s">
        <v>13201</v>
      </c>
      <c r="B6052" s="168" t="s">
        <v>13202</v>
      </c>
      <c r="C6052" s="31" t="s">
        <v>1725</v>
      </c>
      <c r="D6052" s="168" t="s">
        <v>13203</v>
      </c>
      <c r="E6052" s="31" t="s">
        <v>13204</v>
      </c>
      <c r="F6052" s="31" t="s">
        <v>401</v>
      </c>
      <c r="G6052" s="163" t="s">
        <v>1728</v>
      </c>
      <c r="H6052" s="31" t="s">
        <v>1728</v>
      </c>
      <c r="I6052" s="168" t="s">
        <v>1729</v>
      </c>
      <c r="J6052" s="173">
        <v>1.0</v>
      </c>
      <c r="K6052" s="31" t="s">
        <v>82</v>
      </c>
      <c r="L6052" s="31" t="s">
        <v>134</v>
      </c>
      <c r="M6052" s="174">
        <v>45765.0</v>
      </c>
      <c r="N6052" s="31" t="s">
        <v>2</v>
      </c>
      <c r="O6052" s="173">
        <v>1.0</v>
      </c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</row>
    <row r="6053">
      <c r="A6053" s="99" t="s">
        <v>13205</v>
      </c>
      <c r="B6053" s="168" t="s">
        <v>13079</v>
      </c>
      <c r="C6053" s="31" t="s">
        <v>1732</v>
      </c>
      <c r="D6053" s="168" t="s">
        <v>13080</v>
      </c>
      <c r="E6053" s="31" t="s">
        <v>13081</v>
      </c>
      <c r="F6053" s="31" t="s">
        <v>832</v>
      </c>
      <c r="G6053" s="168" t="s">
        <v>7876</v>
      </c>
      <c r="H6053" s="31" t="s">
        <v>7873</v>
      </c>
      <c r="I6053" s="168" t="s">
        <v>1729</v>
      </c>
      <c r="J6053" s="173">
        <v>1.0</v>
      </c>
      <c r="K6053" s="31" t="s">
        <v>82</v>
      </c>
      <c r="L6053" s="31" t="s">
        <v>134</v>
      </c>
      <c r="M6053" s="174">
        <v>45765.0</v>
      </c>
      <c r="N6053" s="31" t="s">
        <v>2</v>
      </c>
      <c r="O6053" s="173">
        <v>1.0</v>
      </c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</row>
    <row r="6054">
      <c r="A6054" s="99" t="s">
        <v>13206</v>
      </c>
      <c r="B6054" s="168" t="s">
        <v>13113</v>
      </c>
      <c r="C6054" s="31" t="s">
        <v>1732</v>
      </c>
      <c r="D6054" s="168" t="s">
        <v>13114</v>
      </c>
      <c r="E6054" s="31" t="s">
        <v>8456</v>
      </c>
      <c r="F6054" s="31" t="s">
        <v>832</v>
      </c>
      <c r="G6054" s="168" t="s">
        <v>7876</v>
      </c>
      <c r="H6054" s="31" t="s">
        <v>7873</v>
      </c>
      <c r="I6054" s="168" t="s">
        <v>1729</v>
      </c>
      <c r="J6054" s="173">
        <v>1.0</v>
      </c>
      <c r="K6054" s="31" t="s">
        <v>82</v>
      </c>
      <c r="L6054" s="31" t="s">
        <v>134</v>
      </c>
      <c r="M6054" s="174">
        <v>45765.0</v>
      </c>
      <c r="N6054" s="31" t="s">
        <v>2</v>
      </c>
      <c r="O6054" s="173">
        <v>1.0</v>
      </c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</row>
    <row r="6055">
      <c r="A6055" s="99" t="s">
        <v>13207</v>
      </c>
      <c r="B6055" s="168" t="s">
        <v>13116</v>
      </c>
      <c r="C6055" s="31" t="s">
        <v>1732</v>
      </c>
      <c r="D6055" s="168" t="s">
        <v>13117</v>
      </c>
      <c r="E6055" s="31" t="s">
        <v>13118</v>
      </c>
      <c r="F6055" s="31" t="s">
        <v>832</v>
      </c>
      <c r="G6055" s="168" t="s">
        <v>7876</v>
      </c>
      <c r="H6055" s="31" t="s">
        <v>7873</v>
      </c>
      <c r="I6055" s="168" t="s">
        <v>1729</v>
      </c>
      <c r="J6055" s="173">
        <v>1.0</v>
      </c>
      <c r="K6055" s="31" t="s">
        <v>82</v>
      </c>
      <c r="L6055" s="31" t="s">
        <v>134</v>
      </c>
      <c r="M6055" s="174">
        <v>45765.0</v>
      </c>
      <c r="N6055" s="31" t="s">
        <v>2</v>
      </c>
      <c r="O6055" s="173">
        <v>1.0</v>
      </c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</row>
    <row r="6056">
      <c r="A6056" s="99" t="s">
        <v>13208</v>
      </c>
      <c r="B6056" s="168" t="s">
        <v>13209</v>
      </c>
      <c r="C6056" s="31" t="s">
        <v>1725</v>
      </c>
      <c r="D6056" s="168" t="s">
        <v>13210</v>
      </c>
      <c r="E6056" s="31" t="s">
        <v>13211</v>
      </c>
      <c r="F6056" s="31" t="s">
        <v>132</v>
      </c>
      <c r="G6056" s="163" t="s">
        <v>1728</v>
      </c>
      <c r="H6056" s="31" t="s">
        <v>1728</v>
      </c>
      <c r="I6056" s="168" t="s">
        <v>1755</v>
      </c>
      <c r="J6056" s="173">
        <v>1.0</v>
      </c>
      <c r="K6056" s="31" t="s">
        <v>9</v>
      </c>
      <c r="L6056" s="31" t="s">
        <v>134</v>
      </c>
      <c r="M6056" s="174">
        <v>45765.0</v>
      </c>
      <c r="N6056" s="31" t="s">
        <v>2</v>
      </c>
      <c r="O6056" s="173">
        <v>1.0</v>
      </c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</row>
    <row r="6057">
      <c r="A6057" s="99" t="s">
        <v>13212</v>
      </c>
      <c r="B6057" s="168" t="s">
        <v>13146</v>
      </c>
      <c r="C6057" s="31" t="s">
        <v>1732</v>
      </c>
      <c r="D6057" s="168" t="s">
        <v>13147</v>
      </c>
      <c r="E6057" s="31" t="s">
        <v>13148</v>
      </c>
      <c r="F6057" s="31" t="s">
        <v>832</v>
      </c>
      <c r="G6057" s="168" t="s">
        <v>7876</v>
      </c>
      <c r="H6057" s="31" t="s">
        <v>7873</v>
      </c>
      <c r="I6057" s="168" t="s">
        <v>1755</v>
      </c>
      <c r="J6057" s="173">
        <v>1.0</v>
      </c>
      <c r="K6057" s="31" t="s">
        <v>9</v>
      </c>
      <c r="L6057" s="31" t="s">
        <v>134</v>
      </c>
      <c r="M6057" s="174">
        <v>45765.0</v>
      </c>
      <c r="N6057" s="31" t="s">
        <v>2</v>
      </c>
      <c r="O6057" s="173">
        <v>1.0</v>
      </c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</row>
    <row r="6058">
      <c r="A6058" s="99" t="s">
        <v>13213</v>
      </c>
      <c r="B6058" s="168" t="s">
        <v>13100</v>
      </c>
      <c r="C6058" s="31" t="s">
        <v>1735</v>
      </c>
      <c r="D6058" s="168" t="s">
        <v>13101</v>
      </c>
      <c r="E6058" s="31" t="s">
        <v>13102</v>
      </c>
      <c r="F6058" s="31" t="s">
        <v>513</v>
      </c>
      <c r="G6058" s="168" t="s">
        <v>8778</v>
      </c>
      <c r="H6058" s="31" t="s">
        <v>8043</v>
      </c>
      <c r="I6058" s="168" t="s">
        <v>1755</v>
      </c>
      <c r="J6058" s="173">
        <v>1.0</v>
      </c>
      <c r="K6058" s="31" t="s">
        <v>9</v>
      </c>
      <c r="L6058" s="31" t="s">
        <v>134</v>
      </c>
      <c r="M6058" s="174">
        <v>45765.0</v>
      </c>
      <c r="N6058" s="31" t="s">
        <v>2</v>
      </c>
      <c r="O6058" s="173">
        <v>1.0</v>
      </c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</row>
    <row r="6059">
      <c r="A6059" s="99" t="s">
        <v>13214</v>
      </c>
      <c r="B6059" s="168" t="s">
        <v>13100</v>
      </c>
      <c r="C6059" s="31" t="s">
        <v>1735</v>
      </c>
      <c r="D6059" s="168" t="s">
        <v>13101</v>
      </c>
      <c r="E6059" s="31" t="s">
        <v>13102</v>
      </c>
      <c r="F6059" s="31" t="s">
        <v>513</v>
      </c>
      <c r="G6059" s="168" t="s">
        <v>8778</v>
      </c>
      <c r="H6059" s="31" t="s">
        <v>8043</v>
      </c>
      <c r="I6059" s="168" t="s">
        <v>1729</v>
      </c>
      <c r="J6059" s="173">
        <v>1.0</v>
      </c>
      <c r="K6059" s="31" t="s">
        <v>82</v>
      </c>
      <c r="L6059" s="31" t="s">
        <v>134</v>
      </c>
      <c r="M6059" s="174">
        <v>45765.0</v>
      </c>
      <c r="N6059" s="31" t="s">
        <v>2</v>
      </c>
      <c r="O6059" s="173">
        <v>1.0</v>
      </c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</row>
    <row r="6060">
      <c r="A6060" s="99" t="s">
        <v>13215</v>
      </c>
      <c r="B6060" s="168" t="s">
        <v>13140</v>
      </c>
      <c r="C6060" s="31" t="s">
        <v>1732</v>
      </c>
      <c r="D6060" s="168" t="s">
        <v>13141</v>
      </c>
      <c r="E6060" s="31" t="s">
        <v>5500</v>
      </c>
      <c r="F6060" s="31" t="s">
        <v>178</v>
      </c>
      <c r="G6060" s="168" t="s">
        <v>8744</v>
      </c>
      <c r="H6060" s="31" t="s">
        <v>8048</v>
      </c>
      <c r="I6060" s="168" t="s">
        <v>1755</v>
      </c>
      <c r="J6060" s="173">
        <v>1.0</v>
      </c>
      <c r="K6060" s="31" t="s">
        <v>9</v>
      </c>
      <c r="L6060" s="31" t="s">
        <v>134</v>
      </c>
      <c r="M6060" s="174">
        <v>45765.0</v>
      </c>
      <c r="N6060" s="31" t="s">
        <v>2</v>
      </c>
      <c r="O6060" s="173">
        <v>1.0</v>
      </c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</row>
    <row r="6061">
      <c r="A6061" s="99" t="s">
        <v>13216</v>
      </c>
      <c r="B6061" s="168" t="s">
        <v>12960</v>
      </c>
      <c r="C6061" s="31" t="s">
        <v>1735</v>
      </c>
      <c r="D6061" s="168" t="s">
        <v>12961</v>
      </c>
      <c r="E6061" s="31" t="s">
        <v>12962</v>
      </c>
      <c r="F6061" s="31" t="s">
        <v>830</v>
      </c>
      <c r="G6061" s="168" t="s">
        <v>6811</v>
      </c>
      <c r="H6061" s="31" t="s">
        <v>6812</v>
      </c>
      <c r="I6061" s="168" t="s">
        <v>1729</v>
      </c>
      <c r="J6061" s="173">
        <v>1.0</v>
      </c>
      <c r="K6061" s="31" t="s">
        <v>82</v>
      </c>
      <c r="L6061" s="31" t="s">
        <v>134</v>
      </c>
      <c r="M6061" s="174">
        <v>45765.0</v>
      </c>
      <c r="N6061" s="31" t="s">
        <v>2</v>
      </c>
      <c r="O6061" s="173">
        <v>1.0</v>
      </c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</row>
    <row r="6062">
      <c r="A6062" s="99" t="s">
        <v>13217</v>
      </c>
      <c r="B6062" s="168" t="s">
        <v>13151</v>
      </c>
      <c r="C6062" s="31" t="s">
        <v>1732</v>
      </c>
      <c r="D6062" s="168" t="s">
        <v>13152</v>
      </c>
      <c r="E6062" s="31" t="s">
        <v>13153</v>
      </c>
      <c r="F6062" s="31" t="s">
        <v>725</v>
      </c>
      <c r="G6062" s="168" t="s">
        <v>10510</v>
      </c>
      <c r="H6062" s="31" t="s">
        <v>10511</v>
      </c>
      <c r="I6062" s="168" t="s">
        <v>1755</v>
      </c>
      <c r="J6062" s="173">
        <v>1.0</v>
      </c>
      <c r="K6062" s="31" t="s">
        <v>9</v>
      </c>
      <c r="L6062" s="31" t="s">
        <v>134</v>
      </c>
      <c r="M6062" s="174">
        <v>45765.0</v>
      </c>
      <c r="N6062" s="31" t="s">
        <v>2</v>
      </c>
      <c r="O6062" s="173">
        <v>1.0</v>
      </c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</row>
    <row r="6063">
      <c r="A6063" s="99" t="s">
        <v>13218</v>
      </c>
      <c r="B6063" s="168" t="s">
        <v>13176</v>
      </c>
      <c r="C6063" s="31" t="s">
        <v>1732</v>
      </c>
      <c r="D6063" s="168" t="s">
        <v>13177</v>
      </c>
      <c r="E6063" s="31" t="s">
        <v>13178</v>
      </c>
      <c r="F6063" s="31" t="s">
        <v>725</v>
      </c>
      <c r="G6063" s="168" t="s">
        <v>10510</v>
      </c>
      <c r="H6063" s="31" t="s">
        <v>10511</v>
      </c>
      <c r="I6063" s="168" t="s">
        <v>1729</v>
      </c>
      <c r="J6063" s="173">
        <v>1.0</v>
      </c>
      <c r="K6063" s="31" t="s">
        <v>82</v>
      </c>
      <c r="L6063" s="31" t="s">
        <v>134</v>
      </c>
      <c r="M6063" s="174">
        <v>45765.0</v>
      </c>
      <c r="N6063" s="31" t="s">
        <v>2</v>
      </c>
      <c r="O6063" s="173">
        <v>1.0</v>
      </c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</row>
    <row r="6064">
      <c r="A6064" s="99" t="s">
        <v>13219</v>
      </c>
      <c r="B6064" s="168" t="s">
        <v>13163</v>
      </c>
      <c r="C6064" s="31" t="s">
        <v>1732</v>
      </c>
      <c r="D6064" s="168" t="s">
        <v>13164</v>
      </c>
      <c r="E6064" s="31" t="s">
        <v>13165</v>
      </c>
      <c r="F6064" s="31" t="s">
        <v>132</v>
      </c>
      <c r="G6064" s="168" t="s">
        <v>7953</v>
      </c>
      <c r="H6064" s="31" t="s">
        <v>7912</v>
      </c>
      <c r="I6064" s="168" t="s">
        <v>1755</v>
      </c>
      <c r="J6064" s="173">
        <v>1.0</v>
      </c>
      <c r="K6064" s="31" t="s">
        <v>9</v>
      </c>
      <c r="L6064" s="31" t="s">
        <v>134</v>
      </c>
      <c r="M6064" s="174">
        <v>45765.0</v>
      </c>
      <c r="N6064" s="31" t="s">
        <v>2</v>
      </c>
      <c r="O6064" s="173">
        <v>1.0</v>
      </c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</row>
    <row r="6065">
      <c r="A6065" s="99" t="s">
        <v>13220</v>
      </c>
      <c r="B6065" s="168" t="s">
        <v>13209</v>
      </c>
      <c r="C6065" s="31" t="s">
        <v>1732</v>
      </c>
      <c r="D6065" s="168" t="s">
        <v>13210</v>
      </c>
      <c r="E6065" s="31" t="s">
        <v>13211</v>
      </c>
      <c r="F6065" s="31" t="s">
        <v>132</v>
      </c>
      <c r="G6065" s="168" t="s">
        <v>7953</v>
      </c>
      <c r="H6065" s="31" t="s">
        <v>7912</v>
      </c>
      <c r="I6065" s="168" t="s">
        <v>1755</v>
      </c>
      <c r="J6065" s="173">
        <v>1.0</v>
      </c>
      <c r="K6065" s="31" t="s">
        <v>9</v>
      </c>
      <c r="L6065" s="31" t="s">
        <v>134</v>
      </c>
      <c r="M6065" s="174">
        <v>45765.0</v>
      </c>
      <c r="N6065" s="31" t="s">
        <v>2</v>
      </c>
      <c r="O6065" s="173">
        <v>1.0</v>
      </c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</row>
    <row r="6066">
      <c r="A6066" s="99" t="s">
        <v>13221</v>
      </c>
      <c r="B6066" s="168" t="s">
        <v>13168</v>
      </c>
      <c r="C6066" s="31" t="s">
        <v>1732</v>
      </c>
      <c r="D6066" s="168" t="s">
        <v>13169</v>
      </c>
      <c r="E6066" s="31" t="s">
        <v>13170</v>
      </c>
      <c r="F6066" s="31" t="s">
        <v>131</v>
      </c>
      <c r="G6066" s="168" t="s">
        <v>7953</v>
      </c>
      <c r="H6066" s="31" t="s">
        <v>7912</v>
      </c>
      <c r="I6066" s="168" t="s">
        <v>1755</v>
      </c>
      <c r="J6066" s="173">
        <v>1.0</v>
      </c>
      <c r="K6066" s="31" t="s">
        <v>9</v>
      </c>
      <c r="L6066" s="31" t="s">
        <v>134</v>
      </c>
      <c r="M6066" s="174">
        <v>45765.0</v>
      </c>
      <c r="N6066" s="31" t="s">
        <v>2</v>
      </c>
      <c r="O6066" s="173">
        <v>1.0</v>
      </c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</row>
    <row r="6067">
      <c r="A6067" s="99" t="s">
        <v>13222</v>
      </c>
      <c r="B6067" s="168" t="s">
        <v>13140</v>
      </c>
      <c r="C6067" s="31" t="s">
        <v>1735</v>
      </c>
      <c r="D6067" s="168" t="s">
        <v>13141</v>
      </c>
      <c r="E6067" s="31" t="s">
        <v>5500</v>
      </c>
      <c r="F6067" s="31" t="s">
        <v>178</v>
      </c>
      <c r="G6067" s="168" t="s">
        <v>8744</v>
      </c>
      <c r="H6067" s="31" t="s">
        <v>8048</v>
      </c>
      <c r="I6067" s="168" t="s">
        <v>1755</v>
      </c>
      <c r="J6067" s="173">
        <v>1.0</v>
      </c>
      <c r="K6067" s="31" t="s">
        <v>9</v>
      </c>
      <c r="L6067" s="31" t="s">
        <v>134</v>
      </c>
      <c r="M6067" s="174">
        <v>45765.0</v>
      </c>
      <c r="N6067" s="31" t="s">
        <v>2</v>
      </c>
      <c r="O6067" s="173">
        <v>1.0</v>
      </c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</row>
    <row r="6068">
      <c r="A6068" s="99" t="s">
        <v>13223</v>
      </c>
      <c r="B6068" s="168" t="s">
        <v>13194</v>
      </c>
      <c r="C6068" s="31" t="s">
        <v>1732</v>
      </c>
      <c r="D6068" s="168" t="s">
        <v>13195</v>
      </c>
      <c r="E6068" s="31" t="s">
        <v>13196</v>
      </c>
      <c r="F6068" s="31" t="s">
        <v>131</v>
      </c>
      <c r="G6068" s="168" t="s">
        <v>7953</v>
      </c>
      <c r="H6068" s="31" t="s">
        <v>7912</v>
      </c>
      <c r="I6068" s="168" t="s">
        <v>1729</v>
      </c>
      <c r="J6068" s="173">
        <v>1.0</v>
      </c>
      <c r="K6068" s="31" t="s">
        <v>82</v>
      </c>
      <c r="L6068" s="31" t="s">
        <v>134</v>
      </c>
      <c r="M6068" s="174">
        <v>45765.0</v>
      </c>
      <c r="N6068" s="31" t="s">
        <v>2</v>
      </c>
      <c r="O6068" s="173">
        <v>1.0</v>
      </c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</row>
    <row r="6069">
      <c r="A6069" s="99" t="s">
        <v>13224</v>
      </c>
      <c r="B6069" s="168" t="s">
        <v>13184</v>
      </c>
      <c r="C6069" s="31" t="s">
        <v>1732</v>
      </c>
      <c r="D6069" s="168" t="s">
        <v>13185</v>
      </c>
      <c r="E6069" s="31" t="s">
        <v>13186</v>
      </c>
      <c r="F6069" s="31" t="s">
        <v>513</v>
      </c>
      <c r="G6069" s="168" t="s">
        <v>8744</v>
      </c>
      <c r="H6069" s="31" t="s">
        <v>8048</v>
      </c>
      <c r="I6069" s="168" t="s">
        <v>1755</v>
      </c>
      <c r="J6069" s="173">
        <v>1.0</v>
      </c>
      <c r="K6069" s="31" t="s">
        <v>9</v>
      </c>
      <c r="L6069" s="31" t="s">
        <v>134</v>
      </c>
      <c r="M6069" s="174">
        <v>45765.0</v>
      </c>
      <c r="N6069" s="31" t="s">
        <v>2</v>
      </c>
      <c r="O6069" s="173">
        <v>1.0</v>
      </c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</row>
    <row r="6070">
      <c r="A6070" s="99" t="s">
        <v>13225</v>
      </c>
      <c r="B6070" s="168" t="s">
        <v>13226</v>
      </c>
      <c r="C6070" s="31" t="s">
        <v>1725</v>
      </c>
      <c r="D6070" s="168" t="s">
        <v>13227</v>
      </c>
      <c r="E6070" s="31" t="s">
        <v>13228</v>
      </c>
      <c r="F6070" s="31" t="s">
        <v>401</v>
      </c>
      <c r="G6070" s="163" t="s">
        <v>1728</v>
      </c>
      <c r="H6070" s="31" t="s">
        <v>1728</v>
      </c>
      <c r="I6070" s="168" t="s">
        <v>1755</v>
      </c>
      <c r="J6070" s="173">
        <v>1.0</v>
      </c>
      <c r="K6070" s="31" t="s">
        <v>9</v>
      </c>
      <c r="L6070" s="31" t="s">
        <v>134</v>
      </c>
      <c r="M6070" s="174">
        <v>45765.0</v>
      </c>
      <c r="N6070" s="31" t="s">
        <v>2</v>
      </c>
      <c r="O6070" s="173">
        <v>1.0</v>
      </c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</row>
    <row r="6071">
      <c r="A6071" s="99" t="s">
        <v>13229</v>
      </c>
      <c r="B6071" s="168" t="s">
        <v>13172</v>
      </c>
      <c r="C6071" s="31" t="s">
        <v>1732</v>
      </c>
      <c r="D6071" s="168" t="s">
        <v>13173</v>
      </c>
      <c r="E6071" s="31" t="s">
        <v>13174</v>
      </c>
      <c r="F6071" s="31" t="s">
        <v>832</v>
      </c>
      <c r="G6071" s="168" t="s">
        <v>8744</v>
      </c>
      <c r="H6071" s="31" t="s">
        <v>8048</v>
      </c>
      <c r="I6071" s="168" t="s">
        <v>1755</v>
      </c>
      <c r="J6071" s="173">
        <v>1.0</v>
      </c>
      <c r="K6071" s="31" t="s">
        <v>9</v>
      </c>
      <c r="L6071" s="31" t="s">
        <v>134</v>
      </c>
      <c r="M6071" s="174">
        <v>45765.0</v>
      </c>
      <c r="N6071" s="31" t="s">
        <v>2</v>
      </c>
      <c r="O6071" s="173">
        <v>1.0</v>
      </c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</row>
    <row r="6072">
      <c r="A6072" s="99" t="s">
        <v>13230</v>
      </c>
      <c r="B6072" s="168" t="s">
        <v>13045</v>
      </c>
      <c r="C6072" s="31" t="s">
        <v>1735</v>
      </c>
      <c r="D6072" s="168" t="s">
        <v>13046</v>
      </c>
      <c r="E6072" s="31" t="s">
        <v>13047</v>
      </c>
      <c r="F6072" s="31" t="s">
        <v>129</v>
      </c>
      <c r="G6072" s="168" t="s">
        <v>6891</v>
      </c>
      <c r="H6072" s="31" t="s">
        <v>6719</v>
      </c>
      <c r="I6072" s="168" t="s">
        <v>1755</v>
      </c>
      <c r="J6072" s="173">
        <v>1.0</v>
      </c>
      <c r="K6072" s="31" t="s">
        <v>9</v>
      </c>
      <c r="L6072" s="31" t="s">
        <v>134</v>
      </c>
      <c r="M6072" s="174">
        <v>45765.0</v>
      </c>
      <c r="N6072" s="31" t="s">
        <v>2</v>
      </c>
      <c r="O6072" s="173">
        <v>1.0</v>
      </c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</row>
    <row r="6073">
      <c r="A6073" s="99" t="s">
        <v>13231</v>
      </c>
      <c r="B6073" s="168" t="s">
        <v>12910</v>
      </c>
      <c r="C6073" s="31" t="s">
        <v>1735</v>
      </c>
      <c r="D6073" s="168" t="s">
        <v>12911</v>
      </c>
      <c r="E6073" s="31" t="s">
        <v>12912</v>
      </c>
      <c r="F6073" s="31" t="s">
        <v>513</v>
      </c>
      <c r="G6073" s="168" t="s">
        <v>8730</v>
      </c>
      <c r="H6073" s="31" t="s">
        <v>8731</v>
      </c>
      <c r="I6073" s="168" t="s">
        <v>1729</v>
      </c>
      <c r="J6073" s="173">
        <v>1.0</v>
      </c>
      <c r="K6073" s="31" t="s">
        <v>82</v>
      </c>
      <c r="L6073" s="31" t="s">
        <v>134</v>
      </c>
      <c r="M6073" s="174">
        <v>45765.0</v>
      </c>
      <c r="N6073" s="31" t="s">
        <v>2</v>
      </c>
      <c r="O6073" s="173">
        <v>1.0</v>
      </c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</row>
    <row r="6074">
      <c r="A6074" s="99" t="s">
        <v>13232</v>
      </c>
      <c r="B6074" s="168" t="s">
        <v>13124</v>
      </c>
      <c r="C6074" s="31" t="s">
        <v>1735</v>
      </c>
      <c r="D6074" s="168" t="s">
        <v>13125</v>
      </c>
      <c r="E6074" s="31" t="s">
        <v>13126</v>
      </c>
      <c r="F6074" s="31" t="s">
        <v>129</v>
      </c>
      <c r="G6074" s="168" t="s">
        <v>8012</v>
      </c>
      <c r="H6074" s="31" t="s">
        <v>7841</v>
      </c>
      <c r="I6074" s="168" t="s">
        <v>1755</v>
      </c>
      <c r="J6074" s="173">
        <v>1.0</v>
      </c>
      <c r="K6074" s="31" t="s">
        <v>9</v>
      </c>
      <c r="L6074" s="31" t="s">
        <v>134</v>
      </c>
      <c r="M6074" s="174">
        <v>45765.0</v>
      </c>
      <c r="N6074" s="31" t="s">
        <v>2</v>
      </c>
      <c r="O6074" s="173">
        <v>1.0</v>
      </c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</row>
    <row r="6075">
      <c r="A6075" s="99" t="s">
        <v>13233</v>
      </c>
      <c r="B6075" s="168" t="s">
        <v>13234</v>
      </c>
      <c r="C6075" s="31" t="s">
        <v>1725</v>
      </c>
      <c r="D6075" s="168" t="s">
        <v>13235</v>
      </c>
      <c r="E6075" s="31" t="s">
        <v>13236</v>
      </c>
      <c r="F6075" s="31" t="s">
        <v>129</v>
      </c>
      <c r="G6075" s="163" t="s">
        <v>1728</v>
      </c>
      <c r="H6075" s="31" t="s">
        <v>1728</v>
      </c>
      <c r="I6075" s="168" t="s">
        <v>1755</v>
      </c>
      <c r="J6075" s="173">
        <v>1.0</v>
      </c>
      <c r="K6075" s="31" t="s">
        <v>9</v>
      </c>
      <c r="L6075" s="31" t="s">
        <v>134</v>
      </c>
      <c r="M6075" s="174">
        <v>45765.0</v>
      </c>
      <c r="N6075" s="31" t="s">
        <v>2</v>
      </c>
      <c r="O6075" s="173">
        <v>1.0</v>
      </c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</row>
    <row r="6076">
      <c r="A6076" s="99" t="s">
        <v>13237</v>
      </c>
      <c r="B6076" s="168" t="s">
        <v>13238</v>
      </c>
      <c r="C6076" s="31" t="s">
        <v>1725</v>
      </c>
      <c r="D6076" s="168" t="s">
        <v>13239</v>
      </c>
      <c r="E6076" s="31" t="s">
        <v>13240</v>
      </c>
      <c r="F6076" s="31" t="s">
        <v>129</v>
      </c>
      <c r="G6076" s="163" t="s">
        <v>1728</v>
      </c>
      <c r="H6076" s="31" t="s">
        <v>1728</v>
      </c>
      <c r="I6076" s="168" t="s">
        <v>1729</v>
      </c>
      <c r="J6076" s="173">
        <v>1.0</v>
      </c>
      <c r="K6076" s="31" t="s">
        <v>82</v>
      </c>
      <c r="L6076" s="31" t="s">
        <v>134</v>
      </c>
      <c r="M6076" s="174">
        <v>45765.0</v>
      </c>
      <c r="N6076" s="31" t="s">
        <v>2</v>
      </c>
      <c r="O6076" s="173">
        <v>1.0</v>
      </c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</row>
    <row r="6077">
      <c r="A6077" s="99" t="s">
        <v>13241</v>
      </c>
      <c r="B6077" s="168" t="s">
        <v>13025</v>
      </c>
      <c r="C6077" s="31" t="s">
        <v>1735</v>
      </c>
      <c r="D6077" s="168" t="s">
        <v>13026</v>
      </c>
      <c r="E6077" s="31" t="s">
        <v>1927</v>
      </c>
      <c r="F6077" s="31" t="s">
        <v>513</v>
      </c>
      <c r="G6077" s="168" t="s">
        <v>8778</v>
      </c>
      <c r="H6077" s="31" t="s">
        <v>8043</v>
      </c>
      <c r="I6077" s="168" t="s">
        <v>1755</v>
      </c>
      <c r="J6077" s="173">
        <v>1.0</v>
      </c>
      <c r="K6077" s="31" t="s">
        <v>9</v>
      </c>
      <c r="L6077" s="31" t="s">
        <v>134</v>
      </c>
      <c r="M6077" s="174">
        <v>45765.0</v>
      </c>
      <c r="N6077" s="31" t="s">
        <v>2</v>
      </c>
      <c r="O6077" s="173">
        <v>1.0</v>
      </c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</row>
    <row r="6078">
      <c r="A6078" s="99" t="s">
        <v>13242</v>
      </c>
      <c r="B6078" s="168" t="s">
        <v>13188</v>
      </c>
      <c r="C6078" s="31" t="s">
        <v>1732</v>
      </c>
      <c r="D6078" s="168" t="s">
        <v>13189</v>
      </c>
      <c r="E6078" s="31" t="s">
        <v>13190</v>
      </c>
      <c r="F6078" s="31" t="s">
        <v>513</v>
      </c>
      <c r="G6078" s="168" t="s">
        <v>8744</v>
      </c>
      <c r="H6078" s="31" t="s">
        <v>8048</v>
      </c>
      <c r="I6078" s="168" t="s">
        <v>1729</v>
      </c>
      <c r="J6078" s="173">
        <v>1.0</v>
      </c>
      <c r="K6078" s="31" t="s">
        <v>82</v>
      </c>
      <c r="L6078" s="31" t="s">
        <v>134</v>
      </c>
      <c r="M6078" s="174">
        <v>45765.0</v>
      </c>
      <c r="N6078" s="31" t="s">
        <v>2</v>
      </c>
      <c r="O6078" s="173">
        <v>1.0</v>
      </c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</row>
    <row r="6079">
      <c r="A6079" s="99" t="s">
        <v>13243</v>
      </c>
      <c r="B6079" s="168" t="s">
        <v>13244</v>
      </c>
      <c r="C6079" s="31" t="s">
        <v>1725</v>
      </c>
      <c r="D6079" s="168" t="s">
        <v>13245</v>
      </c>
      <c r="E6079" s="31" t="s">
        <v>2958</v>
      </c>
      <c r="F6079" s="31" t="s">
        <v>132</v>
      </c>
      <c r="G6079" s="163" t="s">
        <v>1728</v>
      </c>
      <c r="H6079" s="31" t="s">
        <v>1728</v>
      </c>
      <c r="I6079" s="168" t="s">
        <v>1729</v>
      </c>
      <c r="J6079" s="173">
        <v>1.0</v>
      </c>
      <c r="K6079" s="31" t="s">
        <v>82</v>
      </c>
      <c r="L6079" s="31" t="s">
        <v>134</v>
      </c>
      <c r="M6079" s="174">
        <v>45765.0</v>
      </c>
      <c r="N6079" s="31" t="s">
        <v>2</v>
      </c>
      <c r="O6079" s="173">
        <v>1.0</v>
      </c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</row>
    <row r="6080">
      <c r="A6080" s="99" t="s">
        <v>13246</v>
      </c>
      <c r="B6080" s="168" t="s">
        <v>13247</v>
      </c>
      <c r="C6080" s="31" t="s">
        <v>1725</v>
      </c>
      <c r="D6080" s="168" t="s">
        <v>13248</v>
      </c>
      <c r="E6080" s="31" t="s">
        <v>13249</v>
      </c>
      <c r="F6080" s="31" t="s">
        <v>832</v>
      </c>
      <c r="G6080" s="163" t="s">
        <v>1728</v>
      </c>
      <c r="H6080" s="31" t="s">
        <v>1728</v>
      </c>
      <c r="I6080" s="168" t="s">
        <v>1755</v>
      </c>
      <c r="J6080" s="173">
        <v>1.0</v>
      </c>
      <c r="K6080" s="31" t="s">
        <v>9</v>
      </c>
      <c r="L6080" s="31" t="s">
        <v>134</v>
      </c>
      <c r="M6080" s="174">
        <v>45765.0</v>
      </c>
      <c r="N6080" s="31" t="s">
        <v>2</v>
      </c>
      <c r="O6080" s="173">
        <v>1.0</v>
      </c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</row>
    <row r="6081">
      <c r="A6081" s="99" t="s">
        <v>13250</v>
      </c>
      <c r="B6081" s="168" t="s">
        <v>13198</v>
      </c>
      <c r="C6081" s="31" t="s">
        <v>1732</v>
      </c>
      <c r="D6081" s="168" t="s">
        <v>13199</v>
      </c>
      <c r="E6081" s="31" t="s">
        <v>13200</v>
      </c>
      <c r="F6081" s="31" t="s">
        <v>513</v>
      </c>
      <c r="G6081" s="168" t="s">
        <v>8744</v>
      </c>
      <c r="H6081" s="31" t="s">
        <v>8048</v>
      </c>
      <c r="I6081" s="168" t="s">
        <v>1729</v>
      </c>
      <c r="J6081" s="173">
        <v>1.0</v>
      </c>
      <c r="K6081" s="31" t="s">
        <v>82</v>
      </c>
      <c r="L6081" s="31" t="s">
        <v>134</v>
      </c>
      <c r="M6081" s="174">
        <v>45765.0</v>
      </c>
      <c r="N6081" s="31" t="s">
        <v>2</v>
      </c>
      <c r="O6081" s="173">
        <v>1.0</v>
      </c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</row>
    <row r="6082">
      <c r="A6082" s="99" t="s">
        <v>13251</v>
      </c>
      <c r="B6082" s="168" t="s">
        <v>13252</v>
      </c>
      <c r="C6082" s="31" t="s">
        <v>1725</v>
      </c>
      <c r="D6082" s="168" t="s">
        <v>13253</v>
      </c>
      <c r="E6082" s="31" t="s">
        <v>13254</v>
      </c>
      <c r="F6082" s="31" t="s">
        <v>725</v>
      </c>
      <c r="G6082" s="163" t="s">
        <v>1728</v>
      </c>
      <c r="H6082" s="31" t="s">
        <v>1728</v>
      </c>
      <c r="I6082" s="168" t="s">
        <v>1755</v>
      </c>
      <c r="J6082" s="173">
        <v>1.0</v>
      </c>
      <c r="K6082" s="31" t="s">
        <v>9</v>
      </c>
      <c r="L6082" s="31" t="s">
        <v>134</v>
      </c>
      <c r="M6082" s="174">
        <v>45765.0</v>
      </c>
      <c r="N6082" s="31" t="s">
        <v>2</v>
      </c>
      <c r="O6082" s="173">
        <v>1.0</v>
      </c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</row>
    <row r="6083">
      <c r="A6083" s="99" t="s">
        <v>13255</v>
      </c>
      <c r="B6083" s="168" t="s">
        <v>13252</v>
      </c>
      <c r="C6083" s="31" t="s">
        <v>1725</v>
      </c>
      <c r="D6083" s="168" t="s">
        <v>13253</v>
      </c>
      <c r="E6083" s="31" t="s">
        <v>13254</v>
      </c>
      <c r="F6083" s="31" t="s">
        <v>725</v>
      </c>
      <c r="G6083" s="163" t="s">
        <v>1728</v>
      </c>
      <c r="H6083" s="31" t="s">
        <v>1728</v>
      </c>
      <c r="I6083" s="168" t="s">
        <v>1729</v>
      </c>
      <c r="J6083" s="173">
        <v>1.0</v>
      </c>
      <c r="K6083" s="31" t="s">
        <v>82</v>
      </c>
      <c r="L6083" s="31" t="s">
        <v>134</v>
      </c>
      <c r="M6083" s="174">
        <v>45765.0</v>
      </c>
      <c r="N6083" s="31" t="s">
        <v>2</v>
      </c>
      <c r="O6083" s="173">
        <v>1.0</v>
      </c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</row>
    <row r="6084">
      <c r="A6084" s="99" t="s">
        <v>13256</v>
      </c>
      <c r="B6084" s="168" t="s">
        <v>13194</v>
      </c>
      <c r="C6084" s="31" t="s">
        <v>1735</v>
      </c>
      <c r="D6084" s="168" t="s">
        <v>13195</v>
      </c>
      <c r="E6084" s="31" t="s">
        <v>13196</v>
      </c>
      <c r="F6084" s="31" t="s">
        <v>131</v>
      </c>
      <c r="G6084" s="168" t="s">
        <v>7953</v>
      </c>
      <c r="H6084" s="31" t="s">
        <v>7912</v>
      </c>
      <c r="I6084" s="168" t="s">
        <v>1729</v>
      </c>
      <c r="J6084" s="173">
        <v>1.0</v>
      </c>
      <c r="K6084" s="31" t="s">
        <v>82</v>
      </c>
      <c r="L6084" s="31" t="s">
        <v>134</v>
      </c>
      <c r="M6084" s="174">
        <v>45765.0</v>
      </c>
      <c r="N6084" s="31" t="s">
        <v>2</v>
      </c>
      <c r="O6084" s="173">
        <v>1.0</v>
      </c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</row>
    <row r="6085">
      <c r="A6085" s="99" t="s">
        <v>13257</v>
      </c>
      <c r="B6085" s="168" t="s">
        <v>13258</v>
      </c>
      <c r="C6085" s="31" t="s">
        <v>1725</v>
      </c>
      <c r="D6085" s="168" t="s">
        <v>13259</v>
      </c>
      <c r="E6085" s="31" t="s">
        <v>13260</v>
      </c>
      <c r="F6085" s="31" t="s">
        <v>129</v>
      </c>
      <c r="G6085" s="163" t="s">
        <v>1728</v>
      </c>
      <c r="H6085" s="31" t="s">
        <v>1728</v>
      </c>
      <c r="I6085" s="168" t="s">
        <v>1755</v>
      </c>
      <c r="J6085" s="173">
        <v>1.0</v>
      </c>
      <c r="K6085" s="31" t="s">
        <v>9</v>
      </c>
      <c r="L6085" s="31" t="s">
        <v>134</v>
      </c>
      <c r="M6085" s="174">
        <v>45765.0</v>
      </c>
      <c r="N6085" s="31" t="s">
        <v>2</v>
      </c>
      <c r="O6085" s="173">
        <v>1.0</v>
      </c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</row>
    <row r="6086">
      <c r="A6086" s="99" t="s">
        <v>13261</v>
      </c>
      <c r="B6086" s="168" t="s">
        <v>13258</v>
      </c>
      <c r="C6086" s="31" t="s">
        <v>1725</v>
      </c>
      <c r="D6086" s="168" t="s">
        <v>13259</v>
      </c>
      <c r="E6086" s="31" t="s">
        <v>13260</v>
      </c>
      <c r="F6086" s="31" t="s">
        <v>129</v>
      </c>
      <c r="G6086" s="163" t="s">
        <v>1728</v>
      </c>
      <c r="H6086" s="31" t="s">
        <v>1728</v>
      </c>
      <c r="I6086" s="168" t="s">
        <v>1729</v>
      </c>
      <c r="J6086" s="173">
        <v>1.0</v>
      </c>
      <c r="K6086" s="31" t="s">
        <v>82</v>
      </c>
      <c r="L6086" s="31" t="s">
        <v>134</v>
      </c>
      <c r="M6086" s="174">
        <v>45765.0</v>
      </c>
      <c r="N6086" s="31" t="s">
        <v>2</v>
      </c>
      <c r="O6086" s="173">
        <v>1.0</v>
      </c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</row>
    <row r="6087">
      <c r="A6087" s="99" t="s">
        <v>13262</v>
      </c>
      <c r="B6087" s="168" t="s">
        <v>13263</v>
      </c>
      <c r="C6087" s="31" t="s">
        <v>1725</v>
      </c>
      <c r="D6087" s="168" t="s">
        <v>13264</v>
      </c>
      <c r="E6087" s="31" t="s">
        <v>13265</v>
      </c>
      <c r="F6087" s="31" t="s">
        <v>832</v>
      </c>
      <c r="G6087" s="163" t="s">
        <v>1728</v>
      </c>
      <c r="H6087" s="31" t="s">
        <v>1728</v>
      </c>
      <c r="I6087" s="168" t="s">
        <v>1729</v>
      </c>
      <c r="J6087" s="173">
        <v>3.0</v>
      </c>
      <c r="K6087" s="31" t="s">
        <v>82</v>
      </c>
      <c r="L6087" s="31" t="s">
        <v>134</v>
      </c>
      <c r="M6087" s="174">
        <v>45765.0</v>
      </c>
      <c r="N6087" s="31" t="s">
        <v>2</v>
      </c>
      <c r="O6087" s="173">
        <v>3.0</v>
      </c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</row>
    <row r="6088">
      <c r="A6088" s="99" t="s">
        <v>13266</v>
      </c>
      <c r="B6088" s="168" t="s">
        <v>13006</v>
      </c>
      <c r="C6088" s="31" t="s">
        <v>1735</v>
      </c>
      <c r="D6088" s="168" t="s">
        <v>13007</v>
      </c>
      <c r="E6088" s="31" t="s">
        <v>13008</v>
      </c>
      <c r="F6088" s="31" t="s">
        <v>401</v>
      </c>
      <c r="G6088" s="168" t="s">
        <v>8730</v>
      </c>
      <c r="H6088" s="31" t="s">
        <v>8731</v>
      </c>
      <c r="I6088" s="168" t="s">
        <v>1755</v>
      </c>
      <c r="J6088" s="173">
        <v>1.0</v>
      </c>
      <c r="K6088" s="31" t="s">
        <v>9</v>
      </c>
      <c r="L6088" s="31" t="s">
        <v>134</v>
      </c>
      <c r="M6088" s="174">
        <v>45765.0</v>
      </c>
      <c r="N6088" s="31" t="s">
        <v>2</v>
      </c>
      <c r="O6088" s="173">
        <v>1.0</v>
      </c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</row>
    <row r="6089">
      <c r="A6089" s="99" t="s">
        <v>13267</v>
      </c>
      <c r="B6089" s="168" t="s">
        <v>13268</v>
      </c>
      <c r="C6089" s="31" t="s">
        <v>1725</v>
      </c>
      <c r="D6089" s="168" t="s">
        <v>13269</v>
      </c>
      <c r="E6089" s="31" t="s">
        <v>13270</v>
      </c>
      <c r="F6089" s="31" t="s">
        <v>401</v>
      </c>
      <c r="G6089" s="163" t="s">
        <v>1728</v>
      </c>
      <c r="H6089" s="31" t="s">
        <v>1728</v>
      </c>
      <c r="I6089" s="168" t="s">
        <v>1729</v>
      </c>
      <c r="J6089" s="173">
        <v>1.0</v>
      </c>
      <c r="K6089" s="31" t="s">
        <v>82</v>
      </c>
      <c r="L6089" s="31" t="s">
        <v>134</v>
      </c>
      <c r="M6089" s="174">
        <v>45765.0</v>
      </c>
      <c r="N6089" s="31" t="s">
        <v>2</v>
      </c>
      <c r="O6089" s="173">
        <v>1.0</v>
      </c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</row>
    <row r="6090">
      <c r="A6090" s="99" t="s">
        <v>13271</v>
      </c>
      <c r="B6090" s="168" t="s">
        <v>13272</v>
      </c>
      <c r="C6090" s="31" t="s">
        <v>1725</v>
      </c>
      <c r="D6090" s="168" t="s">
        <v>13273</v>
      </c>
      <c r="E6090" s="31" t="s">
        <v>13274</v>
      </c>
      <c r="F6090" s="31" t="s">
        <v>725</v>
      </c>
      <c r="G6090" s="163" t="s">
        <v>1728</v>
      </c>
      <c r="H6090" s="31" t="s">
        <v>1728</v>
      </c>
      <c r="I6090" s="168" t="s">
        <v>1755</v>
      </c>
      <c r="J6090" s="173">
        <v>1.0</v>
      </c>
      <c r="K6090" s="31" t="s">
        <v>9</v>
      </c>
      <c r="L6090" s="31" t="s">
        <v>134</v>
      </c>
      <c r="M6090" s="174">
        <v>45765.0</v>
      </c>
      <c r="N6090" s="31" t="s">
        <v>2</v>
      </c>
      <c r="O6090" s="173">
        <v>1.0</v>
      </c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</row>
    <row r="6091">
      <c r="A6091" s="99" t="s">
        <v>13275</v>
      </c>
      <c r="B6091" s="168" t="s">
        <v>13120</v>
      </c>
      <c r="C6091" s="31" t="s">
        <v>1735</v>
      </c>
      <c r="D6091" s="168" t="s">
        <v>13121</v>
      </c>
      <c r="E6091" s="31" t="s">
        <v>13122</v>
      </c>
      <c r="F6091" s="31" t="s">
        <v>178</v>
      </c>
      <c r="G6091" s="168" t="s">
        <v>8012</v>
      </c>
      <c r="H6091" s="31" t="s">
        <v>7841</v>
      </c>
      <c r="I6091" s="168" t="s">
        <v>1729</v>
      </c>
      <c r="J6091" s="173">
        <v>1.0</v>
      </c>
      <c r="K6091" s="31" t="s">
        <v>82</v>
      </c>
      <c r="L6091" s="31" t="s">
        <v>134</v>
      </c>
      <c r="M6091" s="174">
        <v>45765.0</v>
      </c>
      <c r="N6091" s="31" t="s">
        <v>2</v>
      </c>
      <c r="O6091" s="173">
        <v>1.0</v>
      </c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</row>
    <row r="6092">
      <c r="A6092" s="99" t="s">
        <v>13276</v>
      </c>
      <c r="B6092" s="168" t="s">
        <v>13184</v>
      </c>
      <c r="C6092" s="31" t="s">
        <v>1735</v>
      </c>
      <c r="D6092" s="168" t="s">
        <v>13185</v>
      </c>
      <c r="E6092" s="31" t="s">
        <v>13186</v>
      </c>
      <c r="F6092" s="31" t="s">
        <v>513</v>
      </c>
      <c r="G6092" s="168" t="s">
        <v>8744</v>
      </c>
      <c r="H6092" s="31" t="s">
        <v>8048</v>
      </c>
      <c r="I6092" s="168" t="s">
        <v>1755</v>
      </c>
      <c r="J6092" s="173">
        <v>1.0</v>
      </c>
      <c r="K6092" s="31" t="s">
        <v>9</v>
      </c>
      <c r="L6092" s="31" t="s">
        <v>134</v>
      </c>
      <c r="M6092" s="174">
        <v>45765.0</v>
      </c>
      <c r="N6092" s="31" t="s">
        <v>2</v>
      </c>
      <c r="O6092" s="173">
        <v>1.0</v>
      </c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</row>
    <row r="6093">
      <c r="A6093" s="99" t="s">
        <v>13277</v>
      </c>
      <c r="B6093" s="168" t="s">
        <v>13202</v>
      </c>
      <c r="C6093" s="31" t="s">
        <v>1732</v>
      </c>
      <c r="D6093" s="168" t="s">
        <v>13203</v>
      </c>
      <c r="E6093" s="31" t="s">
        <v>13204</v>
      </c>
      <c r="F6093" s="31" t="s">
        <v>401</v>
      </c>
      <c r="G6093" s="168" t="s">
        <v>8778</v>
      </c>
      <c r="H6093" s="31" t="s">
        <v>8043</v>
      </c>
      <c r="I6093" s="168" t="s">
        <v>1729</v>
      </c>
      <c r="J6093" s="173">
        <v>1.0</v>
      </c>
      <c r="K6093" s="31" t="s">
        <v>82</v>
      </c>
      <c r="L6093" s="31" t="s">
        <v>134</v>
      </c>
      <c r="M6093" s="174">
        <v>45765.0</v>
      </c>
      <c r="N6093" s="31" t="s">
        <v>2</v>
      </c>
      <c r="O6093" s="173">
        <v>1.0</v>
      </c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</row>
    <row r="6094">
      <c r="A6094" s="99" t="s">
        <v>13278</v>
      </c>
      <c r="B6094" s="168" t="s">
        <v>13226</v>
      </c>
      <c r="C6094" s="31" t="s">
        <v>1732</v>
      </c>
      <c r="D6094" s="168" t="s">
        <v>13227</v>
      </c>
      <c r="E6094" s="31" t="s">
        <v>13228</v>
      </c>
      <c r="F6094" s="31" t="s">
        <v>401</v>
      </c>
      <c r="G6094" s="168" t="s">
        <v>1749</v>
      </c>
      <c r="H6094" s="31" t="s">
        <v>1742</v>
      </c>
      <c r="I6094" s="168" t="s">
        <v>1755</v>
      </c>
      <c r="J6094" s="173">
        <v>1.0</v>
      </c>
      <c r="K6094" s="31" t="s">
        <v>9</v>
      </c>
      <c r="L6094" s="31" t="s">
        <v>134</v>
      </c>
      <c r="M6094" s="174">
        <v>45765.0</v>
      </c>
      <c r="N6094" s="31" t="s">
        <v>2</v>
      </c>
      <c r="O6094" s="173">
        <v>1.0</v>
      </c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</row>
    <row r="6095">
      <c r="A6095" s="99" t="s">
        <v>13279</v>
      </c>
      <c r="B6095" s="168" t="s">
        <v>13188</v>
      </c>
      <c r="C6095" s="31" t="s">
        <v>1735</v>
      </c>
      <c r="D6095" s="168" t="s">
        <v>13189</v>
      </c>
      <c r="E6095" s="31" t="s">
        <v>13190</v>
      </c>
      <c r="F6095" s="31" t="s">
        <v>513</v>
      </c>
      <c r="G6095" s="168" t="s">
        <v>8744</v>
      </c>
      <c r="H6095" s="31" t="s">
        <v>8048</v>
      </c>
      <c r="I6095" s="168" t="s">
        <v>1729</v>
      </c>
      <c r="J6095" s="173">
        <v>1.0</v>
      </c>
      <c r="K6095" s="31" t="s">
        <v>82</v>
      </c>
      <c r="L6095" s="31" t="s">
        <v>134</v>
      </c>
      <c r="M6095" s="174">
        <v>45765.0</v>
      </c>
      <c r="N6095" s="31" t="s">
        <v>2</v>
      </c>
      <c r="O6095" s="173">
        <v>1.0</v>
      </c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</row>
    <row r="6096">
      <c r="A6096" s="99" t="s">
        <v>13280</v>
      </c>
      <c r="B6096" s="168" t="s">
        <v>13268</v>
      </c>
      <c r="C6096" s="31" t="s">
        <v>1732</v>
      </c>
      <c r="D6096" s="168" t="s">
        <v>13269</v>
      </c>
      <c r="E6096" s="31" t="s">
        <v>13270</v>
      </c>
      <c r="F6096" s="31" t="s">
        <v>401</v>
      </c>
      <c r="G6096" s="168" t="s">
        <v>1792</v>
      </c>
      <c r="H6096" s="31" t="s">
        <v>1779</v>
      </c>
      <c r="I6096" s="168" t="s">
        <v>1729</v>
      </c>
      <c r="J6096" s="173">
        <v>1.0</v>
      </c>
      <c r="K6096" s="31" t="s">
        <v>82</v>
      </c>
      <c r="L6096" s="31" t="s">
        <v>134</v>
      </c>
      <c r="M6096" s="174">
        <v>45765.0</v>
      </c>
      <c r="N6096" s="31" t="s">
        <v>2</v>
      </c>
      <c r="O6096" s="173">
        <v>1.0</v>
      </c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</row>
    <row r="6097">
      <c r="A6097" s="99" t="s">
        <v>13281</v>
      </c>
      <c r="B6097" s="168" t="s">
        <v>13282</v>
      </c>
      <c r="C6097" s="31" t="s">
        <v>1725</v>
      </c>
      <c r="D6097" s="168" t="s">
        <v>13283</v>
      </c>
      <c r="E6097" s="31" t="s">
        <v>13284</v>
      </c>
      <c r="F6097" s="31" t="s">
        <v>132</v>
      </c>
      <c r="G6097" s="163" t="s">
        <v>1728</v>
      </c>
      <c r="H6097" s="31" t="s">
        <v>1728</v>
      </c>
      <c r="I6097" s="168" t="s">
        <v>1755</v>
      </c>
      <c r="J6097" s="173">
        <v>1.0</v>
      </c>
      <c r="K6097" s="31" t="s">
        <v>9</v>
      </c>
      <c r="L6097" s="31" t="s">
        <v>134</v>
      </c>
      <c r="M6097" s="174">
        <v>45765.0</v>
      </c>
      <c r="N6097" s="31" t="s">
        <v>2</v>
      </c>
      <c r="O6097" s="173">
        <v>1.0</v>
      </c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</row>
    <row r="6098">
      <c r="A6098" s="99" t="s">
        <v>13285</v>
      </c>
      <c r="B6098" s="168" t="s">
        <v>13286</v>
      </c>
      <c r="C6098" s="31" t="s">
        <v>1725</v>
      </c>
      <c r="D6098" s="168" t="s">
        <v>13287</v>
      </c>
      <c r="E6098" s="31" t="s">
        <v>12199</v>
      </c>
      <c r="F6098" s="31" t="s">
        <v>725</v>
      </c>
      <c r="G6098" s="163" t="s">
        <v>1728</v>
      </c>
      <c r="H6098" s="31" t="s">
        <v>1728</v>
      </c>
      <c r="I6098" s="168" t="s">
        <v>1755</v>
      </c>
      <c r="J6098" s="173">
        <v>1.0</v>
      </c>
      <c r="K6098" s="31" t="s">
        <v>9</v>
      </c>
      <c r="L6098" s="31" t="s">
        <v>134</v>
      </c>
      <c r="M6098" s="174">
        <v>45765.0</v>
      </c>
      <c r="N6098" s="31" t="s">
        <v>2</v>
      </c>
      <c r="O6098" s="173">
        <v>1.0</v>
      </c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</row>
    <row r="6099">
      <c r="A6099" s="99" t="s">
        <v>13288</v>
      </c>
      <c r="B6099" s="168" t="s">
        <v>13289</v>
      </c>
      <c r="C6099" s="31" t="s">
        <v>1725</v>
      </c>
      <c r="D6099" s="168" t="s">
        <v>13290</v>
      </c>
      <c r="E6099" s="31" t="s">
        <v>13291</v>
      </c>
      <c r="F6099" s="31" t="s">
        <v>132</v>
      </c>
      <c r="G6099" s="163" t="s">
        <v>1728</v>
      </c>
      <c r="H6099" s="31" t="s">
        <v>1728</v>
      </c>
      <c r="I6099" s="168" t="s">
        <v>1755</v>
      </c>
      <c r="J6099" s="173">
        <v>1.0</v>
      </c>
      <c r="K6099" s="31" t="s">
        <v>9</v>
      </c>
      <c r="L6099" s="31" t="s">
        <v>134</v>
      </c>
      <c r="M6099" s="174">
        <v>45765.0</v>
      </c>
      <c r="N6099" s="31" t="s">
        <v>2</v>
      </c>
      <c r="O6099" s="173">
        <v>1.0</v>
      </c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</row>
    <row r="6100">
      <c r="A6100" s="99" t="s">
        <v>13292</v>
      </c>
      <c r="B6100" s="168" t="s">
        <v>13176</v>
      </c>
      <c r="C6100" s="31" t="s">
        <v>1735</v>
      </c>
      <c r="D6100" s="168" t="s">
        <v>13177</v>
      </c>
      <c r="E6100" s="31" t="s">
        <v>13178</v>
      </c>
      <c r="F6100" s="31" t="s">
        <v>725</v>
      </c>
      <c r="G6100" s="168" t="s">
        <v>10510</v>
      </c>
      <c r="H6100" s="31" t="s">
        <v>10511</v>
      </c>
      <c r="I6100" s="168" t="s">
        <v>1729</v>
      </c>
      <c r="J6100" s="173">
        <v>1.0</v>
      </c>
      <c r="K6100" s="31" t="s">
        <v>82</v>
      </c>
      <c r="L6100" s="31" t="s">
        <v>134</v>
      </c>
      <c r="M6100" s="174">
        <v>45765.0</v>
      </c>
      <c r="N6100" s="31" t="s">
        <v>2</v>
      </c>
      <c r="O6100" s="173">
        <v>1.0</v>
      </c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</row>
    <row r="6101">
      <c r="A6101" s="99" t="s">
        <v>13293</v>
      </c>
      <c r="B6101" s="168" t="s">
        <v>13294</v>
      </c>
      <c r="C6101" s="31" t="s">
        <v>1725</v>
      </c>
      <c r="D6101" s="168" t="s">
        <v>13295</v>
      </c>
      <c r="E6101" s="31" t="s">
        <v>13296</v>
      </c>
      <c r="F6101" s="31" t="s">
        <v>178</v>
      </c>
      <c r="G6101" s="163" t="s">
        <v>1728</v>
      </c>
      <c r="H6101" s="31" t="s">
        <v>1728</v>
      </c>
      <c r="I6101" s="168" t="s">
        <v>1729</v>
      </c>
      <c r="J6101" s="173">
        <v>1.0</v>
      </c>
      <c r="K6101" s="31" t="s">
        <v>82</v>
      </c>
      <c r="L6101" s="31" t="s">
        <v>134</v>
      </c>
      <c r="M6101" s="174">
        <v>45765.0</v>
      </c>
      <c r="N6101" s="31" t="s">
        <v>2</v>
      </c>
      <c r="O6101" s="173">
        <v>1.0</v>
      </c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</row>
    <row r="6102">
      <c r="A6102" s="99" t="s">
        <v>13297</v>
      </c>
      <c r="B6102" s="168" t="s">
        <v>13168</v>
      </c>
      <c r="C6102" s="31" t="s">
        <v>1735</v>
      </c>
      <c r="D6102" s="168" t="s">
        <v>13169</v>
      </c>
      <c r="E6102" s="31" t="s">
        <v>13170</v>
      </c>
      <c r="F6102" s="31" t="s">
        <v>131</v>
      </c>
      <c r="G6102" s="168" t="s">
        <v>7953</v>
      </c>
      <c r="H6102" s="31" t="s">
        <v>7912</v>
      </c>
      <c r="I6102" s="168" t="s">
        <v>1755</v>
      </c>
      <c r="J6102" s="173">
        <v>1.0</v>
      </c>
      <c r="K6102" s="31" t="s">
        <v>9</v>
      </c>
      <c r="L6102" s="31" t="s">
        <v>134</v>
      </c>
      <c r="M6102" s="174">
        <v>45765.0</v>
      </c>
      <c r="N6102" s="31" t="s">
        <v>2</v>
      </c>
      <c r="O6102" s="173">
        <v>1.0</v>
      </c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</row>
    <row r="6103">
      <c r="A6103" s="99" t="s">
        <v>13298</v>
      </c>
      <c r="B6103" s="168" t="s">
        <v>13089</v>
      </c>
      <c r="C6103" s="31" t="s">
        <v>1735</v>
      </c>
      <c r="D6103" s="168" t="s">
        <v>13090</v>
      </c>
      <c r="E6103" s="31" t="s">
        <v>13091</v>
      </c>
      <c r="F6103" s="31" t="s">
        <v>401</v>
      </c>
      <c r="G6103" s="168" t="s">
        <v>8778</v>
      </c>
      <c r="H6103" s="31" t="s">
        <v>8043</v>
      </c>
      <c r="I6103" s="168" t="s">
        <v>1755</v>
      </c>
      <c r="J6103" s="173">
        <v>1.0</v>
      </c>
      <c r="K6103" s="31" t="s">
        <v>9</v>
      </c>
      <c r="L6103" s="31" t="s">
        <v>134</v>
      </c>
      <c r="M6103" s="174">
        <v>45765.0</v>
      </c>
      <c r="N6103" s="31" t="s">
        <v>2</v>
      </c>
      <c r="O6103" s="173">
        <v>1.0</v>
      </c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</row>
    <row r="6104">
      <c r="A6104" s="99" t="s">
        <v>13299</v>
      </c>
      <c r="B6104" s="168" t="s">
        <v>13089</v>
      </c>
      <c r="C6104" s="31" t="s">
        <v>1735</v>
      </c>
      <c r="D6104" s="168" t="s">
        <v>13090</v>
      </c>
      <c r="E6104" s="31" t="s">
        <v>13091</v>
      </c>
      <c r="F6104" s="31" t="s">
        <v>401</v>
      </c>
      <c r="G6104" s="168" t="s">
        <v>8778</v>
      </c>
      <c r="H6104" s="31" t="s">
        <v>8043</v>
      </c>
      <c r="I6104" s="168" t="s">
        <v>1729</v>
      </c>
      <c r="J6104" s="173">
        <v>1.0</v>
      </c>
      <c r="K6104" s="31" t="s">
        <v>82</v>
      </c>
      <c r="L6104" s="31" t="s">
        <v>134</v>
      </c>
      <c r="M6104" s="174">
        <v>45765.0</v>
      </c>
      <c r="N6104" s="31" t="s">
        <v>2</v>
      </c>
      <c r="O6104" s="173">
        <v>1.0</v>
      </c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</row>
    <row r="6105">
      <c r="A6105" s="99" t="s">
        <v>13300</v>
      </c>
      <c r="B6105" s="168" t="s">
        <v>13294</v>
      </c>
      <c r="C6105" s="31" t="s">
        <v>1732</v>
      </c>
      <c r="D6105" s="168" t="s">
        <v>13295</v>
      </c>
      <c r="E6105" s="31" t="s">
        <v>13296</v>
      </c>
      <c r="F6105" s="31" t="s">
        <v>178</v>
      </c>
      <c r="G6105" s="168" t="s">
        <v>8730</v>
      </c>
      <c r="H6105" s="31" t="s">
        <v>8731</v>
      </c>
      <c r="I6105" s="168" t="s">
        <v>1729</v>
      </c>
      <c r="J6105" s="173">
        <v>1.0</v>
      </c>
      <c r="K6105" s="31" t="s">
        <v>82</v>
      </c>
      <c r="L6105" s="31" t="s">
        <v>134</v>
      </c>
      <c r="M6105" s="174">
        <v>45765.0</v>
      </c>
      <c r="N6105" s="31" t="s">
        <v>2</v>
      </c>
      <c r="O6105" s="173">
        <v>1.0</v>
      </c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</row>
    <row r="6106">
      <c r="A6106" s="99" t="s">
        <v>13301</v>
      </c>
      <c r="B6106" s="168" t="s">
        <v>13198</v>
      </c>
      <c r="C6106" s="31" t="s">
        <v>1735</v>
      </c>
      <c r="D6106" s="168" t="s">
        <v>13199</v>
      </c>
      <c r="E6106" s="31" t="s">
        <v>13200</v>
      </c>
      <c r="F6106" s="31" t="s">
        <v>513</v>
      </c>
      <c r="G6106" s="168" t="s">
        <v>8744</v>
      </c>
      <c r="H6106" s="31" t="s">
        <v>8048</v>
      </c>
      <c r="I6106" s="168" t="s">
        <v>1729</v>
      </c>
      <c r="J6106" s="173">
        <v>1.0</v>
      </c>
      <c r="K6106" s="31" t="s">
        <v>82</v>
      </c>
      <c r="L6106" s="31" t="s">
        <v>134</v>
      </c>
      <c r="M6106" s="174">
        <v>45765.0</v>
      </c>
      <c r="N6106" s="31" t="s">
        <v>2</v>
      </c>
      <c r="O6106" s="173">
        <v>1.0</v>
      </c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</row>
    <row r="6107">
      <c r="A6107" s="99" t="s">
        <v>13302</v>
      </c>
      <c r="B6107" s="168" t="s">
        <v>13040</v>
      </c>
      <c r="C6107" s="31" t="s">
        <v>1735</v>
      </c>
      <c r="D6107" s="168" t="s">
        <v>13041</v>
      </c>
      <c r="E6107" s="31" t="s">
        <v>13042</v>
      </c>
      <c r="F6107" s="31" t="s">
        <v>132</v>
      </c>
      <c r="G6107" s="168" t="s">
        <v>6811</v>
      </c>
      <c r="H6107" s="31" t="s">
        <v>6812</v>
      </c>
      <c r="I6107" s="168" t="s">
        <v>1729</v>
      </c>
      <c r="J6107" s="173">
        <v>1.0</v>
      </c>
      <c r="K6107" s="31" t="s">
        <v>82</v>
      </c>
      <c r="L6107" s="31" t="s">
        <v>134</v>
      </c>
      <c r="M6107" s="174">
        <v>45765.0</v>
      </c>
      <c r="N6107" s="31" t="s">
        <v>2</v>
      </c>
      <c r="O6107" s="173">
        <v>1.0</v>
      </c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</row>
    <row r="6108">
      <c r="A6108" s="99" t="s">
        <v>13303</v>
      </c>
      <c r="B6108" s="168" t="s">
        <v>13113</v>
      </c>
      <c r="C6108" s="31" t="s">
        <v>1735</v>
      </c>
      <c r="D6108" s="168" t="s">
        <v>13114</v>
      </c>
      <c r="E6108" s="31" t="s">
        <v>8456</v>
      </c>
      <c r="F6108" s="31" t="s">
        <v>832</v>
      </c>
      <c r="G6108" s="168" t="s">
        <v>7876</v>
      </c>
      <c r="H6108" s="31" t="s">
        <v>7873</v>
      </c>
      <c r="I6108" s="168" t="s">
        <v>1729</v>
      </c>
      <c r="J6108" s="173">
        <v>1.0</v>
      </c>
      <c r="K6108" s="31" t="s">
        <v>82</v>
      </c>
      <c r="L6108" s="31" t="s">
        <v>134</v>
      </c>
      <c r="M6108" s="174">
        <v>45765.0</v>
      </c>
      <c r="N6108" s="31" t="s">
        <v>2</v>
      </c>
      <c r="O6108" s="173">
        <v>1.0</v>
      </c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</row>
    <row r="6109">
      <c r="A6109" s="99" t="s">
        <v>13304</v>
      </c>
      <c r="B6109" s="168" t="s">
        <v>13151</v>
      </c>
      <c r="C6109" s="31" t="s">
        <v>1735</v>
      </c>
      <c r="D6109" s="168" t="s">
        <v>13152</v>
      </c>
      <c r="E6109" s="31" t="s">
        <v>13153</v>
      </c>
      <c r="F6109" s="31" t="s">
        <v>725</v>
      </c>
      <c r="G6109" s="168" t="s">
        <v>10510</v>
      </c>
      <c r="H6109" s="31" t="s">
        <v>10511</v>
      </c>
      <c r="I6109" s="168" t="s">
        <v>1755</v>
      </c>
      <c r="J6109" s="173">
        <v>1.0</v>
      </c>
      <c r="K6109" s="31" t="s">
        <v>9</v>
      </c>
      <c r="L6109" s="31" t="s">
        <v>134</v>
      </c>
      <c r="M6109" s="174">
        <v>45765.0</v>
      </c>
      <c r="N6109" s="31" t="s">
        <v>2</v>
      </c>
      <c r="O6109" s="173">
        <v>1.0</v>
      </c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</row>
    <row r="6110">
      <c r="A6110" s="99" t="s">
        <v>13305</v>
      </c>
      <c r="B6110" s="168" t="s">
        <v>13306</v>
      </c>
      <c r="C6110" s="31" t="s">
        <v>1725</v>
      </c>
      <c r="D6110" s="168" t="s">
        <v>13307</v>
      </c>
      <c r="E6110" s="31" t="s">
        <v>13308</v>
      </c>
      <c r="F6110" s="31" t="s">
        <v>132</v>
      </c>
      <c r="G6110" s="163" t="s">
        <v>1728</v>
      </c>
      <c r="H6110" s="31" t="s">
        <v>1728</v>
      </c>
      <c r="I6110" s="168" t="s">
        <v>1755</v>
      </c>
      <c r="J6110" s="173">
        <v>1.0</v>
      </c>
      <c r="K6110" s="31" t="s">
        <v>9</v>
      </c>
      <c r="L6110" s="31" t="s">
        <v>134</v>
      </c>
      <c r="M6110" s="174">
        <v>45765.0</v>
      </c>
      <c r="N6110" s="31" t="s">
        <v>2</v>
      </c>
      <c r="O6110" s="173">
        <v>1.0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</row>
    <row r="6111">
      <c r="A6111" s="99" t="s">
        <v>13309</v>
      </c>
      <c r="B6111" s="168" t="s">
        <v>13234</v>
      </c>
      <c r="C6111" s="31" t="s">
        <v>1732</v>
      </c>
      <c r="D6111" s="168" t="s">
        <v>13235</v>
      </c>
      <c r="E6111" s="31" t="s">
        <v>13236</v>
      </c>
      <c r="F6111" s="31" t="s">
        <v>129</v>
      </c>
      <c r="G6111" s="168" t="s">
        <v>8012</v>
      </c>
      <c r="H6111" s="31" t="s">
        <v>7841</v>
      </c>
      <c r="I6111" s="168" t="s">
        <v>1755</v>
      </c>
      <c r="J6111" s="173">
        <v>1.0</v>
      </c>
      <c r="K6111" s="31" t="s">
        <v>9</v>
      </c>
      <c r="L6111" s="31" t="s">
        <v>134</v>
      </c>
      <c r="M6111" s="174">
        <v>45765.0</v>
      </c>
      <c r="N6111" s="31" t="s">
        <v>2</v>
      </c>
      <c r="O6111" s="173">
        <v>1.0</v>
      </c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</row>
    <row r="6112">
      <c r="A6112" s="99" t="s">
        <v>13310</v>
      </c>
      <c r="B6112" s="168" t="s">
        <v>13268</v>
      </c>
      <c r="C6112" s="31" t="s">
        <v>1735</v>
      </c>
      <c r="D6112" s="168" t="s">
        <v>13269</v>
      </c>
      <c r="E6112" s="31" t="s">
        <v>13270</v>
      </c>
      <c r="F6112" s="31" t="s">
        <v>401</v>
      </c>
      <c r="G6112" s="168" t="s">
        <v>1792</v>
      </c>
      <c r="H6112" s="31" t="s">
        <v>1779</v>
      </c>
      <c r="I6112" s="168" t="s">
        <v>1729</v>
      </c>
      <c r="J6112" s="173">
        <v>1.0</v>
      </c>
      <c r="K6112" s="31" t="s">
        <v>82</v>
      </c>
      <c r="L6112" s="31" t="s">
        <v>134</v>
      </c>
      <c r="M6112" s="174">
        <v>45765.0</v>
      </c>
      <c r="N6112" s="31" t="s">
        <v>2</v>
      </c>
      <c r="O6112" s="173">
        <v>1.0</v>
      </c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</row>
    <row r="6113">
      <c r="A6113" s="99" t="s">
        <v>13311</v>
      </c>
      <c r="B6113" s="168" t="s">
        <v>13312</v>
      </c>
      <c r="C6113" s="31" t="s">
        <v>1725</v>
      </c>
      <c r="D6113" s="168" t="s">
        <v>13313</v>
      </c>
      <c r="E6113" s="31" t="s">
        <v>13314</v>
      </c>
      <c r="F6113" s="31" t="s">
        <v>830</v>
      </c>
      <c r="G6113" s="163" t="s">
        <v>1728</v>
      </c>
      <c r="H6113" s="31" t="s">
        <v>1728</v>
      </c>
      <c r="I6113" s="168" t="s">
        <v>1755</v>
      </c>
      <c r="J6113" s="173">
        <v>1.0</v>
      </c>
      <c r="K6113" s="31" t="s">
        <v>9</v>
      </c>
      <c r="L6113" s="31" t="s">
        <v>134</v>
      </c>
      <c r="M6113" s="174">
        <v>45765.0</v>
      </c>
      <c r="N6113" s="31" t="s">
        <v>2</v>
      </c>
      <c r="O6113" s="173">
        <v>1.0</v>
      </c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</row>
    <row r="6114">
      <c r="A6114" s="99" t="s">
        <v>13315</v>
      </c>
      <c r="B6114" s="168" t="s">
        <v>13065</v>
      </c>
      <c r="C6114" s="31" t="s">
        <v>1735</v>
      </c>
      <c r="D6114" s="168" t="s">
        <v>13066</v>
      </c>
      <c r="E6114" s="31" t="s">
        <v>13067</v>
      </c>
      <c r="F6114" s="31" t="s">
        <v>830</v>
      </c>
      <c r="G6114" s="168" t="s">
        <v>8730</v>
      </c>
      <c r="H6114" s="31" t="s">
        <v>8731</v>
      </c>
      <c r="I6114" s="168" t="s">
        <v>1755</v>
      </c>
      <c r="J6114" s="173">
        <v>1.0</v>
      </c>
      <c r="K6114" s="31" t="s">
        <v>9</v>
      </c>
      <c r="L6114" s="31" t="s">
        <v>134</v>
      </c>
      <c r="M6114" s="174">
        <v>45765.0</v>
      </c>
      <c r="N6114" s="31" t="s">
        <v>2</v>
      </c>
      <c r="O6114" s="173">
        <v>1.0</v>
      </c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</row>
    <row r="6115">
      <c r="A6115" s="99" t="s">
        <v>13316</v>
      </c>
      <c r="B6115" s="168" t="s">
        <v>13317</v>
      </c>
      <c r="C6115" s="31" t="s">
        <v>1725</v>
      </c>
      <c r="D6115" s="168" t="s">
        <v>13318</v>
      </c>
      <c r="E6115" s="31" t="s">
        <v>13319</v>
      </c>
      <c r="F6115" s="31" t="s">
        <v>513</v>
      </c>
      <c r="G6115" s="163" t="s">
        <v>1728</v>
      </c>
      <c r="H6115" s="31" t="s">
        <v>1728</v>
      </c>
      <c r="I6115" s="168" t="s">
        <v>1755</v>
      </c>
      <c r="J6115" s="173">
        <v>1.0</v>
      </c>
      <c r="K6115" s="31" t="s">
        <v>9</v>
      </c>
      <c r="L6115" s="31" t="s">
        <v>134</v>
      </c>
      <c r="M6115" s="174">
        <v>45765.0</v>
      </c>
      <c r="N6115" s="31" t="s">
        <v>2</v>
      </c>
      <c r="O6115" s="173">
        <v>1.0</v>
      </c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</row>
    <row r="6116">
      <c r="A6116" s="99" t="s">
        <v>13320</v>
      </c>
      <c r="B6116" s="168" t="s">
        <v>13321</v>
      </c>
      <c r="C6116" s="31" t="s">
        <v>1725</v>
      </c>
      <c r="D6116" s="168" t="s">
        <v>13322</v>
      </c>
      <c r="E6116" s="31" t="s">
        <v>13323</v>
      </c>
      <c r="F6116" s="31" t="s">
        <v>513</v>
      </c>
      <c r="G6116" s="163" t="s">
        <v>1728</v>
      </c>
      <c r="H6116" s="31" t="s">
        <v>1728</v>
      </c>
      <c r="I6116" s="168" t="s">
        <v>1729</v>
      </c>
      <c r="J6116" s="173">
        <v>1.0</v>
      </c>
      <c r="K6116" s="31" t="s">
        <v>82</v>
      </c>
      <c r="L6116" s="31" t="s">
        <v>134</v>
      </c>
      <c r="M6116" s="174">
        <v>45765.0</v>
      </c>
      <c r="N6116" s="31" t="s">
        <v>2</v>
      </c>
      <c r="O6116" s="173">
        <v>1.0</v>
      </c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</row>
    <row r="6117">
      <c r="A6117" s="99" t="s">
        <v>13324</v>
      </c>
      <c r="B6117" s="168" t="s">
        <v>13325</v>
      </c>
      <c r="C6117" s="31" t="s">
        <v>1725</v>
      </c>
      <c r="D6117" s="168" t="s">
        <v>13326</v>
      </c>
      <c r="E6117" s="31" t="s">
        <v>13327</v>
      </c>
      <c r="F6117" s="31" t="s">
        <v>513</v>
      </c>
      <c r="G6117" s="163" t="s">
        <v>1728</v>
      </c>
      <c r="H6117" s="31" t="s">
        <v>1728</v>
      </c>
      <c r="I6117" s="168" t="s">
        <v>1729</v>
      </c>
      <c r="J6117" s="173">
        <v>1.0</v>
      </c>
      <c r="K6117" s="31" t="s">
        <v>82</v>
      </c>
      <c r="L6117" s="31" t="s">
        <v>134</v>
      </c>
      <c r="M6117" s="174">
        <v>45765.0</v>
      </c>
      <c r="N6117" s="31" t="s">
        <v>2</v>
      </c>
      <c r="O6117" s="173">
        <v>1.0</v>
      </c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</row>
    <row r="6118">
      <c r="A6118" s="99" t="s">
        <v>13328</v>
      </c>
      <c r="B6118" s="168" t="s">
        <v>13317</v>
      </c>
      <c r="C6118" s="31" t="s">
        <v>1732</v>
      </c>
      <c r="D6118" s="168" t="s">
        <v>13318</v>
      </c>
      <c r="E6118" s="31" t="s">
        <v>13319</v>
      </c>
      <c r="F6118" s="31" t="s">
        <v>513</v>
      </c>
      <c r="G6118" s="168" t="s">
        <v>8730</v>
      </c>
      <c r="H6118" s="31" t="s">
        <v>8731</v>
      </c>
      <c r="I6118" s="168" t="s">
        <v>1755</v>
      </c>
      <c r="J6118" s="173">
        <v>1.0</v>
      </c>
      <c r="K6118" s="31" t="s">
        <v>9</v>
      </c>
      <c r="L6118" s="31" t="s">
        <v>134</v>
      </c>
      <c r="M6118" s="174">
        <v>45765.0</v>
      </c>
      <c r="N6118" s="31" t="s">
        <v>2</v>
      </c>
      <c r="O6118" s="173">
        <v>1.0</v>
      </c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</row>
    <row r="6119">
      <c r="A6119" s="99" t="s">
        <v>13329</v>
      </c>
      <c r="B6119" s="168" t="s">
        <v>13079</v>
      </c>
      <c r="C6119" s="31" t="s">
        <v>1735</v>
      </c>
      <c r="D6119" s="168" t="s">
        <v>13080</v>
      </c>
      <c r="E6119" s="31" t="s">
        <v>13081</v>
      </c>
      <c r="F6119" s="31" t="s">
        <v>832</v>
      </c>
      <c r="G6119" s="168" t="s">
        <v>7876</v>
      </c>
      <c r="H6119" s="31" t="s">
        <v>7873</v>
      </c>
      <c r="I6119" s="168" t="s">
        <v>1755</v>
      </c>
      <c r="J6119" s="173">
        <v>1.0</v>
      </c>
      <c r="K6119" s="31" t="s">
        <v>9</v>
      </c>
      <c r="L6119" s="31" t="s">
        <v>134</v>
      </c>
      <c r="M6119" s="174">
        <v>45765.0</v>
      </c>
      <c r="N6119" s="31" t="s">
        <v>2</v>
      </c>
      <c r="O6119" s="173">
        <v>1.0</v>
      </c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</row>
    <row r="6120">
      <c r="A6120" s="99" t="s">
        <v>13330</v>
      </c>
      <c r="B6120" s="168" t="s">
        <v>13079</v>
      </c>
      <c r="C6120" s="31" t="s">
        <v>1735</v>
      </c>
      <c r="D6120" s="168" t="s">
        <v>13080</v>
      </c>
      <c r="E6120" s="31" t="s">
        <v>13081</v>
      </c>
      <c r="F6120" s="31" t="s">
        <v>832</v>
      </c>
      <c r="G6120" s="168" t="s">
        <v>7876</v>
      </c>
      <c r="H6120" s="31" t="s">
        <v>7873</v>
      </c>
      <c r="I6120" s="168" t="s">
        <v>1729</v>
      </c>
      <c r="J6120" s="173">
        <v>1.0</v>
      </c>
      <c r="K6120" s="31" t="s">
        <v>82</v>
      </c>
      <c r="L6120" s="31" t="s">
        <v>134</v>
      </c>
      <c r="M6120" s="174">
        <v>45765.0</v>
      </c>
      <c r="N6120" s="31" t="s">
        <v>2</v>
      </c>
      <c r="O6120" s="173">
        <v>1.0</v>
      </c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</row>
    <row r="6121">
      <c r="A6121" s="99" t="s">
        <v>13331</v>
      </c>
      <c r="B6121" s="168" t="s">
        <v>13325</v>
      </c>
      <c r="C6121" s="31" t="s">
        <v>1732</v>
      </c>
      <c r="D6121" s="168" t="s">
        <v>13326</v>
      </c>
      <c r="E6121" s="31" t="s">
        <v>13327</v>
      </c>
      <c r="F6121" s="31" t="s">
        <v>513</v>
      </c>
      <c r="G6121" s="168" t="s">
        <v>1792</v>
      </c>
      <c r="H6121" s="31" t="s">
        <v>1779</v>
      </c>
      <c r="I6121" s="168" t="s">
        <v>1729</v>
      </c>
      <c r="J6121" s="173">
        <v>1.0</v>
      </c>
      <c r="K6121" s="31" t="s">
        <v>82</v>
      </c>
      <c r="L6121" s="31" t="s">
        <v>134</v>
      </c>
      <c r="M6121" s="174">
        <v>45765.0</v>
      </c>
      <c r="N6121" s="31" t="s">
        <v>2</v>
      </c>
      <c r="O6121" s="173">
        <v>1.0</v>
      </c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</row>
    <row r="6122">
      <c r="A6122" s="99" t="s">
        <v>13332</v>
      </c>
      <c r="B6122" s="168" t="s">
        <v>13333</v>
      </c>
      <c r="C6122" s="31" t="s">
        <v>1725</v>
      </c>
      <c r="D6122" s="168" t="s">
        <v>13334</v>
      </c>
      <c r="E6122" s="31" t="s">
        <v>13335</v>
      </c>
      <c r="F6122" s="31" t="s">
        <v>129</v>
      </c>
      <c r="G6122" s="163" t="s">
        <v>1728</v>
      </c>
      <c r="H6122" s="31" t="s">
        <v>1728</v>
      </c>
      <c r="I6122" s="168" t="s">
        <v>1755</v>
      </c>
      <c r="J6122" s="173">
        <v>1.0</v>
      </c>
      <c r="K6122" s="31" t="s">
        <v>9</v>
      </c>
      <c r="L6122" s="31" t="s">
        <v>134</v>
      </c>
      <c r="M6122" s="174">
        <v>45765.0</v>
      </c>
      <c r="N6122" s="31" t="s">
        <v>2</v>
      </c>
      <c r="O6122" s="173">
        <v>1.0</v>
      </c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</row>
    <row r="6123">
      <c r="A6123" s="99" t="s">
        <v>13336</v>
      </c>
      <c r="B6123" s="168" t="s">
        <v>13333</v>
      </c>
      <c r="C6123" s="31" t="s">
        <v>1725</v>
      </c>
      <c r="D6123" s="168" t="s">
        <v>13334</v>
      </c>
      <c r="E6123" s="31" t="s">
        <v>13335</v>
      </c>
      <c r="F6123" s="31" t="s">
        <v>129</v>
      </c>
      <c r="G6123" s="163" t="s">
        <v>1728</v>
      </c>
      <c r="H6123" s="31" t="s">
        <v>1728</v>
      </c>
      <c r="I6123" s="168" t="s">
        <v>1729</v>
      </c>
      <c r="J6123" s="173">
        <v>1.0</v>
      </c>
      <c r="K6123" s="31" t="s">
        <v>82</v>
      </c>
      <c r="L6123" s="31" t="s">
        <v>134</v>
      </c>
      <c r="M6123" s="174">
        <v>45765.0</v>
      </c>
      <c r="N6123" s="31" t="s">
        <v>2</v>
      </c>
      <c r="O6123" s="173">
        <v>1.0</v>
      </c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</row>
    <row r="6124">
      <c r="A6124" s="99" t="s">
        <v>13337</v>
      </c>
      <c r="B6124" s="168" t="s">
        <v>13238</v>
      </c>
      <c r="C6124" s="31" t="s">
        <v>1732</v>
      </c>
      <c r="D6124" s="168" t="s">
        <v>13239</v>
      </c>
      <c r="E6124" s="31" t="s">
        <v>13240</v>
      </c>
      <c r="F6124" s="31" t="s">
        <v>129</v>
      </c>
      <c r="G6124" s="168" t="s">
        <v>10510</v>
      </c>
      <c r="H6124" s="31" t="s">
        <v>10511</v>
      </c>
      <c r="I6124" s="168" t="s">
        <v>1729</v>
      </c>
      <c r="J6124" s="173">
        <v>1.0</v>
      </c>
      <c r="K6124" s="31" t="s">
        <v>82</v>
      </c>
      <c r="L6124" s="31" t="s">
        <v>134</v>
      </c>
      <c r="M6124" s="174">
        <v>45765.0</v>
      </c>
      <c r="N6124" s="31" t="s">
        <v>2</v>
      </c>
      <c r="O6124" s="173">
        <v>1.0</v>
      </c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</row>
    <row r="6125">
      <c r="A6125" s="99" t="s">
        <v>13338</v>
      </c>
      <c r="B6125" s="168" t="s">
        <v>13226</v>
      </c>
      <c r="C6125" s="31" t="s">
        <v>1735</v>
      </c>
      <c r="D6125" s="168" t="s">
        <v>13227</v>
      </c>
      <c r="E6125" s="31" t="s">
        <v>13228</v>
      </c>
      <c r="F6125" s="31" t="s">
        <v>401</v>
      </c>
      <c r="G6125" s="168" t="s">
        <v>1749</v>
      </c>
      <c r="H6125" s="31" t="s">
        <v>1742</v>
      </c>
      <c r="I6125" s="168" t="s">
        <v>1755</v>
      </c>
      <c r="J6125" s="173">
        <v>1.0</v>
      </c>
      <c r="K6125" s="31" t="s">
        <v>9</v>
      </c>
      <c r="L6125" s="31" t="s">
        <v>134</v>
      </c>
      <c r="M6125" s="174">
        <v>45765.0</v>
      </c>
      <c r="N6125" s="31" t="s">
        <v>2</v>
      </c>
      <c r="O6125" s="173">
        <v>1.0</v>
      </c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</row>
    <row r="6126">
      <c r="A6126" s="99" t="s">
        <v>13339</v>
      </c>
      <c r="B6126" s="168" t="s">
        <v>13321</v>
      </c>
      <c r="C6126" s="31" t="s">
        <v>1732</v>
      </c>
      <c r="D6126" s="168" t="s">
        <v>13322</v>
      </c>
      <c r="E6126" s="31" t="s">
        <v>13323</v>
      </c>
      <c r="F6126" s="31" t="s">
        <v>513</v>
      </c>
      <c r="G6126" s="168" t="s">
        <v>8744</v>
      </c>
      <c r="H6126" s="31" t="s">
        <v>8048</v>
      </c>
      <c r="I6126" s="168" t="s">
        <v>1729</v>
      </c>
      <c r="J6126" s="173">
        <v>1.0</v>
      </c>
      <c r="K6126" s="31" t="s">
        <v>82</v>
      </c>
      <c r="L6126" s="31" t="s">
        <v>134</v>
      </c>
      <c r="M6126" s="174">
        <v>45765.0</v>
      </c>
      <c r="N6126" s="31" t="s">
        <v>2</v>
      </c>
      <c r="O6126" s="173">
        <v>1.0</v>
      </c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</row>
    <row r="6127">
      <c r="A6127" s="99" t="s">
        <v>13340</v>
      </c>
      <c r="B6127" s="168" t="s">
        <v>13109</v>
      </c>
      <c r="C6127" s="31" t="s">
        <v>1735</v>
      </c>
      <c r="D6127" s="168" t="s">
        <v>13110</v>
      </c>
      <c r="E6127" s="31" t="s">
        <v>13111</v>
      </c>
      <c r="F6127" s="31" t="s">
        <v>403</v>
      </c>
      <c r="G6127" s="168" t="s">
        <v>8778</v>
      </c>
      <c r="H6127" s="31" t="s">
        <v>8043</v>
      </c>
      <c r="I6127" s="168" t="s">
        <v>1755</v>
      </c>
      <c r="J6127" s="173">
        <v>1.0</v>
      </c>
      <c r="K6127" s="31" t="s">
        <v>9</v>
      </c>
      <c r="L6127" s="31" t="s">
        <v>134</v>
      </c>
      <c r="M6127" s="174">
        <v>45765.0</v>
      </c>
      <c r="N6127" s="31" t="s">
        <v>2</v>
      </c>
      <c r="O6127" s="173">
        <v>1.0</v>
      </c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</row>
    <row r="6128">
      <c r="A6128" s="99" t="s">
        <v>13341</v>
      </c>
      <c r="B6128" s="168" t="s">
        <v>13258</v>
      </c>
      <c r="C6128" s="31" t="s">
        <v>1732</v>
      </c>
      <c r="D6128" s="168" t="s">
        <v>13259</v>
      </c>
      <c r="E6128" s="31" t="s">
        <v>13260</v>
      </c>
      <c r="F6128" s="31" t="s">
        <v>129</v>
      </c>
      <c r="G6128" s="168" t="s">
        <v>10510</v>
      </c>
      <c r="H6128" s="31" t="s">
        <v>10511</v>
      </c>
      <c r="I6128" s="168" t="s">
        <v>1729</v>
      </c>
      <c r="J6128" s="173">
        <v>1.0</v>
      </c>
      <c r="K6128" s="31" t="s">
        <v>82</v>
      </c>
      <c r="L6128" s="31" t="s">
        <v>134</v>
      </c>
      <c r="M6128" s="174">
        <v>45765.0</v>
      </c>
      <c r="N6128" s="31" t="s">
        <v>2</v>
      </c>
      <c r="O6128" s="173">
        <v>1.0</v>
      </c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</row>
    <row r="6129">
      <c r="A6129" s="99" t="s">
        <v>13342</v>
      </c>
      <c r="B6129" s="168" t="s">
        <v>13343</v>
      </c>
      <c r="C6129" s="31" t="s">
        <v>1725</v>
      </c>
      <c r="D6129" s="168" t="s">
        <v>13344</v>
      </c>
      <c r="E6129" s="31" t="s">
        <v>11255</v>
      </c>
      <c r="F6129" s="31" t="s">
        <v>513</v>
      </c>
      <c r="G6129" s="163" t="s">
        <v>1728</v>
      </c>
      <c r="H6129" s="31" t="s">
        <v>1728</v>
      </c>
      <c r="I6129" s="168" t="s">
        <v>1755</v>
      </c>
      <c r="J6129" s="173">
        <v>1.0</v>
      </c>
      <c r="K6129" s="31" t="s">
        <v>9</v>
      </c>
      <c r="L6129" s="31" t="s">
        <v>134</v>
      </c>
      <c r="M6129" s="174">
        <v>45765.0</v>
      </c>
      <c r="N6129" s="31" t="s">
        <v>2</v>
      </c>
      <c r="O6129" s="173">
        <v>1.0</v>
      </c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</row>
    <row r="6130">
      <c r="A6130" s="99" t="s">
        <v>13345</v>
      </c>
      <c r="B6130" s="168" t="s">
        <v>13343</v>
      </c>
      <c r="C6130" s="31" t="s">
        <v>1732</v>
      </c>
      <c r="D6130" s="168" t="s">
        <v>13344</v>
      </c>
      <c r="E6130" s="31" t="s">
        <v>11255</v>
      </c>
      <c r="F6130" s="31" t="s">
        <v>513</v>
      </c>
      <c r="G6130" s="168" t="s">
        <v>8778</v>
      </c>
      <c r="H6130" s="31" t="s">
        <v>8043</v>
      </c>
      <c r="I6130" s="168" t="s">
        <v>1755</v>
      </c>
      <c r="J6130" s="173">
        <v>1.0</v>
      </c>
      <c r="K6130" s="31" t="s">
        <v>9</v>
      </c>
      <c r="L6130" s="31" t="s">
        <v>134</v>
      </c>
      <c r="M6130" s="174">
        <v>45765.0</v>
      </c>
      <c r="N6130" s="31" t="s">
        <v>2</v>
      </c>
      <c r="O6130" s="173">
        <v>1.0</v>
      </c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</row>
    <row r="6131">
      <c r="A6131" s="99" t="s">
        <v>13346</v>
      </c>
      <c r="B6131" s="168" t="s">
        <v>13209</v>
      </c>
      <c r="C6131" s="31" t="s">
        <v>1735</v>
      </c>
      <c r="D6131" s="168" t="s">
        <v>13210</v>
      </c>
      <c r="E6131" s="31" t="s">
        <v>13211</v>
      </c>
      <c r="F6131" s="31" t="s">
        <v>132</v>
      </c>
      <c r="G6131" s="168" t="s">
        <v>7953</v>
      </c>
      <c r="H6131" s="31" t="s">
        <v>7912</v>
      </c>
      <c r="I6131" s="168" t="s">
        <v>1755</v>
      </c>
      <c r="J6131" s="173">
        <v>1.0</v>
      </c>
      <c r="K6131" s="31" t="s">
        <v>9</v>
      </c>
      <c r="L6131" s="31" t="s">
        <v>134</v>
      </c>
      <c r="M6131" s="174">
        <v>45765.0</v>
      </c>
      <c r="N6131" s="31" t="s">
        <v>2</v>
      </c>
      <c r="O6131" s="173">
        <v>1.0</v>
      </c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</row>
    <row r="6132">
      <c r="A6132" s="99" t="s">
        <v>13347</v>
      </c>
      <c r="B6132" s="168" t="s">
        <v>13146</v>
      </c>
      <c r="C6132" s="31" t="s">
        <v>1735</v>
      </c>
      <c r="D6132" s="168" t="s">
        <v>13147</v>
      </c>
      <c r="E6132" s="31" t="s">
        <v>13148</v>
      </c>
      <c r="F6132" s="31" t="s">
        <v>832</v>
      </c>
      <c r="G6132" s="168" t="s">
        <v>7876</v>
      </c>
      <c r="H6132" s="31" t="s">
        <v>7873</v>
      </c>
      <c r="I6132" s="168" t="s">
        <v>1755</v>
      </c>
      <c r="J6132" s="173">
        <v>1.0</v>
      </c>
      <c r="K6132" s="31" t="s">
        <v>9</v>
      </c>
      <c r="L6132" s="31" t="s">
        <v>134</v>
      </c>
      <c r="M6132" s="174">
        <v>45765.0</v>
      </c>
      <c r="N6132" s="31" t="s">
        <v>2</v>
      </c>
      <c r="O6132" s="173">
        <v>1.0</v>
      </c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</row>
    <row r="6133">
      <c r="A6133" s="99" t="s">
        <v>13348</v>
      </c>
      <c r="B6133" s="168" t="s">
        <v>13247</v>
      </c>
      <c r="C6133" s="31" t="s">
        <v>1732</v>
      </c>
      <c r="D6133" s="168" t="s">
        <v>13248</v>
      </c>
      <c r="E6133" s="31" t="s">
        <v>13249</v>
      </c>
      <c r="F6133" s="31" t="s">
        <v>832</v>
      </c>
      <c r="G6133" s="168" t="s">
        <v>6811</v>
      </c>
      <c r="H6133" s="31" t="s">
        <v>6812</v>
      </c>
      <c r="I6133" s="168" t="s">
        <v>1755</v>
      </c>
      <c r="J6133" s="173">
        <v>1.0</v>
      </c>
      <c r="K6133" s="31" t="s">
        <v>9</v>
      </c>
      <c r="L6133" s="31" t="s">
        <v>134</v>
      </c>
      <c r="M6133" s="174">
        <v>45765.0</v>
      </c>
      <c r="N6133" s="31" t="s">
        <v>2</v>
      </c>
      <c r="O6133" s="173">
        <v>1.0</v>
      </c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</row>
    <row r="6134">
      <c r="A6134" s="99" t="s">
        <v>13349</v>
      </c>
      <c r="B6134" s="168" t="s">
        <v>13244</v>
      </c>
      <c r="C6134" s="31" t="s">
        <v>1732</v>
      </c>
      <c r="D6134" s="168" t="s">
        <v>13245</v>
      </c>
      <c r="E6134" s="31" t="s">
        <v>2958</v>
      </c>
      <c r="F6134" s="31" t="s">
        <v>132</v>
      </c>
      <c r="G6134" s="168" t="s">
        <v>6891</v>
      </c>
      <c r="H6134" s="31" t="s">
        <v>6719</v>
      </c>
      <c r="I6134" s="168" t="s">
        <v>1729</v>
      </c>
      <c r="J6134" s="173">
        <v>1.0</v>
      </c>
      <c r="K6134" s="31" t="s">
        <v>82</v>
      </c>
      <c r="L6134" s="31" t="s">
        <v>134</v>
      </c>
      <c r="M6134" s="174">
        <v>45765.0</v>
      </c>
      <c r="N6134" s="31" t="s">
        <v>2</v>
      </c>
      <c r="O6134" s="173">
        <v>1.0</v>
      </c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</row>
    <row r="6135">
      <c r="A6135" s="99" t="s">
        <v>13350</v>
      </c>
      <c r="B6135" s="168" t="s">
        <v>13252</v>
      </c>
      <c r="C6135" s="31" t="s">
        <v>1732</v>
      </c>
      <c r="D6135" s="168" t="s">
        <v>13253</v>
      </c>
      <c r="E6135" s="31" t="s">
        <v>13254</v>
      </c>
      <c r="F6135" s="31" t="s">
        <v>725</v>
      </c>
      <c r="G6135" s="168" t="s">
        <v>6891</v>
      </c>
      <c r="H6135" s="31" t="s">
        <v>6719</v>
      </c>
      <c r="I6135" s="168" t="s">
        <v>1729</v>
      </c>
      <c r="J6135" s="173">
        <v>1.0</v>
      </c>
      <c r="K6135" s="31" t="s">
        <v>82</v>
      </c>
      <c r="L6135" s="31" t="s">
        <v>134</v>
      </c>
      <c r="M6135" s="174">
        <v>45765.0</v>
      </c>
      <c r="N6135" s="31" t="s">
        <v>2</v>
      </c>
      <c r="O6135" s="173">
        <v>1.0</v>
      </c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</row>
    <row r="6136">
      <c r="A6136" s="99" t="s">
        <v>13351</v>
      </c>
      <c r="B6136" s="168" t="s">
        <v>13352</v>
      </c>
      <c r="C6136" s="31" t="s">
        <v>1725</v>
      </c>
      <c r="D6136" s="168" t="s">
        <v>13353</v>
      </c>
      <c r="E6136" s="31" t="s">
        <v>13354</v>
      </c>
      <c r="F6136" s="31" t="s">
        <v>401</v>
      </c>
      <c r="G6136" s="163" t="s">
        <v>1728</v>
      </c>
      <c r="H6136" s="31" t="s">
        <v>1728</v>
      </c>
      <c r="I6136" s="168" t="s">
        <v>1755</v>
      </c>
      <c r="J6136" s="173">
        <v>1.0</v>
      </c>
      <c r="K6136" s="31" t="s">
        <v>9</v>
      </c>
      <c r="L6136" s="31" t="s">
        <v>134</v>
      </c>
      <c r="M6136" s="174">
        <v>45765.0</v>
      </c>
      <c r="N6136" s="31" t="s">
        <v>2</v>
      </c>
      <c r="O6136" s="173">
        <v>1.0</v>
      </c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</row>
    <row r="6137">
      <c r="A6137" s="99" t="s">
        <v>13355</v>
      </c>
      <c r="B6137" s="168" t="s">
        <v>13272</v>
      </c>
      <c r="C6137" s="31" t="s">
        <v>1732</v>
      </c>
      <c r="D6137" s="168" t="s">
        <v>13273</v>
      </c>
      <c r="E6137" s="31" t="s">
        <v>13274</v>
      </c>
      <c r="F6137" s="31" t="s">
        <v>725</v>
      </c>
      <c r="G6137" s="168" t="s">
        <v>6891</v>
      </c>
      <c r="H6137" s="31" t="s">
        <v>6719</v>
      </c>
      <c r="I6137" s="168" t="s">
        <v>1755</v>
      </c>
      <c r="J6137" s="173">
        <v>1.0</v>
      </c>
      <c r="K6137" s="31" t="s">
        <v>9</v>
      </c>
      <c r="L6137" s="31" t="s">
        <v>134</v>
      </c>
      <c r="M6137" s="174">
        <v>45765.0</v>
      </c>
      <c r="N6137" s="31" t="s">
        <v>2</v>
      </c>
      <c r="O6137" s="173">
        <v>1.0</v>
      </c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</row>
    <row r="6138">
      <c r="A6138" s="99" t="s">
        <v>13356</v>
      </c>
      <c r="B6138" s="168" t="s">
        <v>13357</v>
      </c>
      <c r="C6138" s="31" t="s">
        <v>1725</v>
      </c>
      <c r="D6138" s="168" t="s">
        <v>13358</v>
      </c>
      <c r="E6138" s="31" t="s">
        <v>5036</v>
      </c>
      <c r="F6138" s="31" t="s">
        <v>132</v>
      </c>
      <c r="G6138" s="163" t="s">
        <v>1728</v>
      </c>
      <c r="H6138" s="31" t="s">
        <v>1728</v>
      </c>
      <c r="I6138" s="168" t="s">
        <v>1755</v>
      </c>
      <c r="J6138" s="173">
        <v>1.0</v>
      </c>
      <c r="K6138" s="31" t="s">
        <v>9</v>
      </c>
      <c r="L6138" s="31" t="s">
        <v>134</v>
      </c>
      <c r="M6138" s="174">
        <v>45765.0</v>
      </c>
      <c r="N6138" s="31" t="s">
        <v>2</v>
      </c>
      <c r="O6138" s="173">
        <v>1.0</v>
      </c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</row>
    <row r="6139">
      <c r="A6139" s="99" t="s">
        <v>13359</v>
      </c>
      <c r="B6139" s="168" t="s">
        <v>13357</v>
      </c>
      <c r="C6139" s="31" t="s">
        <v>1725</v>
      </c>
      <c r="D6139" s="168" t="s">
        <v>13358</v>
      </c>
      <c r="E6139" s="31" t="s">
        <v>5036</v>
      </c>
      <c r="F6139" s="31" t="s">
        <v>132</v>
      </c>
      <c r="G6139" s="163" t="s">
        <v>1728</v>
      </c>
      <c r="H6139" s="31" t="s">
        <v>1728</v>
      </c>
      <c r="I6139" s="168" t="s">
        <v>1729</v>
      </c>
      <c r="J6139" s="173">
        <v>1.0</v>
      </c>
      <c r="K6139" s="31" t="s">
        <v>82</v>
      </c>
      <c r="L6139" s="31" t="s">
        <v>134</v>
      </c>
      <c r="M6139" s="174">
        <v>45765.0</v>
      </c>
      <c r="N6139" s="31" t="s">
        <v>2</v>
      </c>
      <c r="O6139" s="173">
        <v>1.0</v>
      </c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</row>
    <row r="6140">
      <c r="A6140" s="99" t="s">
        <v>13360</v>
      </c>
      <c r="B6140" s="168" t="s">
        <v>13244</v>
      </c>
      <c r="C6140" s="31" t="s">
        <v>1735</v>
      </c>
      <c r="D6140" s="168" t="s">
        <v>13245</v>
      </c>
      <c r="E6140" s="31" t="s">
        <v>2958</v>
      </c>
      <c r="F6140" s="31" t="s">
        <v>132</v>
      </c>
      <c r="G6140" s="168" t="s">
        <v>6891</v>
      </c>
      <c r="H6140" s="31" t="s">
        <v>6719</v>
      </c>
      <c r="I6140" s="168" t="s">
        <v>1729</v>
      </c>
      <c r="J6140" s="173">
        <v>1.0</v>
      </c>
      <c r="K6140" s="31" t="s">
        <v>82</v>
      </c>
      <c r="L6140" s="31" t="s">
        <v>134</v>
      </c>
      <c r="M6140" s="174">
        <v>45765.0</v>
      </c>
      <c r="N6140" s="31" t="s">
        <v>2</v>
      </c>
      <c r="O6140" s="173">
        <v>1.0</v>
      </c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</row>
    <row r="6141">
      <c r="A6141" s="99" t="s">
        <v>13361</v>
      </c>
      <c r="B6141" s="168" t="s">
        <v>13163</v>
      </c>
      <c r="C6141" s="31" t="s">
        <v>1735</v>
      </c>
      <c r="D6141" s="168" t="s">
        <v>13164</v>
      </c>
      <c r="E6141" s="31" t="s">
        <v>13165</v>
      </c>
      <c r="F6141" s="31" t="s">
        <v>132</v>
      </c>
      <c r="G6141" s="168" t="s">
        <v>7953</v>
      </c>
      <c r="H6141" s="31" t="s">
        <v>7912</v>
      </c>
      <c r="I6141" s="168" t="s">
        <v>1755</v>
      </c>
      <c r="J6141" s="173">
        <v>1.0</v>
      </c>
      <c r="K6141" s="31" t="s">
        <v>9</v>
      </c>
      <c r="L6141" s="31" t="s">
        <v>134</v>
      </c>
      <c r="M6141" s="174">
        <v>45765.0</v>
      </c>
      <c r="N6141" s="31" t="s">
        <v>2</v>
      </c>
      <c r="O6141" s="173">
        <v>1.0</v>
      </c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</row>
    <row r="6142">
      <c r="A6142" s="99" t="s">
        <v>13362</v>
      </c>
      <c r="B6142" s="168" t="s">
        <v>13172</v>
      </c>
      <c r="C6142" s="31" t="s">
        <v>1735</v>
      </c>
      <c r="D6142" s="168" t="s">
        <v>13173</v>
      </c>
      <c r="E6142" s="31" t="s">
        <v>13174</v>
      </c>
      <c r="F6142" s="31" t="s">
        <v>832</v>
      </c>
      <c r="G6142" s="168" t="s">
        <v>8744</v>
      </c>
      <c r="H6142" s="31" t="s">
        <v>8048</v>
      </c>
      <c r="I6142" s="168" t="s">
        <v>1755</v>
      </c>
      <c r="J6142" s="173">
        <v>1.0</v>
      </c>
      <c r="K6142" s="31" t="s">
        <v>9</v>
      </c>
      <c r="L6142" s="31" t="s">
        <v>134</v>
      </c>
      <c r="M6142" s="174">
        <v>45765.0</v>
      </c>
      <c r="N6142" s="31" t="s">
        <v>2</v>
      </c>
      <c r="O6142" s="173">
        <v>1.0</v>
      </c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</row>
    <row r="6143">
      <c r="A6143" s="99" t="s">
        <v>13363</v>
      </c>
      <c r="B6143" s="168" t="s">
        <v>13238</v>
      </c>
      <c r="C6143" s="31" t="s">
        <v>1735</v>
      </c>
      <c r="D6143" s="168" t="s">
        <v>13239</v>
      </c>
      <c r="E6143" s="31" t="s">
        <v>13240</v>
      </c>
      <c r="F6143" s="31" t="s">
        <v>129</v>
      </c>
      <c r="G6143" s="168" t="s">
        <v>10510</v>
      </c>
      <c r="H6143" s="31" t="s">
        <v>10511</v>
      </c>
      <c r="I6143" s="168" t="s">
        <v>1729</v>
      </c>
      <c r="J6143" s="173">
        <v>1.0</v>
      </c>
      <c r="K6143" s="31" t="s">
        <v>82</v>
      </c>
      <c r="L6143" s="31" t="s">
        <v>134</v>
      </c>
      <c r="M6143" s="174">
        <v>45765.0</v>
      </c>
      <c r="N6143" s="31" t="s">
        <v>2</v>
      </c>
      <c r="O6143" s="173">
        <v>1.0</v>
      </c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</row>
    <row r="6144">
      <c r="A6144" s="99" t="s">
        <v>13364</v>
      </c>
      <c r="B6144" s="168" t="s">
        <v>13365</v>
      </c>
      <c r="C6144" s="31" t="s">
        <v>1725</v>
      </c>
      <c r="D6144" s="168" t="s">
        <v>13366</v>
      </c>
      <c r="E6144" s="31" t="s">
        <v>13367</v>
      </c>
      <c r="F6144" s="31" t="s">
        <v>832</v>
      </c>
      <c r="G6144" s="163" t="s">
        <v>1728</v>
      </c>
      <c r="H6144" s="31" t="s">
        <v>1728</v>
      </c>
      <c r="I6144" s="168" t="s">
        <v>1729</v>
      </c>
      <c r="J6144" s="173">
        <v>1.0</v>
      </c>
      <c r="K6144" s="31" t="s">
        <v>82</v>
      </c>
      <c r="L6144" s="31" t="s">
        <v>134</v>
      </c>
      <c r="M6144" s="174">
        <v>45765.0</v>
      </c>
      <c r="N6144" s="31" t="s">
        <v>2</v>
      </c>
      <c r="O6144" s="173">
        <v>1.0</v>
      </c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</row>
    <row r="6145">
      <c r="A6145" s="99" t="s">
        <v>13368</v>
      </c>
      <c r="B6145" s="168" t="s">
        <v>13369</v>
      </c>
      <c r="C6145" s="31" t="s">
        <v>1725</v>
      </c>
      <c r="D6145" s="168" t="s">
        <v>13370</v>
      </c>
      <c r="E6145" s="31" t="s">
        <v>13371</v>
      </c>
      <c r="F6145" s="31" t="s">
        <v>132</v>
      </c>
      <c r="G6145" s="163" t="s">
        <v>1728</v>
      </c>
      <c r="H6145" s="31" t="s">
        <v>1728</v>
      </c>
      <c r="I6145" s="168" t="s">
        <v>1755</v>
      </c>
      <c r="J6145" s="173">
        <v>1.0</v>
      </c>
      <c r="K6145" s="31" t="s">
        <v>9</v>
      </c>
      <c r="L6145" s="31" t="s">
        <v>134</v>
      </c>
      <c r="M6145" s="174">
        <v>45765.0</v>
      </c>
      <c r="N6145" s="31" t="s">
        <v>2</v>
      </c>
      <c r="O6145" s="173">
        <v>1.0</v>
      </c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</row>
    <row r="6146">
      <c r="A6146" s="99" t="s">
        <v>13372</v>
      </c>
      <c r="B6146" s="168" t="s">
        <v>13282</v>
      </c>
      <c r="C6146" s="31" t="s">
        <v>1732</v>
      </c>
      <c r="D6146" s="168" t="s">
        <v>13283</v>
      </c>
      <c r="E6146" s="31" t="s">
        <v>13284</v>
      </c>
      <c r="F6146" s="31" t="s">
        <v>132</v>
      </c>
      <c r="G6146" s="168" t="s">
        <v>10510</v>
      </c>
      <c r="H6146" s="31" t="s">
        <v>10511</v>
      </c>
      <c r="I6146" s="168" t="s">
        <v>1755</v>
      </c>
      <c r="J6146" s="173">
        <v>1.0</v>
      </c>
      <c r="K6146" s="31" t="s">
        <v>9</v>
      </c>
      <c r="L6146" s="31" t="s">
        <v>134</v>
      </c>
      <c r="M6146" s="174">
        <v>45765.0</v>
      </c>
      <c r="N6146" s="31" t="s">
        <v>2</v>
      </c>
      <c r="O6146" s="173">
        <v>1.0</v>
      </c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</row>
    <row r="6147">
      <c r="A6147" s="99" t="s">
        <v>13373</v>
      </c>
      <c r="B6147" s="168" t="s">
        <v>13289</v>
      </c>
      <c r="C6147" s="31" t="s">
        <v>1732</v>
      </c>
      <c r="D6147" s="168" t="s">
        <v>13290</v>
      </c>
      <c r="E6147" s="31" t="s">
        <v>13291</v>
      </c>
      <c r="F6147" s="31" t="s">
        <v>132</v>
      </c>
      <c r="G6147" s="168" t="s">
        <v>10510</v>
      </c>
      <c r="H6147" s="31" t="s">
        <v>10511</v>
      </c>
      <c r="I6147" s="168" t="s">
        <v>1755</v>
      </c>
      <c r="J6147" s="173">
        <v>1.0</v>
      </c>
      <c r="K6147" s="31" t="s">
        <v>9</v>
      </c>
      <c r="L6147" s="31" t="s">
        <v>134</v>
      </c>
      <c r="M6147" s="174">
        <v>45765.0</v>
      </c>
      <c r="N6147" s="31" t="s">
        <v>2</v>
      </c>
      <c r="O6147" s="173">
        <v>1.0</v>
      </c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</row>
    <row r="6148">
      <c r="A6148" s="99" t="s">
        <v>13374</v>
      </c>
      <c r="B6148" s="168" t="s">
        <v>13263</v>
      </c>
      <c r="C6148" s="31" t="s">
        <v>1732</v>
      </c>
      <c r="D6148" s="168" t="s">
        <v>13264</v>
      </c>
      <c r="E6148" s="31" t="s">
        <v>13265</v>
      </c>
      <c r="F6148" s="31" t="s">
        <v>832</v>
      </c>
      <c r="G6148" s="168" t="s">
        <v>6811</v>
      </c>
      <c r="H6148" s="31" t="s">
        <v>6812</v>
      </c>
      <c r="I6148" s="168" t="s">
        <v>1729</v>
      </c>
      <c r="J6148" s="173">
        <v>3.0</v>
      </c>
      <c r="K6148" s="31" t="s">
        <v>82</v>
      </c>
      <c r="L6148" s="31" t="s">
        <v>134</v>
      </c>
      <c r="M6148" s="174">
        <v>45765.0</v>
      </c>
      <c r="N6148" s="31" t="s">
        <v>2</v>
      </c>
      <c r="O6148" s="173">
        <v>3.0</v>
      </c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</row>
    <row r="6149">
      <c r="A6149" s="99" t="s">
        <v>13375</v>
      </c>
      <c r="B6149" s="168" t="s">
        <v>13079</v>
      </c>
      <c r="C6149" s="31" t="s">
        <v>1735</v>
      </c>
      <c r="D6149" s="168" t="s">
        <v>13080</v>
      </c>
      <c r="E6149" s="31" t="s">
        <v>13081</v>
      </c>
      <c r="F6149" s="31" t="s">
        <v>832</v>
      </c>
      <c r="G6149" s="168" t="s">
        <v>7876</v>
      </c>
      <c r="H6149" s="31" t="s">
        <v>7873</v>
      </c>
      <c r="I6149" s="168" t="s">
        <v>1755</v>
      </c>
      <c r="J6149" s="173">
        <v>1.0</v>
      </c>
      <c r="K6149" s="31" t="s">
        <v>9</v>
      </c>
      <c r="L6149" s="31" t="s">
        <v>134</v>
      </c>
      <c r="M6149" s="174">
        <v>45765.0</v>
      </c>
      <c r="N6149" s="31" t="s">
        <v>2</v>
      </c>
      <c r="O6149" s="173">
        <v>1.0</v>
      </c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</row>
    <row r="6150">
      <c r="A6150" s="99" t="s">
        <v>13376</v>
      </c>
      <c r="B6150" s="168" t="s">
        <v>13312</v>
      </c>
      <c r="C6150" s="31" t="s">
        <v>1732</v>
      </c>
      <c r="D6150" s="168" t="s">
        <v>13313</v>
      </c>
      <c r="E6150" s="31" t="s">
        <v>13314</v>
      </c>
      <c r="F6150" s="31" t="s">
        <v>830</v>
      </c>
      <c r="G6150" s="168" t="s">
        <v>6811</v>
      </c>
      <c r="H6150" s="31" t="s">
        <v>6812</v>
      </c>
      <c r="I6150" s="168" t="s">
        <v>1755</v>
      </c>
      <c r="J6150" s="173">
        <v>1.0</v>
      </c>
      <c r="K6150" s="31" t="s">
        <v>9</v>
      </c>
      <c r="L6150" s="31" t="s">
        <v>134</v>
      </c>
      <c r="M6150" s="174">
        <v>45765.0</v>
      </c>
      <c r="N6150" s="31" t="s">
        <v>2</v>
      </c>
      <c r="O6150" s="173">
        <v>1.0</v>
      </c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</row>
    <row r="6151">
      <c r="A6151" s="99" t="s">
        <v>13377</v>
      </c>
      <c r="B6151" s="168" t="s">
        <v>13079</v>
      </c>
      <c r="C6151" s="31" t="s">
        <v>1735</v>
      </c>
      <c r="D6151" s="168" t="s">
        <v>13080</v>
      </c>
      <c r="E6151" s="31" t="s">
        <v>13081</v>
      </c>
      <c r="F6151" s="31" t="s">
        <v>832</v>
      </c>
      <c r="G6151" s="168" t="s">
        <v>7876</v>
      </c>
      <c r="H6151" s="31" t="s">
        <v>7873</v>
      </c>
      <c r="I6151" s="168" t="s">
        <v>1729</v>
      </c>
      <c r="J6151" s="173">
        <v>1.0</v>
      </c>
      <c r="K6151" s="31" t="s">
        <v>82</v>
      </c>
      <c r="L6151" s="31" t="s">
        <v>134</v>
      </c>
      <c r="M6151" s="174">
        <v>45765.0</v>
      </c>
      <c r="N6151" s="31" t="s">
        <v>2</v>
      </c>
      <c r="O6151" s="173">
        <v>1.0</v>
      </c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</row>
    <row r="6152">
      <c r="A6152" s="99" t="s">
        <v>13378</v>
      </c>
      <c r="B6152" s="168" t="s">
        <v>13379</v>
      </c>
      <c r="C6152" s="31" t="s">
        <v>1725</v>
      </c>
      <c r="D6152" s="168" t="s">
        <v>13380</v>
      </c>
      <c r="E6152" s="31" t="s">
        <v>13381</v>
      </c>
      <c r="F6152" s="31" t="s">
        <v>401</v>
      </c>
      <c r="G6152" s="163" t="s">
        <v>1728</v>
      </c>
      <c r="H6152" s="31" t="s">
        <v>1728</v>
      </c>
      <c r="I6152" s="168" t="s">
        <v>1755</v>
      </c>
      <c r="J6152" s="173">
        <v>1.0</v>
      </c>
      <c r="K6152" s="31" t="s">
        <v>9</v>
      </c>
      <c r="L6152" s="31" t="s">
        <v>134</v>
      </c>
      <c r="M6152" s="174">
        <v>45765.0</v>
      </c>
      <c r="N6152" s="31" t="s">
        <v>2</v>
      </c>
      <c r="O6152" s="173">
        <v>1.0</v>
      </c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</row>
    <row r="6153">
      <c r="A6153" s="99" t="s">
        <v>13382</v>
      </c>
      <c r="B6153" s="168" t="s">
        <v>13383</v>
      </c>
      <c r="C6153" s="31" t="s">
        <v>1725</v>
      </c>
      <c r="D6153" s="168" t="s">
        <v>13384</v>
      </c>
      <c r="E6153" s="31" t="s">
        <v>2255</v>
      </c>
      <c r="F6153" s="31" t="s">
        <v>132</v>
      </c>
      <c r="G6153" s="163" t="s">
        <v>1728</v>
      </c>
      <c r="H6153" s="31" t="s">
        <v>1728</v>
      </c>
      <c r="I6153" s="168" t="s">
        <v>1755</v>
      </c>
      <c r="J6153" s="173">
        <v>2.0</v>
      </c>
      <c r="K6153" s="31" t="s">
        <v>9</v>
      </c>
      <c r="L6153" s="31" t="s">
        <v>134</v>
      </c>
      <c r="M6153" s="174">
        <v>45765.0</v>
      </c>
      <c r="N6153" s="31" t="s">
        <v>2</v>
      </c>
      <c r="O6153" s="173">
        <v>2.0</v>
      </c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</row>
    <row r="6154">
      <c r="A6154" s="99" t="s">
        <v>13385</v>
      </c>
      <c r="B6154" s="168" t="s">
        <v>13234</v>
      </c>
      <c r="C6154" s="31" t="s">
        <v>1735</v>
      </c>
      <c r="D6154" s="168" t="s">
        <v>13235</v>
      </c>
      <c r="E6154" s="31" t="s">
        <v>13236</v>
      </c>
      <c r="F6154" s="31" t="s">
        <v>129</v>
      </c>
      <c r="G6154" s="168" t="s">
        <v>8012</v>
      </c>
      <c r="H6154" s="31" t="s">
        <v>7841</v>
      </c>
      <c r="I6154" s="168" t="s">
        <v>1755</v>
      </c>
      <c r="J6154" s="173">
        <v>1.0</v>
      </c>
      <c r="K6154" s="31" t="s">
        <v>9</v>
      </c>
      <c r="L6154" s="31" t="s">
        <v>134</v>
      </c>
      <c r="M6154" s="174">
        <v>45765.0</v>
      </c>
      <c r="N6154" s="31" t="s">
        <v>2</v>
      </c>
      <c r="O6154" s="173">
        <v>1.0</v>
      </c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</row>
    <row r="6155">
      <c r="A6155" s="99" t="s">
        <v>13386</v>
      </c>
      <c r="B6155" s="168" t="s">
        <v>13294</v>
      </c>
      <c r="C6155" s="31" t="s">
        <v>1735</v>
      </c>
      <c r="D6155" s="168" t="s">
        <v>13295</v>
      </c>
      <c r="E6155" s="31" t="s">
        <v>13296</v>
      </c>
      <c r="F6155" s="31" t="s">
        <v>178</v>
      </c>
      <c r="G6155" s="168" t="s">
        <v>8730</v>
      </c>
      <c r="H6155" s="31" t="s">
        <v>8731</v>
      </c>
      <c r="I6155" s="168" t="s">
        <v>1729</v>
      </c>
      <c r="J6155" s="173">
        <v>1.0</v>
      </c>
      <c r="K6155" s="31" t="s">
        <v>82</v>
      </c>
      <c r="L6155" s="31" t="s">
        <v>134</v>
      </c>
      <c r="M6155" s="174">
        <v>45765.0</v>
      </c>
      <c r="N6155" s="31" t="s">
        <v>2</v>
      </c>
      <c r="O6155" s="173">
        <v>1.0</v>
      </c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</row>
    <row r="6156">
      <c r="A6156" s="99" t="s">
        <v>13387</v>
      </c>
      <c r="B6156" s="168" t="s">
        <v>13343</v>
      </c>
      <c r="C6156" s="31" t="s">
        <v>1735</v>
      </c>
      <c r="D6156" s="168" t="s">
        <v>13344</v>
      </c>
      <c r="E6156" s="31" t="s">
        <v>11255</v>
      </c>
      <c r="F6156" s="31" t="s">
        <v>513</v>
      </c>
      <c r="G6156" s="168" t="s">
        <v>8778</v>
      </c>
      <c r="H6156" s="31" t="s">
        <v>8043</v>
      </c>
      <c r="I6156" s="168" t="s">
        <v>1755</v>
      </c>
      <c r="J6156" s="173">
        <v>1.0</v>
      </c>
      <c r="K6156" s="31" t="s">
        <v>9</v>
      </c>
      <c r="L6156" s="31" t="s">
        <v>134</v>
      </c>
      <c r="M6156" s="174">
        <v>45765.0</v>
      </c>
      <c r="N6156" s="31" t="s">
        <v>2</v>
      </c>
      <c r="O6156" s="173">
        <v>1.0</v>
      </c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</row>
    <row r="6157">
      <c r="A6157" s="99" t="s">
        <v>13388</v>
      </c>
      <c r="B6157" s="168" t="s">
        <v>13389</v>
      </c>
      <c r="C6157" s="31" t="s">
        <v>1725</v>
      </c>
      <c r="D6157" s="168" t="s">
        <v>13390</v>
      </c>
      <c r="E6157" s="31" t="s">
        <v>13391</v>
      </c>
      <c r="F6157" s="31" t="s">
        <v>403</v>
      </c>
      <c r="G6157" s="163" t="s">
        <v>1728</v>
      </c>
      <c r="H6157" s="31" t="s">
        <v>1728</v>
      </c>
      <c r="I6157" s="168" t="s">
        <v>1755</v>
      </c>
      <c r="J6157" s="173">
        <v>1.0</v>
      </c>
      <c r="K6157" s="31" t="s">
        <v>9</v>
      </c>
      <c r="L6157" s="31" t="s">
        <v>134</v>
      </c>
      <c r="M6157" s="174">
        <v>45765.0</v>
      </c>
      <c r="N6157" s="31" t="s">
        <v>2</v>
      </c>
      <c r="O6157" s="173">
        <v>1.0</v>
      </c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</row>
    <row r="6158">
      <c r="A6158" s="99" t="s">
        <v>13392</v>
      </c>
      <c r="B6158" s="168" t="s">
        <v>13393</v>
      </c>
      <c r="C6158" s="31" t="s">
        <v>1725</v>
      </c>
      <c r="D6158" s="168" t="s">
        <v>13394</v>
      </c>
      <c r="E6158" s="31" t="s">
        <v>13395</v>
      </c>
      <c r="F6158" s="31" t="s">
        <v>401</v>
      </c>
      <c r="G6158" s="163" t="s">
        <v>1728</v>
      </c>
      <c r="H6158" s="31" t="s">
        <v>1728</v>
      </c>
      <c r="I6158" s="168" t="s">
        <v>1755</v>
      </c>
      <c r="J6158" s="173">
        <v>1.0</v>
      </c>
      <c r="K6158" s="31" t="s">
        <v>9</v>
      </c>
      <c r="L6158" s="31" t="s">
        <v>134</v>
      </c>
      <c r="M6158" s="174">
        <v>45765.0</v>
      </c>
      <c r="N6158" s="31" t="s">
        <v>2</v>
      </c>
      <c r="O6158" s="173">
        <v>1.0</v>
      </c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</row>
    <row r="6159">
      <c r="A6159" s="99" t="s">
        <v>13396</v>
      </c>
      <c r="B6159" s="168" t="s">
        <v>13397</v>
      </c>
      <c r="C6159" s="31" t="s">
        <v>1725</v>
      </c>
      <c r="D6159" s="168" t="s">
        <v>13398</v>
      </c>
      <c r="E6159" s="31" t="s">
        <v>13399</v>
      </c>
      <c r="F6159" s="31" t="s">
        <v>132</v>
      </c>
      <c r="G6159" s="163" t="s">
        <v>1728</v>
      </c>
      <c r="H6159" s="31" t="s">
        <v>1728</v>
      </c>
      <c r="I6159" s="168" t="s">
        <v>1755</v>
      </c>
      <c r="J6159" s="173">
        <v>1.0</v>
      </c>
      <c r="K6159" s="31" t="s">
        <v>9</v>
      </c>
      <c r="L6159" s="31" t="s">
        <v>134</v>
      </c>
      <c r="M6159" s="174">
        <v>45765.0</v>
      </c>
      <c r="N6159" s="31" t="s">
        <v>2</v>
      </c>
      <c r="O6159" s="173">
        <v>1.0</v>
      </c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</row>
    <row r="6160">
      <c r="A6160" s="99" t="s">
        <v>13400</v>
      </c>
      <c r="B6160" s="168" t="s">
        <v>13325</v>
      </c>
      <c r="C6160" s="31" t="s">
        <v>1735</v>
      </c>
      <c r="D6160" s="168" t="s">
        <v>13326</v>
      </c>
      <c r="E6160" s="31" t="s">
        <v>13327</v>
      </c>
      <c r="F6160" s="31" t="s">
        <v>513</v>
      </c>
      <c r="G6160" s="168" t="s">
        <v>1792</v>
      </c>
      <c r="H6160" s="31" t="s">
        <v>1779</v>
      </c>
      <c r="I6160" s="168" t="s">
        <v>1729</v>
      </c>
      <c r="J6160" s="173">
        <v>1.0</v>
      </c>
      <c r="K6160" s="31" t="s">
        <v>82</v>
      </c>
      <c r="L6160" s="31" t="s">
        <v>134</v>
      </c>
      <c r="M6160" s="174">
        <v>45765.0</v>
      </c>
      <c r="N6160" s="31" t="s">
        <v>2</v>
      </c>
      <c r="O6160" s="173">
        <v>1.0</v>
      </c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</row>
    <row r="6161">
      <c r="A6161" s="99" t="s">
        <v>13401</v>
      </c>
      <c r="B6161" s="168" t="s">
        <v>13402</v>
      </c>
      <c r="C6161" s="31" t="s">
        <v>1725</v>
      </c>
      <c r="D6161" s="168" t="s">
        <v>13403</v>
      </c>
      <c r="E6161" s="31" t="s">
        <v>13404</v>
      </c>
      <c r="F6161" s="31" t="s">
        <v>132</v>
      </c>
      <c r="G6161" s="163" t="s">
        <v>1728</v>
      </c>
      <c r="H6161" s="31" t="s">
        <v>1728</v>
      </c>
      <c r="I6161" s="168" t="s">
        <v>1755</v>
      </c>
      <c r="J6161" s="173">
        <v>1.0</v>
      </c>
      <c r="K6161" s="31" t="s">
        <v>9</v>
      </c>
      <c r="L6161" s="31" t="s">
        <v>134</v>
      </c>
      <c r="M6161" s="174">
        <v>45765.0</v>
      </c>
      <c r="N6161" s="31" t="s">
        <v>2</v>
      </c>
      <c r="O6161" s="173">
        <v>1.0</v>
      </c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</row>
    <row r="6162">
      <c r="A6162" s="99" t="s">
        <v>13405</v>
      </c>
      <c r="B6162" s="168" t="s">
        <v>13406</v>
      </c>
      <c r="C6162" s="31" t="s">
        <v>1725</v>
      </c>
      <c r="D6162" s="168" t="s">
        <v>13407</v>
      </c>
      <c r="E6162" s="31" t="s">
        <v>13408</v>
      </c>
      <c r="F6162" s="31" t="s">
        <v>178</v>
      </c>
      <c r="G6162" s="163" t="s">
        <v>1728</v>
      </c>
      <c r="H6162" s="31" t="s">
        <v>1728</v>
      </c>
      <c r="I6162" s="168" t="s">
        <v>1755</v>
      </c>
      <c r="J6162" s="173">
        <v>1.0</v>
      </c>
      <c r="K6162" s="31" t="s">
        <v>9</v>
      </c>
      <c r="L6162" s="31" t="s">
        <v>134</v>
      </c>
      <c r="M6162" s="174">
        <v>45765.0</v>
      </c>
      <c r="N6162" s="31" t="s">
        <v>2</v>
      </c>
      <c r="O6162" s="173">
        <v>1.0</v>
      </c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</row>
    <row r="6163">
      <c r="A6163" s="99" t="s">
        <v>13409</v>
      </c>
      <c r="B6163" s="168" t="s">
        <v>13410</v>
      </c>
      <c r="C6163" s="31" t="s">
        <v>1725</v>
      </c>
      <c r="D6163" s="168" t="s">
        <v>13411</v>
      </c>
      <c r="E6163" s="31" t="s">
        <v>10084</v>
      </c>
      <c r="F6163" s="31" t="s">
        <v>401</v>
      </c>
      <c r="G6163" s="163" t="s">
        <v>1728</v>
      </c>
      <c r="H6163" s="31" t="s">
        <v>1728</v>
      </c>
      <c r="I6163" s="168" t="s">
        <v>1755</v>
      </c>
      <c r="J6163" s="173">
        <v>1.0</v>
      </c>
      <c r="K6163" s="31" t="s">
        <v>9</v>
      </c>
      <c r="L6163" s="31" t="s">
        <v>134</v>
      </c>
      <c r="M6163" s="174">
        <v>45765.0</v>
      </c>
      <c r="N6163" s="31" t="s">
        <v>2</v>
      </c>
      <c r="O6163" s="173">
        <v>1.0</v>
      </c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</row>
    <row r="6164">
      <c r="A6164" s="99" t="s">
        <v>13412</v>
      </c>
      <c r="B6164" s="168" t="s">
        <v>13413</v>
      </c>
      <c r="C6164" s="31" t="s">
        <v>1725</v>
      </c>
      <c r="D6164" s="168" t="s">
        <v>13414</v>
      </c>
      <c r="E6164" s="31" t="s">
        <v>13415</v>
      </c>
      <c r="F6164" s="31" t="s">
        <v>517</v>
      </c>
      <c r="G6164" s="163" t="s">
        <v>1728</v>
      </c>
      <c r="H6164" s="31" t="s">
        <v>1728</v>
      </c>
      <c r="I6164" s="168" t="s">
        <v>1755</v>
      </c>
      <c r="J6164" s="173">
        <v>1.0</v>
      </c>
      <c r="K6164" s="31" t="s">
        <v>9</v>
      </c>
      <c r="L6164" s="31" t="s">
        <v>134</v>
      </c>
      <c r="M6164" s="174">
        <v>45765.0</v>
      </c>
      <c r="N6164" s="31" t="s">
        <v>2</v>
      </c>
      <c r="O6164" s="173">
        <v>1.0</v>
      </c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</row>
    <row r="6165">
      <c r="A6165" s="99" t="s">
        <v>13416</v>
      </c>
      <c r="B6165" s="168" t="s">
        <v>13417</v>
      </c>
      <c r="C6165" s="31" t="s">
        <v>1725</v>
      </c>
      <c r="D6165" s="168" t="s">
        <v>13418</v>
      </c>
      <c r="E6165" s="31" t="s">
        <v>13419</v>
      </c>
      <c r="F6165" s="31" t="s">
        <v>403</v>
      </c>
      <c r="G6165" s="163" t="s">
        <v>1728</v>
      </c>
      <c r="H6165" s="31" t="s">
        <v>1728</v>
      </c>
      <c r="I6165" s="168" t="s">
        <v>1755</v>
      </c>
      <c r="J6165" s="173">
        <v>1.0</v>
      </c>
      <c r="K6165" s="31" t="s">
        <v>9</v>
      </c>
      <c r="L6165" s="31" t="s">
        <v>134</v>
      </c>
      <c r="M6165" s="174">
        <v>45765.0</v>
      </c>
      <c r="N6165" s="31" t="s">
        <v>2</v>
      </c>
      <c r="O6165" s="173">
        <v>1.0</v>
      </c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</row>
    <row r="6166">
      <c r="A6166" s="99" t="s">
        <v>13420</v>
      </c>
      <c r="B6166" s="168" t="s">
        <v>13421</v>
      </c>
      <c r="C6166" s="31" t="s">
        <v>1725</v>
      </c>
      <c r="D6166" s="168" t="s">
        <v>13422</v>
      </c>
      <c r="E6166" s="31" t="s">
        <v>5325</v>
      </c>
      <c r="F6166" s="31" t="s">
        <v>132</v>
      </c>
      <c r="G6166" s="163" t="s">
        <v>1728</v>
      </c>
      <c r="H6166" s="31" t="s">
        <v>1728</v>
      </c>
      <c r="I6166" s="168" t="s">
        <v>1729</v>
      </c>
      <c r="J6166" s="173">
        <v>1.0</v>
      </c>
      <c r="K6166" s="31" t="s">
        <v>82</v>
      </c>
      <c r="L6166" s="31" t="s">
        <v>134</v>
      </c>
      <c r="M6166" s="174">
        <v>45765.0</v>
      </c>
      <c r="N6166" s="31" t="s">
        <v>2</v>
      </c>
      <c r="O6166" s="173">
        <v>1.0</v>
      </c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</row>
    <row r="6167">
      <c r="A6167" s="99" t="s">
        <v>13423</v>
      </c>
      <c r="B6167" s="168" t="s">
        <v>13424</v>
      </c>
      <c r="C6167" s="31" t="s">
        <v>1725</v>
      </c>
      <c r="D6167" s="168" t="s">
        <v>13425</v>
      </c>
      <c r="E6167" s="31" t="s">
        <v>13426</v>
      </c>
      <c r="F6167" s="31" t="s">
        <v>132</v>
      </c>
      <c r="G6167" s="163" t="s">
        <v>1728</v>
      </c>
      <c r="H6167" s="31" t="s">
        <v>1728</v>
      </c>
      <c r="I6167" s="168" t="s">
        <v>1729</v>
      </c>
      <c r="J6167" s="173">
        <v>1.0</v>
      </c>
      <c r="K6167" s="31" t="s">
        <v>82</v>
      </c>
      <c r="L6167" s="31" t="s">
        <v>134</v>
      </c>
      <c r="M6167" s="174">
        <v>45765.0</v>
      </c>
      <c r="N6167" s="31" t="s">
        <v>2</v>
      </c>
      <c r="O6167" s="173">
        <v>1.0</v>
      </c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</row>
    <row r="6168">
      <c r="A6168" s="99" t="s">
        <v>13427</v>
      </c>
      <c r="B6168" s="168" t="s">
        <v>13428</v>
      </c>
      <c r="C6168" s="31" t="s">
        <v>1725</v>
      </c>
      <c r="D6168" s="168" t="s">
        <v>13429</v>
      </c>
      <c r="E6168" s="31" t="s">
        <v>13430</v>
      </c>
      <c r="F6168" s="31" t="s">
        <v>832</v>
      </c>
      <c r="G6168" s="163" t="s">
        <v>1728</v>
      </c>
      <c r="H6168" s="31" t="s">
        <v>1728</v>
      </c>
      <c r="I6168" s="168" t="s">
        <v>1729</v>
      </c>
      <c r="J6168" s="173">
        <v>1.0</v>
      </c>
      <c r="K6168" s="31" t="s">
        <v>82</v>
      </c>
      <c r="L6168" s="31" t="s">
        <v>134</v>
      </c>
      <c r="M6168" s="174">
        <v>45765.0</v>
      </c>
      <c r="N6168" s="31" t="s">
        <v>2</v>
      </c>
      <c r="O6168" s="173">
        <v>1.0</v>
      </c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</row>
    <row r="6169">
      <c r="A6169" s="99" t="s">
        <v>13431</v>
      </c>
      <c r="B6169" s="168" t="s">
        <v>13105</v>
      </c>
      <c r="C6169" s="31" t="s">
        <v>1735</v>
      </c>
      <c r="D6169" s="168" t="s">
        <v>13106</v>
      </c>
      <c r="E6169" s="31" t="s">
        <v>9521</v>
      </c>
      <c r="F6169" s="31" t="s">
        <v>132</v>
      </c>
      <c r="G6169" s="168" t="s">
        <v>7953</v>
      </c>
      <c r="H6169" s="31" t="s">
        <v>7912</v>
      </c>
      <c r="I6169" s="168" t="s">
        <v>1729</v>
      </c>
      <c r="J6169" s="173">
        <v>1.0</v>
      </c>
      <c r="K6169" s="31" t="s">
        <v>82</v>
      </c>
      <c r="L6169" s="31" t="s">
        <v>134</v>
      </c>
      <c r="M6169" s="174">
        <v>45765.0</v>
      </c>
      <c r="N6169" s="31" t="s">
        <v>2</v>
      </c>
      <c r="O6169" s="173">
        <v>1.0</v>
      </c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</row>
    <row r="6170">
      <c r="A6170" s="99" t="s">
        <v>13432</v>
      </c>
      <c r="B6170" s="168" t="s">
        <v>13433</v>
      </c>
      <c r="C6170" s="31" t="s">
        <v>1725</v>
      </c>
      <c r="D6170" s="168" t="s">
        <v>13434</v>
      </c>
      <c r="E6170" s="31" t="s">
        <v>3271</v>
      </c>
      <c r="F6170" s="31" t="s">
        <v>129</v>
      </c>
      <c r="G6170" s="163" t="s">
        <v>1728</v>
      </c>
      <c r="H6170" s="31" t="s">
        <v>1728</v>
      </c>
      <c r="I6170" s="168" t="s">
        <v>1755</v>
      </c>
      <c r="J6170" s="173">
        <v>1.0</v>
      </c>
      <c r="K6170" s="31" t="s">
        <v>9</v>
      </c>
      <c r="L6170" s="31" t="s">
        <v>134</v>
      </c>
      <c r="M6170" s="174">
        <v>45765.0</v>
      </c>
      <c r="N6170" s="31" t="s">
        <v>2</v>
      </c>
      <c r="O6170" s="173">
        <v>1.0</v>
      </c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</row>
    <row r="6171">
      <c r="A6171" s="99" t="s">
        <v>13435</v>
      </c>
      <c r="B6171" s="168" t="s">
        <v>13413</v>
      </c>
      <c r="C6171" s="31" t="s">
        <v>1732</v>
      </c>
      <c r="D6171" s="168" t="s">
        <v>13414</v>
      </c>
      <c r="E6171" s="31" t="s">
        <v>13415</v>
      </c>
      <c r="F6171" s="31" t="s">
        <v>517</v>
      </c>
      <c r="G6171" s="168" t="s">
        <v>7876</v>
      </c>
      <c r="H6171" s="31" t="s">
        <v>7873</v>
      </c>
      <c r="I6171" s="168" t="s">
        <v>1755</v>
      </c>
      <c r="J6171" s="173">
        <v>1.0</v>
      </c>
      <c r="K6171" s="31" t="s">
        <v>9</v>
      </c>
      <c r="L6171" s="31" t="s">
        <v>134</v>
      </c>
      <c r="M6171" s="174">
        <v>45765.0</v>
      </c>
      <c r="N6171" s="31" t="s">
        <v>2</v>
      </c>
      <c r="O6171" s="173">
        <v>1.0</v>
      </c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</row>
    <row r="6172">
      <c r="A6172" s="99" t="s">
        <v>13436</v>
      </c>
      <c r="B6172" s="168" t="s">
        <v>13365</v>
      </c>
      <c r="C6172" s="31" t="s">
        <v>1732</v>
      </c>
      <c r="D6172" s="168" t="s">
        <v>13366</v>
      </c>
      <c r="E6172" s="31" t="s">
        <v>13367</v>
      </c>
      <c r="F6172" s="31" t="s">
        <v>832</v>
      </c>
      <c r="G6172" s="168" t="s">
        <v>7876</v>
      </c>
      <c r="H6172" s="31" t="s">
        <v>7873</v>
      </c>
      <c r="I6172" s="168" t="s">
        <v>1729</v>
      </c>
      <c r="J6172" s="173">
        <v>1.0</v>
      </c>
      <c r="K6172" s="31" t="s">
        <v>82</v>
      </c>
      <c r="L6172" s="31" t="s">
        <v>134</v>
      </c>
      <c r="M6172" s="174">
        <v>45765.0</v>
      </c>
      <c r="N6172" s="31" t="s">
        <v>2</v>
      </c>
      <c r="O6172" s="173">
        <v>1.0</v>
      </c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</row>
    <row r="6173">
      <c r="A6173" s="99" t="s">
        <v>13437</v>
      </c>
      <c r="B6173" s="168" t="s">
        <v>13428</v>
      </c>
      <c r="C6173" s="31" t="s">
        <v>1732</v>
      </c>
      <c r="D6173" s="168" t="s">
        <v>13429</v>
      </c>
      <c r="E6173" s="31" t="s">
        <v>13430</v>
      </c>
      <c r="F6173" s="31" t="s">
        <v>832</v>
      </c>
      <c r="G6173" s="168" t="s">
        <v>6811</v>
      </c>
      <c r="H6173" s="31" t="s">
        <v>6812</v>
      </c>
      <c r="I6173" s="168" t="s">
        <v>1729</v>
      </c>
      <c r="J6173" s="173">
        <v>1.0</v>
      </c>
      <c r="K6173" s="31" t="s">
        <v>82</v>
      </c>
      <c r="L6173" s="31" t="s">
        <v>134</v>
      </c>
      <c r="M6173" s="174">
        <v>45765.0</v>
      </c>
      <c r="N6173" s="31" t="s">
        <v>2</v>
      </c>
      <c r="O6173" s="173">
        <v>1.0</v>
      </c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</row>
    <row r="6174">
      <c r="A6174" s="99" t="s">
        <v>13438</v>
      </c>
      <c r="B6174" s="168" t="s">
        <v>13402</v>
      </c>
      <c r="C6174" s="31" t="s">
        <v>1732</v>
      </c>
      <c r="D6174" s="168" t="s">
        <v>13403</v>
      </c>
      <c r="E6174" s="31" t="s">
        <v>13404</v>
      </c>
      <c r="F6174" s="31" t="s">
        <v>132</v>
      </c>
      <c r="G6174" s="168" t="s">
        <v>11502</v>
      </c>
      <c r="H6174" s="31" t="s">
        <v>11503</v>
      </c>
      <c r="I6174" s="168" t="s">
        <v>1755</v>
      </c>
      <c r="J6174" s="173">
        <v>1.0</v>
      </c>
      <c r="K6174" s="31" t="s">
        <v>9</v>
      </c>
      <c r="L6174" s="31" t="s">
        <v>134</v>
      </c>
      <c r="M6174" s="174">
        <v>45765.0</v>
      </c>
      <c r="N6174" s="31" t="s">
        <v>2</v>
      </c>
      <c r="O6174" s="173">
        <v>1.0</v>
      </c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</row>
    <row r="6175">
      <c r="A6175" s="99" t="s">
        <v>13439</v>
      </c>
      <c r="B6175" s="168" t="s">
        <v>13317</v>
      </c>
      <c r="C6175" s="31" t="s">
        <v>1735</v>
      </c>
      <c r="D6175" s="168" t="s">
        <v>13318</v>
      </c>
      <c r="E6175" s="31" t="s">
        <v>13319</v>
      </c>
      <c r="F6175" s="31" t="s">
        <v>513</v>
      </c>
      <c r="G6175" s="168" t="s">
        <v>8730</v>
      </c>
      <c r="H6175" s="31" t="s">
        <v>8731</v>
      </c>
      <c r="I6175" s="168" t="s">
        <v>1755</v>
      </c>
      <c r="J6175" s="173">
        <v>1.0</v>
      </c>
      <c r="K6175" s="31" t="s">
        <v>9</v>
      </c>
      <c r="L6175" s="31" t="s">
        <v>134</v>
      </c>
      <c r="M6175" s="174">
        <v>45765.0</v>
      </c>
      <c r="N6175" s="31" t="s">
        <v>2</v>
      </c>
      <c r="O6175" s="173">
        <v>1.0</v>
      </c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</row>
    <row r="6176">
      <c r="A6176" s="99" t="s">
        <v>13440</v>
      </c>
      <c r="B6176" s="168" t="s">
        <v>13397</v>
      </c>
      <c r="C6176" s="31" t="s">
        <v>1732</v>
      </c>
      <c r="D6176" s="168" t="s">
        <v>13398</v>
      </c>
      <c r="E6176" s="31" t="s">
        <v>13399</v>
      </c>
      <c r="F6176" s="31" t="s">
        <v>132</v>
      </c>
      <c r="G6176" s="168" t="s">
        <v>11502</v>
      </c>
      <c r="H6176" s="31" t="s">
        <v>11503</v>
      </c>
      <c r="I6176" s="168" t="s">
        <v>1755</v>
      </c>
      <c r="J6176" s="173">
        <v>1.0</v>
      </c>
      <c r="K6176" s="31" t="s">
        <v>9</v>
      </c>
      <c r="L6176" s="31" t="s">
        <v>134</v>
      </c>
      <c r="M6176" s="174">
        <v>45765.0</v>
      </c>
      <c r="N6176" s="31" t="s">
        <v>2</v>
      </c>
      <c r="O6176" s="173">
        <v>1.0</v>
      </c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</row>
    <row r="6177">
      <c r="A6177" s="99" t="s">
        <v>13441</v>
      </c>
      <c r="B6177" s="168" t="s">
        <v>13369</v>
      </c>
      <c r="C6177" s="31" t="s">
        <v>1732</v>
      </c>
      <c r="D6177" s="168" t="s">
        <v>13370</v>
      </c>
      <c r="E6177" s="31" t="s">
        <v>13371</v>
      </c>
      <c r="F6177" s="31" t="s">
        <v>132</v>
      </c>
      <c r="G6177" s="168" t="s">
        <v>11502</v>
      </c>
      <c r="H6177" s="31" t="s">
        <v>11503</v>
      </c>
      <c r="I6177" s="168" t="s">
        <v>1755</v>
      </c>
      <c r="J6177" s="173">
        <v>1.0</v>
      </c>
      <c r="K6177" s="31" t="s">
        <v>9</v>
      </c>
      <c r="L6177" s="31" t="s">
        <v>134</v>
      </c>
      <c r="M6177" s="174">
        <v>45765.0</v>
      </c>
      <c r="N6177" s="31" t="s">
        <v>2</v>
      </c>
      <c r="O6177" s="173">
        <v>1.0</v>
      </c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</row>
    <row r="6178">
      <c r="A6178" s="99" t="s">
        <v>13442</v>
      </c>
      <c r="B6178" s="168" t="s">
        <v>13433</v>
      </c>
      <c r="C6178" s="31" t="s">
        <v>1732</v>
      </c>
      <c r="D6178" s="168" t="s">
        <v>13434</v>
      </c>
      <c r="E6178" s="31" t="s">
        <v>3271</v>
      </c>
      <c r="F6178" s="31" t="s">
        <v>129</v>
      </c>
      <c r="G6178" s="168" t="s">
        <v>11502</v>
      </c>
      <c r="H6178" s="31" t="s">
        <v>11503</v>
      </c>
      <c r="I6178" s="168" t="s">
        <v>1755</v>
      </c>
      <c r="J6178" s="173">
        <v>1.0</v>
      </c>
      <c r="K6178" s="31" t="s">
        <v>9</v>
      </c>
      <c r="L6178" s="31" t="s">
        <v>134</v>
      </c>
      <c r="M6178" s="174">
        <v>45765.0</v>
      </c>
      <c r="N6178" s="31" t="s">
        <v>2</v>
      </c>
      <c r="O6178" s="173">
        <v>1.0</v>
      </c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</row>
    <row r="6179">
      <c r="A6179" s="99" t="s">
        <v>13443</v>
      </c>
      <c r="B6179" s="168" t="s">
        <v>13202</v>
      </c>
      <c r="C6179" s="31" t="s">
        <v>1735</v>
      </c>
      <c r="D6179" s="168" t="s">
        <v>13203</v>
      </c>
      <c r="E6179" s="31" t="s">
        <v>13204</v>
      </c>
      <c r="F6179" s="31" t="s">
        <v>401</v>
      </c>
      <c r="G6179" s="168" t="s">
        <v>8778</v>
      </c>
      <c r="H6179" s="31" t="s">
        <v>8043</v>
      </c>
      <c r="I6179" s="168" t="s">
        <v>1729</v>
      </c>
      <c r="J6179" s="173">
        <v>1.0</v>
      </c>
      <c r="K6179" s="31" t="s">
        <v>82</v>
      </c>
      <c r="L6179" s="31" t="s">
        <v>134</v>
      </c>
      <c r="M6179" s="174">
        <v>45765.0</v>
      </c>
      <c r="N6179" s="31" t="s">
        <v>2</v>
      </c>
      <c r="O6179" s="173">
        <v>1.0</v>
      </c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</row>
    <row r="6180">
      <c r="A6180" s="99" t="s">
        <v>13444</v>
      </c>
      <c r="B6180" s="168" t="s">
        <v>13116</v>
      </c>
      <c r="C6180" s="31" t="s">
        <v>1735</v>
      </c>
      <c r="D6180" s="168" t="s">
        <v>13117</v>
      </c>
      <c r="E6180" s="31" t="s">
        <v>13118</v>
      </c>
      <c r="F6180" s="31" t="s">
        <v>832</v>
      </c>
      <c r="G6180" s="168" t="s">
        <v>7876</v>
      </c>
      <c r="H6180" s="31" t="s">
        <v>7873</v>
      </c>
      <c r="I6180" s="168" t="s">
        <v>1729</v>
      </c>
      <c r="J6180" s="173">
        <v>1.0</v>
      </c>
      <c r="K6180" s="31" t="s">
        <v>82</v>
      </c>
      <c r="L6180" s="31" t="s">
        <v>134</v>
      </c>
      <c r="M6180" s="174">
        <v>45765.0</v>
      </c>
      <c r="N6180" s="31" t="s">
        <v>2</v>
      </c>
      <c r="O6180" s="173">
        <v>1.0</v>
      </c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</row>
    <row r="6181">
      <c r="A6181" s="99" t="s">
        <v>13445</v>
      </c>
      <c r="B6181" s="168" t="s">
        <v>13446</v>
      </c>
      <c r="C6181" s="31" t="s">
        <v>1725</v>
      </c>
      <c r="D6181" s="168" t="s">
        <v>13447</v>
      </c>
      <c r="E6181" s="31" t="s">
        <v>13448</v>
      </c>
      <c r="F6181" s="31" t="s">
        <v>178</v>
      </c>
      <c r="G6181" s="163" t="s">
        <v>1728</v>
      </c>
      <c r="H6181" s="31" t="s">
        <v>1728</v>
      </c>
      <c r="I6181" s="168" t="s">
        <v>1755</v>
      </c>
      <c r="J6181" s="173">
        <v>1.0</v>
      </c>
      <c r="K6181" s="31" t="s">
        <v>9</v>
      </c>
      <c r="L6181" s="31" t="s">
        <v>134</v>
      </c>
      <c r="M6181" s="174">
        <v>45765.0</v>
      </c>
      <c r="N6181" s="31" t="s">
        <v>2</v>
      </c>
      <c r="O6181" s="173">
        <v>1.0</v>
      </c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</row>
    <row r="6182">
      <c r="A6182" s="99" t="s">
        <v>13449</v>
      </c>
      <c r="B6182" s="168" t="s">
        <v>13272</v>
      </c>
      <c r="C6182" s="31" t="s">
        <v>1735</v>
      </c>
      <c r="D6182" s="168" t="s">
        <v>13273</v>
      </c>
      <c r="E6182" s="31" t="s">
        <v>13274</v>
      </c>
      <c r="F6182" s="31" t="s">
        <v>725</v>
      </c>
      <c r="G6182" s="168" t="s">
        <v>6891</v>
      </c>
      <c r="H6182" s="31" t="s">
        <v>6719</v>
      </c>
      <c r="I6182" s="168" t="s">
        <v>1755</v>
      </c>
      <c r="J6182" s="173">
        <v>1.0</v>
      </c>
      <c r="K6182" s="31" t="s">
        <v>9</v>
      </c>
      <c r="L6182" s="31" t="s">
        <v>134</v>
      </c>
      <c r="M6182" s="174">
        <v>45765.0</v>
      </c>
      <c r="N6182" s="31" t="s">
        <v>2</v>
      </c>
      <c r="O6182" s="173">
        <v>1.0</v>
      </c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</row>
    <row r="6183">
      <c r="A6183" s="99" t="s">
        <v>13450</v>
      </c>
      <c r="B6183" s="168" t="s">
        <v>13258</v>
      </c>
      <c r="C6183" s="31" t="s">
        <v>1735</v>
      </c>
      <c r="D6183" s="168" t="s">
        <v>13259</v>
      </c>
      <c r="E6183" s="31" t="s">
        <v>13260</v>
      </c>
      <c r="F6183" s="31" t="s">
        <v>129</v>
      </c>
      <c r="G6183" s="168" t="s">
        <v>10510</v>
      </c>
      <c r="H6183" s="31" t="s">
        <v>10511</v>
      </c>
      <c r="I6183" s="168" t="s">
        <v>1755</v>
      </c>
      <c r="J6183" s="173">
        <v>1.0</v>
      </c>
      <c r="K6183" s="31" t="s">
        <v>9</v>
      </c>
      <c r="L6183" s="31" t="s">
        <v>134</v>
      </c>
      <c r="M6183" s="174">
        <v>45765.0</v>
      </c>
      <c r="N6183" s="31" t="s">
        <v>2</v>
      </c>
      <c r="O6183" s="173">
        <v>1.0</v>
      </c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</row>
    <row r="6184">
      <c r="A6184" s="99" t="s">
        <v>13451</v>
      </c>
      <c r="B6184" s="168" t="s">
        <v>13258</v>
      </c>
      <c r="C6184" s="31" t="s">
        <v>1735</v>
      </c>
      <c r="D6184" s="168" t="s">
        <v>13259</v>
      </c>
      <c r="E6184" s="31" t="s">
        <v>13260</v>
      </c>
      <c r="F6184" s="31" t="s">
        <v>129</v>
      </c>
      <c r="G6184" s="168" t="s">
        <v>10510</v>
      </c>
      <c r="H6184" s="31" t="s">
        <v>10511</v>
      </c>
      <c r="I6184" s="168" t="s">
        <v>1729</v>
      </c>
      <c r="J6184" s="173">
        <v>1.0</v>
      </c>
      <c r="K6184" s="31" t="s">
        <v>82</v>
      </c>
      <c r="L6184" s="31" t="s">
        <v>134</v>
      </c>
      <c r="M6184" s="174">
        <v>45765.0</v>
      </c>
      <c r="N6184" s="31" t="s">
        <v>2</v>
      </c>
      <c r="O6184" s="173">
        <v>1.0</v>
      </c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</row>
    <row r="6185">
      <c r="A6185" s="99" t="s">
        <v>13452</v>
      </c>
      <c r="B6185" s="168" t="s">
        <v>13453</v>
      </c>
      <c r="C6185" s="31" t="s">
        <v>1725</v>
      </c>
      <c r="D6185" s="168" t="s">
        <v>13454</v>
      </c>
      <c r="E6185" s="31" t="s">
        <v>13455</v>
      </c>
      <c r="F6185" s="31" t="s">
        <v>131</v>
      </c>
      <c r="G6185" s="163" t="s">
        <v>1728</v>
      </c>
      <c r="H6185" s="31" t="s">
        <v>1728</v>
      </c>
      <c r="I6185" s="168" t="s">
        <v>1755</v>
      </c>
      <c r="J6185" s="173">
        <v>1.0</v>
      </c>
      <c r="K6185" s="31" t="s">
        <v>9</v>
      </c>
      <c r="L6185" s="31" t="s">
        <v>134</v>
      </c>
      <c r="M6185" s="174">
        <v>45765.0</v>
      </c>
      <c r="N6185" s="31" t="s">
        <v>2</v>
      </c>
      <c r="O6185" s="173">
        <v>1.0</v>
      </c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</row>
    <row r="6186">
      <c r="A6186" s="99" t="s">
        <v>13456</v>
      </c>
      <c r="B6186" s="168" t="s">
        <v>13457</v>
      </c>
      <c r="C6186" s="31" t="s">
        <v>1725</v>
      </c>
      <c r="D6186" s="168" t="s">
        <v>13458</v>
      </c>
      <c r="E6186" s="31" t="s">
        <v>13459</v>
      </c>
      <c r="F6186" s="31" t="s">
        <v>178</v>
      </c>
      <c r="G6186" s="163" t="s">
        <v>1728</v>
      </c>
      <c r="H6186" s="31" t="s">
        <v>1728</v>
      </c>
      <c r="I6186" s="168" t="s">
        <v>1729</v>
      </c>
      <c r="J6186" s="173">
        <v>1.0</v>
      </c>
      <c r="K6186" s="31" t="s">
        <v>82</v>
      </c>
      <c r="L6186" s="31" t="s">
        <v>134</v>
      </c>
      <c r="M6186" s="174">
        <v>45765.0</v>
      </c>
      <c r="N6186" s="31" t="s">
        <v>2</v>
      </c>
      <c r="O6186" s="173">
        <v>1.0</v>
      </c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</row>
    <row r="6187">
      <c r="A6187" s="99" t="s">
        <v>13460</v>
      </c>
      <c r="B6187" s="168" t="s">
        <v>13461</v>
      </c>
      <c r="C6187" s="31" t="s">
        <v>1725</v>
      </c>
      <c r="D6187" s="168" t="s">
        <v>13462</v>
      </c>
      <c r="E6187" s="31" t="s">
        <v>13463</v>
      </c>
      <c r="F6187" s="31" t="s">
        <v>517</v>
      </c>
      <c r="G6187" s="163" t="s">
        <v>1728</v>
      </c>
      <c r="H6187" s="31" t="s">
        <v>1728</v>
      </c>
      <c r="I6187" s="168" t="s">
        <v>1755</v>
      </c>
      <c r="J6187" s="173">
        <v>1.0</v>
      </c>
      <c r="K6187" s="31" t="s">
        <v>9</v>
      </c>
      <c r="L6187" s="31" t="s">
        <v>134</v>
      </c>
      <c r="M6187" s="174">
        <v>45765.0</v>
      </c>
      <c r="N6187" s="31" t="s">
        <v>2</v>
      </c>
      <c r="O6187" s="173">
        <v>1.0</v>
      </c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</row>
    <row r="6188">
      <c r="A6188" s="99" t="s">
        <v>13464</v>
      </c>
      <c r="B6188" s="168" t="s">
        <v>13465</v>
      </c>
      <c r="C6188" s="31" t="s">
        <v>1725</v>
      </c>
      <c r="D6188" s="168" t="s">
        <v>13466</v>
      </c>
      <c r="E6188" s="31" t="s">
        <v>13467</v>
      </c>
      <c r="F6188" s="31" t="s">
        <v>513</v>
      </c>
      <c r="G6188" s="163" t="s">
        <v>1728</v>
      </c>
      <c r="H6188" s="31" t="s">
        <v>1728</v>
      </c>
      <c r="I6188" s="168" t="s">
        <v>1755</v>
      </c>
      <c r="J6188" s="173">
        <v>1.0</v>
      </c>
      <c r="K6188" s="31" t="s">
        <v>9</v>
      </c>
      <c r="L6188" s="31" t="s">
        <v>134</v>
      </c>
      <c r="M6188" s="174">
        <v>45765.0</v>
      </c>
      <c r="N6188" s="31" t="s">
        <v>2</v>
      </c>
      <c r="O6188" s="173">
        <v>1.0</v>
      </c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</row>
    <row r="6189">
      <c r="A6189" s="99" t="s">
        <v>13468</v>
      </c>
      <c r="B6189" s="168" t="s">
        <v>13469</v>
      </c>
      <c r="C6189" s="31" t="s">
        <v>1725</v>
      </c>
      <c r="D6189" s="168" t="s">
        <v>13470</v>
      </c>
      <c r="E6189" s="31" t="s">
        <v>13471</v>
      </c>
      <c r="F6189" s="31" t="s">
        <v>830</v>
      </c>
      <c r="G6189" s="163" t="s">
        <v>1728</v>
      </c>
      <c r="H6189" s="31" t="s">
        <v>1728</v>
      </c>
      <c r="I6189" s="168" t="s">
        <v>1729</v>
      </c>
      <c r="J6189" s="173">
        <v>1.0</v>
      </c>
      <c r="K6189" s="31" t="s">
        <v>82</v>
      </c>
      <c r="L6189" s="31" t="s">
        <v>134</v>
      </c>
      <c r="M6189" s="174">
        <v>45765.0</v>
      </c>
      <c r="N6189" s="31" t="s">
        <v>2</v>
      </c>
      <c r="O6189" s="173">
        <v>1.0</v>
      </c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</row>
    <row r="6190">
      <c r="A6190" s="99" t="s">
        <v>13472</v>
      </c>
      <c r="B6190" s="168" t="s">
        <v>13473</v>
      </c>
      <c r="C6190" s="31" t="s">
        <v>1725</v>
      </c>
      <c r="D6190" s="168" t="s">
        <v>13474</v>
      </c>
      <c r="E6190" s="31" t="s">
        <v>13475</v>
      </c>
      <c r="F6190" s="31" t="s">
        <v>132</v>
      </c>
      <c r="G6190" s="163" t="s">
        <v>1728</v>
      </c>
      <c r="H6190" s="31" t="s">
        <v>1728</v>
      </c>
      <c r="I6190" s="168" t="s">
        <v>1729</v>
      </c>
      <c r="J6190" s="173">
        <v>1.0</v>
      </c>
      <c r="K6190" s="31" t="s">
        <v>82</v>
      </c>
      <c r="L6190" s="31" t="s">
        <v>134</v>
      </c>
      <c r="M6190" s="174">
        <v>45765.0</v>
      </c>
      <c r="N6190" s="31" t="s">
        <v>2</v>
      </c>
      <c r="O6190" s="173">
        <v>1.0</v>
      </c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</row>
    <row r="6191">
      <c r="A6191" s="99" t="s">
        <v>13476</v>
      </c>
      <c r="B6191" s="168" t="s">
        <v>13461</v>
      </c>
      <c r="C6191" s="31" t="s">
        <v>1732</v>
      </c>
      <c r="D6191" s="168" t="s">
        <v>13462</v>
      </c>
      <c r="E6191" s="31" t="s">
        <v>13463</v>
      </c>
      <c r="F6191" s="31" t="s">
        <v>517</v>
      </c>
      <c r="G6191" s="168" t="s">
        <v>7876</v>
      </c>
      <c r="H6191" s="31" t="s">
        <v>7873</v>
      </c>
      <c r="I6191" s="168" t="s">
        <v>1755</v>
      </c>
      <c r="J6191" s="173">
        <v>1.0</v>
      </c>
      <c r="K6191" s="31" t="s">
        <v>9</v>
      </c>
      <c r="L6191" s="31" t="s">
        <v>134</v>
      </c>
      <c r="M6191" s="174">
        <v>45765.0</v>
      </c>
      <c r="N6191" s="31" t="s">
        <v>2</v>
      </c>
      <c r="O6191" s="173">
        <v>1.0</v>
      </c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</row>
    <row r="6192">
      <c r="A6192" s="99" t="s">
        <v>13477</v>
      </c>
      <c r="B6192" s="168" t="s">
        <v>13478</v>
      </c>
      <c r="C6192" s="31" t="s">
        <v>1725</v>
      </c>
      <c r="D6192" s="168" t="s">
        <v>13479</v>
      </c>
      <c r="E6192" s="31" t="s">
        <v>3062</v>
      </c>
      <c r="F6192" s="31" t="s">
        <v>129</v>
      </c>
      <c r="G6192" s="163" t="s">
        <v>1728</v>
      </c>
      <c r="H6192" s="31" t="s">
        <v>1728</v>
      </c>
      <c r="I6192" s="168" t="s">
        <v>1755</v>
      </c>
      <c r="J6192" s="173">
        <v>1.0</v>
      </c>
      <c r="K6192" s="31" t="s">
        <v>9</v>
      </c>
      <c r="L6192" s="31" t="s">
        <v>134</v>
      </c>
      <c r="M6192" s="174">
        <v>45765.0</v>
      </c>
      <c r="N6192" s="31" t="s">
        <v>2</v>
      </c>
      <c r="O6192" s="173">
        <v>1.0</v>
      </c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</row>
    <row r="6193">
      <c r="A6193" s="99" t="s">
        <v>13480</v>
      </c>
      <c r="B6193" s="168" t="s">
        <v>13481</v>
      </c>
      <c r="C6193" s="31" t="s">
        <v>1725</v>
      </c>
      <c r="D6193" s="168" t="s">
        <v>13482</v>
      </c>
      <c r="E6193" s="31" t="s">
        <v>13483</v>
      </c>
      <c r="F6193" s="31" t="s">
        <v>131</v>
      </c>
      <c r="G6193" s="163" t="s">
        <v>1728</v>
      </c>
      <c r="H6193" s="31" t="s">
        <v>1728</v>
      </c>
      <c r="I6193" s="168" t="s">
        <v>1729</v>
      </c>
      <c r="J6193" s="173">
        <v>1.0</v>
      </c>
      <c r="K6193" s="31" t="s">
        <v>82</v>
      </c>
      <c r="L6193" s="31" t="s">
        <v>134</v>
      </c>
      <c r="M6193" s="174">
        <v>45765.0</v>
      </c>
      <c r="N6193" s="31" t="s">
        <v>2</v>
      </c>
      <c r="O6193" s="173">
        <v>1.0</v>
      </c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</row>
    <row r="6194">
      <c r="A6194" s="99" t="s">
        <v>13484</v>
      </c>
      <c r="B6194" s="168" t="s">
        <v>13469</v>
      </c>
      <c r="C6194" s="31" t="s">
        <v>1732</v>
      </c>
      <c r="D6194" s="168" t="s">
        <v>13470</v>
      </c>
      <c r="E6194" s="31" t="s">
        <v>13471</v>
      </c>
      <c r="F6194" s="31" t="s">
        <v>830</v>
      </c>
      <c r="G6194" s="168" t="s">
        <v>7876</v>
      </c>
      <c r="H6194" s="31" t="s">
        <v>7873</v>
      </c>
      <c r="I6194" s="168" t="s">
        <v>1729</v>
      </c>
      <c r="J6194" s="173">
        <v>1.0</v>
      </c>
      <c r="K6194" s="31" t="s">
        <v>82</v>
      </c>
      <c r="L6194" s="31" t="s">
        <v>134</v>
      </c>
      <c r="M6194" s="174">
        <v>45765.0</v>
      </c>
      <c r="N6194" s="31" t="s">
        <v>2</v>
      </c>
      <c r="O6194" s="173">
        <v>1.0</v>
      </c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</row>
    <row r="6195">
      <c r="A6195" s="99" t="s">
        <v>13485</v>
      </c>
      <c r="B6195" s="168" t="s">
        <v>13321</v>
      </c>
      <c r="C6195" s="31" t="s">
        <v>1735</v>
      </c>
      <c r="D6195" s="168" t="s">
        <v>13322</v>
      </c>
      <c r="E6195" s="31" t="s">
        <v>13323</v>
      </c>
      <c r="F6195" s="31" t="s">
        <v>513</v>
      </c>
      <c r="G6195" s="168" t="s">
        <v>8744</v>
      </c>
      <c r="H6195" s="31" t="s">
        <v>8048</v>
      </c>
      <c r="I6195" s="168" t="s">
        <v>1729</v>
      </c>
      <c r="J6195" s="173">
        <v>1.0</v>
      </c>
      <c r="K6195" s="31" t="s">
        <v>82</v>
      </c>
      <c r="L6195" s="31" t="s">
        <v>134</v>
      </c>
      <c r="M6195" s="174">
        <v>45765.0</v>
      </c>
      <c r="N6195" s="31" t="s">
        <v>2</v>
      </c>
      <c r="O6195" s="173">
        <v>1.0</v>
      </c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</row>
    <row r="6196">
      <c r="A6196" s="99" t="s">
        <v>13486</v>
      </c>
      <c r="B6196" s="168" t="s">
        <v>13487</v>
      </c>
      <c r="C6196" s="31" t="s">
        <v>1725</v>
      </c>
      <c r="D6196" s="168" t="s">
        <v>13488</v>
      </c>
      <c r="E6196" s="31" t="s">
        <v>13489</v>
      </c>
      <c r="F6196" s="31" t="s">
        <v>725</v>
      </c>
      <c r="G6196" s="163" t="s">
        <v>1728</v>
      </c>
      <c r="H6196" s="31" t="s">
        <v>1728</v>
      </c>
      <c r="I6196" s="168" t="s">
        <v>1755</v>
      </c>
      <c r="J6196" s="173">
        <v>1.0</v>
      </c>
      <c r="K6196" s="31" t="s">
        <v>9</v>
      </c>
      <c r="L6196" s="31" t="s">
        <v>134</v>
      </c>
      <c r="M6196" s="174">
        <v>45765.0</v>
      </c>
      <c r="N6196" s="31" t="s">
        <v>2</v>
      </c>
      <c r="O6196" s="173">
        <v>1.0</v>
      </c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</row>
    <row r="6197">
      <c r="A6197" s="99" t="s">
        <v>13490</v>
      </c>
      <c r="B6197" s="168" t="s">
        <v>13491</v>
      </c>
      <c r="C6197" s="31" t="s">
        <v>1725</v>
      </c>
      <c r="D6197" s="168" t="s">
        <v>13492</v>
      </c>
      <c r="E6197" s="31" t="s">
        <v>13493</v>
      </c>
      <c r="F6197" s="31" t="s">
        <v>513</v>
      </c>
      <c r="G6197" s="163" t="s">
        <v>1728</v>
      </c>
      <c r="H6197" s="31" t="s">
        <v>1728</v>
      </c>
      <c r="I6197" s="168" t="s">
        <v>1755</v>
      </c>
      <c r="J6197" s="173">
        <v>1.0</v>
      </c>
      <c r="K6197" s="31" t="s">
        <v>9</v>
      </c>
      <c r="L6197" s="31" t="s">
        <v>134</v>
      </c>
      <c r="M6197" s="174">
        <v>45765.0</v>
      </c>
      <c r="N6197" s="31" t="s">
        <v>2</v>
      </c>
      <c r="O6197" s="173">
        <v>1.0</v>
      </c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</row>
    <row r="6198">
      <c r="A6198" s="99" t="s">
        <v>13494</v>
      </c>
      <c r="B6198" s="168" t="s">
        <v>13252</v>
      </c>
      <c r="C6198" s="31" t="s">
        <v>1735</v>
      </c>
      <c r="D6198" s="168" t="s">
        <v>13253</v>
      </c>
      <c r="E6198" s="31" t="s">
        <v>13254</v>
      </c>
      <c r="F6198" s="31" t="s">
        <v>725</v>
      </c>
      <c r="G6198" s="168" t="s">
        <v>6891</v>
      </c>
      <c r="H6198" s="31" t="s">
        <v>6719</v>
      </c>
      <c r="I6198" s="168" t="s">
        <v>1755</v>
      </c>
      <c r="J6198" s="173">
        <v>1.0</v>
      </c>
      <c r="K6198" s="31" t="s">
        <v>9</v>
      </c>
      <c r="L6198" s="31" t="s">
        <v>134</v>
      </c>
      <c r="M6198" s="174">
        <v>45765.0</v>
      </c>
      <c r="N6198" s="31" t="s">
        <v>2</v>
      </c>
      <c r="O6198" s="173">
        <v>1.0</v>
      </c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</row>
    <row r="6199">
      <c r="A6199" s="99" t="s">
        <v>13495</v>
      </c>
      <c r="B6199" s="168" t="s">
        <v>13252</v>
      </c>
      <c r="C6199" s="31" t="s">
        <v>1735</v>
      </c>
      <c r="D6199" s="168" t="s">
        <v>13253</v>
      </c>
      <c r="E6199" s="31" t="s">
        <v>13254</v>
      </c>
      <c r="F6199" s="31" t="s">
        <v>725</v>
      </c>
      <c r="G6199" s="168" t="s">
        <v>6891</v>
      </c>
      <c r="H6199" s="31" t="s">
        <v>6719</v>
      </c>
      <c r="I6199" s="168" t="s">
        <v>1729</v>
      </c>
      <c r="J6199" s="173">
        <v>1.0</v>
      </c>
      <c r="K6199" s="31" t="s">
        <v>82</v>
      </c>
      <c r="L6199" s="31" t="s">
        <v>134</v>
      </c>
      <c r="M6199" s="174">
        <v>45765.0</v>
      </c>
      <c r="N6199" s="31" t="s">
        <v>2</v>
      </c>
      <c r="O6199" s="173">
        <v>1.0</v>
      </c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</row>
    <row r="6200">
      <c r="A6200" s="99" t="s">
        <v>13496</v>
      </c>
      <c r="B6200" s="168" t="s">
        <v>13497</v>
      </c>
      <c r="C6200" s="31" t="s">
        <v>1725</v>
      </c>
      <c r="D6200" s="168" t="s">
        <v>13498</v>
      </c>
      <c r="E6200" s="31" t="s">
        <v>13499</v>
      </c>
      <c r="F6200" s="31" t="s">
        <v>132</v>
      </c>
      <c r="G6200" s="163" t="s">
        <v>1728</v>
      </c>
      <c r="H6200" s="31" t="s">
        <v>1728</v>
      </c>
      <c r="I6200" s="168" t="s">
        <v>1755</v>
      </c>
      <c r="J6200" s="173">
        <v>1.0</v>
      </c>
      <c r="K6200" s="31" t="s">
        <v>9</v>
      </c>
      <c r="L6200" s="31" t="s">
        <v>134</v>
      </c>
      <c r="M6200" s="174">
        <v>45765.0</v>
      </c>
      <c r="N6200" s="31" t="s">
        <v>2</v>
      </c>
      <c r="O6200" s="173">
        <v>1.0</v>
      </c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</row>
    <row r="6201">
      <c r="A6201" s="99" t="s">
        <v>13500</v>
      </c>
      <c r="B6201" s="168" t="s">
        <v>13263</v>
      </c>
      <c r="C6201" s="31" t="s">
        <v>1735</v>
      </c>
      <c r="D6201" s="168" t="s">
        <v>13264</v>
      </c>
      <c r="E6201" s="31" t="s">
        <v>13265</v>
      </c>
      <c r="F6201" s="31" t="s">
        <v>832</v>
      </c>
      <c r="G6201" s="168" t="s">
        <v>6811</v>
      </c>
      <c r="H6201" s="31" t="s">
        <v>6812</v>
      </c>
      <c r="I6201" s="168" t="s">
        <v>1729</v>
      </c>
      <c r="J6201" s="173">
        <v>3.0</v>
      </c>
      <c r="K6201" s="31" t="s">
        <v>82</v>
      </c>
      <c r="L6201" s="31" t="s">
        <v>134</v>
      </c>
      <c r="M6201" s="174">
        <v>45765.0</v>
      </c>
      <c r="N6201" s="31" t="s">
        <v>2</v>
      </c>
      <c r="O6201" s="173">
        <v>3.0</v>
      </c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</row>
    <row r="6202">
      <c r="A6202" s="99" t="s">
        <v>13501</v>
      </c>
      <c r="B6202" s="168" t="s">
        <v>13502</v>
      </c>
      <c r="C6202" s="31" t="s">
        <v>1725</v>
      </c>
      <c r="D6202" s="168" t="s">
        <v>13503</v>
      </c>
      <c r="E6202" s="31" t="s">
        <v>13504</v>
      </c>
      <c r="F6202" s="31" t="s">
        <v>178</v>
      </c>
      <c r="G6202" s="163" t="s">
        <v>1728</v>
      </c>
      <c r="H6202" s="31" t="s">
        <v>1728</v>
      </c>
      <c r="I6202" s="168" t="s">
        <v>1755</v>
      </c>
      <c r="J6202" s="173">
        <v>1.0</v>
      </c>
      <c r="K6202" s="31" t="s">
        <v>9</v>
      </c>
      <c r="L6202" s="31" t="s">
        <v>134</v>
      </c>
      <c r="M6202" s="174">
        <v>45765.0</v>
      </c>
      <c r="N6202" s="31" t="s">
        <v>2</v>
      </c>
      <c r="O6202" s="173">
        <v>1.0</v>
      </c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</row>
    <row r="6203">
      <c r="A6203" s="99" t="s">
        <v>13505</v>
      </c>
      <c r="B6203" s="168" t="s">
        <v>13502</v>
      </c>
      <c r="C6203" s="31" t="s">
        <v>1725</v>
      </c>
      <c r="D6203" s="168" t="s">
        <v>13503</v>
      </c>
      <c r="E6203" s="31" t="s">
        <v>13504</v>
      </c>
      <c r="F6203" s="31" t="s">
        <v>178</v>
      </c>
      <c r="G6203" s="163" t="s">
        <v>1728</v>
      </c>
      <c r="H6203" s="31" t="s">
        <v>1728</v>
      </c>
      <c r="I6203" s="168" t="s">
        <v>1729</v>
      </c>
      <c r="J6203" s="173">
        <v>1.0</v>
      </c>
      <c r="K6203" s="31" t="s">
        <v>82</v>
      </c>
      <c r="L6203" s="31" t="s">
        <v>134</v>
      </c>
      <c r="M6203" s="174">
        <v>45765.0</v>
      </c>
      <c r="N6203" s="31" t="s">
        <v>2</v>
      </c>
      <c r="O6203" s="173">
        <v>1.0</v>
      </c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</row>
    <row r="6204">
      <c r="A6204" s="99" t="s">
        <v>13506</v>
      </c>
      <c r="B6204" s="168" t="s">
        <v>13507</v>
      </c>
      <c r="C6204" s="31" t="s">
        <v>1725</v>
      </c>
      <c r="D6204" s="168" t="s">
        <v>13508</v>
      </c>
      <c r="E6204" s="31" t="s">
        <v>13509</v>
      </c>
      <c r="F6204" s="31" t="s">
        <v>517</v>
      </c>
      <c r="G6204" s="163" t="s">
        <v>1728</v>
      </c>
      <c r="H6204" s="31" t="s">
        <v>1728</v>
      </c>
      <c r="I6204" s="168" t="s">
        <v>1755</v>
      </c>
      <c r="J6204" s="173">
        <v>1.0</v>
      </c>
      <c r="K6204" s="31" t="s">
        <v>9</v>
      </c>
      <c r="L6204" s="31" t="s">
        <v>134</v>
      </c>
      <c r="M6204" s="174">
        <v>45765.0</v>
      </c>
      <c r="N6204" s="31" t="s">
        <v>2</v>
      </c>
      <c r="O6204" s="173">
        <v>1.0</v>
      </c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</row>
    <row r="6205">
      <c r="A6205" s="99" t="s">
        <v>13510</v>
      </c>
      <c r="B6205" s="168" t="s">
        <v>13433</v>
      </c>
      <c r="C6205" s="31" t="s">
        <v>1735</v>
      </c>
      <c r="D6205" s="168" t="s">
        <v>13434</v>
      </c>
      <c r="E6205" s="31" t="s">
        <v>3271</v>
      </c>
      <c r="F6205" s="31" t="s">
        <v>129</v>
      </c>
      <c r="G6205" s="168" t="s">
        <v>11502</v>
      </c>
      <c r="H6205" s="31" t="s">
        <v>11503</v>
      </c>
      <c r="I6205" s="168" t="s">
        <v>1755</v>
      </c>
      <c r="J6205" s="173">
        <v>1.0</v>
      </c>
      <c r="K6205" s="31" t="s">
        <v>9</v>
      </c>
      <c r="L6205" s="31" t="s">
        <v>134</v>
      </c>
      <c r="M6205" s="174">
        <v>45765.0</v>
      </c>
      <c r="N6205" s="31" t="s">
        <v>2</v>
      </c>
      <c r="O6205" s="173">
        <v>1.0</v>
      </c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</row>
    <row r="6206">
      <c r="A6206" s="99" t="s">
        <v>13511</v>
      </c>
      <c r="B6206" s="168" t="s">
        <v>13512</v>
      </c>
      <c r="C6206" s="31" t="s">
        <v>1725</v>
      </c>
      <c r="D6206" s="168" t="s">
        <v>13513</v>
      </c>
      <c r="E6206" s="31" t="s">
        <v>13514</v>
      </c>
      <c r="F6206" s="31" t="s">
        <v>830</v>
      </c>
      <c r="G6206" s="163" t="s">
        <v>1728</v>
      </c>
      <c r="H6206" s="31" t="s">
        <v>1728</v>
      </c>
      <c r="I6206" s="168" t="s">
        <v>1755</v>
      </c>
      <c r="J6206" s="173">
        <v>1.0</v>
      </c>
      <c r="K6206" s="31" t="s">
        <v>9</v>
      </c>
      <c r="L6206" s="31" t="s">
        <v>134</v>
      </c>
      <c r="M6206" s="174">
        <v>45765.0</v>
      </c>
      <c r="N6206" s="31" t="s">
        <v>2</v>
      </c>
      <c r="O6206" s="173">
        <v>1.0</v>
      </c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</row>
    <row r="6207">
      <c r="A6207" s="99" t="s">
        <v>13515</v>
      </c>
      <c r="B6207" s="168" t="s">
        <v>13516</v>
      </c>
      <c r="C6207" s="31" t="s">
        <v>1725</v>
      </c>
      <c r="D6207" s="168" t="s">
        <v>13517</v>
      </c>
      <c r="E6207" s="31" t="s">
        <v>13518</v>
      </c>
      <c r="F6207" s="31" t="s">
        <v>513</v>
      </c>
      <c r="G6207" s="163" t="s">
        <v>1728</v>
      </c>
      <c r="H6207" s="31" t="s">
        <v>1728</v>
      </c>
      <c r="I6207" s="168" t="s">
        <v>1755</v>
      </c>
      <c r="J6207" s="173">
        <v>1.0</v>
      </c>
      <c r="K6207" s="31" t="s">
        <v>9</v>
      </c>
      <c r="L6207" s="31" t="s">
        <v>134</v>
      </c>
      <c r="M6207" s="174">
        <v>45765.0</v>
      </c>
      <c r="N6207" s="31" t="s">
        <v>2</v>
      </c>
      <c r="O6207" s="173">
        <v>1.0</v>
      </c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</row>
    <row r="6208">
      <c r="A6208" s="99" t="s">
        <v>13519</v>
      </c>
      <c r="B6208" s="168" t="s">
        <v>13352</v>
      </c>
      <c r="C6208" s="31" t="s">
        <v>1732</v>
      </c>
      <c r="D6208" s="168" t="s">
        <v>13353</v>
      </c>
      <c r="E6208" s="31" t="s">
        <v>13354</v>
      </c>
      <c r="F6208" s="31" t="s">
        <v>401</v>
      </c>
      <c r="G6208" s="168" t="s">
        <v>1792</v>
      </c>
      <c r="H6208" s="31" t="s">
        <v>1779</v>
      </c>
      <c r="I6208" s="168" t="s">
        <v>1755</v>
      </c>
      <c r="J6208" s="173">
        <v>1.0</v>
      </c>
      <c r="K6208" s="31" t="s">
        <v>9</v>
      </c>
      <c r="L6208" s="31" t="s">
        <v>134</v>
      </c>
      <c r="M6208" s="174">
        <v>45765.0</v>
      </c>
      <c r="N6208" s="31" t="s">
        <v>2</v>
      </c>
      <c r="O6208" s="173">
        <v>1.0</v>
      </c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</row>
    <row r="6209">
      <c r="A6209" s="99" t="s">
        <v>13520</v>
      </c>
      <c r="B6209" s="168" t="s">
        <v>13379</v>
      </c>
      <c r="C6209" s="31" t="s">
        <v>1732</v>
      </c>
      <c r="D6209" s="168" t="s">
        <v>13380</v>
      </c>
      <c r="E6209" s="31" t="s">
        <v>13381</v>
      </c>
      <c r="F6209" s="31" t="s">
        <v>401</v>
      </c>
      <c r="G6209" s="168" t="s">
        <v>1749</v>
      </c>
      <c r="H6209" s="31" t="s">
        <v>1742</v>
      </c>
      <c r="I6209" s="168" t="s">
        <v>1755</v>
      </c>
      <c r="J6209" s="173">
        <v>1.0</v>
      </c>
      <c r="K6209" s="31" t="s">
        <v>9</v>
      </c>
      <c r="L6209" s="31" t="s">
        <v>134</v>
      </c>
      <c r="M6209" s="174">
        <v>45765.0</v>
      </c>
      <c r="N6209" s="31" t="s">
        <v>2</v>
      </c>
      <c r="O6209" s="173">
        <v>1.0</v>
      </c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</row>
    <row r="6210">
      <c r="A6210" s="99" t="s">
        <v>13521</v>
      </c>
      <c r="B6210" s="168" t="s">
        <v>13522</v>
      </c>
      <c r="C6210" s="31" t="s">
        <v>1725</v>
      </c>
      <c r="D6210" s="168" t="s">
        <v>13523</v>
      </c>
      <c r="E6210" s="31" t="s">
        <v>13524</v>
      </c>
      <c r="F6210" s="31" t="s">
        <v>725</v>
      </c>
      <c r="G6210" s="163" t="s">
        <v>1728</v>
      </c>
      <c r="H6210" s="31" t="s">
        <v>1728</v>
      </c>
      <c r="I6210" s="168" t="s">
        <v>1755</v>
      </c>
      <c r="J6210" s="173">
        <v>1.0</v>
      </c>
      <c r="K6210" s="31" t="s">
        <v>9</v>
      </c>
      <c r="L6210" s="31" t="s">
        <v>134</v>
      </c>
      <c r="M6210" s="174">
        <v>45765.0</v>
      </c>
      <c r="N6210" s="31" t="s">
        <v>2</v>
      </c>
      <c r="O6210" s="173">
        <v>1.0</v>
      </c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</row>
    <row r="6211">
      <c r="A6211" s="99" t="s">
        <v>13525</v>
      </c>
      <c r="B6211" s="168" t="s">
        <v>13389</v>
      </c>
      <c r="C6211" s="31" t="s">
        <v>1732</v>
      </c>
      <c r="D6211" s="168" t="s">
        <v>13390</v>
      </c>
      <c r="E6211" s="31" t="s">
        <v>13391</v>
      </c>
      <c r="F6211" s="31" t="s">
        <v>403</v>
      </c>
      <c r="G6211" s="168" t="s">
        <v>1736</v>
      </c>
      <c r="H6211" s="31" t="s">
        <v>1733</v>
      </c>
      <c r="I6211" s="168" t="s">
        <v>1755</v>
      </c>
      <c r="J6211" s="173">
        <v>1.0</v>
      </c>
      <c r="K6211" s="31" t="s">
        <v>9</v>
      </c>
      <c r="L6211" s="31" t="s">
        <v>134</v>
      </c>
      <c r="M6211" s="174">
        <v>45765.0</v>
      </c>
      <c r="N6211" s="31" t="s">
        <v>2</v>
      </c>
      <c r="O6211" s="173">
        <v>1.0</v>
      </c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</row>
    <row r="6212">
      <c r="A6212" s="99" t="s">
        <v>13526</v>
      </c>
      <c r="B6212" s="168" t="s">
        <v>13461</v>
      </c>
      <c r="C6212" s="31" t="s">
        <v>1735</v>
      </c>
      <c r="D6212" s="168" t="s">
        <v>13462</v>
      </c>
      <c r="E6212" s="31" t="s">
        <v>13463</v>
      </c>
      <c r="F6212" s="31" t="s">
        <v>517</v>
      </c>
      <c r="G6212" s="168" t="s">
        <v>7876</v>
      </c>
      <c r="H6212" s="31" t="s">
        <v>7873</v>
      </c>
      <c r="I6212" s="168" t="s">
        <v>1755</v>
      </c>
      <c r="J6212" s="173">
        <v>1.0</v>
      </c>
      <c r="K6212" s="31" t="s">
        <v>9</v>
      </c>
      <c r="L6212" s="31" t="s">
        <v>134</v>
      </c>
      <c r="M6212" s="174">
        <v>45765.0</v>
      </c>
      <c r="N6212" s="31" t="s">
        <v>2</v>
      </c>
      <c r="O6212" s="173">
        <v>1.0</v>
      </c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</row>
    <row r="6213">
      <c r="A6213" s="99" t="s">
        <v>13527</v>
      </c>
      <c r="B6213" s="168" t="s">
        <v>13528</v>
      </c>
      <c r="C6213" s="31" t="s">
        <v>1725</v>
      </c>
      <c r="D6213" s="168" t="s">
        <v>13529</v>
      </c>
      <c r="E6213" s="31" t="s">
        <v>13530</v>
      </c>
      <c r="F6213" s="31" t="s">
        <v>129</v>
      </c>
      <c r="G6213" s="163" t="s">
        <v>1728</v>
      </c>
      <c r="H6213" s="31" t="s">
        <v>1728</v>
      </c>
      <c r="I6213" s="168" t="s">
        <v>1729</v>
      </c>
      <c r="J6213" s="173">
        <v>1.0</v>
      </c>
      <c r="K6213" s="31" t="s">
        <v>82</v>
      </c>
      <c r="L6213" s="31" t="s">
        <v>134</v>
      </c>
      <c r="M6213" s="174">
        <v>45765.0</v>
      </c>
      <c r="N6213" s="31" t="s">
        <v>2</v>
      </c>
      <c r="O6213" s="173">
        <v>1.0</v>
      </c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</row>
    <row r="6214">
      <c r="A6214" s="99" t="s">
        <v>13531</v>
      </c>
      <c r="B6214" s="168" t="s">
        <v>13289</v>
      </c>
      <c r="C6214" s="31" t="s">
        <v>1735</v>
      </c>
      <c r="D6214" s="168" t="s">
        <v>13290</v>
      </c>
      <c r="E6214" s="31" t="s">
        <v>13291</v>
      </c>
      <c r="F6214" s="31" t="s">
        <v>132</v>
      </c>
      <c r="G6214" s="168" t="s">
        <v>10510</v>
      </c>
      <c r="H6214" s="31" t="s">
        <v>10511</v>
      </c>
      <c r="I6214" s="168" t="s">
        <v>1755</v>
      </c>
      <c r="J6214" s="173">
        <v>1.0</v>
      </c>
      <c r="K6214" s="31" t="s">
        <v>9</v>
      </c>
      <c r="L6214" s="31" t="s">
        <v>134</v>
      </c>
      <c r="M6214" s="174">
        <v>45765.0</v>
      </c>
      <c r="N6214" s="31" t="s">
        <v>2</v>
      </c>
      <c r="O6214" s="173">
        <v>1.0</v>
      </c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</row>
    <row r="6215">
      <c r="A6215" s="99" t="s">
        <v>13532</v>
      </c>
      <c r="B6215" s="168" t="s">
        <v>13533</v>
      </c>
      <c r="C6215" s="31" t="s">
        <v>1725</v>
      </c>
      <c r="D6215" s="168" t="s">
        <v>13534</v>
      </c>
      <c r="E6215" s="31" t="s">
        <v>3111</v>
      </c>
      <c r="F6215" s="31" t="s">
        <v>129</v>
      </c>
      <c r="G6215" s="163" t="s">
        <v>1728</v>
      </c>
      <c r="H6215" s="31" t="s">
        <v>1728</v>
      </c>
      <c r="I6215" s="168" t="s">
        <v>1755</v>
      </c>
      <c r="J6215" s="173">
        <v>1.0</v>
      </c>
      <c r="K6215" s="31" t="s">
        <v>9</v>
      </c>
      <c r="L6215" s="31" t="s">
        <v>134</v>
      </c>
      <c r="M6215" s="174">
        <v>45765.0</v>
      </c>
      <c r="N6215" s="31" t="s">
        <v>2</v>
      </c>
      <c r="O6215" s="173">
        <v>1.0</v>
      </c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</row>
    <row r="6216">
      <c r="A6216" s="99" t="s">
        <v>13535</v>
      </c>
      <c r="B6216" s="168" t="s">
        <v>13134</v>
      </c>
      <c r="C6216" s="31" t="s">
        <v>1735</v>
      </c>
      <c r="D6216" s="168" t="s">
        <v>13135</v>
      </c>
      <c r="E6216" s="31" t="s">
        <v>11815</v>
      </c>
      <c r="F6216" s="31" t="s">
        <v>725</v>
      </c>
      <c r="G6216" s="168" t="s">
        <v>7953</v>
      </c>
      <c r="H6216" s="31" t="s">
        <v>7912</v>
      </c>
      <c r="I6216" s="168" t="s">
        <v>1755</v>
      </c>
      <c r="J6216" s="173">
        <v>1.0</v>
      </c>
      <c r="K6216" s="31" t="s">
        <v>9</v>
      </c>
      <c r="L6216" s="31" t="s">
        <v>134</v>
      </c>
      <c r="M6216" s="174">
        <v>45765.0</v>
      </c>
      <c r="N6216" s="31" t="s">
        <v>2</v>
      </c>
      <c r="O6216" s="173">
        <v>1.0</v>
      </c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</row>
    <row r="6217">
      <c r="A6217" s="99" t="s">
        <v>13536</v>
      </c>
      <c r="B6217" s="168" t="s">
        <v>13516</v>
      </c>
      <c r="C6217" s="31" t="s">
        <v>1732</v>
      </c>
      <c r="D6217" s="168" t="s">
        <v>13517</v>
      </c>
      <c r="E6217" s="31" t="s">
        <v>13518</v>
      </c>
      <c r="F6217" s="31" t="s">
        <v>513</v>
      </c>
      <c r="G6217" s="168" t="s">
        <v>1736</v>
      </c>
      <c r="H6217" s="31" t="s">
        <v>1733</v>
      </c>
      <c r="I6217" s="168" t="s">
        <v>1755</v>
      </c>
      <c r="J6217" s="173">
        <v>1.0</v>
      </c>
      <c r="K6217" s="31" t="s">
        <v>9</v>
      </c>
      <c r="L6217" s="31" t="s">
        <v>134</v>
      </c>
      <c r="M6217" s="174">
        <v>45765.0</v>
      </c>
      <c r="N6217" s="31" t="s">
        <v>2</v>
      </c>
      <c r="O6217" s="173">
        <v>1.0</v>
      </c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</row>
    <row r="6218">
      <c r="A6218" s="99" t="s">
        <v>13537</v>
      </c>
      <c r="B6218" s="168" t="s">
        <v>13417</v>
      </c>
      <c r="C6218" s="31" t="s">
        <v>1732</v>
      </c>
      <c r="D6218" s="168" t="s">
        <v>13418</v>
      </c>
      <c r="E6218" s="31" t="s">
        <v>13419</v>
      </c>
      <c r="F6218" s="31" t="s">
        <v>403</v>
      </c>
      <c r="G6218" s="168" t="s">
        <v>1749</v>
      </c>
      <c r="H6218" s="31" t="s">
        <v>1742</v>
      </c>
      <c r="I6218" s="168" t="s">
        <v>1755</v>
      </c>
      <c r="J6218" s="173">
        <v>1.0</v>
      </c>
      <c r="K6218" s="31" t="s">
        <v>9</v>
      </c>
      <c r="L6218" s="31" t="s">
        <v>134</v>
      </c>
      <c r="M6218" s="174">
        <v>45765.0</v>
      </c>
      <c r="N6218" s="31" t="s">
        <v>2</v>
      </c>
      <c r="O6218" s="173">
        <v>1.0</v>
      </c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</row>
    <row r="6219">
      <c r="A6219" s="99" t="s">
        <v>13538</v>
      </c>
      <c r="B6219" s="168" t="s">
        <v>13406</v>
      </c>
      <c r="C6219" s="31" t="s">
        <v>1732</v>
      </c>
      <c r="D6219" s="168" t="s">
        <v>13407</v>
      </c>
      <c r="E6219" s="31" t="s">
        <v>13408</v>
      </c>
      <c r="F6219" s="31" t="s">
        <v>178</v>
      </c>
      <c r="G6219" s="168" t="s">
        <v>1792</v>
      </c>
      <c r="H6219" s="31" t="s">
        <v>1779</v>
      </c>
      <c r="I6219" s="168" t="s">
        <v>1755</v>
      </c>
      <c r="J6219" s="173">
        <v>1.0</v>
      </c>
      <c r="K6219" s="31" t="s">
        <v>9</v>
      </c>
      <c r="L6219" s="31" t="s">
        <v>134</v>
      </c>
      <c r="M6219" s="174">
        <v>45765.0</v>
      </c>
      <c r="N6219" s="31" t="s">
        <v>2</v>
      </c>
      <c r="O6219" s="173">
        <v>1.0</v>
      </c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</row>
    <row r="6220">
      <c r="A6220" s="99" t="s">
        <v>13539</v>
      </c>
      <c r="B6220" s="168" t="s">
        <v>13507</v>
      </c>
      <c r="C6220" s="31" t="s">
        <v>1732</v>
      </c>
      <c r="D6220" s="168" t="s">
        <v>13508</v>
      </c>
      <c r="E6220" s="31" t="s">
        <v>13509</v>
      </c>
      <c r="F6220" s="31" t="s">
        <v>517</v>
      </c>
      <c r="G6220" s="168" t="s">
        <v>7876</v>
      </c>
      <c r="H6220" s="31" t="s">
        <v>7873</v>
      </c>
      <c r="I6220" s="168" t="s">
        <v>1755</v>
      </c>
      <c r="J6220" s="173">
        <v>1.0</v>
      </c>
      <c r="K6220" s="31" t="s">
        <v>9</v>
      </c>
      <c r="L6220" s="31" t="s">
        <v>134</v>
      </c>
      <c r="M6220" s="174">
        <v>45765.0</v>
      </c>
      <c r="N6220" s="31" t="s">
        <v>2</v>
      </c>
      <c r="O6220" s="173">
        <v>1.0</v>
      </c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</row>
    <row r="6221">
      <c r="A6221" s="99" t="s">
        <v>13540</v>
      </c>
      <c r="B6221" s="168" t="s">
        <v>13502</v>
      </c>
      <c r="C6221" s="31" t="s">
        <v>1732</v>
      </c>
      <c r="D6221" s="168" t="s">
        <v>13503</v>
      </c>
      <c r="E6221" s="31" t="s">
        <v>13504</v>
      </c>
      <c r="F6221" s="31" t="s">
        <v>178</v>
      </c>
      <c r="G6221" s="168" t="s">
        <v>1736</v>
      </c>
      <c r="H6221" s="31" t="s">
        <v>1733</v>
      </c>
      <c r="I6221" s="168" t="s">
        <v>1729</v>
      </c>
      <c r="J6221" s="173">
        <v>1.0</v>
      </c>
      <c r="K6221" s="31" t="s">
        <v>82</v>
      </c>
      <c r="L6221" s="31" t="s">
        <v>134</v>
      </c>
      <c r="M6221" s="174">
        <v>45765.0</v>
      </c>
      <c r="N6221" s="31" t="s">
        <v>2</v>
      </c>
      <c r="O6221" s="173">
        <v>1.0</v>
      </c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</row>
    <row r="6222">
      <c r="A6222" s="99" t="s">
        <v>13541</v>
      </c>
      <c r="B6222" s="168" t="s">
        <v>13393</v>
      </c>
      <c r="C6222" s="31" t="s">
        <v>1732</v>
      </c>
      <c r="D6222" s="168" t="s">
        <v>13394</v>
      </c>
      <c r="E6222" s="31" t="s">
        <v>13395</v>
      </c>
      <c r="F6222" s="31" t="s">
        <v>401</v>
      </c>
      <c r="G6222" s="168" t="s">
        <v>1792</v>
      </c>
      <c r="H6222" s="31" t="s">
        <v>1779</v>
      </c>
      <c r="I6222" s="168" t="s">
        <v>1755</v>
      </c>
      <c r="J6222" s="173">
        <v>1.0</v>
      </c>
      <c r="K6222" s="31" t="s">
        <v>9</v>
      </c>
      <c r="L6222" s="31" t="s">
        <v>134</v>
      </c>
      <c r="M6222" s="174">
        <v>45765.0</v>
      </c>
      <c r="N6222" s="31" t="s">
        <v>2</v>
      </c>
      <c r="O6222" s="173">
        <v>1.0</v>
      </c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</row>
    <row r="6223">
      <c r="A6223" s="99" t="s">
        <v>13542</v>
      </c>
      <c r="B6223" s="168" t="s">
        <v>13491</v>
      </c>
      <c r="C6223" s="31" t="s">
        <v>1732</v>
      </c>
      <c r="D6223" s="168" t="s">
        <v>13492</v>
      </c>
      <c r="E6223" s="31" t="s">
        <v>13493</v>
      </c>
      <c r="F6223" s="31" t="s">
        <v>513</v>
      </c>
      <c r="G6223" s="168" t="s">
        <v>1792</v>
      </c>
      <c r="H6223" s="31" t="s">
        <v>1779</v>
      </c>
      <c r="I6223" s="168" t="s">
        <v>1755</v>
      </c>
      <c r="J6223" s="173">
        <v>1.0</v>
      </c>
      <c r="K6223" s="31" t="s">
        <v>9</v>
      </c>
      <c r="L6223" s="31" t="s">
        <v>134</v>
      </c>
      <c r="M6223" s="174">
        <v>45765.0</v>
      </c>
      <c r="N6223" s="31" t="s">
        <v>2</v>
      </c>
      <c r="O6223" s="173">
        <v>1.0</v>
      </c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</row>
    <row r="6224">
      <c r="A6224" s="99" t="s">
        <v>13543</v>
      </c>
      <c r="B6224" s="168" t="s">
        <v>13465</v>
      </c>
      <c r="C6224" s="31" t="s">
        <v>1732</v>
      </c>
      <c r="D6224" s="168" t="s">
        <v>13466</v>
      </c>
      <c r="E6224" s="31" t="s">
        <v>13467</v>
      </c>
      <c r="F6224" s="31" t="s">
        <v>513</v>
      </c>
      <c r="G6224" s="168" t="s">
        <v>1749</v>
      </c>
      <c r="H6224" s="31" t="s">
        <v>1742</v>
      </c>
      <c r="I6224" s="168" t="s">
        <v>1755</v>
      </c>
      <c r="J6224" s="173">
        <v>1.0</v>
      </c>
      <c r="K6224" s="31" t="s">
        <v>9</v>
      </c>
      <c r="L6224" s="31" t="s">
        <v>134</v>
      </c>
      <c r="M6224" s="174">
        <v>45765.0</v>
      </c>
      <c r="N6224" s="31" t="s">
        <v>2</v>
      </c>
      <c r="O6224" s="173">
        <v>1.0</v>
      </c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</row>
    <row r="6225">
      <c r="A6225" s="99" t="s">
        <v>13544</v>
      </c>
      <c r="B6225" s="168" t="s">
        <v>13545</v>
      </c>
      <c r="C6225" s="31" t="s">
        <v>1725</v>
      </c>
      <c r="D6225" s="168" t="s">
        <v>13546</v>
      </c>
      <c r="E6225" s="31" t="s">
        <v>13547</v>
      </c>
      <c r="F6225" s="31" t="s">
        <v>178</v>
      </c>
      <c r="G6225" s="163" t="s">
        <v>1728</v>
      </c>
      <c r="H6225" s="31" t="s">
        <v>1728</v>
      </c>
      <c r="I6225" s="168" t="s">
        <v>1755</v>
      </c>
      <c r="J6225" s="173">
        <v>1.0</v>
      </c>
      <c r="K6225" s="31" t="s">
        <v>9</v>
      </c>
      <c r="L6225" s="31" t="s">
        <v>134</v>
      </c>
      <c r="M6225" s="174">
        <v>45765.0</v>
      </c>
      <c r="N6225" s="31" t="s">
        <v>2</v>
      </c>
      <c r="O6225" s="173">
        <v>1.0</v>
      </c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</row>
    <row r="6226">
      <c r="A6226" s="99" t="s">
        <v>13548</v>
      </c>
      <c r="B6226" s="168" t="s">
        <v>13457</v>
      </c>
      <c r="C6226" s="31" t="s">
        <v>1732</v>
      </c>
      <c r="D6226" s="168" t="s">
        <v>13458</v>
      </c>
      <c r="E6226" s="31" t="s">
        <v>13459</v>
      </c>
      <c r="F6226" s="31" t="s">
        <v>178</v>
      </c>
      <c r="G6226" s="168" t="s">
        <v>1749</v>
      </c>
      <c r="H6226" s="31" t="s">
        <v>1742</v>
      </c>
      <c r="I6226" s="168" t="s">
        <v>1729</v>
      </c>
      <c r="J6226" s="173">
        <v>1.0</v>
      </c>
      <c r="K6226" s="31" t="s">
        <v>82</v>
      </c>
      <c r="L6226" s="31" t="s">
        <v>134</v>
      </c>
      <c r="M6226" s="174">
        <v>45765.0</v>
      </c>
      <c r="N6226" s="31" t="s">
        <v>2</v>
      </c>
      <c r="O6226" s="173">
        <v>1.0</v>
      </c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</row>
    <row r="6227">
      <c r="A6227" s="99" t="s">
        <v>13549</v>
      </c>
      <c r="B6227" s="168" t="s">
        <v>13402</v>
      </c>
      <c r="C6227" s="31" t="s">
        <v>1735</v>
      </c>
      <c r="D6227" s="168" t="s">
        <v>13403</v>
      </c>
      <c r="E6227" s="31" t="s">
        <v>13404</v>
      </c>
      <c r="F6227" s="31" t="s">
        <v>132</v>
      </c>
      <c r="G6227" s="168" t="s">
        <v>11502</v>
      </c>
      <c r="H6227" s="31" t="s">
        <v>11503</v>
      </c>
      <c r="I6227" s="168" t="s">
        <v>1755</v>
      </c>
      <c r="J6227" s="173">
        <v>1.0</v>
      </c>
      <c r="K6227" s="31" t="s">
        <v>9</v>
      </c>
      <c r="L6227" s="31" t="s">
        <v>134</v>
      </c>
      <c r="M6227" s="174">
        <v>45765.0</v>
      </c>
      <c r="N6227" s="31" t="s">
        <v>2</v>
      </c>
      <c r="O6227" s="173">
        <v>1.0</v>
      </c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</row>
    <row r="6228">
      <c r="A6228" s="99" t="s">
        <v>13550</v>
      </c>
      <c r="B6228" s="168" t="s">
        <v>13247</v>
      </c>
      <c r="C6228" s="31" t="s">
        <v>1735</v>
      </c>
      <c r="D6228" s="168" t="s">
        <v>13248</v>
      </c>
      <c r="E6228" s="31" t="s">
        <v>13249</v>
      </c>
      <c r="F6228" s="31" t="s">
        <v>832</v>
      </c>
      <c r="G6228" s="168" t="s">
        <v>6811</v>
      </c>
      <c r="H6228" s="31" t="s">
        <v>6812</v>
      </c>
      <c r="I6228" s="168" t="s">
        <v>1755</v>
      </c>
      <c r="J6228" s="173">
        <v>1.0</v>
      </c>
      <c r="K6228" s="31" t="s">
        <v>9</v>
      </c>
      <c r="L6228" s="31" t="s">
        <v>134</v>
      </c>
      <c r="M6228" s="174">
        <v>45765.0</v>
      </c>
      <c r="N6228" s="31" t="s">
        <v>2</v>
      </c>
      <c r="O6228" s="173">
        <v>1.0</v>
      </c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</row>
    <row r="6229">
      <c r="A6229" s="99" t="s">
        <v>13551</v>
      </c>
      <c r="B6229" s="168" t="s">
        <v>13379</v>
      </c>
      <c r="C6229" s="31" t="s">
        <v>1735</v>
      </c>
      <c r="D6229" s="168" t="s">
        <v>13380</v>
      </c>
      <c r="E6229" s="31" t="s">
        <v>13381</v>
      </c>
      <c r="F6229" s="31" t="s">
        <v>401</v>
      </c>
      <c r="G6229" s="168" t="s">
        <v>1749</v>
      </c>
      <c r="H6229" s="31" t="s">
        <v>1742</v>
      </c>
      <c r="I6229" s="168" t="s">
        <v>1755</v>
      </c>
      <c r="J6229" s="173">
        <v>1.0</v>
      </c>
      <c r="K6229" s="31" t="s">
        <v>9</v>
      </c>
      <c r="L6229" s="31" t="s">
        <v>134</v>
      </c>
      <c r="M6229" s="174">
        <v>45765.0</v>
      </c>
      <c r="N6229" s="31" t="s">
        <v>2</v>
      </c>
      <c r="O6229" s="173">
        <v>1.0</v>
      </c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</row>
    <row r="6230">
      <c r="A6230" s="99" t="s">
        <v>13552</v>
      </c>
      <c r="B6230" s="168" t="s">
        <v>13446</v>
      </c>
      <c r="C6230" s="31" t="s">
        <v>1732</v>
      </c>
      <c r="D6230" s="168" t="s">
        <v>13447</v>
      </c>
      <c r="E6230" s="31" t="s">
        <v>13448</v>
      </c>
      <c r="F6230" s="31" t="s">
        <v>178</v>
      </c>
      <c r="G6230" s="168" t="s">
        <v>8744</v>
      </c>
      <c r="H6230" s="31" t="s">
        <v>8048</v>
      </c>
      <c r="I6230" s="168" t="s">
        <v>1755</v>
      </c>
      <c r="J6230" s="173">
        <v>1.0</v>
      </c>
      <c r="K6230" s="31" t="s">
        <v>9</v>
      </c>
      <c r="L6230" s="31" t="s">
        <v>134</v>
      </c>
      <c r="M6230" s="174">
        <v>45765.0</v>
      </c>
      <c r="N6230" s="31" t="s">
        <v>2</v>
      </c>
      <c r="O6230" s="173">
        <v>1.0</v>
      </c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</row>
    <row r="6231">
      <c r="A6231" s="99" t="s">
        <v>13553</v>
      </c>
      <c r="B6231" s="168" t="s">
        <v>13545</v>
      </c>
      <c r="C6231" s="31" t="s">
        <v>1732</v>
      </c>
      <c r="D6231" s="168" t="s">
        <v>13546</v>
      </c>
      <c r="E6231" s="31" t="s">
        <v>13547</v>
      </c>
      <c r="F6231" s="31" t="s">
        <v>178</v>
      </c>
      <c r="G6231" s="168" t="s">
        <v>1749</v>
      </c>
      <c r="H6231" s="31" t="s">
        <v>1742</v>
      </c>
      <c r="I6231" s="168" t="s">
        <v>1755</v>
      </c>
      <c r="J6231" s="173">
        <v>1.0</v>
      </c>
      <c r="K6231" s="31" t="s">
        <v>9</v>
      </c>
      <c r="L6231" s="31" t="s">
        <v>134</v>
      </c>
      <c r="M6231" s="174">
        <v>45765.0</v>
      </c>
      <c r="N6231" s="31" t="s">
        <v>2</v>
      </c>
      <c r="O6231" s="173">
        <v>1.0</v>
      </c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</row>
    <row r="6232">
      <c r="A6232" s="99" t="s">
        <v>13554</v>
      </c>
      <c r="B6232" s="168" t="s">
        <v>13424</v>
      </c>
      <c r="C6232" s="31" t="s">
        <v>1732</v>
      </c>
      <c r="D6232" s="168" t="s">
        <v>13425</v>
      </c>
      <c r="E6232" s="31" t="s">
        <v>13426</v>
      </c>
      <c r="F6232" s="31" t="s">
        <v>132</v>
      </c>
      <c r="G6232" s="168" t="s">
        <v>8012</v>
      </c>
      <c r="H6232" s="31" t="s">
        <v>7841</v>
      </c>
      <c r="I6232" s="168" t="s">
        <v>1729</v>
      </c>
      <c r="J6232" s="173">
        <v>1.0</v>
      </c>
      <c r="K6232" s="31" t="s">
        <v>82</v>
      </c>
      <c r="L6232" s="31" t="s">
        <v>134</v>
      </c>
      <c r="M6232" s="174">
        <v>45765.0</v>
      </c>
      <c r="N6232" s="31" t="s">
        <v>2</v>
      </c>
      <c r="O6232" s="173">
        <v>1.0</v>
      </c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</row>
    <row r="6233">
      <c r="A6233" s="99" t="s">
        <v>13555</v>
      </c>
      <c r="B6233" s="168" t="s">
        <v>13421</v>
      </c>
      <c r="C6233" s="31" t="s">
        <v>1732</v>
      </c>
      <c r="D6233" s="168" t="s">
        <v>13422</v>
      </c>
      <c r="E6233" s="31" t="s">
        <v>5325</v>
      </c>
      <c r="F6233" s="31" t="s">
        <v>132</v>
      </c>
      <c r="G6233" s="168" t="s">
        <v>8012</v>
      </c>
      <c r="H6233" s="31" t="s">
        <v>7841</v>
      </c>
      <c r="I6233" s="168" t="s">
        <v>1729</v>
      </c>
      <c r="J6233" s="173">
        <v>1.0</v>
      </c>
      <c r="K6233" s="31" t="s">
        <v>82</v>
      </c>
      <c r="L6233" s="31" t="s">
        <v>134</v>
      </c>
      <c r="M6233" s="174">
        <v>45765.0</v>
      </c>
      <c r="N6233" s="31" t="s">
        <v>2</v>
      </c>
      <c r="O6233" s="173">
        <v>1.0</v>
      </c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</row>
    <row r="6234">
      <c r="A6234" s="99" t="s">
        <v>13556</v>
      </c>
      <c r="B6234" s="168" t="s">
        <v>13557</v>
      </c>
      <c r="C6234" s="31" t="s">
        <v>1725</v>
      </c>
      <c r="D6234" s="168" t="s">
        <v>13558</v>
      </c>
      <c r="E6234" s="31" t="s">
        <v>13559</v>
      </c>
      <c r="F6234" s="31" t="s">
        <v>132</v>
      </c>
      <c r="G6234" s="163" t="s">
        <v>1728</v>
      </c>
      <c r="H6234" s="31" t="s">
        <v>1728</v>
      </c>
      <c r="I6234" s="168" t="s">
        <v>1755</v>
      </c>
      <c r="J6234" s="173">
        <v>1.0</v>
      </c>
      <c r="K6234" s="31" t="s">
        <v>9</v>
      </c>
      <c r="L6234" s="31" t="s">
        <v>134</v>
      </c>
      <c r="M6234" s="174">
        <v>45765.0</v>
      </c>
      <c r="N6234" s="31" t="s">
        <v>2</v>
      </c>
      <c r="O6234" s="173">
        <v>1.0</v>
      </c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</row>
    <row r="6235">
      <c r="A6235" s="99" t="s">
        <v>13560</v>
      </c>
      <c r="B6235" s="168" t="s">
        <v>13453</v>
      </c>
      <c r="C6235" s="31" t="s">
        <v>1732</v>
      </c>
      <c r="D6235" s="168" t="s">
        <v>13454</v>
      </c>
      <c r="E6235" s="31" t="s">
        <v>13455</v>
      </c>
      <c r="F6235" s="31" t="s">
        <v>131</v>
      </c>
      <c r="G6235" s="168" t="s">
        <v>6891</v>
      </c>
      <c r="H6235" s="31" t="s">
        <v>6719</v>
      </c>
      <c r="I6235" s="168" t="s">
        <v>1755</v>
      </c>
      <c r="J6235" s="173">
        <v>1.0</v>
      </c>
      <c r="K6235" s="31" t="s">
        <v>9</v>
      </c>
      <c r="L6235" s="31" t="s">
        <v>134</v>
      </c>
      <c r="M6235" s="174">
        <v>45765.0</v>
      </c>
      <c r="N6235" s="31" t="s">
        <v>2</v>
      </c>
      <c r="O6235" s="173">
        <v>1.0</v>
      </c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</row>
    <row r="6236">
      <c r="A6236" s="99" t="s">
        <v>13561</v>
      </c>
      <c r="B6236" s="168" t="s">
        <v>13282</v>
      </c>
      <c r="C6236" s="31" t="s">
        <v>1735</v>
      </c>
      <c r="D6236" s="168" t="s">
        <v>13283</v>
      </c>
      <c r="E6236" s="31" t="s">
        <v>13284</v>
      </c>
      <c r="F6236" s="31" t="s">
        <v>132</v>
      </c>
      <c r="G6236" s="168" t="s">
        <v>10510</v>
      </c>
      <c r="H6236" s="31" t="s">
        <v>10511</v>
      </c>
      <c r="I6236" s="168" t="s">
        <v>1755</v>
      </c>
      <c r="J6236" s="173">
        <v>1.0</v>
      </c>
      <c r="K6236" s="31" t="s">
        <v>9</v>
      </c>
      <c r="L6236" s="31" t="s">
        <v>134</v>
      </c>
      <c r="M6236" s="174">
        <v>45765.0</v>
      </c>
      <c r="N6236" s="31" t="s">
        <v>2</v>
      </c>
      <c r="O6236" s="173">
        <v>1.0</v>
      </c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</row>
    <row r="6237">
      <c r="A6237" s="99" t="s">
        <v>13562</v>
      </c>
      <c r="B6237" s="168" t="s">
        <v>13306</v>
      </c>
      <c r="C6237" s="31" t="s">
        <v>1732</v>
      </c>
      <c r="D6237" s="168" t="s">
        <v>13307</v>
      </c>
      <c r="E6237" s="31" t="s">
        <v>13308</v>
      </c>
      <c r="F6237" s="31" t="s">
        <v>132</v>
      </c>
      <c r="G6237" s="168" t="s">
        <v>8012</v>
      </c>
      <c r="H6237" s="31" t="s">
        <v>7841</v>
      </c>
      <c r="I6237" s="168" t="s">
        <v>1755</v>
      </c>
      <c r="J6237" s="173">
        <v>1.0</v>
      </c>
      <c r="K6237" s="31" t="s">
        <v>9</v>
      </c>
      <c r="L6237" s="31" t="s">
        <v>134</v>
      </c>
      <c r="M6237" s="174">
        <v>45765.0</v>
      </c>
      <c r="N6237" s="31" t="s">
        <v>2</v>
      </c>
      <c r="O6237" s="173">
        <v>1.0</v>
      </c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</row>
    <row r="6238">
      <c r="A6238" s="99" t="s">
        <v>13563</v>
      </c>
      <c r="B6238" s="168" t="s">
        <v>13497</v>
      </c>
      <c r="C6238" s="31" t="s">
        <v>1732</v>
      </c>
      <c r="D6238" s="168" t="s">
        <v>13498</v>
      </c>
      <c r="E6238" s="31" t="s">
        <v>13499</v>
      </c>
      <c r="F6238" s="31" t="s">
        <v>132</v>
      </c>
      <c r="G6238" s="168" t="s">
        <v>6891</v>
      </c>
      <c r="H6238" s="31" t="s">
        <v>6719</v>
      </c>
      <c r="I6238" s="168" t="s">
        <v>1755</v>
      </c>
      <c r="J6238" s="173">
        <v>1.0</v>
      </c>
      <c r="K6238" s="31" t="s">
        <v>9</v>
      </c>
      <c r="L6238" s="31" t="s">
        <v>134</v>
      </c>
      <c r="M6238" s="174">
        <v>45765.0</v>
      </c>
      <c r="N6238" s="31" t="s">
        <v>2</v>
      </c>
      <c r="O6238" s="173">
        <v>1.0</v>
      </c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</row>
    <row r="6239">
      <c r="A6239" s="99" t="s">
        <v>13564</v>
      </c>
      <c r="B6239" s="168" t="s">
        <v>13473</v>
      </c>
      <c r="C6239" s="31" t="s">
        <v>1732</v>
      </c>
      <c r="D6239" s="168" t="s">
        <v>13474</v>
      </c>
      <c r="E6239" s="31" t="s">
        <v>13475</v>
      </c>
      <c r="F6239" s="31" t="s">
        <v>132</v>
      </c>
      <c r="G6239" s="168" t="s">
        <v>8012</v>
      </c>
      <c r="H6239" s="31" t="s">
        <v>7841</v>
      </c>
      <c r="I6239" s="168" t="s">
        <v>1729</v>
      </c>
      <c r="J6239" s="173">
        <v>1.0</v>
      </c>
      <c r="K6239" s="31" t="s">
        <v>82</v>
      </c>
      <c r="L6239" s="31" t="s">
        <v>134</v>
      </c>
      <c r="M6239" s="174">
        <v>45765.0</v>
      </c>
      <c r="N6239" s="31" t="s">
        <v>2</v>
      </c>
      <c r="O6239" s="173">
        <v>1.0</v>
      </c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</row>
    <row r="6240">
      <c r="A6240" s="99" t="s">
        <v>13565</v>
      </c>
      <c r="B6240" s="168" t="s">
        <v>13487</v>
      </c>
      <c r="C6240" s="31" t="s">
        <v>1732</v>
      </c>
      <c r="D6240" s="168" t="s">
        <v>13488</v>
      </c>
      <c r="E6240" s="31" t="s">
        <v>13489</v>
      </c>
      <c r="F6240" s="31" t="s">
        <v>725</v>
      </c>
      <c r="G6240" s="168" t="s">
        <v>6891</v>
      </c>
      <c r="H6240" s="31" t="s">
        <v>6719</v>
      </c>
      <c r="I6240" s="168" t="s">
        <v>1755</v>
      </c>
      <c r="J6240" s="173">
        <v>1.0</v>
      </c>
      <c r="K6240" s="31" t="s">
        <v>9</v>
      </c>
      <c r="L6240" s="31" t="s">
        <v>134</v>
      </c>
      <c r="M6240" s="174">
        <v>45765.0</v>
      </c>
      <c r="N6240" s="31" t="s">
        <v>2</v>
      </c>
      <c r="O6240" s="173">
        <v>1.0</v>
      </c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</row>
    <row r="6241">
      <c r="A6241" s="99" t="s">
        <v>13566</v>
      </c>
      <c r="B6241" s="168" t="s">
        <v>13557</v>
      </c>
      <c r="C6241" s="31" t="s">
        <v>1732</v>
      </c>
      <c r="D6241" s="168" t="s">
        <v>13558</v>
      </c>
      <c r="E6241" s="31" t="s">
        <v>13559</v>
      </c>
      <c r="F6241" s="31" t="s">
        <v>132</v>
      </c>
      <c r="G6241" s="168" t="s">
        <v>6891</v>
      </c>
      <c r="H6241" s="31" t="s">
        <v>6719</v>
      </c>
      <c r="I6241" s="168" t="s">
        <v>1755</v>
      </c>
      <c r="J6241" s="173">
        <v>1.0</v>
      </c>
      <c r="K6241" s="31" t="s">
        <v>9</v>
      </c>
      <c r="L6241" s="31" t="s">
        <v>134</v>
      </c>
      <c r="M6241" s="174">
        <v>45765.0</v>
      </c>
      <c r="N6241" s="31" t="s">
        <v>2</v>
      </c>
      <c r="O6241" s="173">
        <v>1.0</v>
      </c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</row>
    <row r="6242">
      <c r="A6242" s="99" t="s">
        <v>13567</v>
      </c>
      <c r="B6242" s="168" t="s">
        <v>13352</v>
      </c>
      <c r="C6242" s="31" t="s">
        <v>1735</v>
      </c>
      <c r="D6242" s="168" t="s">
        <v>13353</v>
      </c>
      <c r="E6242" s="31" t="s">
        <v>13354</v>
      </c>
      <c r="F6242" s="31" t="s">
        <v>401</v>
      </c>
      <c r="G6242" s="168" t="s">
        <v>1792</v>
      </c>
      <c r="H6242" s="31" t="s">
        <v>1779</v>
      </c>
      <c r="I6242" s="168" t="s">
        <v>1755</v>
      </c>
      <c r="J6242" s="173">
        <v>1.0</v>
      </c>
      <c r="K6242" s="31" t="s">
        <v>9</v>
      </c>
      <c r="L6242" s="31" t="s">
        <v>134</v>
      </c>
      <c r="M6242" s="174">
        <v>45765.0</v>
      </c>
      <c r="N6242" s="31" t="s">
        <v>2</v>
      </c>
      <c r="O6242" s="173">
        <v>1.0</v>
      </c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</row>
    <row r="6243">
      <c r="A6243" s="99" t="s">
        <v>13568</v>
      </c>
      <c r="B6243" s="168" t="s">
        <v>13410</v>
      </c>
      <c r="C6243" s="31" t="s">
        <v>1732</v>
      </c>
      <c r="D6243" s="168" t="s">
        <v>13411</v>
      </c>
      <c r="E6243" s="31" t="s">
        <v>10084</v>
      </c>
      <c r="F6243" s="31" t="s">
        <v>401</v>
      </c>
      <c r="G6243" s="168" t="s">
        <v>8730</v>
      </c>
      <c r="H6243" s="31" t="s">
        <v>8731</v>
      </c>
      <c r="I6243" s="168" t="s">
        <v>1755</v>
      </c>
      <c r="J6243" s="173">
        <v>1.0</v>
      </c>
      <c r="K6243" s="31" t="s">
        <v>9</v>
      </c>
      <c r="L6243" s="31" t="s">
        <v>134</v>
      </c>
      <c r="M6243" s="174">
        <v>45765.0</v>
      </c>
      <c r="N6243" s="31" t="s">
        <v>2</v>
      </c>
      <c r="O6243" s="173">
        <v>1.0</v>
      </c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</row>
    <row r="6244">
      <c r="A6244" s="99" t="s">
        <v>13569</v>
      </c>
      <c r="B6244" s="168" t="s">
        <v>13413</v>
      </c>
      <c r="C6244" s="31" t="s">
        <v>1735</v>
      </c>
      <c r="D6244" s="168" t="s">
        <v>13414</v>
      </c>
      <c r="E6244" s="31" t="s">
        <v>13415</v>
      </c>
      <c r="F6244" s="31" t="s">
        <v>517</v>
      </c>
      <c r="G6244" s="168" t="s">
        <v>7876</v>
      </c>
      <c r="H6244" s="31" t="s">
        <v>7873</v>
      </c>
      <c r="I6244" s="168" t="s">
        <v>1755</v>
      </c>
      <c r="J6244" s="173">
        <v>1.0</v>
      </c>
      <c r="K6244" s="31" t="s">
        <v>9</v>
      </c>
      <c r="L6244" s="31" t="s">
        <v>134</v>
      </c>
      <c r="M6244" s="174">
        <v>45765.0</v>
      </c>
      <c r="N6244" s="31" t="s">
        <v>2</v>
      </c>
      <c r="O6244" s="173">
        <v>1.0</v>
      </c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</row>
    <row r="6245">
      <c r="A6245" s="99" t="s">
        <v>13570</v>
      </c>
      <c r="B6245" s="168" t="s">
        <v>13512</v>
      </c>
      <c r="C6245" s="31" t="s">
        <v>1732</v>
      </c>
      <c r="D6245" s="168" t="s">
        <v>13513</v>
      </c>
      <c r="E6245" s="31" t="s">
        <v>13514</v>
      </c>
      <c r="F6245" s="31" t="s">
        <v>830</v>
      </c>
      <c r="G6245" s="168" t="s">
        <v>7876</v>
      </c>
      <c r="H6245" s="31" t="s">
        <v>7873</v>
      </c>
      <c r="I6245" s="168" t="s">
        <v>1755</v>
      </c>
      <c r="J6245" s="173">
        <v>1.0</v>
      </c>
      <c r="K6245" s="31" t="s">
        <v>9</v>
      </c>
      <c r="L6245" s="31" t="s">
        <v>134</v>
      </c>
      <c r="M6245" s="174">
        <v>45765.0</v>
      </c>
      <c r="N6245" s="31" t="s">
        <v>2</v>
      </c>
      <c r="O6245" s="173">
        <v>1.0</v>
      </c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</row>
    <row r="6246">
      <c r="A6246" s="99" t="s">
        <v>13571</v>
      </c>
      <c r="B6246" s="168" t="s">
        <v>13446</v>
      </c>
      <c r="C6246" s="31" t="s">
        <v>1735</v>
      </c>
      <c r="D6246" s="168" t="s">
        <v>13447</v>
      </c>
      <c r="E6246" s="31" t="s">
        <v>13448</v>
      </c>
      <c r="F6246" s="31" t="s">
        <v>178</v>
      </c>
      <c r="G6246" s="168" t="s">
        <v>8744</v>
      </c>
      <c r="H6246" s="31" t="s">
        <v>8048</v>
      </c>
      <c r="I6246" s="168" t="s">
        <v>1755</v>
      </c>
      <c r="J6246" s="173">
        <v>1.0</v>
      </c>
      <c r="K6246" s="31" t="s">
        <v>9</v>
      </c>
      <c r="L6246" s="31" t="s">
        <v>134</v>
      </c>
      <c r="M6246" s="174">
        <v>45765.0</v>
      </c>
      <c r="N6246" s="31" t="s">
        <v>2</v>
      </c>
      <c r="O6246" s="173">
        <v>1.0</v>
      </c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</row>
    <row r="6247">
      <c r="A6247" s="99" t="s">
        <v>13572</v>
      </c>
      <c r="B6247" s="168" t="s">
        <v>13573</v>
      </c>
      <c r="C6247" s="31" t="s">
        <v>1725</v>
      </c>
      <c r="D6247" s="168" t="s">
        <v>13574</v>
      </c>
      <c r="E6247" s="31" t="s">
        <v>13575</v>
      </c>
      <c r="F6247" s="31" t="s">
        <v>830</v>
      </c>
      <c r="G6247" s="163" t="s">
        <v>1728</v>
      </c>
      <c r="H6247" s="31" t="s">
        <v>1728</v>
      </c>
      <c r="I6247" s="168" t="s">
        <v>1755</v>
      </c>
      <c r="J6247" s="173">
        <v>1.0</v>
      </c>
      <c r="K6247" s="31" t="s">
        <v>9</v>
      </c>
      <c r="L6247" s="31" t="s">
        <v>134</v>
      </c>
      <c r="M6247" s="174">
        <v>45765.0</v>
      </c>
      <c r="N6247" s="31" t="s">
        <v>2</v>
      </c>
      <c r="O6247" s="173">
        <v>1.0</v>
      </c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</row>
    <row r="6248">
      <c r="A6248" s="99" t="s">
        <v>13576</v>
      </c>
      <c r="B6248" s="168" t="s">
        <v>13312</v>
      </c>
      <c r="C6248" s="31" t="s">
        <v>1735</v>
      </c>
      <c r="D6248" s="168" t="s">
        <v>13313</v>
      </c>
      <c r="E6248" s="31" t="s">
        <v>13314</v>
      </c>
      <c r="F6248" s="31" t="s">
        <v>830</v>
      </c>
      <c r="G6248" s="168" t="s">
        <v>6811</v>
      </c>
      <c r="H6248" s="31" t="s">
        <v>6812</v>
      </c>
      <c r="I6248" s="168" t="s">
        <v>1755</v>
      </c>
      <c r="J6248" s="173">
        <v>1.0</v>
      </c>
      <c r="K6248" s="31" t="s">
        <v>9</v>
      </c>
      <c r="L6248" s="31" t="s">
        <v>134</v>
      </c>
      <c r="M6248" s="174">
        <v>45765.0</v>
      </c>
      <c r="N6248" s="31" t="s">
        <v>2</v>
      </c>
      <c r="O6248" s="173">
        <v>1.0</v>
      </c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</row>
    <row r="6249">
      <c r="A6249" s="99" t="s">
        <v>13577</v>
      </c>
      <c r="B6249" s="168" t="s">
        <v>13578</v>
      </c>
      <c r="C6249" s="31" t="s">
        <v>1725</v>
      </c>
      <c r="D6249" s="168" t="s">
        <v>13579</v>
      </c>
      <c r="E6249" s="31" t="s">
        <v>2958</v>
      </c>
      <c r="F6249" s="31" t="s">
        <v>401</v>
      </c>
      <c r="G6249" s="163" t="s">
        <v>1728</v>
      </c>
      <c r="H6249" s="31" t="s">
        <v>1728</v>
      </c>
      <c r="I6249" s="168" t="s">
        <v>1755</v>
      </c>
      <c r="J6249" s="173">
        <v>1.0</v>
      </c>
      <c r="K6249" s="31" t="s">
        <v>9</v>
      </c>
      <c r="L6249" s="31" t="s">
        <v>134</v>
      </c>
      <c r="M6249" s="174">
        <v>45765.0</v>
      </c>
      <c r="N6249" s="31" t="s">
        <v>2</v>
      </c>
      <c r="O6249" s="173">
        <v>1.0</v>
      </c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</row>
    <row r="6250">
      <c r="A6250" s="99" t="s">
        <v>13580</v>
      </c>
      <c r="B6250" s="168" t="s">
        <v>13578</v>
      </c>
      <c r="C6250" s="31" t="s">
        <v>1732</v>
      </c>
      <c r="D6250" s="168" t="s">
        <v>13579</v>
      </c>
      <c r="E6250" s="31" t="s">
        <v>2958</v>
      </c>
      <c r="F6250" s="31" t="s">
        <v>401</v>
      </c>
      <c r="G6250" s="168" t="s">
        <v>8744</v>
      </c>
      <c r="H6250" s="31" t="s">
        <v>8048</v>
      </c>
      <c r="I6250" s="168" t="s">
        <v>1755</v>
      </c>
      <c r="J6250" s="173">
        <v>1.0</v>
      </c>
      <c r="K6250" s="31" t="s">
        <v>9</v>
      </c>
      <c r="L6250" s="31" t="s">
        <v>134</v>
      </c>
      <c r="M6250" s="174">
        <v>45765.0</v>
      </c>
      <c r="N6250" s="31" t="s">
        <v>2</v>
      </c>
      <c r="O6250" s="173">
        <v>1.0</v>
      </c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</row>
    <row r="6251">
      <c r="A6251" s="99" t="s">
        <v>13581</v>
      </c>
      <c r="B6251" s="168" t="s">
        <v>13389</v>
      </c>
      <c r="C6251" s="31" t="s">
        <v>1735</v>
      </c>
      <c r="D6251" s="168" t="s">
        <v>13390</v>
      </c>
      <c r="E6251" s="31" t="s">
        <v>13391</v>
      </c>
      <c r="F6251" s="31" t="s">
        <v>403</v>
      </c>
      <c r="G6251" s="168" t="s">
        <v>1736</v>
      </c>
      <c r="H6251" s="31" t="s">
        <v>1733</v>
      </c>
      <c r="I6251" s="168" t="s">
        <v>1755</v>
      </c>
      <c r="J6251" s="173">
        <v>1.0</v>
      </c>
      <c r="K6251" s="31" t="s">
        <v>9</v>
      </c>
      <c r="L6251" s="31" t="s">
        <v>134</v>
      </c>
      <c r="M6251" s="174">
        <v>45765.0</v>
      </c>
      <c r="N6251" s="31" t="s">
        <v>2</v>
      </c>
      <c r="O6251" s="173">
        <v>1.0</v>
      </c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</row>
    <row r="6252">
      <c r="A6252" s="99" t="s">
        <v>13582</v>
      </c>
      <c r="B6252" s="168" t="s">
        <v>13583</v>
      </c>
      <c r="C6252" s="31" t="s">
        <v>1725</v>
      </c>
      <c r="D6252" s="168" t="s">
        <v>13584</v>
      </c>
      <c r="E6252" s="31" t="s">
        <v>13585</v>
      </c>
      <c r="F6252" s="31" t="s">
        <v>725</v>
      </c>
      <c r="G6252" s="163" t="s">
        <v>1728</v>
      </c>
      <c r="H6252" s="31" t="s">
        <v>1728</v>
      </c>
      <c r="I6252" s="168" t="s">
        <v>1729</v>
      </c>
      <c r="J6252" s="173">
        <v>1.0</v>
      </c>
      <c r="K6252" s="31" t="s">
        <v>82</v>
      </c>
      <c r="L6252" s="31" t="s">
        <v>134</v>
      </c>
      <c r="M6252" s="174">
        <v>45765.0</v>
      </c>
      <c r="N6252" s="31" t="s">
        <v>2</v>
      </c>
      <c r="O6252" s="173">
        <v>1.0</v>
      </c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</row>
    <row r="6253">
      <c r="A6253" s="99" t="s">
        <v>13586</v>
      </c>
      <c r="B6253" s="168" t="s">
        <v>13369</v>
      </c>
      <c r="C6253" s="31" t="s">
        <v>1735</v>
      </c>
      <c r="D6253" s="168" t="s">
        <v>13370</v>
      </c>
      <c r="E6253" s="31" t="s">
        <v>13371</v>
      </c>
      <c r="F6253" s="31" t="s">
        <v>132</v>
      </c>
      <c r="G6253" s="168" t="s">
        <v>11502</v>
      </c>
      <c r="H6253" s="31" t="s">
        <v>11503</v>
      </c>
      <c r="I6253" s="168" t="s">
        <v>1755</v>
      </c>
      <c r="J6253" s="173">
        <v>1.0</v>
      </c>
      <c r="K6253" s="31" t="s">
        <v>9</v>
      </c>
      <c r="L6253" s="31" t="s">
        <v>134</v>
      </c>
      <c r="M6253" s="174">
        <v>45765.0</v>
      </c>
      <c r="N6253" s="31" t="s">
        <v>2</v>
      </c>
      <c r="O6253" s="173">
        <v>1.0</v>
      </c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</row>
    <row r="6254">
      <c r="A6254" s="99" t="s">
        <v>13587</v>
      </c>
      <c r="B6254" s="168" t="s">
        <v>13573</v>
      </c>
      <c r="C6254" s="31" t="s">
        <v>1732</v>
      </c>
      <c r="D6254" s="168" t="s">
        <v>13574</v>
      </c>
      <c r="E6254" s="31" t="s">
        <v>13575</v>
      </c>
      <c r="F6254" s="31" t="s">
        <v>830</v>
      </c>
      <c r="G6254" s="168" t="s">
        <v>6736</v>
      </c>
      <c r="H6254" s="31" t="s">
        <v>6716</v>
      </c>
      <c r="I6254" s="168" t="s">
        <v>1755</v>
      </c>
      <c r="J6254" s="173">
        <v>1.0</v>
      </c>
      <c r="K6254" s="31" t="s">
        <v>9</v>
      </c>
      <c r="L6254" s="31" t="s">
        <v>134</v>
      </c>
      <c r="M6254" s="174">
        <v>45765.0</v>
      </c>
      <c r="N6254" s="31" t="s">
        <v>2</v>
      </c>
      <c r="O6254" s="173">
        <v>1.0</v>
      </c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</row>
    <row r="6255">
      <c r="A6255" s="99" t="s">
        <v>13588</v>
      </c>
      <c r="B6255" s="168" t="s">
        <v>13286</v>
      </c>
      <c r="C6255" s="31" t="s">
        <v>1732</v>
      </c>
      <c r="D6255" s="168" t="s">
        <v>13287</v>
      </c>
      <c r="E6255" s="31" t="s">
        <v>12199</v>
      </c>
      <c r="F6255" s="31" t="s">
        <v>725</v>
      </c>
      <c r="G6255" s="168" t="s">
        <v>7953</v>
      </c>
      <c r="H6255" s="31" t="s">
        <v>7912</v>
      </c>
      <c r="I6255" s="168" t="s">
        <v>1755</v>
      </c>
      <c r="J6255" s="173">
        <v>1.0</v>
      </c>
      <c r="K6255" s="31" t="s">
        <v>9</v>
      </c>
      <c r="L6255" s="31" t="s">
        <v>134</v>
      </c>
      <c r="M6255" s="174">
        <v>45765.0</v>
      </c>
      <c r="N6255" s="31" t="s">
        <v>2</v>
      </c>
      <c r="O6255" s="173">
        <v>1.0</v>
      </c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</row>
    <row r="6256">
      <c r="A6256" s="99" t="s">
        <v>13589</v>
      </c>
      <c r="B6256" s="168" t="s">
        <v>13522</v>
      </c>
      <c r="C6256" s="31" t="s">
        <v>1732</v>
      </c>
      <c r="D6256" s="168" t="s">
        <v>13523</v>
      </c>
      <c r="E6256" s="31" t="s">
        <v>13524</v>
      </c>
      <c r="F6256" s="31" t="s">
        <v>725</v>
      </c>
      <c r="G6256" s="168" t="s">
        <v>7953</v>
      </c>
      <c r="H6256" s="31" t="s">
        <v>7912</v>
      </c>
      <c r="I6256" s="168" t="s">
        <v>1755</v>
      </c>
      <c r="J6256" s="173">
        <v>1.0</v>
      </c>
      <c r="K6256" s="31" t="s">
        <v>9</v>
      </c>
      <c r="L6256" s="31" t="s">
        <v>134</v>
      </c>
      <c r="M6256" s="174">
        <v>45765.0</v>
      </c>
      <c r="N6256" s="31" t="s">
        <v>2</v>
      </c>
      <c r="O6256" s="173">
        <v>1.0</v>
      </c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</row>
    <row r="6257">
      <c r="A6257" s="99" t="s">
        <v>13590</v>
      </c>
      <c r="B6257" s="168" t="s">
        <v>13478</v>
      </c>
      <c r="C6257" s="31" t="s">
        <v>1732</v>
      </c>
      <c r="D6257" s="168" t="s">
        <v>13479</v>
      </c>
      <c r="E6257" s="31" t="s">
        <v>3062</v>
      </c>
      <c r="F6257" s="31" t="s">
        <v>129</v>
      </c>
      <c r="G6257" s="168" t="s">
        <v>7953</v>
      </c>
      <c r="H6257" s="31" t="s">
        <v>7912</v>
      </c>
      <c r="I6257" s="168" t="s">
        <v>1755</v>
      </c>
      <c r="J6257" s="173">
        <v>1.0</v>
      </c>
      <c r="K6257" s="31" t="s">
        <v>9</v>
      </c>
      <c r="L6257" s="31" t="s">
        <v>134</v>
      </c>
      <c r="M6257" s="174">
        <v>45765.0</v>
      </c>
      <c r="N6257" s="31" t="s">
        <v>2</v>
      </c>
      <c r="O6257" s="173">
        <v>1.0</v>
      </c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</row>
    <row r="6258">
      <c r="A6258" s="99" t="s">
        <v>13591</v>
      </c>
      <c r="B6258" s="168" t="s">
        <v>13533</v>
      </c>
      <c r="C6258" s="31" t="s">
        <v>1732</v>
      </c>
      <c r="D6258" s="168" t="s">
        <v>13534</v>
      </c>
      <c r="E6258" s="31" t="s">
        <v>3111</v>
      </c>
      <c r="F6258" s="31" t="s">
        <v>129</v>
      </c>
      <c r="G6258" s="168" t="s">
        <v>7953</v>
      </c>
      <c r="H6258" s="31" t="s">
        <v>7912</v>
      </c>
      <c r="I6258" s="168" t="s">
        <v>1755</v>
      </c>
      <c r="J6258" s="173">
        <v>1.0</v>
      </c>
      <c r="K6258" s="31" t="s">
        <v>9</v>
      </c>
      <c r="L6258" s="31" t="s">
        <v>134</v>
      </c>
      <c r="M6258" s="174">
        <v>45765.0</v>
      </c>
      <c r="N6258" s="31" t="s">
        <v>2</v>
      </c>
      <c r="O6258" s="173">
        <v>1.0</v>
      </c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</row>
    <row r="6259">
      <c r="A6259" s="99" t="s">
        <v>13592</v>
      </c>
      <c r="B6259" s="168" t="s">
        <v>13469</v>
      </c>
      <c r="C6259" s="31" t="s">
        <v>1735</v>
      </c>
      <c r="D6259" s="168" t="s">
        <v>13470</v>
      </c>
      <c r="E6259" s="31" t="s">
        <v>13471</v>
      </c>
      <c r="F6259" s="31" t="s">
        <v>830</v>
      </c>
      <c r="G6259" s="168" t="s">
        <v>7876</v>
      </c>
      <c r="H6259" s="31" t="s">
        <v>7873</v>
      </c>
      <c r="I6259" s="168" t="s">
        <v>1729</v>
      </c>
      <c r="J6259" s="173">
        <v>1.0</v>
      </c>
      <c r="K6259" s="31" t="s">
        <v>82</v>
      </c>
      <c r="L6259" s="31" t="s">
        <v>134</v>
      </c>
      <c r="M6259" s="174">
        <v>45765.0</v>
      </c>
      <c r="N6259" s="31" t="s">
        <v>2</v>
      </c>
      <c r="O6259" s="173">
        <v>1.0</v>
      </c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</row>
    <row r="6260">
      <c r="A6260" s="99" t="s">
        <v>13593</v>
      </c>
      <c r="B6260" s="168" t="s">
        <v>13453</v>
      </c>
      <c r="C6260" s="31" t="s">
        <v>1735</v>
      </c>
      <c r="D6260" s="168" t="s">
        <v>13454</v>
      </c>
      <c r="E6260" s="31" t="s">
        <v>13455</v>
      </c>
      <c r="F6260" s="31" t="s">
        <v>131</v>
      </c>
      <c r="G6260" s="168" t="s">
        <v>6891</v>
      </c>
      <c r="H6260" s="31" t="s">
        <v>6719</v>
      </c>
      <c r="I6260" s="168" t="s">
        <v>1755</v>
      </c>
      <c r="J6260" s="173">
        <v>1.0</v>
      </c>
      <c r="K6260" s="31" t="s">
        <v>9</v>
      </c>
      <c r="L6260" s="31" t="s">
        <v>134</v>
      </c>
      <c r="M6260" s="174">
        <v>45765.0</v>
      </c>
      <c r="N6260" s="31" t="s">
        <v>2</v>
      </c>
      <c r="O6260" s="173">
        <v>1.0</v>
      </c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</row>
    <row r="6261">
      <c r="A6261" s="99" t="s">
        <v>13594</v>
      </c>
      <c r="B6261" s="168" t="s">
        <v>13595</v>
      </c>
      <c r="C6261" s="31" t="s">
        <v>1725</v>
      </c>
      <c r="D6261" s="168" t="s">
        <v>13596</v>
      </c>
      <c r="E6261" s="31" t="s">
        <v>13597</v>
      </c>
      <c r="F6261" s="31" t="s">
        <v>178</v>
      </c>
      <c r="G6261" s="163" t="s">
        <v>1728</v>
      </c>
      <c r="H6261" s="31" t="s">
        <v>1728</v>
      </c>
      <c r="I6261" s="168" t="s">
        <v>1755</v>
      </c>
      <c r="J6261" s="173">
        <v>1.0</v>
      </c>
      <c r="K6261" s="31" t="s">
        <v>9</v>
      </c>
      <c r="L6261" s="31" t="s">
        <v>134</v>
      </c>
      <c r="M6261" s="174">
        <v>45765.0</v>
      </c>
      <c r="N6261" s="31" t="s">
        <v>2</v>
      </c>
      <c r="O6261" s="173">
        <v>1.0</v>
      </c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</row>
    <row r="6262">
      <c r="A6262" s="99" t="s">
        <v>13598</v>
      </c>
      <c r="B6262" s="168" t="s">
        <v>13383</v>
      </c>
      <c r="C6262" s="31" t="s">
        <v>1732</v>
      </c>
      <c r="D6262" s="168" t="s">
        <v>13384</v>
      </c>
      <c r="E6262" s="31" t="s">
        <v>2255</v>
      </c>
      <c r="F6262" s="31" t="s">
        <v>132</v>
      </c>
      <c r="G6262" s="168" t="s">
        <v>10510</v>
      </c>
      <c r="H6262" s="31" t="s">
        <v>10511</v>
      </c>
      <c r="I6262" s="168" t="s">
        <v>1755</v>
      </c>
      <c r="J6262" s="173">
        <v>2.0</v>
      </c>
      <c r="K6262" s="31" t="s">
        <v>9</v>
      </c>
      <c r="L6262" s="31" t="s">
        <v>134</v>
      </c>
      <c r="M6262" s="174">
        <v>45765.0</v>
      </c>
      <c r="N6262" s="31" t="s">
        <v>2</v>
      </c>
      <c r="O6262" s="173">
        <v>2.0</v>
      </c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</row>
    <row r="6263">
      <c r="A6263" s="99" t="s">
        <v>13599</v>
      </c>
      <c r="B6263" s="168" t="s">
        <v>13306</v>
      </c>
      <c r="C6263" s="31" t="s">
        <v>1735</v>
      </c>
      <c r="D6263" s="168" t="s">
        <v>13307</v>
      </c>
      <c r="E6263" s="31" t="s">
        <v>13308</v>
      </c>
      <c r="F6263" s="31" t="s">
        <v>132</v>
      </c>
      <c r="G6263" s="168" t="s">
        <v>8012</v>
      </c>
      <c r="H6263" s="31" t="s">
        <v>7841</v>
      </c>
      <c r="I6263" s="168" t="s">
        <v>1755</v>
      </c>
      <c r="J6263" s="173">
        <v>1.0</v>
      </c>
      <c r="K6263" s="31" t="s">
        <v>9</v>
      </c>
      <c r="L6263" s="31" t="s">
        <v>134</v>
      </c>
      <c r="M6263" s="174">
        <v>45765.0</v>
      </c>
      <c r="N6263" s="31" t="s">
        <v>2</v>
      </c>
      <c r="O6263" s="173">
        <v>1.0</v>
      </c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</row>
    <row r="6264">
      <c r="A6264" s="99" t="s">
        <v>13600</v>
      </c>
      <c r="B6264" s="168" t="s">
        <v>13601</v>
      </c>
      <c r="C6264" s="31" t="s">
        <v>1725</v>
      </c>
      <c r="D6264" s="168" t="s">
        <v>13602</v>
      </c>
      <c r="E6264" s="31" t="s">
        <v>13603</v>
      </c>
      <c r="F6264" s="31" t="s">
        <v>513</v>
      </c>
      <c r="G6264" s="163" t="s">
        <v>1728</v>
      </c>
      <c r="H6264" s="31" t="s">
        <v>1728</v>
      </c>
      <c r="I6264" s="168" t="s">
        <v>1729</v>
      </c>
      <c r="J6264" s="173">
        <v>1.0</v>
      </c>
      <c r="K6264" s="31" t="s">
        <v>82</v>
      </c>
      <c r="L6264" s="31" t="s">
        <v>134</v>
      </c>
      <c r="M6264" s="174">
        <v>45765.0</v>
      </c>
      <c r="N6264" s="31" t="s">
        <v>2</v>
      </c>
      <c r="O6264" s="173">
        <v>1.0</v>
      </c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</row>
    <row r="6265">
      <c r="A6265" s="99" t="s">
        <v>13604</v>
      </c>
      <c r="B6265" s="168" t="s">
        <v>13397</v>
      </c>
      <c r="C6265" s="31" t="s">
        <v>1735</v>
      </c>
      <c r="D6265" s="168" t="s">
        <v>13398</v>
      </c>
      <c r="E6265" s="31" t="s">
        <v>13399</v>
      </c>
      <c r="F6265" s="31" t="s">
        <v>132</v>
      </c>
      <c r="G6265" s="168" t="s">
        <v>11502</v>
      </c>
      <c r="H6265" s="31" t="s">
        <v>11503</v>
      </c>
      <c r="I6265" s="168" t="s">
        <v>1755</v>
      </c>
      <c r="J6265" s="173">
        <v>1.0</v>
      </c>
      <c r="K6265" s="31" t="s">
        <v>9</v>
      </c>
      <c r="L6265" s="31" t="s">
        <v>134</v>
      </c>
      <c r="M6265" s="174">
        <v>45765.0</v>
      </c>
      <c r="N6265" s="31" t="s">
        <v>2</v>
      </c>
      <c r="O6265" s="173">
        <v>1.0</v>
      </c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</row>
    <row r="6266">
      <c r="A6266" s="99" t="s">
        <v>13605</v>
      </c>
      <c r="B6266" s="168" t="s">
        <v>13333</v>
      </c>
      <c r="C6266" s="31" t="s">
        <v>1732</v>
      </c>
      <c r="D6266" s="168" t="s">
        <v>13334</v>
      </c>
      <c r="E6266" s="31" t="s">
        <v>13335</v>
      </c>
      <c r="F6266" s="31" t="s">
        <v>129</v>
      </c>
      <c r="G6266" s="168" t="s">
        <v>8012</v>
      </c>
      <c r="H6266" s="31" t="s">
        <v>7841</v>
      </c>
      <c r="I6266" s="168" t="s">
        <v>1729</v>
      </c>
      <c r="J6266" s="173">
        <v>1.0</v>
      </c>
      <c r="K6266" s="31" t="s">
        <v>82</v>
      </c>
      <c r="L6266" s="31" t="s">
        <v>134</v>
      </c>
      <c r="M6266" s="174">
        <v>45765.0</v>
      </c>
      <c r="N6266" s="31" t="s">
        <v>2</v>
      </c>
      <c r="O6266" s="173">
        <v>1.0</v>
      </c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</row>
    <row r="6267">
      <c r="A6267" s="99" t="s">
        <v>13606</v>
      </c>
      <c r="B6267" s="168" t="s">
        <v>13595</v>
      </c>
      <c r="C6267" s="31" t="s">
        <v>1732</v>
      </c>
      <c r="D6267" s="168" t="s">
        <v>13596</v>
      </c>
      <c r="E6267" s="31" t="s">
        <v>13597</v>
      </c>
      <c r="F6267" s="31" t="s">
        <v>178</v>
      </c>
      <c r="G6267" s="168" t="s">
        <v>1736</v>
      </c>
      <c r="H6267" s="31" t="s">
        <v>1733</v>
      </c>
      <c r="I6267" s="168" t="s">
        <v>1755</v>
      </c>
      <c r="J6267" s="173">
        <v>1.0</v>
      </c>
      <c r="K6267" s="31" t="s">
        <v>9</v>
      </c>
      <c r="L6267" s="31" t="s">
        <v>134</v>
      </c>
      <c r="M6267" s="174">
        <v>45765.0</v>
      </c>
      <c r="N6267" s="31" t="s">
        <v>2</v>
      </c>
      <c r="O6267" s="173">
        <v>1.0</v>
      </c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</row>
    <row r="6268">
      <c r="A6268" s="99" t="s">
        <v>13607</v>
      </c>
      <c r="B6268" s="168" t="s">
        <v>13417</v>
      </c>
      <c r="C6268" s="31" t="s">
        <v>1735</v>
      </c>
      <c r="D6268" s="168" t="s">
        <v>13418</v>
      </c>
      <c r="E6268" s="31" t="s">
        <v>13419</v>
      </c>
      <c r="F6268" s="31" t="s">
        <v>403</v>
      </c>
      <c r="G6268" s="168" t="s">
        <v>1749</v>
      </c>
      <c r="H6268" s="31" t="s">
        <v>1742</v>
      </c>
      <c r="I6268" s="168" t="s">
        <v>1755</v>
      </c>
      <c r="J6268" s="173">
        <v>1.0</v>
      </c>
      <c r="K6268" s="31" t="s">
        <v>9</v>
      </c>
      <c r="L6268" s="31" t="s">
        <v>134</v>
      </c>
      <c r="M6268" s="174">
        <v>45765.0</v>
      </c>
      <c r="N6268" s="31" t="s">
        <v>2</v>
      </c>
      <c r="O6268" s="173">
        <v>1.0</v>
      </c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</row>
    <row r="6269">
      <c r="A6269" s="99" t="s">
        <v>13608</v>
      </c>
      <c r="B6269" s="168" t="s">
        <v>13609</v>
      </c>
      <c r="C6269" s="31" t="s">
        <v>1725</v>
      </c>
      <c r="D6269" s="168" t="s">
        <v>13610</v>
      </c>
      <c r="E6269" s="31" t="s">
        <v>13611</v>
      </c>
      <c r="F6269" s="31" t="s">
        <v>132</v>
      </c>
      <c r="G6269" s="163" t="s">
        <v>1728</v>
      </c>
      <c r="H6269" s="31" t="s">
        <v>1728</v>
      </c>
      <c r="I6269" s="168" t="s">
        <v>1755</v>
      </c>
      <c r="J6269" s="173">
        <v>1.0</v>
      </c>
      <c r="K6269" s="31" t="s">
        <v>9</v>
      </c>
      <c r="L6269" s="31" t="s">
        <v>134</v>
      </c>
      <c r="M6269" s="174">
        <v>45765.0</v>
      </c>
      <c r="N6269" s="31" t="s">
        <v>2</v>
      </c>
      <c r="O6269" s="173">
        <v>1.0</v>
      </c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</row>
    <row r="6270">
      <c r="A6270" s="99" t="s">
        <v>13612</v>
      </c>
      <c r="B6270" s="168" t="s">
        <v>13601</v>
      </c>
      <c r="C6270" s="31" t="s">
        <v>1732</v>
      </c>
      <c r="D6270" s="168" t="s">
        <v>13602</v>
      </c>
      <c r="E6270" s="31" t="s">
        <v>13603</v>
      </c>
      <c r="F6270" s="31" t="s">
        <v>513</v>
      </c>
      <c r="G6270" s="168" t="s">
        <v>1749</v>
      </c>
      <c r="H6270" s="31" t="s">
        <v>1742</v>
      </c>
      <c r="I6270" s="168" t="s">
        <v>1729</v>
      </c>
      <c r="J6270" s="173">
        <v>1.0</v>
      </c>
      <c r="K6270" s="31" t="s">
        <v>82</v>
      </c>
      <c r="L6270" s="31" t="s">
        <v>134</v>
      </c>
      <c r="M6270" s="174">
        <v>45765.0</v>
      </c>
      <c r="N6270" s="31" t="s">
        <v>2</v>
      </c>
      <c r="O6270" s="173">
        <v>1.0</v>
      </c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</row>
    <row r="6271">
      <c r="A6271" s="99" t="s">
        <v>13613</v>
      </c>
      <c r="B6271" s="168" t="s">
        <v>13614</v>
      </c>
      <c r="C6271" s="31" t="s">
        <v>1725</v>
      </c>
      <c r="D6271" s="168" t="s">
        <v>13615</v>
      </c>
      <c r="E6271" s="31" t="s">
        <v>13616</v>
      </c>
      <c r="F6271" s="31" t="s">
        <v>517</v>
      </c>
      <c r="G6271" s="163" t="s">
        <v>1728</v>
      </c>
      <c r="H6271" s="31" t="s">
        <v>1728</v>
      </c>
      <c r="I6271" s="168" t="s">
        <v>1755</v>
      </c>
      <c r="J6271" s="173">
        <v>1.0</v>
      </c>
      <c r="K6271" s="31" t="s">
        <v>9</v>
      </c>
      <c r="L6271" s="31" t="s">
        <v>134</v>
      </c>
      <c r="M6271" s="174">
        <v>45765.0</v>
      </c>
      <c r="N6271" s="31" t="s">
        <v>2</v>
      </c>
      <c r="O6271" s="173">
        <v>1.0</v>
      </c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</row>
    <row r="6272">
      <c r="A6272" s="99" t="s">
        <v>13617</v>
      </c>
      <c r="B6272" s="168" t="s">
        <v>13609</v>
      </c>
      <c r="C6272" s="31" t="s">
        <v>1732</v>
      </c>
      <c r="D6272" s="168" t="s">
        <v>13610</v>
      </c>
      <c r="E6272" s="31" t="s">
        <v>13611</v>
      </c>
      <c r="F6272" s="31" t="s">
        <v>132</v>
      </c>
      <c r="G6272" s="168" t="s">
        <v>10510</v>
      </c>
      <c r="H6272" s="31" t="s">
        <v>10511</v>
      </c>
      <c r="I6272" s="168" t="s">
        <v>1755</v>
      </c>
      <c r="J6272" s="173">
        <v>1.0</v>
      </c>
      <c r="K6272" s="31" t="s">
        <v>9</v>
      </c>
      <c r="L6272" s="31" t="s">
        <v>134</v>
      </c>
      <c r="M6272" s="174">
        <v>45765.0</v>
      </c>
      <c r="N6272" s="31" t="s">
        <v>2</v>
      </c>
      <c r="O6272" s="173">
        <v>1.0</v>
      </c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</row>
    <row r="6273">
      <c r="A6273" s="99" t="s">
        <v>13618</v>
      </c>
      <c r="B6273" s="168" t="s">
        <v>13614</v>
      </c>
      <c r="C6273" s="31" t="s">
        <v>1732</v>
      </c>
      <c r="D6273" s="168" t="s">
        <v>13615</v>
      </c>
      <c r="E6273" s="31" t="s">
        <v>13616</v>
      </c>
      <c r="F6273" s="31" t="s">
        <v>517</v>
      </c>
      <c r="G6273" s="168" t="s">
        <v>6736</v>
      </c>
      <c r="H6273" s="31" t="s">
        <v>6716</v>
      </c>
      <c r="I6273" s="168" t="s">
        <v>1755</v>
      </c>
      <c r="J6273" s="173">
        <v>1.0</v>
      </c>
      <c r="K6273" s="31" t="s">
        <v>9</v>
      </c>
      <c r="L6273" s="31" t="s">
        <v>134</v>
      </c>
      <c r="M6273" s="174">
        <v>45765.0</v>
      </c>
      <c r="N6273" s="31" t="s">
        <v>2</v>
      </c>
      <c r="O6273" s="173">
        <v>1.0</v>
      </c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</row>
    <row r="6274">
      <c r="A6274" s="99" t="s">
        <v>13619</v>
      </c>
      <c r="B6274" s="168" t="s">
        <v>13516</v>
      </c>
      <c r="C6274" s="31" t="s">
        <v>1735</v>
      </c>
      <c r="D6274" s="168" t="s">
        <v>13517</v>
      </c>
      <c r="E6274" s="31" t="s">
        <v>13518</v>
      </c>
      <c r="F6274" s="31" t="s">
        <v>513</v>
      </c>
      <c r="G6274" s="168" t="s">
        <v>1736</v>
      </c>
      <c r="H6274" s="31" t="s">
        <v>1733</v>
      </c>
      <c r="I6274" s="168" t="s">
        <v>1755</v>
      </c>
      <c r="J6274" s="173">
        <v>1.0</v>
      </c>
      <c r="K6274" s="31" t="s">
        <v>9</v>
      </c>
      <c r="L6274" s="31" t="s">
        <v>134</v>
      </c>
      <c r="M6274" s="174">
        <v>45765.0</v>
      </c>
      <c r="N6274" s="31" t="s">
        <v>2</v>
      </c>
      <c r="O6274" s="173">
        <v>1.0</v>
      </c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</row>
    <row r="6275">
      <c r="A6275" s="99" t="s">
        <v>13620</v>
      </c>
      <c r="B6275" s="168" t="s">
        <v>13393</v>
      </c>
      <c r="C6275" s="31" t="s">
        <v>1735</v>
      </c>
      <c r="D6275" s="168" t="s">
        <v>13394</v>
      </c>
      <c r="E6275" s="31" t="s">
        <v>13395</v>
      </c>
      <c r="F6275" s="31" t="s">
        <v>401</v>
      </c>
      <c r="G6275" s="168" t="s">
        <v>1792</v>
      </c>
      <c r="H6275" s="31" t="s">
        <v>1779</v>
      </c>
      <c r="I6275" s="168" t="s">
        <v>1755</v>
      </c>
      <c r="J6275" s="173">
        <v>1.0</v>
      </c>
      <c r="K6275" s="31" t="s">
        <v>9</v>
      </c>
      <c r="L6275" s="31" t="s">
        <v>134</v>
      </c>
      <c r="M6275" s="174">
        <v>45765.0</v>
      </c>
      <c r="N6275" s="31" t="s">
        <v>2</v>
      </c>
      <c r="O6275" s="173">
        <v>1.0</v>
      </c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</row>
    <row r="6276">
      <c r="A6276" s="99" t="s">
        <v>13621</v>
      </c>
      <c r="B6276" s="168" t="s">
        <v>13424</v>
      </c>
      <c r="C6276" s="31" t="s">
        <v>1735</v>
      </c>
      <c r="D6276" s="168" t="s">
        <v>13425</v>
      </c>
      <c r="E6276" s="31" t="s">
        <v>13426</v>
      </c>
      <c r="F6276" s="31" t="s">
        <v>132</v>
      </c>
      <c r="G6276" s="168" t="s">
        <v>8012</v>
      </c>
      <c r="H6276" s="31" t="s">
        <v>7841</v>
      </c>
      <c r="I6276" s="168" t="s">
        <v>1729</v>
      </c>
      <c r="J6276" s="173">
        <v>1.0</v>
      </c>
      <c r="K6276" s="31" t="s">
        <v>82</v>
      </c>
      <c r="L6276" s="31" t="s">
        <v>134</v>
      </c>
      <c r="M6276" s="174">
        <v>45765.0</v>
      </c>
      <c r="N6276" s="31" t="s">
        <v>2</v>
      </c>
      <c r="O6276" s="173">
        <v>1.0</v>
      </c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</row>
    <row r="6277">
      <c r="A6277" s="99" t="s">
        <v>13622</v>
      </c>
      <c r="B6277" s="168" t="s">
        <v>13383</v>
      </c>
      <c r="C6277" s="31" t="s">
        <v>1735</v>
      </c>
      <c r="D6277" s="168" t="s">
        <v>13384</v>
      </c>
      <c r="E6277" s="31" t="s">
        <v>2255</v>
      </c>
      <c r="F6277" s="31" t="s">
        <v>132</v>
      </c>
      <c r="G6277" s="168" t="s">
        <v>10510</v>
      </c>
      <c r="H6277" s="31" t="s">
        <v>10511</v>
      </c>
      <c r="I6277" s="168" t="s">
        <v>1755</v>
      </c>
      <c r="J6277" s="173">
        <v>2.0</v>
      </c>
      <c r="K6277" s="31" t="s">
        <v>9</v>
      </c>
      <c r="L6277" s="31" t="s">
        <v>134</v>
      </c>
      <c r="M6277" s="174">
        <v>45765.0</v>
      </c>
      <c r="N6277" s="31" t="s">
        <v>2</v>
      </c>
      <c r="O6277" s="173">
        <v>2.0</v>
      </c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</row>
    <row r="6278">
      <c r="A6278" s="99" t="s">
        <v>13623</v>
      </c>
      <c r="B6278" s="168" t="s">
        <v>13557</v>
      </c>
      <c r="C6278" s="31" t="s">
        <v>1735</v>
      </c>
      <c r="D6278" s="168" t="s">
        <v>13558</v>
      </c>
      <c r="E6278" s="31" t="s">
        <v>13559</v>
      </c>
      <c r="F6278" s="31" t="s">
        <v>132</v>
      </c>
      <c r="G6278" s="168" t="s">
        <v>6891</v>
      </c>
      <c r="H6278" s="31" t="s">
        <v>6719</v>
      </c>
      <c r="I6278" s="168" t="s">
        <v>1755</v>
      </c>
      <c r="J6278" s="173">
        <v>1.0</v>
      </c>
      <c r="K6278" s="31" t="s">
        <v>9</v>
      </c>
      <c r="L6278" s="31" t="s">
        <v>134</v>
      </c>
      <c r="M6278" s="174">
        <v>45765.0</v>
      </c>
      <c r="N6278" s="31" t="s">
        <v>2</v>
      </c>
      <c r="O6278" s="173">
        <v>1.0</v>
      </c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</row>
    <row r="6279">
      <c r="A6279" s="99" t="s">
        <v>13624</v>
      </c>
      <c r="B6279" s="168" t="s">
        <v>13578</v>
      </c>
      <c r="C6279" s="31" t="s">
        <v>1735</v>
      </c>
      <c r="D6279" s="168" t="s">
        <v>13579</v>
      </c>
      <c r="E6279" s="31" t="s">
        <v>2958</v>
      </c>
      <c r="F6279" s="31" t="s">
        <v>401</v>
      </c>
      <c r="G6279" s="168" t="s">
        <v>8744</v>
      </c>
      <c r="H6279" s="31" t="s">
        <v>8048</v>
      </c>
      <c r="I6279" s="168" t="s">
        <v>1755</v>
      </c>
      <c r="J6279" s="173">
        <v>1.0</v>
      </c>
      <c r="K6279" s="31" t="s">
        <v>9</v>
      </c>
      <c r="L6279" s="31" t="s">
        <v>134</v>
      </c>
      <c r="M6279" s="174">
        <v>45765.0</v>
      </c>
      <c r="N6279" s="31" t="s">
        <v>2</v>
      </c>
      <c r="O6279" s="173">
        <v>1.0</v>
      </c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</row>
    <row r="6280">
      <c r="A6280" s="99" t="s">
        <v>13625</v>
      </c>
      <c r="B6280" s="168" t="s">
        <v>13573</v>
      </c>
      <c r="C6280" s="31" t="s">
        <v>1735</v>
      </c>
      <c r="D6280" s="168" t="s">
        <v>13574</v>
      </c>
      <c r="E6280" s="31" t="s">
        <v>13575</v>
      </c>
      <c r="F6280" s="31" t="s">
        <v>830</v>
      </c>
      <c r="G6280" s="168" t="s">
        <v>6736</v>
      </c>
      <c r="H6280" s="31" t="s">
        <v>6716</v>
      </c>
      <c r="I6280" s="168" t="s">
        <v>1755</v>
      </c>
      <c r="J6280" s="173">
        <v>1.0</v>
      </c>
      <c r="K6280" s="31" t="s">
        <v>9</v>
      </c>
      <c r="L6280" s="31" t="s">
        <v>134</v>
      </c>
      <c r="M6280" s="174">
        <v>45765.0</v>
      </c>
      <c r="N6280" s="31" t="s">
        <v>2</v>
      </c>
      <c r="O6280" s="173">
        <v>1.0</v>
      </c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</row>
    <row r="6281">
      <c r="A6281" s="99" t="s">
        <v>13626</v>
      </c>
      <c r="B6281" s="168" t="s">
        <v>13627</v>
      </c>
      <c r="C6281" s="31" t="s">
        <v>1725</v>
      </c>
      <c r="D6281" s="168" t="s">
        <v>13628</v>
      </c>
      <c r="E6281" s="31" t="s">
        <v>13629</v>
      </c>
      <c r="F6281" s="31" t="s">
        <v>401</v>
      </c>
      <c r="G6281" s="163" t="s">
        <v>1728</v>
      </c>
      <c r="H6281" s="31" t="s">
        <v>1728</v>
      </c>
      <c r="I6281" s="168" t="s">
        <v>1755</v>
      </c>
      <c r="J6281" s="173">
        <v>1.0</v>
      </c>
      <c r="K6281" s="31" t="s">
        <v>9</v>
      </c>
      <c r="L6281" s="31" t="s">
        <v>134</v>
      </c>
      <c r="M6281" s="174">
        <v>45765.0</v>
      </c>
      <c r="N6281" s="31" t="s">
        <v>2</v>
      </c>
      <c r="O6281" s="173">
        <v>1.0</v>
      </c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</row>
    <row r="6282">
      <c r="A6282" s="99" t="s">
        <v>13630</v>
      </c>
      <c r="B6282" s="168" t="s">
        <v>13410</v>
      </c>
      <c r="C6282" s="31" t="s">
        <v>1735</v>
      </c>
      <c r="D6282" s="168" t="s">
        <v>13411</v>
      </c>
      <c r="E6282" s="31" t="s">
        <v>10084</v>
      </c>
      <c r="F6282" s="31" t="s">
        <v>401</v>
      </c>
      <c r="G6282" s="168" t="s">
        <v>8730</v>
      </c>
      <c r="H6282" s="31" t="s">
        <v>8731</v>
      </c>
      <c r="I6282" s="168" t="s">
        <v>1755</v>
      </c>
      <c r="J6282" s="173">
        <v>1.0</v>
      </c>
      <c r="K6282" s="31" t="s">
        <v>9</v>
      </c>
      <c r="L6282" s="31" t="s">
        <v>134</v>
      </c>
      <c r="M6282" s="174">
        <v>45765.0</v>
      </c>
      <c r="N6282" s="31" t="s">
        <v>2</v>
      </c>
      <c r="O6282" s="173">
        <v>1.0</v>
      </c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</row>
    <row r="6283">
      <c r="A6283" s="99" t="s">
        <v>13631</v>
      </c>
      <c r="B6283" s="168" t="s">
        <v>13601</v>
      </c>
      <c r="C6283" s="31" t="s">
        <v>1735</v>
      </c>
      <c r="D6283" s="168" t="s">
        <v>13602</v>
      </c>
      <c r="E6283" s="31" t="s">
        <v>13603</v>
      </c>
      <c r="F6283" s="31" t="s">
        <v>513</v>
      </c>
      <c r="G6283" s="168" t="s">
        <v>1749</v>
      </c>
      <c r="H6283" s="31" t="s">
        <v>1742</v>
      </c>
      <c r="I6283" s="168" t="s">
        <v>1729</v>
      </c>
      <c r="J6283" s="173">
        <v>1.0</v>
      </c>
      <c r="K6283" s="31" t="s">
        <v>82</v>
      </c>
      <c r="L6283" s="31" t="s">
        <v>134</v>
      </c>
      <c r="M6283" s="174">
        <v>45765.0</v>
      </c>
      <c r="N6283" s="31" t="s">
        <v>2</v>
      </c>
      <c r="O6283" s="173">
        <v>1.0</v>
      </c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</row>
    <row r="6284">
      <c r="A6284" s="99" t="s">
        <v>13632</v>
      </c>
      <c r="B6284" s="168" t="s">
        <v>13627</v>
      </c>
      <c r="C6284" s="31" t="s">
        <v>1732</v>
      </c>
      <c r="D6284" s="168" t="s">
        <v>13628</v>
      </c>
      <c r="E6284" s="31" t="s">
        <v>13629</v>
      </c>
      <c r="F6284" s="31" t="s">
        <v>401</v>
      </c>
      <c r="G6284" s="168" t="s">
        <v>8744</v>
      </c>
      <c r="H6284" s="31" t="s">
        <v>8048</v>
      </c>
      <c r="I6284" s="168" t="s">
        <v>1755</v>
      </c>
      <c r="J6284" s="173">
        <v>1.0</v>
      </c>
      <c r="K6284" s="31" t="s">
        <v>9</v>
      </c>
      <c r="L6284" s="31" t="s">
        <v>134</v>
      </c>
      <c r="M6284" s="174">
        <v>45765.0</v>
      </c>
      <c r="N6284" s="31" t="s">
        <v>2</v>
      </c>
      <c r="O6284" s="173">
        <v>1.0</v>
      </c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</row>
    <row r="6285">
      <c r="A6285" s="99" t="s">
        <v>13633</v>
      </c>
      <c r="B6285" s="168" t="s">
        <v>13634</v>
      </c>
      <c r="C6285" s="31" t="s">
        <v>1725</v>
      </c>
      <c r="D6285" s="168" t="s">
        <v>13635</v>
      </c>
      <c r="E6285" s="31" t="s">
        <v>13636</v>
      </c>
      <c r="F6285" s="31" t="s">
        <v>132</v>
      </c>
      <c r="G6285" s="163" t="s">
        <v>1728</v>
      </c>
      <c r="H6285" s="31" t="s">
        <v>1728</v>
      </c>
      <c r="I6285" s="168" t="s">
        <v>1729</v>
      </c>
      <c r="J6285" s="173">
        <v>2.0</v>
      </c>
      <c r="K6285" s="31" t="s">
        <v>82</v>
      </c>
      <c r="L6285" s="31" t="s">
        <v>134</v>
      </c>
      <c r="M6285" s="174">
        <v>45765.0</v>
      </c>
      <c r="N6285" s="31" t="s">
        <v>2</v>
      </c>
      <c r="O6285" s="173">
        <v>2.0</v>
      </c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</row>
    <row r="6286">
      <c r="A6286" s="99" t="s">
        <v>13637</v>
      </c>
      <c r="B6286" s="168" t="s">
        <v>13421</v>
      </c>
      <c r="C6286" s="31" t="s">
        <v>1735</v>
      </c>
      <c r="D6286" s="168" t="s">
        <v>13422</v>
      </c>
      <c r="E6286" s="31" t="s">
        <v>5325</v>
      </c>
      <c r="F6286" s="31" t="s">
        <v>132</v>
      </c>
      <c r="G6286" s="168" t="s">
        <v>8012</v>
      </c>
      <c r="H6286" s="31" t="s">
        <v>7841</v>
      </c>
      <c r="I6286" s="168" t="s">
        <v>1729</v>
      </c>
      <c r="J6286" s="173">
        <v>1.0</v>
      </c>
      <c r="K6286" s="31" t="s">
        <v>82</v>
      </c>
      <c r="L6286" s="31" t="s">
        <v>134</v>
      </c>
      <c r="M6286" s="174">
        <v>45765.0</v>
      </c>
      <c r="N6286" s="31" t="s">
        <v>2</v>
      </c>
      <c r="O6286" s="173">
        <v>1.0</v>
      </c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</row>
    <row r="6287">
      <c r="A6287" s="99" t="s">
        <v>13638</v>
      </c>
      <c r="B6287" s="168" t="s">
        <v>13639</v>
      </c>
      <c r="C6287" s="31" t="s">
        <v>1725</v>
      </c>
      <c r="D6287" s="168" t="s">
        <v>13640</v>
      </c>
      <c r="E6287" s="31" t="s">
        <v>13641</v>
      </c>
      <c r="F6287" s="31" t="s">
        <v>178</v>
      </c>
      <c r="G6287" s="163" t="s">
        <v>1728</v>
      </c>
      <c r="H6287" s="31" t="s">
        <v>1728</v>
      </c>
      <c r="I6287" s="168" t="s">
        <v>1729</v>
      </c>
      <c r="J6287" s="173">
        <v>1.0</v>
      </c>
      <c r="K6287" s="31" t="s">
        <v>82</v>
      </c>
      <c r="L6287" s="31" t="s">
        <v>134</v>
      </c>
      <c r="M6287" s="174">
        <v>45765.0</v>
      </c>
      <c r="N6287" s="31" t="s">
        <v>2</v>
      </c>
      <c r="O6287" s="173">
        <v>1.0</v>
      </c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</row>
    <row r="6288">
      <c r="A6288" s="99" t="s">
        <v>13642</v>
      </c>
      <c r="B6288" s="168" t="s">
        <v>13512</v>
      </c>
      <c r="C6288" s="31" t="s">
        <v>1735</v>
      </c>
      <c r="D6288" s="168" t="s">
        <v>13513</v>
      </c>
      <c r="E6288" s="31" t="s">
        <v>13514</v>
      </c>
      <c r="F6288" s="31" t="s">
        <v>830</v>
      </c>
      <c r="G6288" s="168" t="s">
        <v>7876</v>
      </c>
      <c r="H6288" s="31" t="s">
        <v>7873</v>
      </c>
      <c r="I6288" s="168" t="s">
        <v>1755</v>
      </c>
      <c r="J6288" s="173">
        <v>1.0</v>
      </c>
      <c r="K6288" s="31" t="s">
        <v>9</v>
      </c>
      <c r="L6288" s="31" t="s">
        <v>134</v>
      </c>
      <c r="M6288" s="174">
        <v>45765.0</v>
      </c>
      <c r="N6288" s="31" t="s">
        <v>2</v>
      </c>
      <c r="O6288" s="173">
        <v>1.0</v>
      </c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</row>
    <row r="6289">
      <c r="A6289" s="99" t="s">
        <v>13643</v>
      </c>
      <c r="B6289" s="168" t="s">
        <v>13639</v>
      </c>
      <c r="C6289" s="31" t="s">
        <v>1732</v>
      </c>
      <c r="D6289" s="168" t="s">
        <v>13640</v>
      </c>
      <c r="E6289" s="31" t="s">
        <v>13641</v>
      </c>
      <c r="F6289" s="31" t="s">
        <v>178</v>
      </c>
      <c r="G6289" s="168" t="s">
        <v>1749</v>
      </c>
      <c r="H6289" s="31" t="s">
        <v>1742</v>
      </c>
      <c r="I6289" s="168" t="s">
        <v>1729</v>
      </c>
      <c r="J6289" s="173">
        <v>1.0</v>
      </c>
      <c r="K6289" s="31" t="s">
        <v>82</v>
      </c>
      <c r="L6289" s="31" t="s">
        <v>134</v>
      </c>
      <c r="M6289" s="174">
        <v>45765.0</v>
      </c>
      <c r="N6289" s="31" t="s">
        <v>2</v>
      </c>
      <c r="O6289" s="173">
        <v>1.0</v>
      </c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</row>
    <row r="6290">
      <c r="A6290" s="99" t="s">
        <v>13644</v>
      </c>
      <c r="B6290" s="168" t="s">
        <v>13465</v>
      </c>
      <c r="C6290" s="31" t="s">
        <v>1735</v>
      </c>
      <c r="D6290" s="168" t="s">
        <v>13466</v>
      </c>
      <c r="E6290" s="31" t="s">
        <v>13467</v>
      </c>
      <c r="F6290" s="31" t="s">
        <v>513</v>
      </c>
      <c r="G6290" s="168" t="s">
        <v>1749</v>
      </c>
      <c r="H6290" s="31" t="s">
        <v>1742</v>
      </c>
      <c r="I6290" s="168" t="s">
        <v>1755</v>
      </c>
      <c r="J6290" s="173">
        <v>1.0</v>
      </c>
      <c r="K6290" s="31" t="s">
        <v>9</v>
      </c>
      <c r="L6290" s="31" t="s">
        <v>134</v>
      </c>
      <c r="M6290" s="174">
        <v>45765.0</v>
      </c>
      <c r="N6290" s="31" t="s">
        <v>2</v>
      </c>
      <c r="O6290" s="173">
        <v>1.0</v>
      </c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</row>
    <row r="6291">
      <c r="A6291" s="99" t="s">
        <v>13645</v>
      </c>
      <c r="B6291" s="168" t="s">
        <v>13646</v>
      </c>
      <c r="C6291" s="31" t="s">
        <v>1725</v>
      </c>
      <c r="D6291" s="168" t="s">
        <v>13647</v>
      </c>
      <c r="E6291" s="31" t="s">
        <v>13648</v>
      </c>
      <c r="F6291" s="31" t="s">
        <v>132</v>
      </c>
      <c r="G6291" s="163" t="s">
        <v>1728</v>
      </c>
      <c r="H6291" s="31" t="s">
        <v>1728</v>
      </c>
      <c r="I6291" s="168" t="s">
        <v>1755</v>
      </c>
      <c r="J6291" s="173">
        <v>1.0</v>
      </c>
      <c r="K6291" s="31" t="s">
        <v>9</v>
      </c>
      <c r="L6291" s="31" t="s">
        <v>134</v>
      </c>
      <c r="M6291" s="174">
        <v>45765.0</v>
      </c>
      <c r="N6291" s="31" t="s">
        <v>2</v>
      </c>
      <c r="O6291" s="173">
        <v>1.0</v>
      </c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</row>
    <row r="6292">
      <c r="A6292" s="99" t="s">
        <v>13649</v>
      </c>
      <c r="B6292" s="168" t="s">
        <v>13646</v>
      </c>
      <c r="C6292" s="31" t="s">
        <v>1725</v>
      </c>
      <c r="D6292" s="168" t="s">
        <v>13647</v>
      </c>
      <c r="E6292" s="31" t="s">
        <v>13648</v>
      </c>
      <c r="F6292" s="31" t="s">
        <v>132</v>
      </c>
      <c r="G6292" s="163" t="s">
        <v>1728</v>
      </c>
      <c r="H6292" s="31" t="s">
        <v>1728</v>
      </c>
      <c r="I6292" s="168" t="s">
        <v>1729</v>
      </c>
      <c r="J6292" s="173">
        <v>1.0</v>
      </c>
      <c r="K6292" s="31" t="s">
        <v>82</v>
      </c>
      <c r="L6292" s="31" t="s">
        <v>134</v>
      </c>
      <c r="M6292" s="174">
        <v>45765.0</v>
      </c>
      <c r="N6292" s="31" t="s">
        <v>2</v>
      </c>
      <c r="O6292" s="173">
        <v>1.0</v>
      </c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</row>
    <row r="6293">
      <c r="A6293" s="99" t="s">
        <v>13650</v>
      </c>
      <c r="B6293" s="168" t="s">
        <v>13651</v>
      </c>
      <c r="C6293" s="31" t="s">
        <v>1725</v>
      </c>
      <c r="D6293" s="168" t="s">
        <v>13652</v>
      </c>
      <c r="E6293" s="31" t="s">
        <v>13653</v>
      </c>
      <c r="F6293" s="31" t="s">
        <v>401</v>
      </c>
      <c r="G6293" s="163" t="s">
        <v>1728</v>
      </c>
      <c r="H6293" s="31" t="s">
        <v>1728</v>
      </c>
      <c r="I6293" s="168" t="s">
        <v>1755</v>
      </c>
      <c r="J6293" s="173">
        <v>1.0</v>
      </c>
      <c r="K6293" s="31" t="s">
        <v>9</v>
      </c>
      <c r="L6293" s="31" t="s">
        <v>134</v>
      </c>
      <c r="M6293" s="174">
        <v>45765.0</v>
      </c>
      <c r="N6293" s="31" t="s">
        <v>2</v>
      </c>
      <c r="O6293" s="173">
        <v>1.0</v>
      </c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</row>
    <row r="6294">
      <c r="A6294" s="99" t="s">
        <v>13654</v>
      </c>
      <c r="B6294" s="168" t="s">
        <v>13497</v>
      </c>
      <c r="C6294" s="31" t="s">
        <v>1735</v>
      </c>
      <c r="D6294" s="168" t="s">
        <v>13498</v>
      </c>
      <c r="E6294" s="31" t="s">
        <v>13499</v>
      </c>
      <c r="F6294" s="31" t="s">
        <v>132</v>
      </c>
      <c r="G6294" s="168" t="s">
        <v>6891</v>
      </c>
      <c r="H6294" s="31" t="s">
        <v>6719</v>
      </c>
      <c r="I6294" s="168" t="s">
        <v>1755</v>
      </c>
      <c r="J6294" s="173">
        <v>1.0</v>
      </c>
      <c r="K6294" s="31" t="s">
        <v>9</v>
      </c>
      <c r="L6294" s="31" t="s">
        <v>134</v>
      </c>
      <c r="M6294" s="174">
        <v>45765.0</v>
      </c>
      <c r="N6294" s="31" t="s">
        <v>2</v>
      </c>
      <c r="O6294" s="173">
        <v>1.0</v>
      </c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</row>
    <row r="6295">
      <c r="A6295" s="99" t="s">
        <v>13655</v>
      </c>
      <c r="B6295" s="168" t="s">
        <v>13656</v>
      </c>
      <c r="C6295" s="31" t="s">
        <v>1725</v>
      </c>
      <c r="D6295" s="168" t="s">
        <v>13657</v>
      </c>
      <c r="E6295" s="31" t="s">
        <v>13658</v>
      </c>
      <c r="F6295" s="31" t="s">
        <v>513</v>
      </c>
      <c r="G6295" s="163" t="s">
        <v>1728</v>
      </c>
      <c r="H6295" s="31" t="s">
        <v>1728</v>
      </c>
      <c r="I6295" s="168" t="s">
        <v>1755</v>
      </c>
      <c r="J6295" s="173">
        <v>1.0</v>
      </c>
      <c r="K6295" s="31" t="s">
        <v>9</v>
      </c>
      <c r="L6295" s="31" t="s">
        <v>134</v>
      </c>
      <c r="M6295" s="174">
        <v>45765.0</v>
      </c>
      <c r="N6295" s="31" t="s">
        <v>2</v>
      </c>
      <c r="O6295" s="173">
        <v>1.0</v>
      </c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</row>
    <row r="6296">
      <c r="A6296" s="99" t="s">
        <v>13659</v>
      </c>
      <c r="B6296" s="168" t="s">
        <v>13656</v>
      </c>
      <c r="C6296" s="31" t="s">
        <v>1725</v>
      </c>
      <c r="D6296" s="168" t="s">
        <v>13657</v>
      </c>
      <c r="E6296" s="31" t="s">
        <v>13658</v>
      </c>
      <c r="F6296" s="31" t="s">
        <v>513</v>
      </c>
      <c r="G6296" s="163" t="s">
        <v>1728</v>
      </c>
      <c r="H6296" s="31" t="s">
        <v>1728</v>
      </c>
      <c r="I6296" s="168" t="s">
        <v>1729</v>
      </c>
      <c r="J6296" s="173">
        <v>1.0</v>
      </c>
      <c r="K6296" s="31" t="s">
        <v>82</v>
      </c>
      <c r="L6296" s="31" t="s">
        <v>134</v>
      </c>
      <c r="M6296" s="174">
        <v>45765.0</v>
      </c>
      <c r="N6296" s="31" t="s">
        <v>2</v>
      </c>
      <c r="O6296" s="173">
        <v>1.0</v>
      </c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</row>
    <row r="6297">
      <c r="A6297" s="99" t="s">
        <v>13660</v>
      </c>
      <c r="B6297" s="168" t="s">
        <v>13661</v>
      </c>
      <c r="C6297" s="31" t="s">
        <v>1725</v>
      </c>
      <c r="D6297" s="168" t="s">
        <v>13662</v>
      </c>
      <c r="E6297" s="31" t="s">
        <v>13663</v>
      </c>
      <c r="F6297" s="31" t="s">
        <v>513</v>
      </c>
      <c r="G6297" s="163" t="s">
        <v>1728</v>
      </c>
      <c r="H6297" s="31" t="s">
        <v>1728</v>
      </c>
      <c r="I6297" s="168" t="s">
        <v>1729</v>
      </c>
      <c r="J6297" s="173">
        <v>1.0</v>
      </c>
      <c r="K6297" s="31" t="s">
        <v>82</v>
      </c>
      <c r="L6297" s="31" t="s">
        <v>134</v>
      </c>
      <c r="M6297" s="174">
        <v>45765.0</v>
      </c>
      <c r="N6297" s="31" t="s">
        <v>2</v>
      </c>
      <c r="O6297" s="173">
        <v>1.0</v>
      </c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</row>
    <row r="6298">
      <c r="A6298" s="99" t="s">
        <v>13664</v>
      </c>
      <c r="B6298" s="168" t="s">
        <v>13665</v>
      </c>
      <c r="C6298" s="31" t="s">
        <v>1725</v>
      </c>
      <c r="D6298" s="168" t="s">
        <v>13666</v>
      </c>
      <c r="E6298" s="31" t="s">
        <v>13667</v>
      </c>
      <c r="F6298" s="31" t="s">
        <v>178</v>
      </c>
      <c r="G6298" s="163" t="s">
        <v>1728</v>
      </c>
      <c r="H6298" s="31" t="s">
        <v>1728</v>
      </c>
      <c r="I6298" s="168" t="s">
        <v>1729</v>
      </c>
      <c r="J6298" s="173">
        <v>1.0</v>
      </c>
      <c r="K6298" s="31" t="s">
        <v>82</v>
      </c>
      <c r="L6298" s="31" t="s">
        <v>134</v>
      </c>
      <c r="M6298" s="174">
        <v>45765.0</v>
      </c>
      <c r="N6298" s="31" t="s">
        <v>2</v>
      </c>
      <c r="O6298" s="173">
        <v>1.0</v>
      </c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</row>
    <row r="6299">
      <c r="A6299" s="99" t="s">
        <v>13668</v>
      </c>
      <c r="B6299" s="168" t="s">
        <v>13502</v>
      </c>
      <c r="C6299" s="31" t="s">
        <v>1735</v>
      </c>
      <c r="D6299" s="168" t="s">
        <v>13503</v>
      </c>
      <c r="E6299" s="31" t="s">
        <v>13504</v>
      </c>
      <c r="F6299" s="31" t="s">
        <v>178</v>
      </c>
      <c r="G6299" s="168" t="s">
        <v>1736</v>
      </c>
      <c r="H6299" s="31" t="s">
        <v>1733</v>
      </c>
      <c r="I6299" s="168" t="s">
        <v>1755</v>
      </c>
      <c r="J6299" s="173">
        <v>1.0</v>
      </c>
      <c r="K6299" s="31" t="s">
        <v>9</v>
      </c>
      <c r="L6299" s="31" t="s">
        <v>134</v>
      </c>
      <c r="M6299" s="174">
        <v>45765.0</v>
      </c>
      <c r="N6299" s="31" t="s">
        <v>2</v>
      </c>
      <c r="O6299" s="173">
        <v>1.0</v>
      </c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</row>
    <row r="6300">
      <c r="A6300" s="99" t="s">
        <v>13669</v>
      </c>
      <c r="B6300" s="168" t="s">
        <v>13357</v>
      </c>
      <c r="C6300" s="31" t="s">
        <v>1732</v>
      </c>
      <c r="D6300" s="168" t="s">
        <v>13358</v>
      </c>
      <c r="E6300" s="31" t="s">
        <v>5036</v>
      </c>
      <c r="F6300" s="31" t="s">
        <v>132</v>
      </c>
      <c r="G6300" s="168" t="s">
        <v>8012</v>
      </c>
      <c r="H6300" s="31" t="s">
        <v>7841</v>
      </c>
      <c r="I6300" s="168" t="s">
        <v>1729</v>
      </c>
      <c r="J6300" s="173">
        <v>1.0</v>
      </c>
      <c r="K6300" s="31" t="s">
        <v>82</v>
      </c>
      <c r="L6300" s="31" t="s">
        <v>134</v>
      </c>
      <c r="M6300" s="174">
        <v>45765.0</v>
      </c>
      <c r="N6300" s="31" t="s">
        <v>2</v>
      </c>
      <c r="O6300" s="173">
        <v>1.0</v>
      </c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</row>
    <row r="6301">
      <c r="A6301" s="99" t="s">
        <v>13670</v>
      </c>
      <c r="B6301" s="168" t="s">
        <v>13502</v>
      </c>
      <c r="C6301" s="31" t="s">
        <v>1735</v>
      </c>
      <c r="D6301" s="168" t="s">
        <v>13503</v>
      </c>
      <c r="E6301" s="31" t="s">
        <v>13504</v>
      </c>
      <c r="F6301" s="31" t="s">
        <v>178</v>
      </c>
      <c r="G6301" s="168" t="s">
        <v>1736</v>
      </c>
      <c r="H6301" s="31" t="s">
        <v>1733</v>
      </c>
      <c r="I6301" s="168" t="s">
        <v>1729</v>
      </c>
      <c r="J6301" s="173">
        <v>1.0</v>
      </c>
      <c r="K6301" s="31" t="s">
        <v>82</v>
      </c>
      <c r="L6301" s="31" t="s">
        <v>134</v>
      </c>
      <c r="M6301" s="174">
        <v>45765.0</v>
      </c>
      <c r="N6301" s="31" t="s">
        <v>2</v>
      </c>
      <c r="O6301" s="173">
        <v>1.0</v>
      </c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</row>
    <row r="6302">
      <c r="A6302" s="99" t="s">
        <v>13671</v>
      </c>
      <c r="B6302" s="168" t="s">
        <v>13627</v>
      </c>
      <c r="C6302" s="31" t="s">
        <v>1735</v>
      </c>
      <c r="D6302" s="168" t="s">
        <v>13628</v>
      </c>
      <c r="E6302" s="31" t="s">
        <v>13629</v>
      </c>
      <c r="F6302" s="31" t="s">
        <v>401</v>
      </c>
      <c r="G6302" s="168" t="s">
        <v>8744</v>
      </c>
      <c r="H6302" s="31" t="s">
        <v>8048</v>
      </c>
      <c r="I6302" s="168" t="s">
        <v>1755</v>
      </c>
      <c r="J6302" s="173">
        <v>1.0</v>
      </c>
      <c r="K6302" s="31" t="s">
        <v>9</v>
      </c>
      <c r="L6302" s="31" t="s">
        <v>134</v>
      </c>
      <c r="M6302" s="174">
        <v>45765.0</v>
      </c>
      <c r="N6302" s="31" t="s">
        <v>2</v>
      </c>
      <c r="O6302" s="173">
        <v>1.0</v>
      </c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</row>
    <row r="6303">
      <c r="A6303" s="99" t="s">
        <v>13672</v>
      </c>
      <c r="B6303" s="168" t="s">
        <v>13473</v>
      </c>
      <c r="C6303" s="31" t="s">
        <v>1735</v>
      </c>
      <c r="D6303" s="168" t="s">
        <v>13474</v>
      </c>
      <c r="E6303" s="31" t="s">
        <v>13475</v>
      </c>
      <c r="F6303" s="31" t="s">
        <v>132</v>
      </c>
      <c r="G6303" s="168" t="s">
        <v>8012</v>
      </c>
      <c r="H6303" s="31" t="s">
        <v>7841</v>
      </c>
      <c r="I6303" s="168" t="s">
        <v>1729</v>
      </c>
      <c r="J6303" s="173">
        <v>1.0</v>
      </c>
      <c r="K6303" s="31" t="s">
        <v>82</v>
      </c>
      <c r="L6303" s="31" t="s">
        <v>134</v>
      </c>
      <c r="M6303" s="174">
        <v>45765.0</v>
      </c>
      <c r="N6303" s="31" t="s">
        <v>2</v>
      </c>
      <c r="O6303" s="173">
        <v>1.0</v>
      </c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</row>
    <row r="6304">
      <c r="A6304" s="99" t="s">
        <v>13673</v>
      </c>
      <c r="B6304" s="168" t="s">
        <v>13491</v>
      </c>
      <c r="C6304" s="31" t="s">
        <v>1735</v>
      </c>
      <c r="D6304" s="168" t="s">
        <v>13492</v>
      </c>
      <c r="E6304" s="31" t="s">
        <v>13493</v>
      </c>
      <c r="F6304" s="31" t="s">
        <v>513</v>
      </c>
      <c r="G6304" s="168" t="s">
        <v>1792</v>
      </c>
      <c r="H6304" s="31" t="s">
        <v>1779</v>
      </c>
      <c r="I6304" s="168" t="s">
        <v>1755</v>
      </c>
      <c r="J6304" s="173">
        <v>1.0</v>
      </c>
      <c r="K6304" s="31" t="s">
        <v>9</v>
      </c>
      <c r="L6304" s="31" t="s">
        <v>134</v>
      </c>
      <c r="M6304" s="174">
        <v>45765.0</v>
      </c>
      <c r="N6304" s="31" t="s">
        <v>2</v>
      </c>
      <c r="O6304" s="173">
        <v>1.0</v>
      </c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</row>
    <row r="6305">
      <c r="A6305" s="99" t="s">
        <v>13674</v>
      </c>
      <c r="B6305" s="168" t="s">
        <v>13609</v>
      </c>
      <c r="C6305" s="31" t="s">
        <v>1735</v>
      </c>
      <c r="D6305" s="168" t="s">
        <v>13610</v>
      </c>
      <c r="E6305" s="31" t="s">
        <v>13611</v>
      </c>
      <c r="F6305" s="31" t="s">
        <v>132</v>
      </c>
      <c r="G6305" s="168" t="s">
        <v>10510</v>
      </c>
      <c r="H6305" s="31" t="s">
        <v>10511</v>
      </c>
      <c r="I6305" s="168" t="s">
        <v>1755</v>
      </c>
      <c r="J6305" s="173">
        <v>1.0</v>
      </c>
      <c r="K6305" s="31" t="s">
        <v>9</v>
      </c>
      <c r="L6305" s="31" t="s">
        <v>134</v>
      </c>
      <c r="M6305" s="174">
        <v>45765.0</v>
      </c>
      <c r="N6305" s="31" t="s">
        <v>2</v>
      </c>
      <c r="O6305" s="173">
        <v>1.0</v>
      </c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</row>
    <row r="6306">
      <c r="A6306" s="99" t="s">
        <v>13675</v>
      </c>
      <c r="B6306" s="168" t="s">
        <v>13614</v>
      </c>
      <c r="C6306" s="31" t="s">
        <v>1735</v>
      </c>
      <c r="D6306" s="168" t="s">
        <v>13615</v>
      </c>
      <c r="E6306" s="31" t="s">
        <v>13616</v>
      </c>
      <c r="F6306" s="31" t="s">
        <v>517</v>
      </c>
      <c r="G6306" s="168" t="s">
        <v>6736</v>
      </c>
      <c r="H6306" s="31" t="s">
        <v>6716</v>
      </c>
      <c r="I6306" s="168" t="s">
        <v>1755</v>
      </c>
      <c r="J6306" s="173">
        <v>1.0</v>
      </c>
      <c r="K6306" s="31" t="s">
        <v>9</v>
      </c>
      <c r="L6306" s="31" t="s">
        <v>134</v>
      </c>
      <c r="M6306" s="174">
        <v>45765.0</v>
      </c>
      <c r="N6306" s="31" t="s">
        <v>2</v>
      </c>
      <c r="O6306" s="173">
        <v>1.0</v>
      </c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</row>
    <row r="6307">
      <c r="A6307" s="99" t="s">
        <v>13676</v>
      </c>
      <c r="B6307" s="168" t="s">
        <v>13522</v>
      </c>
      <c r="C6307" s="31" t="s">
        <v>1735</v>
      </c>
      <c r="D6307" s="168" t="s">
        <v>13523</v>
      </c>
      <c r="E6307" s="31" t="s">
        <v>13524</v>
      </c>
      <c r="F6307" s="31" t="s">
        <v>725</v>
      </c>
      <c r="G6307" s="168" t="s">
        <v>7953</v>
      </c>
      <c r="H6307" s="31" t="s">
        <v>7912</v>
      </c>
      <c r="I6307" s="168" t="s">
        <v>1755</v>
      </c>
      <c r="J6307" s="173">
        <v>1.0</v>
      </c>
      <c r="K6307" s="31" t="s">
        <v>9</v>
      </c>
      <c r="L6307" s="31" t="s">
        <v>134</v>
      </c>
      <c r="M6307" s="174">
        <v>45765.0</v>
      </c>
      <c r="N6307" s="31" t="s">
        <v>2</v>
      </c>
      <c r="O6307" s="173">
        <v>1.0</v>
      </c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</row>
    <row r="6308">
      <c r="A6308" s="99" t="s">
        <v>13677</v>
      </c>
      <c r="B6308" s="168" t="s">
        <v>13678</v>
      </c>
      <c r="C6308" s="31" t="s">
        <v>1725</v>
      </c>
      <c r="D6308" s="168" t="s">
        <v>13679</v>
      </c>
      <c r="E6308" s="31" t="s">
        <v>13680</v>
      </c>
      <c r="F6308" s="31" t="s">
        <v>403</v>
      </c>
      <c r="G6308" s="163" t="s">
        <v>1728</v>
      </c>
      <c r="H6308" s="31" t="s">
        <v>1728</v>
      </c>
      <c r="I6308" s="168" t="s">
        <v>1755</v>
      </c>
      <c r="J6308" s="173">
        <v>1.0</v>
      </c>
      <c r="K6308" s="31" t="s">
        <v>9</v>
      </c>
      <c r="L6308" s="31" t="s">
        <v>134</v>
      </c>
      <c r="M6308" s="174">
        <v>45765.0</v>
      </c>
      <c r="N6308" s="31" t="s">
        <v>2</v>
      </c>
      <c r="O6308" s="173">
        <v>1.0</v>
      </c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</row>
    <row r="6309">
      <c r="A6309" s="99" t="s">
        <v>13681</v>
      </c>
      <c r="B6309" s="168" t="s">
        <v>13481</v>
      </c>
      <c r="C6309" s="31" t="s">
        <v>1732</v>
      </c>
      <c r="D6309" s="168" t="s">
        <v>13482</v>
      </c>
      <c r="E6309" s="31" t="s">
        <v>13483</v>
      </c>
      <c r="F6309" s="31" t="s">
        <v>131</v>
      </c>
      <c r="G6309" s="168" t="s">
        <v>11502</v>
      </c>
      <c r="H6309" s="31" t="s">
        <v>11503</v>
      </c>
      <c r="I6309" s="168" t="s">
        <v>1729</v>
      </c>
      <c r="J6309" s="173">
        <v>1.0</v>
      </c>
      <c r="K6309" s="31" t="s">
        <v>82</v>
      </c>
      <c r="L6309" s="31" t="s">
        <v>134</v>
      </c>
      <c r="M6309" s="174">
        <v>45765.0</v>
      </c>
      <c r="N6309" s="31" t="s">
        <v>2</v>
      </c>
      <c r="O6309" s="173">
        <v>1.0</v>
      </c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</row>
    <row r="6310">
      <c r="A6310" s="99" t="s">
        <v>13682</v>
      </c>
      <c r="B6310" s="168" t="s">
        <v>13634</v>
      </c>
      <c r="C6310" s="31" t="s">
        <v>1732</v>
      </c>
      <c r="D6310" s="168" t="s">
        <v>13635</v>
      </c>
      <c r="E6310" s="31" t="s">
        <v>13636</v>
      </c>
      <c r="F6310" s="31" t="s">
        <v>132</v>
      </c>
      <c r="G6310" s="168" t="s">
        <v>11502</v>
      </c>
      <c r="H6310" s="31" t="s">
        <v>11503</v>
      </c>
      <c r="I6310" s="168" t="s">
        <v>1729</v>
      </c>
      <c r="J6310" s="173">
        <v>2.0</v>
      </c>
      <c r="K6310" s="31" t="s">
        <v>82</v>
      </c>
      <c r="L6310" s="31" t="s">
        <v>134</v>
      </c>
      <c r="M6310" s="174">
        <v>45765.0</v>
      </c>
      <c r="N6310" s="31" t="s">
        <v>2</v>
      </c>
      <c r="O6310" s="173">
        <v>2.0</v>
      </c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</row>
    <row r="6311">
      <c r="A6311" s="99" t="s">
        <v>13683</v>
      </c>
      <c r="B6311" s="168" t="s">
        <v>13646</v>
      </c>
      <c r="C6311" s="31" t="s">
        <v>1732</v>
      </c>
      <c r="D6311" s="168" t="s">
        <v>13647</v>
      </c>
      <c r="E6311" s="31" t="s">
        <v>13648</v>
      </c>
      <c r="F6311" s="31" t="s">
        <v>132</v>
      </c>
      <c r="G6311" s="168" t="s">
        <v>11502</v>
      </c>
      <c r="H6311" s="31" t="s">
        <v>11503</v>
      </c>
      <c r="I6311" s="168" t="s">
        <v>1729</v>
      </c>
      <c r="J6311" s="173">
        <v>1.0</v>
      </c>
      <c r="K6311" s="31" t="s">
        <v>82</v>
      </c>
      <c r="L6311" s="31" t="s">
        <v>134</v>
      </c>
      <c r="M6311" s="174">
        <v>45765.0</v>
      </c>
      <c r="N6311" s="31" t="s">
        <v>2</v>
      </c>
      <c r="O6311" s="173">
        <v>1.0</v>
      </c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</row>
    <row r="6312">
      <c r="A6312" s="99" t="s">
        <v>13684</v>
      </c>
      <c r="B6312" s="168" t="s">
        <v>13685</v>
      </c>
      <c r="C6312" s="31" t="s">
        <v>1725</v>
      </c>
      <c r="D6312" s="168" t="s">
        <v>13686</v>
      </c>
      <c r="E6312" s="31" t="s">
        <v>2429</v>
      </c>
      <c r="F6312" s="31" t="s">
        <v>830</v>
      </c>
      <c r="G6312" s="163" t="s">
        <v>1728</v>
      </c>
      <c r="H6312" s="31" t="s">
        <v>1728</v>
      </c>
      <c r="I6312" s="168" t="s">
        <v>1755</v>
      </c>
      <c r="J6312" s="173">
        <v>1.0</v>
      </c>
      <c r="K6312" s="31" t="s">
        <v>9</v>
      </c>
      <c r="L6312" s="31" t="s">
        <v>134</v>
      </c>
      <c r="M6312" s="174">
        <v>45765.0</v>
      </c>
      <c r="N6312" s="31" t="s">
        <v>2</v>
      </c>
      <c r="O6312" s="173">
        <v>1.0</v>
      </c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</row>
    <row r="6313">
      <c r="A6313" s="99" t="s">
        <v>13687</v>
      </c>
      <c r="B6313" s="168" t="s">
        <v>13595</v>
      </c>
      <c r="C6313" s="31" t="s">
        <v>1735</v>
      </c>
      <c r="D6313" s="168" t="s">
        <v>13596</v>
      </c>
      <c r="E6313" s="31" t="s">
        <v>13597</v>
      </c>
      <c r="F6313" s="31" t="s">
        <v>178</v>
      </c>
      <c r="G6313" s="168" t="s">
        <v>1736</v>
      </c>
      <c r="H6313" s="31" t="s">
        <v>1733</v>
      </c>
      <c r="I6313" s="168" t="s">
        <v>1755</v>
      </c>
      <c r="J6313" s="173">
        <v>1.0</v>
      </c>
      <c r="K6313" s="31" t="s">
        <v>9</v>
      </c>
      <c r="L6313" s="31" t="s">
        <v>134</v>
      </c>
      <c r="M6313" s="174">
        <v>45765.0</v>
      </c>
      <c r="N6313" s="31" t="s">
        <v>2</v>
      </c>
      <c r="O6313" s="173">
        <v>1.0</v>
      </c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</row>
    <row r="6314">
      <c r="A6314" s="99" t="s">
        <v>13688</v>
      </c>
      <c r="B6314" s="168" t="s">
        <v>13689</v>
      </c>
      <c r="C6314" s="31" t="s">
        <v>1725</v>
      </c>
      <c r="D6314" s="168" t="s">
        <v>13690</v>
      </c>
      <c r="E6314" s="31" t="s">
        <v>13691</v>
      </c>
      <c r="F6314" s="31" t="s">
        <v>178</v>
      </c>
      <c r="G6314" s="163" t="s">
        <v>1728</v>
      </c>
      <c r="H6314" s="31" t="s">
        <v>1728</v>
      </c>
      <c r="I6314" s="168" t="s">
        <v>1729</v>
      </c>
      <c r="J6314" s="173">
        <v>1.0</v>
      </c>
      <c r="K6314" s="31" t="s">
        <v>82</v>
      </c>
      <c r="L6314" s="31" t="s">
        <v>134</v>
      </c>
      <c r="M6314" s="174">
        <v>45765.0</v>
      </c>
      <c r="N6314" s="31" t="s">
        <v>2</v>
      </c>
      <c r="O6314" s="173">
        <v>1.0</v>
      </c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</row>
    <row r="6315">
      <c r="A6315" s="99" t="s">
        <v>13692</v>
      </c>
      <c r="B6315" s="168" t="s">
        <v>13693</v>
      </c>
      <c r="C6315" s="31" t="s">
        <v>1725</v>
      </c>
      <c r="D6315" s="168" t="s">
        <v>13694</v>
      </c>
      <c r="E6315" s="31" t="s">
        <v>13695</v>
      </c>
      <c r="F6315" s="31" t="s">
        <v>513</v>
      </c>
      <c r="G6315" s="163" t="s">
        <v>1728</v>
      </c>
      <c r="H6315" s="31" t="s">
        <v>1728</v>
      </c>
      <c r="I6315" s="168" t="s">
        <v>1755</v>
      </c>
      <c r="J6315" s="173">
        <v>1.0</v>
      </c>
      <c r="K6315" s="31" t="s">
        <v>9</v>
      </c>
      <c r="L6315" s="31" t="s">
        <v>134</v>
      </c>
      <c r="M6315" s="174">
        <v>45765.0</v>
      </c>
      <c r="N6315" s="31" t="s">
        <v>2</v>
      </c>
      <c r="O6315" s="173">
        <v>1.0</v>
      </c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</row>
    <row r="6316">
      <c r="A6316" s="99" t="s">
        <v>13696</v>
      </c>
      <c r="B6316" s="168" t="s">
        <v>13457</v>
      </c>
      <c r="C6316" s="31" t="s">
        <v>1735</v>
      </c>
      <c r="D6316" s="168" t="s">
        <v>13458</v>
      </c>
      <c r="E6316" s="31" t="s">
        <v>13459</v>
      </c>
      <c r="F6316" s="31" t="s">
        <v>178</v>
      </c>
      <c r="G6316" s="168" t="s">
        <v>1749</v>
      </c>
      <c r="H6316" s="31" t="s">
        <v>1742</v>
      </c>
      <c r="I6316" s="168" t="s">
        <v>1729</v>
      </c>
      <c r="J6316" s="173">
        <v>1.0</v>
      </c>
      <c r="K6316" s="31" t="s">
        <v>82</v>
      </c>
      <c r="L6316" s="31" t="s">
        <v>134</v>
      </c>
      <c r="M6316" s="174">
        <v>45765.0</v>
      </c>
      <c r="N6316" s="31" t="s">
        <v>2</v>
      </c>
      <c r="O6316" s="173">
        <v>1.0</v>
      </c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</row>
    <row r="6317">
      <c r="A6317" s="99" t="s">
        <v>13697</v>
      </c>
      <c r="B6317" s="168" t="s">
        <v>13357</v>
      </c>
      <c r="C6317" s="31" t="s">
        <v>1735</v>
      </c>
      <c r="D6317" s="168" t="s">
        <v>13358</v>
      </c>
      <c r="E6317" s="31" t="s">
        <v>5036</v>
      </c>
      <c r="F6317" s="31" t="s">
        <v>132</v>
      </c>
      <c r="G6317" s="168" t="s">
        <v>8012</v>
      </c>
      <c r="H6317" s="31" t="s">
        <v>7841</v>
      </c>
      <c r="I6317" s="168" t="s">
        <v>1755</v>
      </c>
      <c r="J6317" s="173">
        <v>1.0</v>
      </c>
      <c r="K6317" s="31" t="s">
        <v>9</v>
      </c>
      <c r="L6317" s="31" t="s">
        <v>134</v>
      </c>
      <c r="M6317" s="174">
        <v>45765.0</v>
      </c>
      <c r="N6317" s="31" t="s">
        <v>2</v>
      </c>
      <c r="O6317" s="173">
        <v>1.0</v>
      </c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</row>
    <row r="6318">
      <c r="A6318" s="99" t="s">
        <v>13698</v>
      </c>
      <c r="B6318" s="168" t="s">
        <v>13357</v>
      </c>
      <c r="C6318" s="31" t="s">
        <v>1735</v>
      </c>
      <c r="D6318" s="168" t="s">
        <v>13358</v>
      </c>
      <c r="E6318" s="31" t="s">
        <v>5036</v>
      </c>
      <c r="F6318" s="31" t="s">
        <v>132</v>
      </c>
      <c r="G6318" s="168" t="s">
        <v>8012</v>
      </c>
      <c r="H6318" s="31" t="s">
        <v>7841</v>
      </c>
      <c r="I6318" s="168" t="s">
        <v>1729</v>
      </c>
      <c r="J6318" s="173">
        <v>1.0</v>
      </c>
      <c r="K6318" s="31" t="s">
        <v>82</v>
      </c>
      <c r="L6318" s="31" t="s">
        <v>134</v>
      </c>
      <c r="M6318" s="174">
        <v>45765.0</v>
      </c>
      <c r="N6318" s="31" t="s">
        <v>2</v>
      </c>
      <c r="O6318" s="173">
        <v>1.0</v>
      </c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</row>
    <row r="6319">
      <c r="A6319" s="99" t="s">
        <v>13699</v>
      </c>
      <c r="B6319" s="168" t="s">
        <v>13528</v>
      </c>
      <c r="C6319" s="31" t="s">
        <v>1732</v>
      </c>
      <c r="D6319" s="168" t="s">
        <v>13529</v>
      </c>
      <c r="E6319" s="31" t="s">
        <v>13530</v>
      </c>
      <c r="F6319" s="31" t="s">
        <v>129</v>
      </c>
      <c r="G6319" s="168" t="s">
        <v>8012</v>
      </c>
      <c r="H6319" s="31" t="s">
        <v>7841</v>
      </c>
      <c r="I6319" s="168" t="s">
        <v>1729</v>
      </c>
      <c r="J6319" s="173">
        <v>1.0</v>
      </c>
      <c r="K6319" s="31" t="s">
        <v>82</v>
      </c>
      <c r="L6319" s="31" t="s">
        <v>134</v>
      </c>
      <c r="M6319" s="174">
        <v>45765.0</v>
      </c>
      <c r="N6319" s="31" t="s">
        <v>2</v>
      </c>
      <c r="O6319" s="173">
        <v>1.0</v>
      </c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</row>
    <row r="6320">
      <c r="A6320" s="99" t="s">
        <v>13700</v>
      </c>
      <c r="B6320" s="168" t="s">
        <v>13478</v>
      </c>
      <c r="C6320" s="31" t="s">
        <v>1735</v>
      </c>
      <c r="D6320" s="168" t="s">
        <v>13479</v>
      </c>
      <c r="E6320" s="31" t="s">
        <v>3062</v>
      </c>
      <c r="F6320" s="31" t="s">
        <v>129</v>
      </c>
      <c r="G6320" s="168" t="s">
        <v>10510</v>
      </c>
      <c r="H6320" s="31" t="s">
        <v>10511</v>
      </c>
      <c r="I6320" s="168" t="s">
        <v>1755</v>
      </c>
      <c r="J6320" s="173">
        <v>1.0</v>
      </c>
      <c r="K6320" s="31" t="s">
        <v>9</v>
      </c>
      <c r="L6320" s="31" t="s">
        <v>134</v>
      </c>
      <c r="M6320" s="174">
        <v>45765.0</v>
      </c>
      <c r="N6320" s="31" t="s">
        <v>2</v>
      </c>
      <c r="O6320" s="173">
        <v>1.0</v>
      </c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</row>
    <row r="6321">
      <c r="A6321" s="99" t="s">
        <v>13701</v>
      </c>
      <c r="B6321" s="168" t="s">
        <v>13702</v>
      </c>
      <c r="C6321" s="31" t="s">
        <v>1725</v>
      </c>
      <c r="D6321" s="168" t="s">
        <v>13703</v>
      </c>
      <c r="E6321" s="31" t="s">
        <v>11634</v>
      </c>
      <c r="F6321" s="31" t="s">
        <v>401</v>
      </c>
      <c r="G6321" s="163" t="s">
        <v>1728</v>
      </c>
      <c r="H6321" s="31" t="s">
        <v>1728</v>
      </c>
      <c r="I6321" s="168" t="s">
        <v>1755</v>
      </c>
      <c r="J6321" s="173">
        <v>1.0</v>
      </c>
      <c r="K6321" s="31" t="s">
        <v>9</v>
      </c>
      <c r="L6321" s="31" t="s">
        <v>134</v>
      </c>
      <c r="M6321" s="174">
        <v>45765.0</v>
      </c>
      <c r="N6321" s="31" t="s">
        <v>2</v>
      </c>
      <c r="O6321" s="173">
        <v>1.0</v>
      </c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</row>
    <row r="6322">
      <c r="A6322" s="99" t="s">
        <v>13704</v>
      </c>
      <c r="B6322" s="168" t="s">
        <v>13365</v>
      </c>
      <c r="C6322" s="31" t="s">
        <v>1735</v>
      </c>
      <c r="D6322" s="168" t="s">
        <v>13366</v>
      </c>
      <c r="E6322" s="31" t="s">
        <v>13367</v>
      </c>
      <c r="F6322" s="31" t="s">
        <v>832</v>
      </c>
      <c r="G6322" s="168" t="s">
        <v>7876</v>
      </c>
      <c r="H6322" s="31" t="s">
        <v>7873</v>
      </c>
      <c r="I6322" s="168" t="s">
        <v>1729</v>
      </c>
      <c r="J6322" s="173">
        <v>1.0</v>
      </c>
      <c r="K6322" s="31" t="s">
        <v>82</v>
      </c>
      <c r="L6322" s="31" t="s">
        <v>134</v>
      </c>
      <c r="M6322" s="174">
        <v>45765.0</v>
      </c>
      <c r="N6322" s="31" t="s">
        <v>2</v>
      </c>
      <c r="O6322" s="173">
        <v>1.0</v>
      </c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</row>
    <row r="6323">
      <c r="A6323" s="99" t="s">
        <v>13705</v>
      </c>
      <c r="B6323" s="168" t="s">
        <v>13286</v>
      </c>
      <c r="C6323" s="31" t="s">
        <v>1735</v>
      </c>
      <c r="D6323" s="168" t="s">
        <v>13287</v>
      </c>
      <c r="E6323" s="31" t="s">
        <v>12199</v>
      </c>
      <c r="F6323" s="31" t="s">
        <v>725</v>
      </c>
      <c r="G6323" s="168" t="s">
        <v>7953</v>
      </c>
      <c r="H6323" s="31" t="s">
        <v>7912</v>
      </c>
      <c r="I6323" s="168" t="s">
        <v>1755</v>
      </c>
      <c r="J6323" s="173">
        <v>1.0</v>
      </c>
      <c r="K6323" s="31" t="s">
        <v>9</v>
      </c>
      <c r="L6323" s="31" t="s">
        <v>134</v>
      </c>
      <c r="M6323" s="174">
        <v>45765.0</v>
      </c>
      <c r="N6323" s="31" t="s">
        <v>2</v>
      </c>
      <c r="O6323" s="173">
        <v>1.0</v>
      </c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</row>
    <row r="6324">
      <c r="A6324" s="99" t="s">
        <v>13706</v>
      </c>
      <c r="B6324" s="168" t="s">
        <v>13545</v>
      </c>
      <c r="C6324" s="31" t="s">
        <v>1735</v>
      </c>
      <c r="D6324" s="168" t="s">
        <v>13546</v>
      </c>
      <c r="E6324" s="31" t="s">
        <v>13547</v>
      </c>
      <c r="F6324" s="31" t="s">
        <v>178</v>
      </c>
      <c r="G6324" s="168" t="s">
        <v>1749</v>
      </c>
      <c r="H6324" s="31" t="s">
        <v>1742</v>
      </c>
      <c r="I6324" s="168" t="s">
        <v>1755</v>
      </c>
      <c r="J6324" s="173">
        <v>1.0</v>
      </c>
      <c r="K6324" s="31" t="s">
        <v>9</v>
      </c>
      <c r="L6324" s="31" t="s">
        <v>134</v>
      </c>
      <c r="M6324" s="174">
        <v>45765.0</v>
      </c>
      <c r="N6324" s="31" t="s">
        <v>2</v>
      </c>
      <c r="O6324" s="173">
        <v>1.0</v>
      </c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</row>
    <row r="6325">
      <c r="A6325" s="99" t="s">
        <v>13707</v>
      </c>
      <c r="B6325" s="168" t="s">
        <v>13651</v>
      </c>
      <c r="C6325" s="31" t="s">
        <v>1732</v>
      </c>
      <c r="D6325" s="168" t="s">
        <v>13652</v>
      </c>
      <c r="E6325" s="31" t="s">
        <v>13653</v>
      </c>
      <c r="F6325" s="31" t="s">
        <v>401</v>
      </c>
      <c r="G6325" s="168" t="s">
        <v>8744</v>
      </c>
      <c r="H6325" s="31" t="s">
        <v>8048</v>
      </c>
      <c r="I6325" s="168" t="s">
        <v>1755</v>
      </c>
      <c r="J6325" s="173">
        <v>1.0</v>
      </c>
      <c r="K6325" s="31" t="s">
        <v>9</v>
      </c>
      <c r="L6325" s="31" t="s">
        <v>134</v>
      </c>
      <c r="M6325" s="174">
        <v>45765.0</v>
      </c>
      <c r="N6325" s="31" t="s">
        <v>2</v>
      </c>
      <c r="O6325" s="173">
        <v>1.0</v>
      </c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</row>
    <row r="6326">
      <c r="A6326" s="99" t="s">
        <v>13708</v>
      </c>
      <c r="B6326" s="168" t="s">
        <v>13583</v>
      </c>
      <c r="C6326" s="31" t="s">
        <v>1732</v>
      </c>
      <c r="D6326" s="168" t="s">
        <v>13584</v>
      </c>
      <c r="E6326" s="31" t="s">
        <v>13585</v>
      </c>
      <c r="F6326" s="31" t="s">
        <v>725</v>
      </c>
      <c r="G6326" s="168" t="s">
        <v>8012</v>
      </c>
      <c r="H6326" s="31" t="s">
        <v>7841</v>
      </c>
      <c r="I6326" s="168" t="s">
        <v>1729</v>
      </c>
      <c r="J6326" s="173">
        <v>1.0</v>
      </c>
      <c r="K6326" s="31" t="s">
        <v>82</v>
      </c>
      <c r="L6326" s="31" t="s">
        <v>134</v>
      </c>
      <c r="M6326" s="174">
        <v>45765.0</v>
      </c>
      <c r="N6326" s="31" t="s">
        <v>2</v>
      </c>
      <c r="O6326" s="173">
        <v>1.0</v>
      </c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</row>
    <row r="6327">
      <c r="A6327" s="99" t="s">
        <v>13709</v>
      </c>
      <c r="B6327" s="168" t="s">
        <v>13702</v>
      </c>
      <c r="C6327" s="31" t="s">
        <v>1732</v>
      </c>
      <c r="D6327" s="168" t="s">
        <v>13703</v>
      </c>
      <c r="E6327" s="31" t="s">
        <v>11634</v>
      </c>
      <c r="F6327" s="31" t="s">
        <v>401</v>
      </c>
      <c r="G6327" s="168" t="s">
        <v>8730</v>
      </c>
      <c r="H6327" s="31" t="s">
        <v>8731</v>
      </c>
      <c r="I6327" s="168" t="s">
        <v>1755</v>
      </c>
      <c r="J6327" s="173">
        <v>1.0</v>
      </c>
      <c r="K6327" s="31" t="s">
        <v>9</v>
      </c>
      <c r="L6327" s="31" t="s">
        <v>134</v>
      </c>
      <c r="M6327" s="174">
        <v>45765.0</v>
      </c>
      <c r="N6327" s="31" t="s">
        <v>2</v>
      </c>
      <c r="O6327" s="173">
        <v>1.0</v>
      </c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</row>
    <row r="6328">
      <c r="A6328" s="99" t="s">
        <v>13710</v>
      </c>
      <c r="B6328" s="168" t="s">
        <v>13711</v>
      </c>
      <c r="C6328" s="31" t="s">
        <v>1725</v>
      </c>
      <c r="D6328" s="168" t="s">
        <v>13712</v>
      </c>
      <c r="E6328" s="31" t="s">
        <v>1952</v>
      </c>
      <c r="F6328" s="31" t="s">
        <v>517</v>
      </c>
      <c r="G6328" s="163" t="s">
        <v>1728</v>
      </c>
      <c r="H6328" s="31" t="s">
        <v>1728</v>
      </c>
      <c r="I6328" s="168" t="s">
        <v>1755</v>
      </c>
      <c r="J6328" s="173">
        <v>1.0</v>
      </c>
      <c r="K6328" s="31" t="s">
        <v>9</v>
      </c>
      <c r="L6328" s="31" t="s">
        <v>134</v>
      </c>
      <c r="M6328" s="174">
        <v>45765.0</v>
      </c>
      <c r="N6328" s="31" t="s">
        <v>2</v>
      </c>
      <c r="O6328" s="173">
        <v>1.0</v>
      </c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</row>
    <row r="6329">
      <c r="A6329" s="99" t="s">
        <v>13713</v>
      </c>
      <c r="B6329" s="168" t="s">
        <v>13685</v>
      </c>
      <c r="C6329" s="31" t="s">
        <v>1732</v>
      </c>
      <c r="D6329" s="168" t="s">
        <v>13686</v>
      </c>
      <c r="E6329" s="31" t="s">
        <v>2429</v>
      </c>
      <c r="F6329" s="31" t="s">
        <v>830</v>
      </c>
      <c r="G6329" s="168" t="s">
        <v>6811</v>
      </c>
      <c r="H6329" s="31" t="s">
        <v>6812</v>
      </c>
      <c r="I6329" s="168" t="s">
        <v>1755</v>
      </c>
      <c r="J6329" s="173">
        <v>1.0</v>
      </c>
      <c r="K6329" s="31" t="s">
        <v>9</v>
      </c>
      <c r="L6329" s="31" t="s">
        <v>134</v>
      </c>
      <c r="M6329" s="174">
        <v>45765.0</v>
      </c>
      <c r="N6329" s="31" t="s">
        <v>2</v>
      </c>
      <c r="O6329" s="173">
        <v>1.0</v>
      </c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</row>
    <row r="6330">
      <c r="A6330" s="99" t="s">
        <v>13714</v>
      </c>
      <c r="B6330" s="168" t="s">
        <v>13428</v>
      </c>
      <c r="C6330" s="31" t="s">
        <v>1735</v>
      </c>
      <c r="D6330" s="168" t="s">
        <v>13429</v>
      </c>
      <c r="E6330" s="31" t="s">
        <v>13430</v>
      </c>
      <c r="F6330" s="31" t="s">
        <v>832</v>
      </c>
      <c r="G6330" s="168" t="s">
        <v>7876</v>
      </c>
      <c r="H6330" s="31" t="s">
        <v>7873</v>
      </c>
      <c r="I6330" s="168" t="s">
        <v>1729</v>
      </c>
      <c r="J6330" s="173">
        <v>1.0</v>
      </c>
      <c r="K6330" s="31" t="s">
        <v>82</v>
      </c>
      <c r="L6330" s="31" t="s">
        <v>134</v>
      </c>
      <c r="M6330" s="174">
        <v>45765.0</v>
      </c>
      <c r="N6330" s="31" t="s">
        <v>2</v>
      </c>
      <c r="O6330" s="173">
        <v>1.0</v>
      </c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</row>
    <row r="6331">
      <c r="A6331" s="99" t="s">
        <v>13715</v>
      </c>
      <c r="B6331" s="168" t="s">
        <v>13406</v>
      </c>
      <c r="C6331" s="31" t="s">
        <v>1735</v>
      </c>
      <c r="D6331" s="168" t="s">
        <v>13407</v>
      </c>
      <c r="E6331" s="31" t="s">
        <v>13408</v>
      </c>
      <c r="F6331" s="31" t="s">
        <v>178</v>
      </c>
      <c r="G6331" s="168" t="s">
        <v>1792</v>
      </c>
      <c r="H6331" s="31" t="s">
        <v>1779</v>
      </c>
      <c r="I6331" s="168" t="s">
        <v>1755</v>
      </c>
      <c r="J6331" s="173">
        <v>1.0</v>
      </c>
      <c r="K6331" s="31" t="s">
        <v>9</v>
      </c>
      <c r="L6331" s="31" t="s">
        <v>134</v>
      </c>
      <c r="M6331" s="174">
        <v>45765.0</v>
      </c>
      <c r="N6331" s="31" t="s">
        <v>2</v>
      </c>
      <c r="O6331" s="173">
        <v>1.0</v>
      </c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</row>
    <row r="6332">
      <c r="A6332" s="99" t="s">
        <v>13716</v>
      </c>
      <c r="B6332" s="168" t="s">
        <v>13481</v>
      </c>
      <c r="C6332" s="31" t="s">
        <v>1735</v>
      </c>
      <c r="D6332" s="168" t="s">
        <v>13482</v>
      </c>
      <c r="E6332" s="31" t="s">
        <v>13483</v>
      </c>
      <c r="F6332" s="31" t="s">
        <v>131</v>
      </c>
      <c r="G6332" s="168" t="s">
        <v>11502</v>
      </c>
      <c r="H6332" s="31" t="s">
        <v>11503</v>
      </c>
      <c r="I6332" s="168" t="s">
        <v>1729</v>
      </c>
      <c r="J6332" s="173">
        <v>1.0</v>
      </c>
      <c r="K6332" s="31" t="s">
        <v>82</v>
      </c>
      <c r="L6332" s="31" t="s">
        <v>134</v>
      </c>
      <c r="M6332" s="174">
        <v>45765.0</v>
      </c>
      <c r="N6332" s="31" t="s">
        <v>2</v>
      </c>
      <c r="O6332" s="173">
        <v>1.0</v>
      </c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</row>
    <row r="6333">
      <c r="A6333" s="99" t="s">
        <v>13717</v>
      </c>
      <c r="B6333" s="168" t="s">
        <v>13718</v>
      </c>
      <c r="C6333" s="31" t="s">
        <v>1725</v>
      </c>
      <c r="D6333" s="168" t="s">
        <v>13719</v>
      </c>
      <c r="E6333" s="31" t="s">
        <v>13720</v>
      </c>
      <c r="F6333" s="31" t="s">
        <v>725</v>
      </c>
      <c r="G6333" s="163" t="s">
        <v>1728</v>
      </c>
      <c r="H6333" s="31" t="s">
        <v>1728</v>
      </c>
      <c r="I6333" s="168" t="s">
        <v>1729</v>
      </c>
      <c r="J6333" s="173">
        <v>1.0</v>
      </c>
      <c r="K6333" s="31" t="s">
        <v>82</v>
      </c>
      <c r="L6333" s="31" t="s">
        <v>134</v>
      </c>
      <c r="M6333" s="174">
        <v>45765.0</v>
      </c>
      <c r="N6333" s="31" t="s">
        <v>2</v>
      </c>
      <c r="O6333" s="173">
        <v>1.0</v>
      </c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</row>
    <row r="6334">
      <c r="A6334" s="99" t="s">
        <v>13721</v>
      </c>
      <c r="B6334" s="168" t="s">
        <v>13718</v>
      </c>
      <c r="C6334" s="31" t="s">
        <v>1725</v>
      </c>
      <c r="D6334" s="168" t="s">
        <v>13719</v>
      </c>
      <c r="E6334" s="31" t="s">
        <v>13720</v>
      </c>
      <c r="F6334" s="31" t="s">
        <v>725</v>
      </c>
      <c r="G6334" s="163" t="s">
        <v>1728</v>
      </c>
      <c r="H6334" s="31" t="s">
        <v>1728</v>
      </c>
      <c r="I6334" s="168" t="s">
        <v>1755</v>
      </c>
      <c r="J6334" s="173">
        <v>1.0</v>
      </c>
      <c r="K6334" s="31" t="s">
        <v>9</v>
      </c>
      <c r="L6334" s="31" t="s">
        <v>134</v>
      </c>
      <c r="M6334" s="174">
        <v>45765.0</v>
      </c>
      <c r="N6334" s="31" t="s">
        <v>2</v>
      </c>
      <c r="O6334" s="173">
        <v>1.0</v>
      </c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</row>
    <row r="6335">
      <c r="A6335" s="99" t="s">
        <v>13722</v>
      </c>
      <c r="B6335" s="168" t="s">
        <v>13487</v>
      </c>
      <c r="C6335" s="31" t="s">
        <v>1735</v>
      </c>
      <c r="D6335" s="168" t="s">
        <v>13488</v>
      </c>
      <c r="E6335" s="31" t="s">
        <v>13489</v>
      </c>
      <c r="F6335" s="31" t="s">
        <v>725</v>
      </c>
      <c r="G6335" s="168" t="s">
        <v>6891</v>
      </c>
      <c r="H6335" s="31" t="s">
        <v>6719</v>
      </c>
      <c r="I6335" s="168" t="s">
        <v>1755</v>
      </c>
      <c r="J6335" s="173">
        <v>1.0</v>
      </c>
      <c r="K6335" s="31" t="s">
        <v>9</v>
      </c>
      <c r="L6335" s="31" t="s">
        <v>134</v>
      </c>
      <c r="M6335" s="174">
        <v>45765.0</v>
      </c>
      <c r="N6335" s="31" t="s">
        <v>2</v>
      </c>
      <c r="O6335" s="173">
        <v>1.0</v>
      </c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</row>
    <row r="6336">
      <c r="A6336" s="99" t="s">
        <v>13723</v>
      </c>
      <c r="B6336" s="168" t="s">
        <v>13651</v>
      </c>
      <c r="C6336" s="31" t="s">
        <v>1735</v>
      </c>
      <c r="D6336" s="168" t="s">
        <v>13652</v>
      </c>
      <c r="E6336" s="31" t="s">
        <v>13653</v>
      </c>
      <c r="F6336" s="31" t="s">
        <v>401</v>
      </c>
      <c r="G6336" s="168" t="s">
        <v>8744</v>
      </c>
      <c r="H6336" s="31" t="s">
        <v>8048</v>
      </c>
      <c r="I6336" s="168" t="s">
        <v>1755</v>
      </c>
      <c r="J6336" s="173">
        <v>1.0</v>
      </c>
      <c r="K6336" s="31" t="s">
        <v>9</v>
      </c>
      <c r="L6336" s="31" t="s">
        <v>134</v>
      </c>
      <c r="M6336" s="174">
        <v>45765.0</v>
      </c>
      <c r="N6336" s="31" t="s">
        <v>2</v>
      </c>
      <c r="O6336" s="173">
        <v>1.0</v>
      </c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</row>
    <row r="6337">
      <c r="A6337" s="99" t="s">
        <v>13724</v>
      </c>
      <c r="B6337" s="168" t="s">
        <v>13725</v>
      </c>
      <c r="C6337" s="31" t="s">
        <v>1725</v>
      </c>
      <c r="D6337" s="168" t="s">
        <v>13726</v>
      </c>
      <c r="E6337" s="31" t="s">
        <v>13727</v>
      </c>
      <c r="F6337" s="31" t="s">
        <v>132</v>
      </c>
      <c r="G6337" s="163" t="s">
        <v>1728</v>
      </c>
      <c r="H6337" s="31" t="s">
        <v>1728</v>
      </c>
      <c r="I6337" s="168" t="s">
        <v>1755</v>
      </c>
      <c r="J6337" s="173">
        <v>1.0</v>
      </c>
      <c r="K6337" s="31" t="s">
        <v>9</v>
      </c>
      <c r="L6337" s="31" t="s">
        <v>134</v>
      </c>
      <c r="M6337" s="174">
        <v>45765.0</v>
      </c>
      <c r="N6337" s="31" t="s">
        <v>2</v>
      </c>
      <c r="O6337" s="173">
        <v>1.0</v>
      </c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</row>
    <row r="6338">
      <c r="A6338" s="99" t="s">
        <v>13728</v>
      </c>
      <c r="B6338" s="168" t="s">
        <v>13729</v>
      </c>
      <c r="C6338" s="31" t="s">
        <v>1725</v>
      </c>
      <c r="D6338" s="168" t="s">
        <v>13730</v>
      </c>
      <c r="E6338" s="31" t="s">
        <v>13731</v>
      </c>
      <c r="F6338" s="31" t="s">
        <v>517</v>
      </c>
      <c r="G6338" s="163" t="s">
        <v>1728</v>
      </c>
      <c r="H6338" s="31" t="s">
        <v>1728</v>
      </c>
      <c r="I6338" s="168" t="s">
        <v>1755</v>
      </c>
      <c r="J6338" s="173">
        <v>1.0</v>
      </c>
      <c r="K6338" s="31" t="s">
        <v>9</v>
      </c>
      <c r="L6338" s="31" t="s">
        <v>134</v>
      </c>
      <c r="M6338" s="174">
        <v>45765.0</v>
      </c>
      <c r="N6338" s="31" t="s">
        <v>2</v>
      </c>
      <c r="O6338" s="173">
        <v>1.0</v>
      </c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</row>
    <row r="6339">
      <c r="A6339" s="99" t="s">
        <v>13732</v>
      </c>
      <c r="B6339" s="168" t="s">
        <v>13733</v>
      </c>
      <c r="C6339" s="31" t="s">
        <v>1725</v>
      </c>
      <c r="D6339" s="168" t="s">
        <v>13734</v>
      </c>
      <c r="E6339" s="31" t="s">
        <v>13735</v>
      </c>
      <c r="F6339" s="31" t="s">
        <v>517</v>
      </c>
      <c r="G6339" s="163" t="s">
        <v>1728</v>
      </c>
      <c r="H6339" s="31" t="s">
        <v>1728</v>
      </c>
      <c r="I6339" s="168" t="s">
        <v>1729</v>
      </c>
      <c r="J6339" s="173">
        <v>1.0</v>
      </c>
      <c r="K6339" s="31" t="s">
        <v>82</v>
      </c>
      <c r="L6339" s="31" t="s">
        <v>134</v>
      </c>
      <c r="M6339" s="174">
        <v>45765.0</v>
      </c>
      <c r="N6339" s="31" t="s">
        <v>2</v>
      </c>
      <c r="O6339" s="173">
        <v>1.0</v>
      </c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</row>
    <row r="6340">
      <c r="A6340" s="99" t="s">
        <v>13736</v>
      </c>
      <c r="B6340" s="168" t="s">
        <v>13725</v>
      </c>
      <c r="C6340" s="31" t="s">
        <v>1732</v>
      </c>
      <c r="D6340" s="168" t="s">
        <v>13726</v>
      </c>
      <c r="E6340" s="31" t="s">
        <v>13727</v>
      </c>
      <c r="F6340" s="31" t="s">
        <v>132</v>
      </c>
      <c r="G6340" s="168" t="s">
        <v>7953</v>
      </c>
      <c r="H6340" s="31" t="s">
        <v>7912</v>
      </c>
      <c r="I6340" s="168" t="s">
        <v>1755</v>
      </c>
      <c r="J6340" s="173">
        <v>1.0</v>
      </c>
      <c r="K6340" s="31" t="s">
        <v>9</v>
      </c>
      <c r="L6340" s="31" t="s">
        <v>134</v>
      </c>
      <c r="M6340" s="174">
        <v>45765.0</v>
      </c>
      <c r="N6340" s="31" t="s">
        <v>2</v>
      </c>
      <c r="O6340" s="173">
        <v>1.0</v>
      </c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</row>
    <row r="6341">
      <c r="A6341" s="99" t="s">
        <v>13737</v>
      </c>
      <c r="B6341" s="168" t="s">
        <v>13678</v>
      </c>
      <c r="C6341" s="31" t="s">
        <v>1732</v>
      </c>
      <c r="D6341" s="168" t="s">
        <v>13679</v>
      </c>
      <c r="E6341" s="31" t="s">
        <v>13680</v>
      </c>
      <c r="F6341" s="31" t="s">
        <v>403</v>
      </c>
      <c r="G6341" s="168" t="s">
        <v>1792</v>
      </c>
      <c r="H6341" s="31" t="s">
        <v>1779</v>
      </c>
      <c r="I6341" s="168" t="s">
        <v>1755</v>
      </c>
      <c r="J6341" s="173">
        <v>1.0</v>
      </c>
      <c r="K6341" s="31" t="s">
        <v>9</v>
      </c>
      <c r="L6341" s="31" t="s">
        <v>134</v>
      </c>
      <c r="M6341" s="174">
        <v>45765.0</v>
      </c>
      <c r="N6341" s="31" t="s">
        <v>2</v>
      </c>
      <c r="O6341" s="173">
        <v>1.0</v>
      </c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</row>
    <row r="6342">
      <c r="A6342" s="99" t="s">
        <v>13738</v>
      </c>
      <c r="B6342" s="168" t="s">
        <v>13656</v>
      </c>
      <c r="C6342" s="31" t="s">
        <v>1732</v>
      </c>
      <c r="D6342" s="168" t="s">
        <v>13657</v>
      </c>
      <c r="E6342" s="31" t="s">
        <v>13658</v>
      </c>
      <c r="F6342" s="31" t="s">
        <v>513</v>
      </c>
      <c r="G6342" s="168" t="s">
        <v>8730</v>
      </c>
      <c r="H6342" s="31" t="s">
        <v>8731</v>
      </c>
      <c r="I6342" s="168" t="s">
        <v>1729</v>
      </c>
      <c r="J6342" s="173">
        <v>1.0</v>
      </c>
      <c r="K6342" s="31" t="s">
        <v>82</v>
      </c>
      <c r="L6342" s="31" t="s">
        <v>134</v>
      </c>
      <c r="M6342" s="174">
        <v>45765.0</v>
      </c>
      <c r="N6342" s="31" t="s">
        <v>2</v>
      </c>
      <c r="O6342" s="173">
        <v>1.0</v>
      </c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</row>
    <row r="6343">
      <c r="A6343" s="99" t="s">
        <v>13739</v>
      </c>
      <c r="B6343" s="168" t="s">
        <v>13639</v>
      </c>
      <c r="C6343" s="31" t="s">
        <v>1735</v>
      </c>
      <c r="D6343" s="168" t="s">
        <v>13640</v>
      </c>
      <c r="E6343" s="31" t="s">
        <v>13641</v>
      </c>
      <c r="F6343" s="31" t="s">
        <v>178</v>
      </c>
      <c r="G6343" s="168" t="s">
        <v>1749</v>
      </c>
      <c r="H6343" s="31" t="s">
        <v>1742</v>
      </c>
      <c r="I6343" s="168" t="s">
        <v>1729</v>
      </c>
      <c r="J6343" s="173">
        <v>1.0</v>
      </c>
      <c r="K6343" s="31" t="s">
        <v>82</v>
      </c>
      <c r="L6343" s="31" t="s">
        <v>134</v>
      </c>
      <c r="M6343" s="174">
        <v>45765.0</v>
      </c>
      <c r="N6343" s="31" t="s">
        <v>2</v>
      </c>
      <c r="O6343" s="173">
        <v>1.0</v>
      </c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</row>
    <row r="6344">
      <c r="A6344" s="99" t="s">
        <v>13740</v>
      </c>
      <c r="B6344" s="168" t="s">
        <v>13661</v>
      </c>
      <c r="C6344" s="31" t="s">
        <v>1732</v>
      </c>
      <c r="D6344" s="168" t="s">
        <v>13662</v>
      </c>
      <c r="E6344" s="31" t="s">
        <v>13663</v>
      </c>
      <c r="F6344" s="31" t="s">
        <v>513</v>
      </c>
      <c r="G6344" s="168" t="s">
        <v>8730</v>
      </c>
      <c r="H6344" s="31" t="s">
        <v>8731</v>
      </c>
      <c r="I6344" s="168" t="s">
        <v>1729</v>
      </c>
      <c r="J6344" s="173">
        <v>1.0</v>
      </c>
      <c r="K6344" s="31" t="s">
        <v>82</v>
      </c>
      <c r="L6344" s="31" t="s">
        <v>134</v>
      </c>
      <c r="M6344" s="174">
        <v>45765.0</v>
      </c>
      <c r="N6344" s="31" t="s">
        <v>2</v>
      </c>
      <c r="O6344" s="173">
        <v>1.0</v>
      </c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</row>
    <row r="6345">
      <c r="A6345" s="99" t="s">
        <v>13741</v>
      </c>
      <c r="B6345" s="168" t="s">
        <v>13742</v>
      </c>
      <c r="C6345" s="31" t="s">
        <v>1725</v>
      </c>
      <c r="D6345" s="168" t="s">
        <v>13743</v>
      </c>
      <c r="E6345" s="31" t="s">
        <v>13744</v>
      </c>
      <c r="F6345" s="31" t="s">
        <v>131</v>
      </c>
      <c r="G6345" s="163" t="s">
        <v>1728</v>
      </c>
      <c r="H6345" s="31" t="s">
        <v>1728</v>
      </c>
      <c r="I6345" s="168" t="s">
        <v>1729</v>
      </c>
      <c r="J6345" s="173">
        <v>1.0</v>
      </c>
      <c r="K6345" s="31" t="s">
        <v>82</v>
      </c>
      <c r="L6345" s="31" t="s">
        <v>134</v>
      </c>
      <c r="M6345" s="174">
        <v>45765.0</v>
      </c>
      <c r="N6345" s="31" t="s">
        <v>2</v>
      </c>
      <c r="O6345" s="173">
        <v>1.0</v>
      </c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</row>
    <row r="6346">
      <c r="A6346" s="99" t="s">
        <v>13745</v>
      </c>
      <c r="B6346" s="168" t="s">
        <v>13685</v>
      </c>
      <c r="C6346" s="31" t="s">
        <v>1735</v>
      </c>
      <c r="D6346" s="168" t="s">
        <v>13686</v>
      </c>
      <c r="E6346" s="31" t="s">
        <v>2429</v>
      </c>
      <c r="F6346" s="31" t="s">
        <v>830</v>
      </c>
      <c r="G6346" s="168" t="s">
        <v>6811</v>
      </c>
      <c r="H6346" s="31" t="s">
        <v>6812</v>
      </c>
      <c r="I6346" s="168" t="s">
        <v>1755</v>
      </c>
      <c r="J6346" s="173">
        <v>1.0</v>
      </c>
      <c r="K6346" s="31" t="s">
        <v>9</v>
      </c>
      <c r="L6346" s="31" t="s">
        <v>134</v>
      </c>
      <c r="M6346" s="174">
        <v>45765.0</v>
      </c>
      <c r="N6346" s="31" t="s">
        <v>2</v>
      </c>
      <c r="O6346" s="173">
        <v>1.0</v>
      </c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</row>
    <row r="6347">
      <c r="A6347" s="99" t="s">
        <v>13746</v>
      </c>
      <c r="B6347" s="168" t="s">
        <v>13711</v>
      </c>
      <c r="C6347" s="31" t="s">
        <v>1732</v>
      </c>
      <c r="D6347" s="168" t="s">
        <v>13712</v>
      </c>
      <c r="E6347" s="31" t="s">
        <v>1952</v>
      </c>
      <c r="F6347" s="31" t="s">
        <v>517</v>
      </c>
      <c r="G6347" s="168" t="s">
        <v>6811</v>
      </c>
      <c r="H6347" s="31" t="s">
        <v>6812</v>
      </c>
      <c r="I6347" s="168" t="s">
        <v>1755</v>
      </c>
      <c r="J6347" s="173">
        <v>1.0</v>
      </c>
      <c r="K6347" s="31" t="s">
        <v>9</v>
      </c>
      <c r="L6347" s="31" t="s">
        <v>134</v>
      </c>
      <c r="M6347" s="174">
        <v>45765.0</v>
      </c>
      <c r="N6347" s="31" t="s">
        <v>2</v>
      </c>
      <c r="O6347" s="173">
        <v>1.0</v>
      </c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</row>
    <row r="6348">
      <c r="A6348" s="99" t="s">
        <v>13747</v>
      </c>
      <c r="B6348" s="168" t="s">
        <v>13634</v>
      </c>
      <c r="C6348" s="31" t="s">
        <v>1735</v>
      </c>
      <c r="D6348" s="168" t="s">
        <v>13635</v>
      </c>
      <c r="E6348" s="31" t="s">
        <v>13636</v>
      </c>
      <c r="F6348" s="31" t="s">
        <v>132</v>
      </c>
      <c r="G6348" s="168" t="s">
        <v>11502</v>
      </c>
      <c r="H6348" s="31" t="s">
        <v>11503</v>
      </c>
      <c r="I6348" s="168" t="s">
        <v>1729</v>
      </c>
      <c r="J6348" s="173">
        <v>2.0</v>
      </c>
      <c r="K6348" s="31" t="s">
        <v>82</v>
      </c>
      <c r="L6348" s="31" t="s">
        <v>134</v>
      </c>
      <c r="M6348" s="174">
        <v>45765.0</v>
      </c>
      <c r="N6348" s="31" t="s">
        <v>2</v>
      </c>
      <c r="O6348" s="173">
        <v>2.0</v>
      </c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</row>
    <row r="6349">
      <c r="A6349" s="99" t="s">
        <v>13748</v>
      </c>
      <c r="B6349" s="168" t="s">
        <v>13749</v>
      </c>
      <c r="C6349" s="31" t="s">
        <v>1725</v>
      </c>
      <c r="D6349" s="168" t="s">
        <v>13750</v>
      </c>
      <c r="E6349" s="31" t="s">
        <v>13751</v>
      </c>
      <c r="F6349" s="31" t="s">
        <v>401</v>
      </c>
      <c r="G6349" s="163" t="s">
        <v>1728</v>
      </c>
      <c r="H6349" s="31" t="s">
        <v>1728</v>
      </c>
      <c r="I6349" s="168" t="s">
        <v>1755</v>
      </c>
      <c r="J6349" s="173">
        <v>1.0</v>
      </c>
      <c r="K6349" s="31" t="s">
        <v>9</v>
      </c>
      <c r="L6349" s="31" t="s">
        <v>134</v>
      </c>
      <c r="M6349" s="174">
        <v>45765.0</v>
      </c>
      <c r="N6349" s="31" t="s">
        <v>2</v>
      </c>
      <c r="O6349" s="173">
        <v>1.0</v>
      </c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</row>
    <row r="6350">
      <c r="A6350" s="99" t="s">
        <v>13752</v>
      </c>
      <c r="B6350" s="168" t="s">
        <v>13753</v>
      </c>
      <c r="C6350" s="31" t="s">
        <v>1725</v>
      </c>
      <c r="D6350" s="168" t="s">
        <v>13754</v>
      </c>
      <c r="E6350" s="31" t="s">
        <v>11154</v>
      </c>
      <c r="F6350" s="31" t="s">
        <v>178</v>
      </c>
      <c r="G6350" s="163" t="s">
        <v>1728</v>
      </c>
      <c r="H6350" s="31" t="s">
        <v>1728</v>
      </c>
      <c r="I6350" s="168" t="s">
        <v>1755</v>
      </c>
      <c r="J6350" s="173">
        <v>1.0</v>
      </c>
      <c r="K6350" s="31" t="s">
        <v>9</v>
      </c>
      <c r="L6350" s="31" t="s">
        <v>134</v>
      </c>
      <c r="M6350" s="174">
        <v>45765.0</v>
      </c>
      <c r="N6350" s="31" t="s">
        <v>2</v>
      </c>
      <c r="O6350" s="173">
        <v>1.0</v>
      </c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</row>
    <row r="6351">
      <c r="A6351" s="99" t="s">
        <v>13755</v>
      </c>
      <c r="B6351" s="168" t="s">
        <v>13665</v>
      </c>
      <c r="C6351" s="31" t="s">
        <v>1732</v>
      </c>
      <c r="D6351" s="168" t="s">
        <v>13666</v>
      </c>
      <c r="E6351" s="31" t="s">
        <v>13667</v>
      </c>
      <c r="F6351" s="31" t="s">
        <v>178</v>
      </c>
      <c r="G6351" s="168" t="s">
        <v>8744</v>
      </c>
      <c r="H6351" s="31" t="s">
        <v>8048</v>
      </c>
      <c r="I6351" s="168" t="s">
        <v>1729</v>
      </c>
      <c r="J6351" s="173">
        <v>1.0</v>
      </c>
      <c r="K6351" s="31" t="s">
        <v>82</v>
      </c>
      <c r="L6351" s="31" t="s">
        <v>134</v>
      </c>
      <c r="M6351" s="174">
        <v>45765.0</v>
      </c>
      <c r="N6351" s="31" t="s">
        <v>2</v>
      </c>
      <c r="O6351" s="173">
        <v>1.0</v>
      </c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</row>
    <row r="6352">
      <c r="A6352" s="99" t="s">
        <v>13756</v>
      </c>
      <c r="B6352" s="168" t="s">
        <v>13689</v>
      </c>
      <c r="C6352" s="31" t="s">
        <v>1732</v>
      </c>
      <c r="D6352" s="168" t="s">
        <v>13690</v>
      </c>
      <c r="E6352" s="31" t="s">
        <v>13691</v>
      </c>
      <c r="F6352" s="31" t="s">
        <v>178</v>
      </c>
      <c r="G6352" s="168" t="s">
        <v>8744</v>
      </c>
      <c r="H6352" s="31" t="s">
        <v>8048</v>
      </c>
      <c r="I6352" s="168" t="s">
        <v>1729</v>
      </c>
      <c r="J6352" s="173">
        <v>1.0</v>
      </c>
      <c r="K6352" s="31" t="s">
        <v>82</v>
      </c>
      <c r="L6352" s="31" t="s">
        <v>134</v>
      </c>
      <c r="M6352" s="174">
        <v>45765.0</v>
      </c>
      <c r="N6352" s="31" t="s">
        <v>2</v>
      </c>
      <c r="O6352" s="173">
        <v>1.0</v>
      </c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</row>
    <row r="6353">
      <c r="A6353" s="99" t="s">
        <v>13757</v>
      </c>
      <c r="B6353" s="168" t="s">
        <v>13646</v>
      </c>
      <c r="C6353" s="31" t="s">
        <v>1735</v>
      </c>
      <c r="D6353" s="168" t="s">
        <v>13647</v>
      </c>
      <c r="E6353" s="31" t="s">
        <v>13648</v>
      </c>
      <c r="F6353" s="31" t="s">
        <v>132</v>
      </c>
      <c r="G6353" s="168" t="s">
        <v>11502</v>
      </c>
      <c r="H6353" s="31" t="s">
        <v>11503</v>
      </c>
      <c r="I6353" s="168" t="s">
        <v>1755</v>
      </c>
      <c r="J6353" s="173">
        <v>1.0</v>
      </c>
      <c r="K6353" s="31" t="s">
        <v>9</v>
      </c>
      <c r="L6353" s="31" t="s">
        <v>134</v>
      </c>
      <c r="M6353" s="174">
        <v>45765.0</v>
      </c>
      <c r="N6353" s="31" t="s">
        <v>2</v>
      </c>
      <c r="O6353" s="173">
        <v>1.0</v>
      </c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</row>
    <row r="6354">
      <c r="A6354" s="99" t="s">
        <v>13758</v>
      </c>
      <c r="B6354" s="168" t="s">
        <v>13646</v>
      </c>
      <c r="C6354" s="31" t="s">
        <v>1735</v>
      </c>
      <c r="D6354" s="168" t="s">
        <v>13647</v>
      </c>
      <c r="E6354" s="31" t="s">
        <v>13648</v>
      </c>
      <c r="F6354" s="31" t="s">
        <v>132</v>
      </c>
      <c r="G6354" s="168" t="s">
        <v>11502</v>
      </c>
      <c r="H6354" s="31" t="s">
        <v>11503</v>
      </c>
      <c r="I6354" s="168" t="s">
        <v>1729</v>
      </c>
      <c r="J6354" s="173">
        <v>1.0</v>
      </c>
      <c r="K6354" s="31" t="s">
        <v>82</v>
      </c>
      <c r="L6354" s="31" t="s">
        <v>134</v>
      </c>
      <c r="M6354" s="174">
        <v>45765.0</v>
      </c>
      <c r="N6354" s="31" t="s">
        <v>2</v>
      </c>
      <c r="O6354" s="173">
        <v>1.0</v>
      </c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</row>
    <row r="6355">
      <c r="A6355" s="99" t="s">
        <v>13759</v>
      </c>
      <c r="B6355" s="168" t="s">
        <v>13507</v>
      </c>
      <c r="C6355" s="31" t="s">
        <v>1735</v>
      </c>
      <c r="D6355" s="168" t="s">
        <v>13508</v>
      </c>
      <c r="E6355" s="31" t="s">
        <v>13509</v>
      </c>
      <c r="F6355" s="31" t="s">
        <v>517</v>
      </c>
      <c r="G6355" s="168" t="s">
        <v>7876</v>
      </c>
      <c r="H6355" s="31" t="s">
        <v>7873</v>
      </c>
      <c r="I6355" s="168" t="s">
        <v>1755</v>
      </c>
      <c r="J6355" s="173">
        <v>1.0</v>
      </c>
      <c r="K6355" s="31" t="s">
        <v>9</v>
      </c>
      <c r="L6355" s="31" t="s">
        <v>134</v>
      </c>
      <c r="M6355" s="174">
        <v>45765.0</v>
      </c>
      <c r="N6355" s="31" t="s">
        <v>2</v>
      </c>
      <c r="O6355" s="173">
        <v>1.0</v>
      </c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</row>
    <row r="6356">
      <c r="A6356" s="99" t="s">
        <v>13760</v>
      </c>
      <c r="B6356" s="168" t="s">
        <v>13729</v>
      </c>
      <c r="C6356" s="31" t="s">
        <v>1732</v>
      </c>
      <c r="D6356" s="168" t="s">
        <v>13730</v>
      </c>
      <c r="E6356" s="31" t="s">
        <v>13731</v>
      </c>
      <c r="F6356" s="31" t="s">
        <v>517</v>
      </c>
      <c r="G6356" s="168" t="s">
        <v>6736</v>
      </c>
      <c r="H6356" s="31" t="s">
        <v>6716</v>
      </c>
      <c r="I6356" s="168" t="s">
        <v>1755</v>
      </c>
      <c r="J6356" s="173">
        <v>1.0</v>
      </c>
      <c r="K6356" s="31" t="s">
        <v>9</v>
      </c>
      <c r="L6356" s="31" t="s">
        <v>134</v>
      </c>
      <c r="M6356" s="174">
        <v>45765.0</v>
      </c>
      <c r="N6356" s="31" t="s">
        <v>2</v>
      </c>
      <c r="O6356" s="173">
        <v>1.0</v>
      </c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</row>
    <row r="6357">
      <c r="A6357" s="99" t="s">
        <v>13761</v>
      </c>
      <c r="B6357" s="168" t="s">
        <v>13762</v>
      </c>
      <c r="C6357" s="31" t="s">
        <v>1725</v>
      </c>
      <c r="D6357" s="168" t="s">
        <v>13763</v>
      </c>
      <c r="E6357" s="31" t="s">
        <v>13764</v>
      </c>
      <c r="F6357" s="31" t="s">
        <v>830</v>
      </c>
      <c r="G6357" s="163" t="s">
        <v>1728</v>
      </c>
      <c r="H6357" s="31" t="s">
        <v>1728</v>
      </c>
      <c r="I6357" s="168" t="s">
        <v>1755</v>
      </c>
      <c r="J6357" s="173">
        <v>1.0</v>
      </c>
      <c r="K6357" s="31" t="s">
        <v>9</v>
      </c>
      <c r="L6357" s="31" t="s">
        <v>134</v>
      </c>
      <c r="M6357" s="174">
        <v>45765.0</v>
      </c>
      <c r="N6357" s="31" t="s">
        <v>2</v>
      </c>
      <c r="O6357" s="173">
        <v>1.0</v>
      </c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</row>
    <row r="6358">
      <c r="A6358" s="99" t="s">
        <v>13765</v>
      </c>
      <c r="B6358" s="168" t="s">
        <v>13333</v>
      </c>
      <c r="C6358" s="31" t="s">
        <v>1735</v>
      </c>
      <c r="D6358" s="168" t="s">
        <v>13334</v>
      </c>
      <c r="E6358" s="31" t="s">
        <v>13335</v>
      </c>
      <c r="F6358" s="31" t="s">
        <v>129</v>
      </c>
      <c r="G6358" s="168" t="s">
        <v>10510</v>
      </c>
      <c r="H6358" s="31" t="s">
        <v>10511</v>
      </c>
      <c r="I6358" s="168" t="s">
        <v>1755</v>
      </c>
      <c r="J6358" s="173">
        <v>1.0</v>
      </c>
      <c r="K6358" s="31" t="s">
        <v>9</v>
      </c>
      <c r="L6358" s="31" t="s">
        <v>134</v>
      </c>
      <c r="M6358" s="174">
        <v>45765.0</v>
      </c>
      <c r="N6358" s="31" t="s">
        <v>2</v>
      </c>
      <c r="O6358" s="173">
        <v>1.0</v>
      </c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</row>
    <row r="6359">
      <c r="A6359" s="99" t="s">
        <v>13766</v>
      </c>
      <c r="B6359" s="168" t="s">
        <v>13333</v>
      </c>
      <c r="C6359" s="31" t="s">
        <v>1735</v>
      </c>
      <c r="D6359" s="168" t="s">
        <v>13334</v>
      </c>
      <c r="E6359" s="31" t="s">
        <v>13335</v>
      </c>
      <c r="F6359" s="31" t="s">
        <v>129</v>
      </c>
      <c r="G6359" s="168" t="s">
        <v>10510</v>
      </c>
      <c r="H6359" s="31" t="s">
        <v>10511</v>
      </c>
      <c r="I6359" s="168" t="s">
        <v>1729</v>
      </c>
      <c r="J6359" s="173">
        <v>1.0</v>
      </c>
      <c r="K6359" s="31" t="s">
        <v>82</v>
      </c>
      <c r="L6359" s="31" t="s">
        <v>134</v>
      </c>
      <c r="M6359" s="174">
        <v>45765.0</v>
      </c>
      <c r="N6359" s="31" t="s">
        <v>2</v>
      </c>
      <c r="O6359" s="173">
        <v>1.0</v>
      </c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</row>
    <row r="6360">
      <c r="A6360" s="99" t="s">
        <v>13767</v>
      </c>
      <c r="B6360" s="168" t="s">
        <v>13718</v>
      </c>
      <c r="C6360" s="31" t="s">
        <v>1732</v>
      </c>
      <c r="D6360" s="168" t="s">
        <v>13719</v>
      </c>
      <c r="E6360" s="31" t="s">
        <v>13720</v>
      </c>
      <c r="F6360" s="31" t="s">
        <v>725</v>
      </c>
      <c r="G6360" s="168" t="s">
        <v>8012</v>
      </c>
      <c r="H6360" s="31" t="s">
        <v>7841</v>
      </c>
      <c r="I6360" s="168" t="s">
        <v>1755</v>
      </c>
      <c r="J6360" s="173">
        <v>1.0</v>
      </c>
      <c r="K6360" s="31" t="s">
        <v>9</v>
      </c>
      <c r="L6360" s="31" t="s">
        <v>134</v>
      </c>
      <c r="M6360" s="174">
        <v>45765.0</v>
      </c>
      <c r="N6360" s="31" t="s">
        <v>2</v>
      </c>
      <c r="O6360" s="173">
        <v>1.0</v>
      </c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</row>
    <row r="6361">
      <c r="A6361" s="99" t="s">
        <v>13768</v>
      </c>
      <c r="B6361" s="168" t="s">
        <v>13678</v>
      </c>
      <c r="C6361" s="31" t="s">
        <v>1735</v>
      </c>
      <c r="D6361" s="168" t="s">
        <v>13679</v>
      </c>
      <c r="E6361" s="31" t="s">
        <v>13680</v>
      </c>
      <c r="F6361" s="31" t="s">
        <v>403</v>
      </c>
      <c r="G6361" s="168" t="s">
        <v>1792</v>
      </c>
      <c r="H6361" s="31" t="s">
        <v>1779</v>
      </c>
      <c r="I6361" s="168" t="s">
        <v>1755</v>
      </c>
      <c r="J6361" s="173">
        <v>1.0</v>
      </c>
      <c r="K6361" s="31" t="s">
        <v>9</v>
      </c>
      <c r="L6361" s="31" t="s">
        <v>134</v>
      </c>
      <c r="M6361" s="174">
        <v>45765.0</v>
      </c>
      <c r="N6361" s="31" t="s">
        <v>2</v>
      </c>
      <c r="O6361" s="173">
        <v>1.0</v>
      </c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</row>
    <row r="6362">
      <c r="A6362" s="99" t="s">
        <v>13769</v>
      </c>
      <c r="B6362" s="168" t="s">
        <v>13693</v>
      </c>
      <c r="C6362" s="31" t="s">
        <v>1732</v>
      </c>
      <c r="D6362" s="168" t="s">
        <v>13694</v>
      </c>
      <c r="E6362" s="31" t="s">
        <v>13695</v>
      </c>
      <c r="F6362" s="31" t="s">
        <v>513</v>
      </c>
      <c r="G6362" s="168" t="s">
        <v>1792</v>
      </c>
      <c r="H6362" s="31" t="s">
        <v>1779</v>
      </c>
      <c r="I6362" s="168" t="s">
        <v>1755</v>
      </c>
      <c r="J6362" s="173">
        <v>1.0</v>
      </c>
      <c r="K6362" s="31" t="s">
        <v>9</v>
      </c>
      <c r="L6362" s="31" t="s">
        <v>134</v>
      </c>
      <c r="M6362" s="174">
        <v>45765.0</v>
      </c>
      <c r="N6362" s="31" t="s">
        <v>2</v>
      </c>
      <c r="O6362" s="173">
        <v>1.0</v>
      </c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</row>
    <row r="6363">
      <c r="A6363" s="99" t="s">
        <v>13770</v>
      </c>
      <c r="B6363" s="168" t="s">
        <v>13656</v>
      </c>
      <c r="C6363" s="31" t="s">
        <v>1735</v>
      </c>
      <c r="D6363" s="168" t="s">
        <v>13657</v>
      </c>
      <c r="E6363" s="31" t="s">
        <v>13658</v>
      </c>
      <c r="F6363" s="31" t="s">
        <v>513</v>
      </c>
      <c r="G6363" s="168" t="s">
        <v>8730</v>
      </c>
      <c r="H6363" s="31" t="s">
        <v>8731</v>
      </c>
      <c r="I6363" s="168" t="s">
        <v>1755</v>
      </c>
      <c r="J6363" s="173">
        <v>1.0</v>
      </c>
      <c r="K6363" s="31" t="s">
        <v>9</v>
      </c>
      <c r="L6363" s="31" t="s">
        <v>134</v>
      </c>
      <c r="M6363" s="174">
        <v>45765.0</v>
      </c>
      <c r="N6363" s="31" t="s">
        <v>2</v>
      </c>
      <c r="O6363" s="173">
        <v>1.0</v>
      </c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</row>
    <row r="6364">
      <c r="A6364" s="99" t="s">
        <v>13771</v>
      </c>
      <c r="B6364" s="168" t="s">
        <v>13656</v>
      </c>
      <c r="C6364" s="31" t="s">
        <v>1735</v>
      </c>
      <c r="D6364" s="168" t="s">
        <v>13657</v>
      </c>
      <c r="E6364" s="31" t="s">
        <v>13658</v>
      </c>
      <c r="F6364" s="31" t="s">
        <v>513</v>
      </c>
      <c r="G6364" s="168" t="s">
        <v>8730</v>
      </c>
      <c r="H6364" s="31" t="s">
        <v>8731</v>
      </c>
      <c r="I6364" s="168" t="s">
        <v>1729</v>
      </c>
      <c r="J6364" s="173">
        <v>1.0</v>
      </c>
      <c r="K6364" s="31" t="s">
        <v>82</v>
      </c>
      <c r="L6364" s="31" t="s">
        <v>134</v>
      </c>
      <c r="M6364" s="174">
        <v>45765.0</v>
      </c>
      <c r="N6364" s="31" t="s">
        <v>2</v>
      </c>
      <c r="O6364" s="173">
        <v>1.0</v>
      </c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</row>
    <row r="6365">
      <c r="A6365" s="99" t="s">
        <v>13772</v>
      </c>
      <c r="B6365" s="168" t="s">
        <v>13725</v>
      </c>
      <c r="C6365" s="31" t="s">
        <v>1735</v>
      </c>
      <c r="D6365" s="168" t="s">
        <v>13726</v>
      </c>
      <c r="E6365" s="31" t="s">
        <v>13727</v>
      </c>
      <c r="F6365" s="31" t="s">
        <v>132</v>
      </c>
      <c r="G6365" s="168" t="s">
        <v>7953</v>
      </c>
      <c r="H6365" s="31" t="s">
        <v>7912</v>
      </c>
      <c r="I6365" s="168" t="s">
        <v>1755</v>
      </c>
      <c r="J6365" s="173">
        <v>1.0</v>
      </c>
      <c r="K6365" s="31" t="s">
        <v>9</v>
      </c>
      <c r="L6365" s="31" t="s">
        <v>134</v>
      </c>
      <c r="M6365" s="174">
        <v>45765.0</v>
      </c>
      <c r="N6365" s="31" t="s">
        <v>2</v>
      </c>
      <c r="O6365" s="173">
        <v>1.0</v>
      </c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</row>
    <row r="6366">
      <c r="A6366" s="99" t="s">
        <v>13773</v>
      </c>
      <c r="B6366" s="168" t="s">
        <v>13729</v>
      </c>
      <c r="C6366" s="31" t="s">
        <v>1735</v>
      </c>
      <c r="D6366" s="168" t="s">
        <v>13730</v>
      </c>
      <c r="E6366" s="31" t="s">
        <v>13731</v>
      </c>
      <c r="F6366" s="31" t="s">
        <v>517</v>
      </c>
      <c r="G6366" s="168" t="s">
        <v>6736</v>
      </c>
      <c r="H6366" s="31" t="s">
        <v>6716</v>
      </c>
      <c r="I6366" s="168" t="s">
        <v>1755</v>
      </c>
      <c r="J6366" s="173">
        <v>1.0</v>
      </c>
      <c r="K6366" s="31" t="s">
        <v>9</v>
      </c>
      <c r="L6366" s="31" t="s">
        <v>134</v>
      </c>
      <c r="M6366" s="174">
        <v>45765.0</v>
      </c>
      <c r="N6366" s="31" t="s">
        <v>2</v>
      </c>
      <c r="O6366" s="173">
        <v>1.0</v>
      </c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</row>
    <row r="6367">
      <c r="A6367" s="99" t="s">
        <v>13774</v>
      </c>
      <c r="B6367" s="168" t="s">
        <v>13733</v>
      </c>
      <c r="C6367" s="31" t="s">
        <v>1732</v>
      </c>
      <c r="D6367" s="168" t="s">
        <v>13734</v>
      </c>
      <c r="E6367" s="31" t="s">
        <v>13735</v>
      </c>
      <c r="F6367" s="31" t="s">
        <v>517</v>
      </c>
      <c r="G6367" s="168" t="s">
        <v>6736</v>
      </c>
      <c r="H6367" s="31" t="s">
        <v>6716</v>
      </c>
      <c r="I6367" s="168" t="s">
        <v>1729</v>
      </c>
      <c r="J6367" s="173">
        <v>1.0</v>
      </c>
      <c r="K6367" s="31" t="s">
        <v>82</v>
      </c>
      <c r="L6367" s="31" t="s">
        <v>134</v>
      </c>
      <c r="M6367" s="174">
        <v>45765.0</v>
      </c>
      <c r="N6367" s="31" t="s">
        <v>2</v>
      </c>
      <c r="O6367" s="173">
        <v>1.0</v>
      </c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</row>
    <row r="6368">
      <c r="A6368" s="99" t="s">
        <v>13775</v>
      </c>
      <c r="B6368" s="168" t="s">
        <v>13733</v>
      </c>
      <c r="C6368" s="31" t="s">
        <v>1735</v>
      </c>
      <c r="D6368" s="168" t="s">
        <v>13734</v>
      </c>
      <c r="E6368" s="31" t="s">
        <v>13735</v>
      </c>
      <c r="F6368" s="31" t="s">
        <v>517</v>
      </c>
      <c r="G6368" s="168" t="s">
        <v>6736</v>
      </c>
      <c r="H6368" s="31" t="s">
        <v>6716</v>
      </c>
      <c r="I6368" s="168" t="s">
        <v>1729</v>
      </c>
      <c r="J6368" s="173">
        <v>1.0</v>
      </c>
      <c r="K6368" s="31" t="s">
        <v>82</v>
      </c>
      <c r="L6368" s="31" t="s">
        <v>134</v>
      </c>
      <c r="M6368" s="174">
        <v>45765.0</v>
      </c>
      <c r="N6368" s="31" t="s">
        <v>2</v>
      </c>
      <c r="O6368" s="173">
        <v>1.0</v>
      </c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</row>
    <row r="6369">
      <c r="A6369" s="99" t="s">
        <v>13776</v>
      </c>
      <c r="B6369" s="168" t="s">
        <v>13762</v>
      </c>
      <c r="C6369" s="31" t="s">
        <v>1732</v>
      </c>
      <c r="D6369" s="168" t="s">
        <v>13763</v>
      </c>
      <c r="E6369" s="31" t="s">
        <v>13764</v>
      </c>
      <c r="F6369" s="31" t="s">
        <v>830</v>
      </c>
      <c r="G6369" s="168" t="s">
        <v>6736</v>
      </c>
      <c r="H6369" s="31" t="s">
        <v>6716</v>
      </c>
      <c r="I6369" s="168" t="s">
        <v>1755</v>
      </c>
      <c r="J6369" s="173">
        <v>1.0</v>
      </c>
      <c r="K6369" s="31" t="s">
        <v>9</v>
      </c>
      <c r="L6369" s="31" t="s">
        <v>134</v>
      </c>
      <c r="M6369" s="174">
        <v>45765.0</v>
      </c>
      <c r="N6369" s="31" t="s">
        <v>2</v>
      </c>
      <c r="O6369" s="173">
        <v>1.0</v>
      </c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</row>
    <row r="6370">
      <c r="A6370" s="99" t="s">
        <v>13777</v>
      </c>
      <c r="B6370" s="168" t="s">
        <v>13711</v>
      </c>
      <c r="C6370" s="31" t="s">
        <v>1735</v>
      </c>
      <c r="D6370" s="168" t="s">
        <v>13712</v>
      </c>
      <c r="E6370" s="31" t="s">
        <v>1952</v>
      </c>
      <c r="F6370" s="31" t="s">
        <v>517</v>
      </c>
      <c r="G6370" s="168" t="s">
        <v>6811</v>
      </c>
      <c r="H6370" s="31" t="s">
        <v>6812</v>
      </c>
      <c r="I6370" s="168" t="s">
        <v>1755</v>
      </c>
      <c r="J6370" s="173">
        <v>1.0</v>
      </c>
      <c r="K6370" s="31" t="s">
        <v>9</v>
      </c>
      <c r="L6370" s="31" t="s">
        <v>134</v>
      </c>
      <c r="M6370" s="174">
        <v>45765.0</v>
      </c>
      <c r="N6370" s="31" t="s">
        <v>2</v>
      </c>
      <c r="O6370" s="173">
        <v>1.0</v>
      </c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</row>
    <row r="6371">
      <c r="A6371" s="99" t="s">
        <v>13778</v>
      </c>
      <c r="B6371" s="168" t="s">
        <v>13779</v>
      </c>
      <c r="C6371" s="31" t="s">
        <v>1725</v>
      </c>
      <c r="D6371" s="168" t="s">
        <v>13780</v>
      </c>
      <c r="E6371" s="31" t="s">
        <v>13781</v>
      </c>
      <c r="F6371" s="31" t="s">
        <v>401</v>
      </c>
      <c r="G6371" s="163" t="s">
        <v>1728</v>
      </c>
      <c r="H6371" s="31" t="s">
        <v>1728</v>
      </c>
      <c r="I6371" s="168" t="s">
        <v>1729</v>
      </c>
      <c r="J6371" s="173">
        <v>1.0</v>
      </c>
      <c r="K6371" s="31" t="s">
        <v>82</v>
      </c>
      <c r="L6371" s="31" t="s">
        <v>134</v>
      </c>
      <c r="M6371" s="174">
        <v>45765.0</v>
      </c>
      <c r="N6371" s="31" t="s">
        <v>2</v>
      </c>
      <c r="O6371" s="173">
        <v>1.0</v>
      </c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</row>
    <row r="6372">
      <c r="A6372" s="99" t="s">
        <v>13782</v>
      </c>
      <c r="B6372" s="168" t="s">
        <v>13783</v>
      </c>
      <c r="C6372" s="31" t="s">
        <v>1725</v>
      </c>
      <c r="D6372" s="168" t="s">
        <v>13784</v>
      </c>
      <c r="E6372" s="31" t="s">
        <v>13785</v>
      </c>
      <c r="F6372" s="31" t="s">
        <v>132</v>
      </c>
      <c r="G6372" s="163" t="s">
        <v>1728</v>
      </c>
      <c r="H6372" s="31" t="s">
        <v>1728</v>
      </c>
      <c r="I6372" s="168" t="s">
        <v>1755</v>
      </c>
      <c r="J6372" s="173">
        <v>1.0</v>
      </c>
      <c r="K6372" s="31" t="s">
        <v>9</v>
      </c>
      <c r="L6372" s="31" t="s">
        <v>134</v>
      </c>
      <c r="M6372" s="174">
        <v>45765.0</v>
      </c>
      <c r="N6372" s="31" t="s">
        <v>2</v>
      </c>
      <c r="O6372" s="173">
        <v>1.0</v>
      </c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</row>
    <row r="6373">
      <c r="A6373" s="99" t="s">
        <v>13786</v>
      </c>
      <c r="B6373" s="168" t="s">
        <v>13783</v>
      </c>
      <c r="C6373" s="31" t="s">
        <v>1732</v>
      </c>
      <c r="D6373" s="168" t="s">
        <v>13784</v>
      </c>
      <c r="E6373" s="31" t="s">
        <v>13785</v>
      </c>
      <c r="F6373" s="31" t="s">
        <v>132</v>
      </c>
      <c r="G6373" s="168" t="s">
        <v>7953</v>
      </c>
      <c r="H6373" s="31" t="s">
        <v>7912</v>
      </c>
      <c r="I6373" s="168" t="s">
        <v>1755</v>
      </c>
      <c r="J6373" s="173">
        <v>1.0</v>
      </c>
      <c r="K6373" s="31" t="s">
        <v>9</v>
      </c>
      <c r="L6373" s="31" t="s">
        <v>134</v>
      </c>
      <c r="M6373" s="174">
        <v>45765.0</v>
      </c>
      <c r="N6373" s="31" t="s">
        <v>2</v>
      </c>
      <c r="O6373" s="173">
        <v>1.0</v>
      </c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</row>
    <row r="6374">
      <c r="A6374" s="99" t="s">
        <v>13787</v>
      </c>
      <c r="B6374" s="168" t="s">
        <v>13788</v>
      </c>
      <c r="C6374" s="31" t="s">
        <v>1725</v>
      </c>
      <c r="D6374" s="168" t="s">
        <v>13789</v>
      </c>
      <c r="E6374" s="31" t="s">
        <v>13790</v>
      </c>
      <c r="F6374" s="31" t="s">
        <v>401</v>
      </c>
      <c r="G6374" s="163" t="s">
        <v>1728</v>
      </c>
      <c r="H6374" s="31" t="s">
        <v>1728</v>
      </c>
      <c r="I6374" s="168" t="s">
        <v>1755</v>
      </c>
      <c r="J6374" s="173">
        <v>1.0</v>
      </c>
      <c r="K6374" s="31" t="s">
        <v>9</v>
      </c>
      <c r="L6374" s="31" t="s">
        <v>134</v>
      </c>
      <c r="M6374" s="174">
        <v>45765.0</v>
      </c>
      <c r="N6374" s="31" t="s">
        <v>2</v>
      </c>
      <c r="O6374" s="173">
        <v>1.0</v>
      </c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</row>
    <row r="6375">
      <c r="A6375" s="99" t="s">
        <v>13791</v>
      </c>
      <c r="B6375" s="168" t="s">
        <v>13792</v>
      </c>
      <c r="C6375" s="31" t="s">
        <v>1725</v>
      </c>
      <c r="D6375" s="168" t="s">
        <v>13793</v>
      </c>
      <c r="E6375" s="31" t="s">
        <v>4865</v>
      </c>
      <c r="F6375" s="31" t="s">
        <v>401</v>
      </c>
      <c r="G6375" s="163" t="s">
        <v>1728</v>
      </c>
      <c r="H6375" s="31" t="s">
        <v>1728</v>
      </c>
      <c r="I6375" s="168" t="s">
        <v>1755</v>
      </c>
      <c r="J6375" s="173">
        <v>1.0</v>
      </c>
      <c r="K6375" s="31" t="s">
        <v>9</v>
      </c>
      <c r="L6375" s="31" t="s">
        <v>134</v>
      </c>
      <c r="M6375" s="174">
        <v>45765.0</v>
      </c>
      <c r="N6375" s="31" t="s">
        <v>2</v>
      </c>
      <c r="O6375" s="173">
        <v>1.0</v>
      </c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</row>
    <row r="6376">
      <c r="A6376" s="99" t="s">
        <v>13794</v>
      </c>
      <c r="B6376" s="168" t="s">
        <v>13583</v>
      </c>
      <c r="C6376" s="31" t="s">
        <v>1735</v>
      </c>
      <c r="D6376" s="168" t="s">
        <v>13584</v>
      </c>
      <c r="E6376" s="31" t="s">
        <v>13585</v>
      </c>
      <c r="F6376" s="31" t="s">
        <v>725</v>
      </c>
      <c r="G6376" s="168" t="s">
        <v>6891</v>
      </c>
      <c r="H6376" s="31" t="s">
        <v>6719</v>
      </c>
      <c r="I6376" s="168" t="s">
        <v>1729</v>
      </c>
      <c r="J6376" s="173">
        <v>1.0</v>
      </c>
      <c r="K6376" s="31" t="s">
        <v>82</v>
      </c>
      <c r="L6376" s="31" t="s">
        <v>134</v>
      </c>
      <c r="M6376" s="174">
        <v>45765.0</v>
      </c>
      <c r="N6376" s="31" t="s">
        <v>2</v>
      </c>
      <c r="O6376" s="173">
        <v>1.0</v>
      </c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</row>
    <row r="6377">
      <c r="A6377" s="99" t="s">
        <v>13795</v>
      </c>
      <c r="B6377" s="168" t="s">
        <v>13796</v>
      </c>
      <c r="C6377" s="31" t="s">
        <v>1725</v>
      </c>
      <c r="D6377" s="168" t="s">
        <v>13797</v>
      </c>
      <c r="E6377" s="31" t="s">
        <v>13798</v>
      </c>
      <c r="F6377" s="31" t="s">
        <v>178</v>
      </c>
      <c r="G6377" s="163" t="s">
        <v>1728</v>
      </c>
      <c r="H6377" s="31" t="s">
        <v>1728</v>
      </c>
      <c r="I6377" s="168" t="s">
        <v>1729</v>
      </c>
      <c r="J6377" s="173">
        <v>1.0</v>
      </c>
      <c r="K6377" s="31" t="s">
        <v>82</v>
      </c>
      <c r="L6377" s="31" t="s">
        <v>134</v>
      </c>
      <c r="M6377" s="174">
        <v>45765.0</v>
      </c>
      <c r="N6377" s="31" t="s">
        <v>2</v>
      </c>
      <c r="O6377" s="173">
        <v>1.0</v>
      </c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</row>
    <row r="6378">
      <c r="A6378" s="99" t="s">
        <v>13799</v>
      </c>
      <c r="B6378" s="168" t="s">
        <v>13800</v>
      </c>
      <c r="C6378" s="31" t="s">
        <v>1725</v>
      </c>
      <c r="D6378" s="168" t="s">
        <v>13801</v>
      </c>
      <c r="E6378" s="31" t="s">
        <v>13802</v>
      </c>
      <c r="F6378" s="31" t="s">
        <v>830</v>
      </c>
      <c r="G6378" s="163" t="s">
        <v>1728</v>
      </c>
      <c r="H6378" s="31" t="s">
        <v>1728</v>
      </c>
      <c r="I6378" s="168" t="s">
        <v>1729</v>
      </c>
      <c r="J6378" s="173">
        <v>1.0</v>
      </c>
      <c r="K6378" s="31" t="s">
        <v>82</v>
      </c>
      <c r="L6378" s="31" t="s">
        <v>134</v>
      </c>
      <c r="M6378" s="174">
        <v>45765.0</v>
      </c>
      <c r="N6378" s="31" t="s">
        <v>2</v>
      </c>
      <c r="O6378" s="173">
        <v>1.0</v>
      </c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</row>
    <row r="6379">
      <c r="A6379" s="99" t="s">
        <v>13803</v>
      </c>
      <c r="B6379" s="168" t="s">
        <v>13800</v>
      </c>
      <c r="C6379" s="31" t="s">
        <v>1732</v>
      </c>
      <c r="D6379" s="168" t="s">
        <v>13801</v>
      </c>
      <c r="E6379" s="31" t="s">
        <v>13802</v>
      </c>
      <c r="F6379" s="31" t="s">
        <v>830</v>
      </c>
      <c r="G6379" s="168" t="s">
        <v>6736</v>
      </c>
      <c r="H6379" s="31" t="s">
        <v>6716</v>
      </c>
      <c r="I6379" s="168" t="s">
        <v>1729</v>
      </c>
      <c r="J6379" s="173">
        <v>1.0</v>
      </c>
      <c r="K6379" s="31" t="s">
        <v>82</v>
      </c>
      <c r="L6379" s="31" t="s">
        <v>134</v>
      </c>
      <c r="M6379" s="174">
        <v>45765.0</v>
      </c>
      <c r="N6379" s="31" t="s">
        <v>2</v>
      </c>
      <c r="O6379" s="173">
        <v>1.0</v>
      </c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</row>
    <row r="6380">
      <c r="A6380" s="99" t="s">
        <v>13804</v>
      </c>
      <c r="B6380" s="168" t="s">
        <v>13805</v>
      </c>
      <c r="C6380" s="31" t="s">
        <v>1725</v>
      </c>
      <c r="D6380" s="168" t="s">
        <v>13806</v>
      </c>
      <c r="E6380" s="31" t="s">
        <v>13807</v>
      </c>
      <c r="F6380" s="31" t="s">
        <v>401</v>
      </c>
      <c r="G6380" s="163" t="s">
        <v>1728</v>
      </c>
      <c r="H6380" s="31" t="s">
        <v>1728</v>
      </c>
      <c r="I6380" s="168" t="s">
        <v>1729</v>
      </c>
      <c r="J6380" s="173">
        <v>1.0</v>
      </c>
      <c r="K6380" s="31" t="s">
        <v>82</v>
      </c>
      <c r="L6380" s="31" t="s">
        <v>134</v>
      </c>
      <c r="M6380" s="174">
        <v>45765.0</v>
      </c>
      <c r="N6380" s="31" t="s">
        <v>2</v>
      </c>
      <c r="O6380" s="173">
        <v>1.0</v>
      </c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</row>
    <row r="6381">
      <c r="A6381" s="99" t="s">
        <v>13808</v>
      </c>
      <c r="B6381" s="168" t="s">
        <v>13528</v>
      </c>
      <c r="C6381" s="31" t="s">
        <v>1735</v>
      </c>
      <c r="D6381" s="168" t="s">
        <v>13529</v>
      </c>
      <c r="E6381" s="31" t="s">
        <v>13530</v>
      </c>
      <c r="F6381" s="31" t="s">
        <v>129</v>
      </c>
      <c r="G6381" s="168" t="s">
        <v>11502</v>
      </c>
      <c r="H6381" s="31" t="s">
        <v>11503</v>
      </c>
      <c r="I6381" s="168" t="s">
        <v>1729</v>
      </c>
      <c r="J6381" s="173">
        <v>1.0</v>
      </c>
      <c r="K6381" s="31" t="s">
        <v>82</v>
      </c>
      <c r="L6381" s="31" t="s">
        <v>134</v>
      </c>
      <c r="M6381" s="174">
        <v>45765.0</v>
      </c>
      <c r="N6381" s="31" t="s">
        <v>2</v>
      </c>
      <c r="O6381" s="173">
        <v>1.0</v>
      </c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</row>
    <row r="6382">
      <c r="A6382" s="99" t="s">
        <v>13809</v>
      </c>
      <c r="B6382" s="168" t="s">
        <v>13810</v>
      </c>
      <c r="C6382" s="31" t="s">
        <v>1725</v>
      </c>
      <c r="D6382" s="168" t="s">
        <v>13811</v>
      </c>
      <c r="E6382" s="31" t="s">
        <v>13812</v>
      </c>
      <c r="F6382" s="31" t="s">
        <v>129</v>
      </c>
      <c r="G6382" s="163" t="s">
        <v>1728</v>
      </c>
      <c r="H6382" s="31" t="s">
        <v>1728</v>
      </c>
      <c r="I6382" s="168" t="s">
        <v>1755</v>
      </c>
      <c r="J6382" s="173">
        <v>1.0</v>
      </c>
      <c r="K6382" s="31" t="s">
        <v>9</v>
      </c>
      <c r="L6382" s="31" t="s">
        <v>134</v>
      </c>
      <c r="M6382" s="174">
        <v>45765.0</v>
      </c>
      <c r="N6382" s="31" t="s">
        <v>2</v>
      </c>
      <c r="O6382" s="173">
        <v>1.0</v>
      </c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</row>
    <row r="6383">
      <c r="A6383" s="99" t="s">
        <v>13813</v>
      </c>
      <c r="B6383" s="168" t="s">
        <v>13661</v>
      </c>
      <c r="C6383" s="31" t="s">
        <v>1735</v>
      </c>
      <c r="D6383" s="168" t="s">
        <v>13662</v>
      </c>
      <c r="E6383" s="31" t="s">
        <v>13663</v>
      </c>
      <c r="F6383" s="31" t="s">
        <v>513</v>
      </c>
      <c r="G6383" s="168" t="s">
        <v>8730</v>
      </c>
      <c r="H6383" s="31" t="s">
        <v>8731</v>
      </c>
      <c r="I6383" s="168" t="s">
        <v>1729</v>
      </c>
      <c r="J6383" s="173">
        <v>1.0</v>
      </c>
      <c r="K6383" s="31" t="s">
        <v>82</v>
      </c>
      <c r="L6383" s="31" t="s">
        <v>134</v>
      </c>
      <c r="M6383" s="174">
        <v>45765.0</v>
      </c>
      <c r="N6383" s="31" t="s">
        <v>2</v>
      </c>
      <c r="O6383" s="173">
        <v>1.0</v>
      </c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</row>
    <row r="6384">
      <c r="A6384" s="99" t="s">
        <v>13814</v>
      </c>
      <c r="B6384" s="168" t="s">
        <v>13742</v>
      </c>
      <c r="C6384" s="31" t="s">
        <v>1732</v>
      </c>
      <c r="D6384" s="168" t="s">
        <v>13743</v>
      </c>
      <c r="E6384" s="31" t="s">
        <v>13744</v>
      </c>
      <c r="F6384" s="31" t="s">
        <v>131</v>
      </c>
      <c r="G6384" s="168" t="s">
        <v>10510</v>
      </c>
      <c r="H6384" s="31" t="s">
        <v>10511</v>
      </c>
      <c r="I6384" s="168" t="s">
        <v>1729</v>
      </c>
      <c r="J6384" s="173">
        <v>1.0</v>
      </c>
      <c r="K6384" s="31" t="s">
        <v>82</v>
      </c>
      <c r="L6384" s="31" t="s">
        <v>134</v>
      </c>
      <c r="M6384" s="174">
        <v>45765.0</v>
      </c>
      <c r="N6384" s="31" t="s">
        <v>2</v>
      </c>
      <c r="O6384" s="173">
        <v>1.0</v>
      </c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</row>
    <row r="6385">
      <c r="A6385" s="99" t="s">
        <v>13815</v>
      </c>
      <c r="B6385" s="168" t="s">
        <v>13749</v>
      </c>
      <c r="C6385" s="31" t="s">
        <v>1732</v>
      </c>
      <c r="D6385" s="168" t="s">
        <v>13750</v>
      </c>
      <c r="E6385" s="31" t="s">
        <v>13751</v>
      </c>
      <c r="F6385" s="31" t="s">
        <v>401</v>
      </c>
      <c r="G6385" s="168" t="s">
        <v>1749</v>
      </c>
      <c r="H6385" s="31" t="s">
        <v>1742</v>
      </c>
      <c r="I6385" s="168" t="s">
        <v>1755</v>
      </c>
      <c r="J6385" s="173">
        <v>1.0</v>
      </c>
      <c r="K6385" s="31" t="s">
        <v>9</v>
      </c>
      <c r="L6385" s="31" t="s">
        <v>134</v>
      </c>
      <c r="M6385" s="174">
        <v>45765.0</v>
      </c>
      <c r="N6385" s="31" t="s">
        <v>2</v>
      </c>
      <c r="O6385" s="173">
        <v>1.0</v>
      </c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</row>
    <row r="6386">
      <c r="A6386" s="99" t="s">
        <v>13816</v>
      </c>
      <c r="B6386" s="168" t="s">
        <v>13810</v>
      </c>
      <c r="C6386" s="31" t="s">
        <v>1732</v>
      </c>
      <c r="D6386" s="168" t="s">
        <v>13811</v>
      </c>
      <c r="E6386" s="31" t="s">
        <v>13812</v>
      </c>
      <c r="F6386" s="31" t="s">
        <v>129</v>
      </c>
      <c r="G6386" s="168" t="s">
        <v>8012</v>
      </c>
      <c r="H6386" s="31" t="s">
        <v>7841</v>
      </c>
      <c r="I6386" s="168" t="s">
        <v>1755</v>
      </c>
      <c r="J6386" s="173">
        <v>1.0</v>
      </c>
      <c r="K6386" s="31" t="s">
        <v>9</v>
      </c>
      <c r="L6386" s="31" t="s">
        <v>134</v>
      </c>
      <c r="M6386" s="174">
        <v>45765.0</v>
      </c>
      <c r="N6386" s="31" t="s">
        <v>2</v>
      </c>
      <c r="O6386" s="173">
        <v>1.0</v>
      </c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</row>
    <row r="6387">
      <c r="A6387" s="99" t="s">
        <v>13817</v>
      </c>
      <c r="B6387" s="168" t="s">
        <v>13762</v>
      </c>
      <c r="C6387" s="31" t="s">
        <v>1735</v>
      </c>
      <c r="D6387" s="168" t="s">
        <v>13763</v>
      </c>
      <c r="E6387" s="31" t="s">
        <v>13764</v>
      </c>
      <c r="F6387" s="31" t="s">
        <v>830</v>
      </c>
      <c r="G6387" s="168" t="s">
        <v>6736</v>
      </c>
      <c r="H6387" s="31" t="s">
        <v>6716</v>
      </c>
      <c r="I6387" s="168" t="s">
        <v>1755</v>
      </c>
      <c r="J6387" s="173">
        <v>1.0</v>
      </c>
      <c r="K6387" s="31" t="s">
        <v>9</v>
      </c>
      <c r="L6387" s="31" t="s">
        <v>134</v>
      </c>
      <c r="M6387" s="174">
        <v>45765.0</v>
      </c>
      <c r="N6387" s="31" t="s">
        <v>2</v>
      </c>
      <c r="O6387" s="173">
        <v>1.0</v>
      </c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</row>
    <row r="6388">
      <c r="A6388" s="99" t="s">
        <v>13818</v>
      </c>
      <c r="B6388" s="168" t="s">
        <v>13819</v>
      </c>
      <c r="C6388" s="31" t="s">
        <v>1725</v>
      </c>
      <c r="D6388" s="168" t="s">
        <v>13820</v>
      </c>
      <c r="E6388" s="31" t="s">
        <v>13821</v>
      </c>
      <c r="F6388" s="31" t="s">
        <v>401</v>
      </c>
      <c r="G6388" s="163" t="s">
        <v>1728</v>
      </c>
      <c r="H6388" s="31" t="s">
        <v>1728</v>
      </c>
      <c r="I6388" s="168" t="s">
        <v>1755</v>
      </c>
      <c r="J6388" s="173">
        <v>1.0</v>
      </c>
      <c r="K6388" s="31" t="s">
        <v>9</v>
      </c>
      <c r="L6388" s="31" t="s">
        <v>134</v>
      </c>
      <c r="M6388" s="174">
        <v>45765.0</v>
      </c>
      <c r="N6388" s="31" t="s">
        <v>2</v>
      </c>
      <c r="O6388" s="173">
        <v>1.0</v>
      </c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</row>
    <row r="6389">
      <c r="A6389" s="99" t="s">
        <v>13822</v>
      </c>
      <c r="B6389" s="168" t="s">
        <v>13823</v>
      </c>
      <c r="C6389" s="31" t="s">
        <v>1725</v>
      </c>
      <c r="D6389" s="168" t="s">
        <v>13824</v>
      </c>
      <c r="E6389" s="31" t="s">
        <v>13825</v>
      </c>
      <c r="F6389" s="31" t="s">
        <v>403</v>
      </c>
      <c r="G6389" s="163" t="s">
        <v>1728</v>
      </c>
      <c r="H6389" s="31" t="s">
        <v>1728</v>
      </c>
      <c r="I6389" s="168" t="s">
        <v>1729</v>
      </c>
      <c r="J6389" s="173">
        <v>1.0</v>
      </c>
      <c r="K6389" s="31" t="s">
        <v>82</v>
      </c>
      <c r="L6389" s="31" t="s">
        <v>134</v>
      </c>
      <c r="M6389" s="174">
        <v>45765.0</v>
      </c>
      <c r="N6389" s="31" t="s">
        <v>2</v>
      </c>
      <c r="O6389" s="173">
        <v>1.0</v>
      </c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</row>
    <row r="6390">
      <c r="A6390" s="99" t="s">
        <v>13826</v>
      </c>
      <c r="B6390" s="168" t="s">
        <v>13827</v>
      </c>
      <c r="C6390" s="31" t="s">
        <v>1725</v>
      </c>
      <c r="D6390" s="168" t="s">
        <v>13828</v>
      </c>
      <c r="E6390" s="31" t="s">
        <v>13829</v>
      </c>
      <c r="F6390" s="31" t="s">
        <v>830</v>
      </c>
      <c r="G6390" s="163" t="s">
        <v>1728</v>
      </c>
      <c r="H6390" s="31" t="s">
        <v>1728</v>
      </c>
      <c r="I6390" s="168" t="s">
        <v>1755</v>
      </c>
      <c r="J6390" s="173">
        <v>1.0</v>
      </c>
      <c r="K6390" s="31" t="s">
        <v>9</v>
      </c>
      <c r="L6390" s="31" t="s">
        <v>134</v>
      </c>
      <c r="M6390" s="174">
        <v>45765.0</v>
      </c>
      <c r="N6390" s="31" t="s">
        <v>2</v>
      </c>
      <c r="O6390" s="173">
        <v>1.0</v>
      </c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</row>
    <row r="6391">
      <c r="A6391" s="99" t="s">
        <v>13830</v>
      </c>
      <c r="B6391" s="168" t="s">
        <v>13753</v>
      </c>
      <c r="C6391" s="31" t="s">
        <v>1732</v>
      </c>
      <c r="D6391" s="168" t="s">
        <v>13754</v>
      </c>
      <c r="E6391" s="31" t="s">
        <v>11154</v>
      </c>
      <c r="F6391" s="31" t="s">
        <v>178</v>
      </c>
      <c r="G6391" s="168" t="s">
        <v>1736</v>
      </c>
      <c r="H6391" s="31" t="s">
        <v>1733</v>
      </c>
      <c r="I6391" s="168" t="s">
        <v>1755</v>
      </c>
      <c r="J6391" s="173">
        <v>1.0</v>
      </c>
      <c r="K6391" s="31" t="s">
        <v>9</v>
      </c>
      <c r="L6391" s="31" t="s">
        <v>134</v>
      </c>
      <c r="M6391" s="174">
        <v>45765.0</v>
      </c>
      <c r="N6391" s="31" t="s">
        <v>2</v>
      </c>
      <c r="O6391" s="173">
        <v>1.0</v>
      </c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</row>
    <row r="6392">
      <c r="A6392" s="99" t="s">
        <v>13831</v>
      </c>
      <c r="B6392" s="168" t="s">
        <v>13693</v>
      </c>
      <c r="C6392" s="31" t="s">
        <v>1735</v>
      </c>
      <c r="D6392" s="168" t="s">
        <v>13694</v>
      </c>
      <c r="E6392" s="31" t="s">
        <v>13695</v>
      </c>
      <c r="F6392" s="31" t="s">
        <v>513</v>
      </c>
      <c r="G6392" s="168" t="s">
        <v>1792</v>
      </c>
      <c r="H6392" s="31" t="s">
        <v>1779</v>
      </c>
      <c r="I6392" s="168" t="s">
        <v>1755</v>
      </c>
      <c r="J6392" s="173">
        <v>1.0</v>
      </c>
      <c r="K6392" s="31" t="s">
        <v>9</v>
      </c>
      <c r="L6392" s="31" t="s">
        <v>134</v>
      </c>
      <c r="M6392" s="174">
        <v>45765.0</v>
      </c>
      <c r="N6392" s="31" t="s">
        <v>2</v>
      </c>
      <c r="O6392" s="173">
        <v>1.0</v>
      </c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</row>
    <row r="6393">
      <c r="A6393" s="99" t="s">
        <v>13832</v>
      </c>
      <c r="B6393" s="168" t="s">
        <v>13827</v>
      </c>
      <c r="C6393" s="31" t="s">
        <v>1732</v>
      </c>
      <c r="D6393" s="168" t="s">
        <v>13828</v>
      </c>
      <c r="E6393" s="31" t="s">
        <v>13829</v>
      </c>
      <c r="F6393" s="31" t="s">
        <v>830</v>
      </c>
      <c r="G6393" s="168" t="s">
        <v>6811</v>
      </c>
      <c r="H6393" s="31" t="s">
        <v>6812</v>
      </c>
      <c r="I6393" s="168" t="s">
        <v>1755</v>
      </c>
      <c r="J6393" s="173">
        <v>1.0</v>
      </c>
      <c r="K6393" s="31" t="s">
        <v>9</v>
      </c>
      <c r="L6393" s="31" t="s">
        <v>134</v>
      </c>
      <c r="M6393" s="174">
        <v>45765.0</v>
      </c>
      <c r="N6393" s="31" t="s">
        <v>2</v>
      </c>
      <c r="O6393" s="173">
        <v>1.0</v>
      </c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</row>
    <row r="6394">
      <c r="A6394" s="99" t="s">
        <v>13833</v>
      </c>
      <c r="B6394" s="168" t="s">
        <v>13783</v>
      </c>
      <c r="C6394" s="31" t="s">
        <v>1735</v>
      </c>
      <c r="D6394" s="168" t="s">
        <v>13784</v>
      </c>
      <c r="E6394" s="31" t="s">
        <v>13785</v>
      </c>
      <c r="F6394" s="31" t="s">
        <v>132</v>
      </c>
      <c r="G6394" s="168" t="s">
        <v>7953</v>
      </c>
      <c r="H6394" s="31" t="s">
        <v>7912</v>
      </c>
      <c r="I6394" s="168" t="s">
        <v>1755</v>
      </c>
      <c r="J6394" s="173">
        <v>1.0</v>
      </c>
      <c r="K6394" s="31" t="s">
        <v>9</v>
      </c>
      <c r="L6394" s="31" t="s">
        <v>134</v>
      </c>
      <c r="M6394" s="174">
        <v>45765.0</v>
      </c>
      <c r="N6394" s="31" t="s">
        <v>2</v>
      </c>
      <c r="O6394" s="173">
        <v>1.0</v>
      </c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</row>
    <row r="6395">
      <c r="A6395" s="99" t="s">
        <v>13834</v>
      </c>
      <c r="B6395" s="168" t="s">
        <v>13835</v>
      </c>
      <c r="C6395" s="31" t="s">
        <v>1725</v>
      </c>
      <c r="D6395" s="168" t="s">
        <v>13836</v>
      </c>
      <c r="E6395" s="31" t="s">
        <v>9364</v>
      </c>
      <c r="F6395" s="31" t="s">
        <v>513</v>
      </c>
      <c r="G6395" s="163" t="s">
        <v>1728</v>
      </c>
      <c r="H6395" s="31" t="s">
        <v>1728</v>
      </c>
      <c r="I6395" s="168" t="s">
        <v>1755</v>
      </c>
      <c r="J6395" s="173">
        <v>1.0</v>
      </c>
      <c r="K6395" s="31" t="s">
        <v>9</v>
      </c>
      <c r="L6395" s="31" t="s">
        <v>134</v>
      </c>
      <c r="M6395" s="174">
        <v>45765.0</v>
      </c>
      <c r="N6395" s="31" t="s">
        <v>2</v>
      </c>
      <c r="O6395" s="173">
        <v>1.0</v>
      </c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</row>
    <row r="6396">
      <c r="A6396" s="99" t="s">
        <v>13837</v>
      </c>
      <c r="B6396" s="168" t="s">
        <v>13838</v>
      </c>
      <c r="C6396" s="31" t="s">
        <v>1725</v>
      </c>
      <c r="D6396" s="168" t="s">
        <v>13839</v>
      </c>
      <c r="E6396" s="31" t="s">
        <v>13840</v>
      </c>
      <c r="F6396" s="31" t="s">
        <v>178</v>
      </c>
      <c r="G6396" s="163" t="s">
        <v>1728</v>
      </c>
      <c r="H6396" s="31" t="s">
        <v>1728</v>
      </c>
      <c r="I6396" s="168" t="s">
        <v>1755</v>
      </c>
      <c r="J6396" s="173">
        <v>1.0</v>
      </c>
      <c r="K6396" s="31" t="s">
        <v>9</v>
      </c>
      <c r="L6396" s="31" t="s">
        <v>134</v>
      </c>
      <c r="M6396" s="174">
        <v>45765.0</v>
      </c>
      <c r="N6396" s="31" t="s">
        <v>2</v>
      </c>
      <c r="O6396" s="173">
        <v>1.0</v>
      </c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</row>
    <row r="6397">
      <c r="A6397" s="99" t="s">
        <v>13841</v>
      </c>
      <c r="B6397" s="168" t="s">
        <v>13689</v>
      </c>
      <c r="C6397" s="31" t="s">
        <v>1735</v>
      </c>
      <c r="D6397" s="168" t="s">
        <v>13690</v>
      </c>
      <c r="E6397" s="31" t="s">
        <v>13691</v>
      </c>
      <c r="F6397" s="31" t="s">
        <v>178</v>
      </c>
      <c r="G6397" s="168" t="s">
        <v>8744</v>
      </c>
      <c r="H6397" s="31" t="s">
        <v>8048</v>
      </c>
      <c r="I6397" s="168" t="s">
        <v>1729</v>
      </c>
      <c r="J6397" s="173">
        <v>1.0</v>
      </c>
      <c r="K6397" s="31" t="s">
        <v>82</v>
      </c>
      <c r="L6397" s="31" t="s">
        <v>134</v>
      </c>
      <c r="M6397" s="174">
        <v>45765.0</v>
      </c>
      <c r="N6397" s="31" t="s">
        <v>2</v>
      </c>
      <c r="O6397" s="173">
        <v>1.0</v>
      </c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</row>
    <row r="6398">
      <c r="A6398" s="99" t="s">
        <v>13842</v>
      </c>
      <c r="B6398" s="168" t="s">
        <v>13843</v>
      </c>
      <c r="C6398" s="31" t="s">
        <v>1725</v>
      </c>
      <c r="D6398" s="168" t="s">
        <v>13844</v>
      </c>
      <c r="E6398" s="31" t="s">
        <v>13845</v>
      </c>
      <c r="F6398" s="31" t="s">
        <v>178</v>
      </c>
      <c r="G6398" s="163" t="s">
        <v>1728</v>
      </c>
      <c r="H6398" s="31" t="s">
        <v>1728</v>
      </c>
      <c r="I6398" s="168" t="s">
        <v>1729</v>
      </c>
      <c r="J6398" s="173">
        <v>1.0</v>
      </c>
      <c r="K6398" s="31" t="s">
        <v>82</v>
      </c>
      <c r="L6398" s="31" t="s">
        <v>134</v>
      </c>
      <c r="M6398" s="174">
        <v>45765.0</v>
      </c>
      <c r="N6398" s="31" t="s">
        <v>2</v>
      </c>
      <c r="O6398" s="173">
        <v>1.0</v>
      </c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</row>
    <row r="6399">
      <c r="A6399" s="99" t="s">
        <v>13846</v>
      </c>
      <c r="B6399" s="168" t="s">
        <v>13779</v>
      </c>
      <c r="C6399" s="31" t="s">
        <v>1732</v>
      </c>
      <c r="D6399" s="168" t="s">
        <v>13780</v>
      </c>
      <c r="E6399" s="31" t="s">
        <v>13781</v>
      </c>
      <c r="F6399" s="31" t="s">
        <v>401</v>
      </c>
      <c r="G6399" s="168" t="s">
        <v>1749</v>
      </c>
      <c r="H6399" s="31" t="s">
        <v>1742</v>
      </c>
      <c r="I6399" s="168" t="s">
        <v>1729</v>
      </c>
      <c r="J6399" s="173">
        <v>1.0</v>
      </c>
      <c r="K6399" s="31" t="s">
        <v>82</v>
      </c>
      <c r="L6399" s="31" t="s">
        <v>134</v>
      </c>
      <c r="M6399" s="174">
        <v>45765.0</v>
      </c>
      <c r="N6399" s="31" t="s">
        <v>2</v>
      </c>
      <c r="O6399" s="173">
        <v>1.0</v>
      </c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</row>
    <row r="6400">
      <c r="A6400" s="99" t="s">
        <v>13847</v>
      </c>
      <c r="B6400" s="168" t="s">
        <v>13848</v>
      </c>
      <c r="C6400" s="31" t="s">
        <v>1725</v>
      </c>
      <c r="D6400" s="168" t="s">
        <v>13849</v>
      </c>
      <c r="E6400" s="31" t="s">
        <v>13850</v>
      </c>
      <c r="F6400" s="31" t="s">
        <v>830</v>
      </c>
      <c r="G6400" s="163" t="s">
        <v>1728</v>
      </c>
      <c r="H6400" s="31" t="s">
        <v>1728</v>
      </c>
      <c r="I6400" s="168" t="s">
        <v>1755</v>
      </c>
      <c r="J6400" s="173">
        <v>1.0</v>
      </c>
      <c r="K6400" s="31" t="s">
        <v>9</v>
      </c>
      <c r="L6400" s="31" t="s">
        <v>134</v>
      </c>
      <c r="M6400" s="174">
        <v>45765.0</v>
      </c>
      <c r="N6400" s="31" t="s">
        <v>2</v>
      </c>
      <c r="O6400" s="173">
        <v>1.0</v>
      </c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</row>
    <row r="6401">
      <c r="A6401" s="99" t="s">
        <v>13851</v>
      </c>
      <c r="B6401" s="168" t="s">
        <v>13848</v>
      </c>
      <c r="C6401" s="31" t="s">
        <v>1725</v>
      </c>
      <c r="D6401" s="168" t="s">
        <v>13849</v>
      </c>
      <c r="E6401" s="31" t="s">
        <v>13850</v>
      </c>
      <c r="F6401" s="31" t="s">
        <v>830</v>
      </c>
      <c r="G6401" s="163" t="s">
        <v>1728</v>
      </c>
      <c r="H6401" s="31" t="s">
        <v>1728</v>
      </c>
      <c r="I6401" s="168" t="s">
        <v>1729</v>
      </c>
      <c r="J6401" s="173">
        <v>1.0</v>
      </c>
      <c r="K6401" s="31" t="s">
        <v>82</v>
      </c>
      <c r="L6401" s="31" t="s">
        <v>134</v>
      </c>
      <c r="M6401" s="174">
        <v>45765.0</v>
      </c>
      <c r="N6401" s="31" t="s">
        <v>2</v>
      </c>
      <c r="O6401" s="173">
        <v>1.0</v>
      </c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</row>
    <row r="6402">
      <c r="A6402" s="99" t="s">
        <v>13852</v>
      </c>
      <c r="B6402" s="168" t="s">
        <v>13788</v>
      </c>
      <c r="C6402" s="31" t="s">
        <v>1732</v>
      </c>
      <c r="D6402" s="168" t="s">
        <v>13789</v>
      </c>
      <c r="E6402" s="31" t="s">
        <v>13790</v>
      </c>
      <c r="F6402" s="31" t="s">
        <v>401</v>
      </c>
      <c r="G6402" s="168" t="s">
        <v>1749</v>
      </c>
      <c r="H6402" s="31" t="s">
        <v>1742</v>
      </c>
      <c r="I6402" s="168" t="s">
        <v>1755</v>
      </c>
      <c r="J6402" s="173">
        <v>1.0</v>
      </c>
      <c r="K6402" s="31" t="s">
        <v>9</v>
      </c>
      <c r="L6402" s="31" t="s">
        <v>134</v>
      </c>
      <c r="M6402" s="174">
        <v>45765.0</v>
      </c>
      <c r="N6402" s="31" t="s">
        <v>2</v>
      </c>
      <c r="O6402" s="173">
        <v>1.0</v>
      </c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</row>
    <row r="6403">
      <c r="A6403" s="99" t="s">
        <v>13853</v>
      </c>
      <c r="B6403" s="168" t="s">
        <v>13854</v>
      </c>
      <c r="C6403" s="31" t="s">
        <v>1725</v>
      </c>
      <c r="D6403" s="168" t="s">
        <v>13855</v>
      </c>
      <c r="E6403" s="31" t="s">
        <v>13856</v>
      </c>
      <c r="F6403" s="31" t="s">
        <v>132</v>
      </c>
      <c r="G6403" s="163" t="s">
        <v>1728</v>
      </c>
      <c r="H6403" s="31" t="s">
        <v>1728</v>
      </c>
      <c r="I6403" s="168" t="s">
        <v>1755</v>
      </c>
      <c r="J6403" s="173">
        <v>1.0</v>
      </c>
      <c r="K6403" s="31" t="s">
        <v>9</v>
      </c>
      <c r="L6403" s="31" t="s">
        <v>134</v>
      </c>
      <c r="M6403" s="174">
        <v>45765.0</v>
      </c>
      <c r="N6403" s="31" t="s">
        <v>2</v>
      </c>
      <c r="O6403" s="173">
        <v>1.0</v>
      </c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</row>
    <row r="6404">
      <c r="A6404" s="99" t="s">
        <v>13857</v>
      </c>
      <c r="B6404" s="168" t="s">
        <v>13753</v>
      </c>
      <c r="C6404" s="31" t="s">
        <v>1735</v>
      </c>
      <c r="D6404" s="168" t="s">
        <v>13754</v>
      </c>
      <c r="E6404" s="31" t="s">
        <v>11154</v>
      </c>
      <c r="F6404" s="31" t="s">
        <v>178</v>
      </c>
      <c r="G6404" s="168" t="s">
        <v>1736</v>
      </c>
      <c r="H6404" s="31" t="s">
        <v>1733</v>
      </c>
      <c r="I6404" s="168" t="s">
        <v>1755</v>
      </c>
      <c r="J6404" s="173">
        <v>1.0</v>
      </c>
      <c r="K6404" s="31" t="s">
        <v>9</v>
      </c>
      <c r="L6404" s="31" t="s">
        <v>134</v>
      </c>
      <c r="M6404" s="174">
        <v>45765.0</v>
      </c>
      <c r="N6404" s="31" t="s">
        <v>2</v>
      </c>
      <c r="O6404" s="173">
        <v>1.0</v>
      </c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</row>
    <row r="6405">
      <c r="A6405" s="99" t="s">
        <v>13858</v>
      </c>
      <c r="B6405" s="168" t="s">
        <v>13854</v>
      </c>
      <c r="C6405" s="31" t="s">
        <v>1732</v>
      </c>
      <c r="D6405" s="168" t="s">
        <v>13855</v>
      </c>
      <c r="E6405" s="31" t="s">
        <v>13856</v>
      </c>
      <c r="F6405" s="31" t="s">
        <v>132</v>
      </c>
      <c r="G6405" s="168" t="s">
        <v>8012</v>
      </c>
      <c r="H6405" s="31" t="s">
        <v>7841</v>
      </c>
      <c r="I6405" s="168" t="s">
        <v>1755</v>
      </c>
      <c r="J6405" s="173">
        <v>1.0</v>
      </c>
      <c r="K6405" s="31" t="s">
        <v>9</v>
      </c>
      <c r="L6405" s="31" t="s">
        <v>134</v>
      </c>
      <c r="M6405" s="174">
        <v>45765.0</v>
      </c>
      <c r="N6405" s="31" t="s">
        <v>2</v>
      </c>
      <c r="O6405" s="173">
        <v>1.0</v>
      </c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</row>
    <row r="6406">
      <c r="A6406" s="99" t="s">
        <v>13859</v>
      </c>
      <c r="B6406" s="168" t="s">
        <v>13860</v>
      </c>
      <c r="C6406" s="31" t="s">
        <v>1725</v>
      </c>
      <c r="D6406" s="168" t="s">
        <v>13861</v>
      </c>
      <c r="E6406" s="31" t="s">
        <v>4789</v>
      </c>
      <c r="F6406" s="31" t="s">
        <v>178</v>
      </c>
      <c r="G6406" s="163" t="s">
        <v>1728</v>
      </c>
      <c r="H6406" s="31" t="s">
        <v>1728</v>
      </c>
      <c r="I6406" s="168" t="s">
        <v>1729</v>
      </c>
      <c r="J6406" s="173">
        <v>1.0</v>
      </c>
      <c r="K6406" s="31" t="s">
        <v>82</v>
      </c>
      <c r="L6406" s="31" t="s">
        <v>134</v>
      </c>
      <c r="M6406" s="174">
        <v>45765.0</v>
      </c>
      <c r="N6406" s="31" t="s">
        <v>2</v>
      </c>
      <c r="O6406" s="173">
        <v>1.0</v>
      </c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</row>
    <row r="6407">
      <c r="A6407" s="99" t="s">
        <v>13862</v>
      </c>
      <c r="B6407" s="168" t="s">
        <v>13863</v>
      </c>
      <c r="C6407" s="31" t="s">
        <v>1725</v>
      </c>
      <c r="D6407" s="168" t="s">
        <v>13864</v>
      </c>
      <c r="E6407" s="31" t="s">
        <v>13865</v>
      </c>
      <c r="F6407" s="31" t="s">
        <v>129</v>
      </c>
      <c r="G6407" s="163" t="s">
        <v>1728</v>
      </c>
      <c r="H6407" s="31" t="s">
        <v>1728</v>
      </c>
      <c r="I6407" s="168" t="s">
        <v>1729</v>
      </c>
      <c r="J6407" s="173">
        <v>1.0</v>
      </c>
      <c r="K6407" s="31" t="s">
        <v>82</v>
      </c>
      <c r="L6407" s="31" t="s">
        <v>134</v>
      </c>
      <c r="M6407" s="174">
        <v>45765.0</v>
      </c>
      <c r="N6407" s="31" t="s">
        <v>2</v>
      </c>
      <c r="O6407" s="173">
        <v>1.0</v>
      </c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</row>
    <row r="6408">
      <c r="A6408" s="99" t="s">
        <v>13866</v>
      </c>
      <c r="B6408" s="168" t="s">
        <v>13800</v>
      </c>
      <c r="C6408" s="31" t="s">
        <v>1735</v>
      </c>
      <c r="D6408" s="168" t="s">
        <v>13801</v>
      </c>
      <c r="E6408" s="31" t="s">
        <v>13802</v>
      </c>
      <c r="F6408" s="31" t="s">
        <v>830</v>
      </c>
      <c r="G6408" s="168" t="s">
        <v>6736</v>
      </c>
      <c r="H6408" s="31" t="s">
        <v>6716</v>
      </c>
      <c r="I6408" s="168" t="s">
        <v>1729</v>
      </c>
      <c r="J6408" s="173">
        <v>1.0</v>
      </c>
      <c r="K6408" s="31" t="s">
        <v>82</v>
      </c>
      <c r="L6408" s="31" t="s">
        <v>134</v>
      </c>
      <c r="M6408" s="174">
        <v>45765.0</v>
      </c>
      <c r="N6408" s="31" t="s">
        <v>2</v>
      </c>
      <c r="O6408" s="173">
        <v>1.0</v>
      </c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</row>
    <row r="6409">
      <c r="A6409" s="99" t="s">
        <v>13867</v>
      </c>
      <c r="B6409" s="168" t="s">
        <v>13810</v>
      </c>
      <c r="C6409" s="31" t="s">
        <v>1735</v>
      </c>
      <c r="D6409" s="168" t="s">
        <v>13811</v>
      </c>
      <c r="E6409" s="31" t="s">
        <v>13812</v>
      </c>
      <c r="F6409" s="31" t="s">
        <v>129</v>
      </c>
      <c r="G6409" s="168" t="s">
        <v>8012</v>
      </c>
      <c r="H6409" s="31" t="s">
        <v>7841</v>
      </c>
      <c r="I6409" s="168" t="s">
        <v>1755</v>
      </c>
      <c r="J6409" s="173">
        <v>1.0</v>
      </c>
      <c r="K6409" s="31" t="s">
        <v>9</v>
      </c>
      <c r="L6409" s="31" t="s">
        <v>134</v>
      </c>
      <c r="M6409" s="174">
        <v>45765.0</v>
      </c>
      <c r="N6409" s="31" t="s">
        <v>2</v>
      </c>
      <c r="O6409" s="173">
        <v>1.0</v>
      </c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</row>
    <row r="6410">
      <c r="A6410" s="99" t="s">
        <v>13868</v>
      </c>
      <c r="B6410" s="168" t="s">
        <v>13792</v>
      </c>
      <c r="C6410" s="31" t="s">
        <v>1732</v>
      </c>
      <c r="D6410" s="168" t="s">
        <v>13793</v>
      </c>
      <c r="E6410" s="31" t="s">
        <v>4865</v>
      </c>
      <c r="F6410" s="31" t="s">
        <v>401</v>
      </c>
      <c r="G6410" s="168" t="s">
        <v>1736</v>
      </c>
      <c r="H6410" s="31" t="s">
        <v>1733</v>
      </c>
      <c r="I6410" s="168" t="s">
        <v>1755</v>
      </c>
      <c r="J6410" s="173">
        <v>1.0</v>
      </c>
      <c r="K6410" s="31" t="s">
        <v>9</v>
      </c>
      <c r="L6410" s="31" t="s">
        <v>134</v>
      </c>
      <c r="M6410" s="174">
        <v>45765.0</v>
      </c>
      <c r="N6410" s="31" t="s">
        <v>2</v>
      </c>
      <c r="O6410" s="173">
        <v>1.0</v>
      </c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</row>
    <row r="6411">
      <c r="A6411" s="99" t="s">
        <v>13869</v>
      </c>
      <c r="B6411" s="168" t="s">
        <v>13665</v>
      </c>
      <c r="C6411" s="31" t="s">
        <v>1735</v>
      </c>
      <c r="D6411" s="168" t="s">
        <v>13666</v>
      </c>
      <c r="E6411" s="31" t="s">
        <v>13667</v>
      </c>
      <c r="F6411" s="31" t="s">
        <v>178</v>
      </c>
      <c r="G6411" s="168" t="s">
        <v>8744</v>
      </c>
      <c r="H6411" s="31" t="s">
        <v>8048</v>
      </c>
      <c r="I6411" s="168" t="s">
        <v>1729</v>
      </c>
      <c r="J6411" s="173">
        <v>1.0</v>
      </c>
      <c r="K6411" s="31" t="s">
        <v>82</v>
      </c>
      <c r="L6411" s="31" t="s">
        <v>134</v>
      </c>
      <c r="M6411" s="174">
        <v>45765.0</v>
      </c>
      <c r="N6411" s="31" t="s">
        <v>2</v>
      </c>
      <c r="O6411" s="173">
        <v>1.0</v>
      </c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</row>
    <row r="6412">
      <c r="A6412" s="99" t="s">
        <v>13870</v>
      </c>
      <c r="B6412" s="168" t="s">
        <v>13796</v>
      </c>
      <c r="C6412" s="31" t="s">
        <v>1732</v>
      </c>
      <c r="D6412" s="168" t="s">
        <v>13797</v>
      </c>
      <c r="E6412" s="31" t="s">
        <v>13798</v>
      </c>
      <c r="F6412" s="31" t="s">
        <v>178</v>
      </c>
      <c r="G6412" s="168" t="s">
        <v>1736</v>
      </c>
      <c r="H6412" s="31" t="s">
        <v>1733</v>
      </c>
      <c r="I6412" s="168" t="s">
        <v>1729</v>
      </c>
      <c r="J6412" s="173">
        <v>1.0</v>
      </c>
      <c r="K6412" s="31" t="s">
        <v>82</v>
      </c>
      <c r="L6412" s="31" t="s">
        <v>134</v>
      </c>
      <c r="M6412" s="174">
        <v>45765.0</v>
      </c>
      <c r="N6412" s="31" t="s">
        <v>2</v>
      </c>
      <c r="O6412" s="173">
        <v>1.0</v>
      </c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</row>
    <row r="6413">
      <c r="A6413" s="99" t="s">
        <v>13871</v>
      </c>
      <c r="B6413" s="168" t="s">
        <v>13702</v>
      </c>
      <c r="C6413" s="31" t="s">
        <v>1735</v>
      </c>
      <c r="D6413" s="168" t="s">
        <v>13703</v>
      </c>
      <c r="E6413" s="31" t="s">
        <v>11634</v>
      </c>
      <c r="F6413" s="31" t="s">
        <v>401</v>
      </c>
      <c r="G6413" s="168" t="s">
        <v>8730</v>
      </c>
      <c r="H6413" s="31" t="s">
        <v>8731</v>
      </c>
      <c r="I6413" s="168" t="s">
        <v>1755</v>
      </c>
      <c r="J6413" s="173">
        <v>1.0</v>
      </c>
      <c r="K6413" s="31" t="s">
        <v>9</v>
      </c>
      <c r="L6413" s="31" t="s">
        <v>134</v>
      </c>
      <c r="M6413" s="174">
        <v>45765.0</v>
      </c>
      <c r="N6413" s="31" t="s">
        <v>2</v>
      </c>
      <c r="O6413" s="173">
        <v>1.0</v>
      </c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</row>
    <row r="6414">
      <c r="A6414" s="99" t="s">
        <v>13872</v>
      </c>
      <c r="B6414" s="168" t="s">
        <v>13873</v>
      </c>
      <c r="C6414" s="31" t="s">
        <v>1725</v>
      </c>
      <c r="D6414" s="168" t="s">
        <v>13874</v>
      </c>
      <c r="E6414" s="31" t="s">
        <v>13875</v>
      </c>
      <c r="F6414" s="31" t="s">
        <v>132</v>
      </c>
      <c r="G6414" s="163" t="s">
        <v>1728</v>
      </c>
      <c r="H6414" s="31" t="s">
        <v>1728</v>
      </c>
      <c r="I6414" s="168" t="s">
        <v>1729</v>
      </c>
      <c r="J6414" s="173">
        <v>1.0</v>
      </c>
      <c r="K6414" s="31" t="s">
        <v>82</v>
      </c>
      <c r="L6414" s="31" t="s">
        <v>134</v>
      </c>
      <c r="M6414" s="174">
        <v>45765.0</v>
      </c>
      <c r="N6414" s="31" t="s">
        <v>2</v>
      </c>
      <c r="O6414" s="173">
        <v>1.0</v>
      </c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</row>
    <row r="6415">
      <c r="A6415" s="99" t="s">
        <v>13876</v>
      </c>
      <c r="B6415" s="168" t="s">
        <v>13742</v>
      </c>
      <c r="C6415" s="31" t="s">
        <v>1735</v>
      </c>
      <c r="D6415" s="168" t="s">
        <v>13743</v>
      </c>
      <c r="E6415" s="31" t="s">
        <v>13744</v>
      </c>
      <c r="F6415" s="31" t="s">
        <v>131</v>
      </c>
      <c r="G6415" s="168" t="s">
        <v>10510</v>
      </c>
      <c r="H6415" s="31" t="s">
        <v>10511</v>
      </c>
      <c r="I6415" s="168" t="s">
        <v>1729</v>
      </c>
      <c r="J6415" s="173">
        <v>1.0</v>
      </c>
      <c r="K6415" s="31" t="s">
        <v>82</v>
      </c>
      <c r="L6415" s="31" t="s">
        <v>134</v>
      </c>
      <c r="M6415" s="174">
        <v>45765.0</v>
      </c>
      <c r="N6415" s="31" t="s">
        <v>2</v>
      </c>
      <c r="O6415" s="173">
        <v>1.0</v>
      </c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</row>
    <row r="6416">
      <c r="A6416" s="99" t="s">
        <v>13877</v>
      </c>
      <c r="B6416" s="168" t="s">
        <v>13827</v>
      </c>
      <c r="C6416" s="31" t="s">
        <v>1735</v>
      </c>
      <c r="D6416" s="168" t="s">
        <v>13828</v>
      </c>
      <c r="E6416" s="31" t="s">
        <v>13829</v>
      </c>
      <c r="F6416" s="31" t="s">
        <v>830</v>
      </c>
      <c r="G6416" s="168" t="s">
        <v>6811</v>
      </c>
      <c r="H6416" s="31" t="s">
        <v>6812</v>
      </c>
      <c r="I6416" s="168" t="s">
        <v>1755</v>
      </c>
      <c r="J6416" s="173">
        <v>1.0</v>
      </c>
      <c r="K6416" s="31" t="s">
        <v>9</v>
      </c>
      <c r="L6416" s="31" t="s">
        <v>134</v>
      </c>
      <c r="M6416" s="174">
        <v>45765.0</v>
      </c>
      <c r="N6416" s="31" t="s">
        <v>2</v>
      </c>
      <c r="O6416" s="173">
        <v>1.0</v>
      </c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</row>
    <row r="6417">
      <c r="A6417" s="99" t="s">
        <v>13878</v>
      </c>
      <c r="B6417" s="168" t="s">
        <v>13879</v>
      </c>
      <c r="C6417" s="31" t="s">
        <v>1725</v>
      </c>
      <c r="D6417" s="168" t="s">
        <v>13880</v>
      </c>
      <c r="E6417" s="31" t="s">
        <v>13881</v>
      </c>
      <c r="F6417" s="31" t="s">
        <v>401</v>
      </c>
      <c r="G6417" s="163" t="s">
        <v>1728</v>
      </c>
      <c r="H6417" s="31" t="s">
        <v>1728</v>
      </c>
      <c r="I6417" s="168" t="s">
        <v>1755</v>
      </c>
      <c r="J6417" s="173">
        <v>1.0</v>
      </c>
      <c r="K6417" s="31" t="s">
        <v>9</v>
      </c>
      <c r="L6417" s="31" t="s">
        <v>134</v>
      </c>
      <c r="M6417" s="174">
        <v>45765.0</v>
      </c>
      <c r="N6417" s="31" t="s">
        <v>2</v>
      </c>
      <c r="O6417" s="173">
        <v>1.0</v>
      </c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</row>
    <row r="6418">
      <c r="A6418" s="99" t="s">
        <v>13882</v>
      </c>
      <c r="B6418" s="168" t="s">
        <v>13718</v>
      </c>
      <c r="C6418" s="31" t="s">
        <v>1735</v>
      </c>
      <c r="D6418" s="168" t="s">
        <v>13719</v>
      </c>
      <c r="E6418" s="31" t="s">
        <v>13720</v>
      </c>
      <c r="F6418" s="31" t="s">
        <v>725</v>
      </c>
      <c r="G6418" s="168" t="s">
        <v>6891</v>
      </c>
      <c r="H6418" s="31" t="s">
        <v>6719</v>
      </c>
      <c r="I6418" s="168" t="s">
        <v>1729</v>
      </c>
      <c r="J6418" s="173">
        <v>1.0</v>
      </c>
      <c r="K6418" s="31" t="s">
        <v>82</v>
      </c>
      <c r="L6418" s="31" t="s">
        <v>134</v>
      </c>
      <c r="M6418" s="174">
        <v>45765.0</v>
      </c>
      <c r="N6418" s="31" t="s">
        <v>2</v>
      </c>
      <c r="O6418" s="173">
        <v>1.0</v>
      </c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</row>
    <row r="6419">
      <c r="A6419" s="99" t="s">
        <v>13883</v>
      </c>
      <c r="B6419" s="168" t="s">
        <v>13718</v>
      </c>
      <c r="C6419" s="31" t="s">
        <v>1735</v>
      </c>
      <c r="D6419" s="168" t="s">
        <v>13719</v>
      </c>
      <c r="E6419" s="31" t="s">
        <v>13720</v>
      </c>
      <c r="F6419" s="31" t="s">
        <v>725</v>
      </c>
      <c r="G6419" s="168" t="s">
        <v>6891</v>
      </c>
      <c r="H6419" s="31" t="s">
        <v>6719</v>
      </c>
      <c r="I6419" s="168" t="s">
        <v>1755</v>
      </c>
      <c r="J6419" s="173">
        <v>1.0</v>
      </c>
      <c r="K6419" s="31" t="s">
        <v>9</v>
      </c>
      <c r="L6419" s="31" t="s">
        <v>134</v>
      </c>
      <c r="M6419" s="174">
        <v>45765.0</v>
      </c>
      <c r="N6419" s="31" t="s">
        <v>2</v>
      </c>
      <c r="O6419" s="173">
        <v>1.0</v>
      </c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</row>
    <row r="6420">
      <c r="A6420" s="99" t="s">
        <v>13884</v>
      </c>
      <c r="B6420" s="168" t="s">
        <v>13885</v>
      </c>
      <c r="C6420" s="31" t="s">
        <v>1725</v>
      </c>
      <c r="D6420" s="168" t="s">
        <v>13886</v>
      </c>
      <c r="E6420" s="31" t="s">
        <v>13887</v>
      </c>
      <c r="F6420" s="31" t="s">
        <v>132</v>
      </c>
      <c r="G6420" s="163" t="s">
        <v>1728</v>
      </c>
      <c r="H6420" s="31" t="s">
        <v>1728</v>
      </c>
      <c r="I6420" s="168" t="s">
        <v>1729</v>
      </c>
      <c r="J6420" s="173">
        <v>1.0</v>
      </c>
      <c r="K6420" s="31" t="s">
        <v>82</v>
      </c>
      <c r="L6420" s="31" t="s">
        <v>134</v>
      </c>
      <c r="M6420" s="174">
        <v>45765.0</v>
      </c>
      <c r="N6420" s="31" t="s">
        <v>2</v>
      </c>
      <c r="O6420" s="173">
        <v>1.0</v>
      </c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</row>
    <row r="6421">
      <c r="A6421" s="99" t="s">
        <v>13888</v>
      </c>
      <c r="B6421" s="168" t="s">
        <v>13749</v>
      </c>
      <c r="C6421" s="31" t="s">
        <v>1735</v>
      </c>
      <c r="D6421" s="168" t="s">
        <v>13750</v>
      </c>
      <c r="E6421" s="31" t="s">
        <v>13751</v>
      </c>
      <c r="F6421" s="31" t="s">
        <v>401</v>
      </c>
      <c r="G6421" s="168" t="s">
        <v>1749</v>
      </c>
      <c r="H6421" s="31" t="s">
        <v>1742</v>
      </c>
      <c r="I6421" s="168" t="s">
        <v>1755</v>
      </c>
      <c r="J6421" s="173">
        <v>1.0</v>
      </c>
      <c r="K6421" s="31" t="s">
        <v>9</v>
      </c>
      <c r="L6421" s="31" t="s">
        <v>134</v>
      </c>
      <c r="M6421" s="174">
        <v>45765.0</v>
      </c>
      <c r="N6421" s="31" t="s">
        <v>2</v>
      </c>
      <c r="O6421" s="173">
        <v>1.0</v>
      </c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</row>
    <row r="6422">
      <c r="A6422" s="99" t="s">
        <v>13889</v>
      </c>
      <c r="B6422" s="168" t="s">
        <v>13796</v>
      </c>
      <c r="C6422" s="31" t="s">
        <v>1735</v>
      </c>
      <c r="D6422" s="168" t="s">
        <v>13797</v>
      </c>
      <c r="E6422" s="31" t="s">
        <v>13798</v>
      </c>
      <c r="F6422" s="31" t="s">
        <v>178</v>
      </c>
      <c r="G6422" s="168" t="s">
        <v>1736</v>
      </c>
      <c r="H6422" s="31" t="s">
        <v>1733</v>
      </c>
      <c r="I6422" s="168" t="s">
        <v>1729</v>
      </c>
      <c r="J6422" s="173">
        <v>1.0</v>
      </c>
      <c r="K6422" s="31" t="s">
        <v>82</v>
      </c>
      <c r="L6422" s="31" t="s">
        <v>134</v>
      </c>
      <c r="M6422" s="174">
        <v>45765.0</v>
      </c>
      <c r="N6422" s="31" t="s">
        <v>2</v>
      </c>
      <c r="O6422" s="173">
        <v>1.0</v>
      </c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</row>
    <row r="6423">
      <c r="A6423" s="99" t="s">
        <v>13890</v>
      </c>
      <c r="B6423" s="168" t="s">
        <v>13854</v>
      </c>
      <c r="C6423" s="31" t="s">
        <v>1735</v>
      </c>
      <c r="D6423" s="168" t="s">
        <v>13855</v>
      </c>
      <c r="E6423" s="31" t="s">
        <v>13856</v>
      </c>
      <c r="F6423" s="31" t="s">
        <v>132</v>
      </c>
      <c r="G6423" s="168" t="s">
        <v>8012</v>
      </c>
      <c r="H6423" s="31" t="s">
        <v>7841</v>
      </c>
      <c r="I6423" s="168" t="s">
        <v>1755</v>
      </c>
      <c r="J6423" s="173">
        <v>1.0</v>
      </c>
      <c r="K6423" s="31" t="s">
        <v>9</v>
      </c>
      <c r="L6423" s="31" t="s">
        <v>134</v>
      </c>
      <c r="M6423" s="174">
        <v>45765.0</v>
      </c>
      <c r="N6423" s="31" t="s">
        <v>2</v>
      </c>
      <c r="O6423" s="173">
        <v>1.0</v>
      </c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</row>
    <row r="6424">
      <c r="A6424" s="99" t="s">
        <v>13891</v>
      </c>
      <c r="B6424" s="168" t="s">
        <v>13848</v>
      </c>
      <c r="C6424" s="31" t="s">
        <v>1735</v>
      </c>
      <c r="D6424" s="168" t="s">
        <v>13849</v>
      </c>
      <c r="E6424" s="31" t="s">
        <v>13850</v>
      </c>
      <c r="F6424" s="31" t="s">
        <v>830</v>
      </c>
      <c r="G6424" s="168" t="s">
        <v>6811</v>
      </c>
      <c r="H6424" s="31" t="s">
        <v>6812</v>
      </c>
      <c r="I6424" s="168" t="s">
        <v>1755</v>
      </c>
      <c r="J6424" s="173">
        <v>1.0</v>
      </c>
      <c r="K6424" s="31" t="s">
        <v>9</v>
      </c>
      <c r="L6424" s="31" t="s">
        <v>134</v>
      </c>
      <c r="M6424" s="174">
        <v>45765.0</v>
      </c>
      <c r="N6424" s="31" t="s">
        <v>2</v>
      </c>
      <c r="O6424" s="173">
        <v>1.0</v>
      </c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</row>
    <row r="6425">
      <c r="A6425" s="99" t="s">
        <v>13892</v>
      </c>
      <c r="B6425" s="168" t="s">
        <v>13848</v>
      </c>
      <c r="C6425" s="31" t="s">
        <v>1735</v>
      </c>
      <c r="D6425" s="168" t="s">
        <v>13849</v>
      </c>
      <c r="E6425" s="31" t="s">
        <v>13850</v>
      </c>
      <c r="F6425" s="31" t="s">
        <v>830</v>
      </c>
      <c r="G6425" s="168" t="s">
        <v>6811</v>
      </c>
      <c r="H6425" s="31" t="s">
        <v>6812</v>
      </c>
      <c r="I6425" s="168" t="s">
        <v>1729</v>
      </c>
      <c r="J6425" s="173">
        <v>1.0</v>
      </c>
      <c r="K6425" s="31" t="s">
        <v>82</v>
      </c>
      <c r="L6425" s="31" t="s">
        <v>134</v>
      </c>
      <c r="M6425" s="174">
        <v>45765.0</v>
      </c>
      <c r="N6425" s="31" t="s">
        <v>2</v>
      </c>
      <c r="O6425" s="173">
        <v>1.0</v>
      </c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</row>
    <row r="6426">
      <c r="A6426" s="99" t="s">
        <v>13893</v>
      </c>
      <c r="B6426" s="168" t="s">
        <v>13873</v>
      </c>
      <c r="C6426" s="31" t="s">
        <v>1735</v>
      </c>
      <c r="D6426" s="168" t="s">
        <v>13874</v>
      </c>
      <c r="E6426" s="31" t="s">
        <v>13875</v>
      </c>
      <c r="F6426" s="31" t="s">
        <v>132</v>
      </c>
      <c r="G6426" s="168" t="s">
        <v>10510</v>
      </c>
      <c r="H6426" s="31" t="s">
        <v>10511</v>
      </c>
      <c r="I6426" s="168" t="s">
        <v>1729</v>
      </c>
      <c r="J6426" s="173">
        <v>1.0</v>
      </c>
      <c r="K6426" s="31" t="s">
        <v>82</v>
      </c>
      <c r="L6426" s="31" t="s">
        <v>134</v>
      </c>
      <c r="M6426" s="174">
        <v>45765.0</v>
      </c>
      <c r="N6426" s="31" t="s">
        <v>2</v>
      </c>
      <c r="O6426" s="173">
        <v>1.0</v>
      </c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</row>
    <row r="6427">
      <c r="A6427" s="99" t="s">
        <v>13894</v>
      </c>
      <c r="B6427" s="168" t="s">
        <v>13779</v>
      </c>
      <c r="C6427" s="31" t="s">
        <v>1735</v>
      </c>
      <c r="D6427" s="168" t="s">
        <v>13780</v>
      </c>
      <c r="E6427" s="31" t="s">
        <v>13781</v>
      </c>
      <c r="F6427" s="31" t="s">
        <v>401</v>
      </c>
      <c r="G6427" s="168" t="s">
        <v>1749</v>
      </c>
      <c r="H6427" s="31" t="s">
        <v>1742</v>
      </c>
      <c r="I6427" s="168" t="s">
        <v>1729</v>
      </c>
      <c r="J6427" s="173">
        <v>1.0</v>
      </c>
      <c r="K6427" s="31" t="s">
        <v>82</v>
      </c>
      <c r="L6427" s="31" t="s">
        <v>134</v>
      </c>
      <c r="M6427" s="174">
        <v>45765.0</v>
      </c>
      <c r="N6427" s="31" t="s">
        <v>2</v>
      </c>
      <c r="O6427" s="173">
        <v>1.0</v>
      </c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</row>
    <row r="6428">
      <c r="A6428" s="99" t="s">
        <v>13895</v>
      </c>
      <c r="B6428" s="168" t="s">
        <v>13835</v>
      </c>
      <c r="C6428" s="31" t="s">
        <v>1735</v>
      </c>
      <c r="D6428" s="168" t="s">
        <v>13836</v>
      </c>
      <c r="E6428" s="31" t="s">
        <v>9364</v>
      </c>
      <c r="F6428" s="31" t="s">
        <v>513</v>
      </c>
      <c r="G6428" s="168" t="s">
        <v>8744</v>
      </c>
      <c r="H6428" s="31" t="s">
        <v>8048</v>
      </c>
      <c r="I6428" s="168" t="s">
        <v>1755</v>
      </c>
      <c r="J6428" s="173">
        <v>1.0</v>
      </c>
      <c r="K6428" s="31" t="s">
        <v>9</v>
      </c>
      <c r="L6428" s="31" t="s">
        <v>134</v>
      </c>
      <c r="M6428" s="174">
        <v>45765.0</v>
      </c>
      <c r="N6428" s="31" t="s">
        <v>2</v>
      </c>
      <c r="O6428" s="173">
        <v>1.0</v>
      </c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</row>
    <row r="6429">
      <c r="A6429" s="99" t="s">
        <v>13896</v>
      </c>
      <c r="B6429" s="168" t="s">
        <v>13885</v>
      </c>
      <c r="C6429" s="31" t="s">
        <v>1735</v>
      </c>
      <c r="D6429" s="168" t="s">
        <v>13886</v>
      </c>
      <c r="E6429" s="31" t="s">
        <v>13887</v>
      </c>
      <c r="F6429" s="31" t="s">
        <v>132</v>
      </c>
      <c r="G6429" s="168" t="s">
        <v>10510</v>
      </c>
      <c r="H6429" s="31" t="s">
        <v>10511</v>
      </c>
      <c r="I6429" s="168" t="s">
        <v>1729</v>
      </c>
      <c r="J6429" s="173">
        <v>1.0</v>
      </c>
      <c r="K6429" s="31" t="s">
        <v>82</v>
      </c>
      <c r="L6429" s="31" t="s">
        <v>134</v>
      </c>
      <c r="M6429" s="174">
        <v>45765.0</v>
      </c>
      <c r="N6429" s="31" t="s">
        <v>2</v>
      </c>
      <c r="O6429" s="173">
        <v>1.0</v>
      </c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</row>
    <row r="6430">
      <c r="A6430" s="99" t="s">
        <v>13897</v>
      </c>
      <c r="B6430" s="168" t="s">
        <v>13788</v>
      </c>
      <c r="C6430" s="31" t="s">
        <v>1735</v>
      </c>
      <c r="D6430" s="168" t="s">
        <v>13789</v>
      </c>
      <c r="E6430" s="31" t="s">
        <v>13790</v>
      </c>
      <c r="F6430" s="31" t="s">
        <v>401</v>
      </c>
      <c r="G6430" s="168" t="s">
        <v>1749</v>
      </c>
      <c r="H6430" s="31" t="s">
        <v>1742</v>
      </c>
      <c r="I6430" s="168" t="s">
        <v>1755</v>
      </c>
      <c r="J6430" s="173">
        <v>1.0</v>
      </c>
      <c r="K6430" s="31" t="s">
        <v>9</v>
      </c>
      <c r="L6430" s="31" t="s">
        <v>134</v>
      </c>
      <c r="M6430" s="174">
        <v>45765.0</v>
      </c>
      <c r="N6430" s="31" t="s">
        <v>2</v>
      </c>
      <c r="O6430" s="173">
        <v>1.0</v>
      </c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</row>
    <row r="6431">
      <c r="A6431" s="99" t="s">
        <v>13898</v>
      </c>
      <c r="B6431" s="168" t="s">
        <v>13792</v>
      </c>
      <c r="C6431" s="31" t="s">
        <v>1735</v>
      </c>
      <c r="D6431" s="168" t="s">
        <v>13793</v>
      </c>
      <c r="E6431" s="31" t="s">
        <v>4865</v>
      </c>
      <c r="F6431" s="31" t="s">
        <v>401</v>
      </c>
      <c r="G6431" s="168" t="s">
        <v>1736</v>
      </c>
      <c r="H6431" s="31" t="s">
        <v>1733</v>
      </c>
      <c r="I6431" s="168" t="s">
        <v>1755</v>
      </c>
      <c r="J6431" s="173">
        <v>1.0</v>
      </c>
      <c r="K6431" s="31" t="s">
        <v>9</v>
      </c>
      <c r="L6431" s="31" t="s">
        <v>134</v>
      </c>
      <c r="M6431" s="174">
        <v>45765.0</v>
      </c>
      <c r="N6431" s="31" t="s">
        <v>2</v>
      </c>
      <c r="O6431" s="173">
        <v>1.0</v>
      </c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</row>
    <row r="6432">
      <c r="A6432" s="99" t="s">
        <v>13899</v>
      </c>
      <c r="B6432" s="168" t="s">
        <v>13819</v>
      </c>
      <c r="C6432" s="31" t="s">
        <v>1735</v>
      </c>
      <c r="D6432" s="168" t="s">
        <v>13820</v>
      </c>
      <c r="E6432" s="31" t="s">
        <v>13821</v>
      </c>
      <c r="F6432" s="31" t="s">
        <v>401</v>
      </c>
      <c r="G6432" s="168" t="s">
        <v>1749</v>
      </c>
      <c r="H6432" s="31" t="s">
        <v>1742</v>
      </c>
      <c r="I6432" s="168" t="s">
        <v>1755</v>
      </c>
      <c r="J6432" s="173">
        <v>1.0</v>
      </c>
      <c r="K6432" s="31" t="s">
        <v>9</v>
      </c>
      <c r="L6432" s="31" t="s">
        <v>134</v>
      </c>
      <c r="M6432" s="174">
        <v>45765.0</v>
      </c>
      <c r="N6432" s="31" t="s">
        <v>2</v>
      </c>
      <c r="O6432" s="173">
        <v>1.0</v>
      </c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</row>
    <row r="6433">
      <c r="A6433" s="99" t="s">
        <v>13900</v>
      </c>
      <c r="B6433" s="168" t="s">
        <v>13863</v>
      </c>
      <c r="C6433" s="31" t="s">
        <v>1735</v>
      </c>
      <c r="D6433" s="168" t="s">
        <v>13864</v>
      </c>
      <c r="E6433" s="31" t="s">
        <v>13865</v>
      </c>
      <c r="F6433" s="31" t="s">
        <v>129</v>
      </c>
      <c r="G6433" s="168" t="s">
        <v>10510</v>
      </c>
      <c r="H6433" s="31" t="s">
        <v>10511</v>
      </c>
      <c r="I6433" s="168" t="s">
        <v>1729</v>
      </c>
      <c r="J6433" s="173">
        <v>1.0</v>
      </c>
      <c r="K6433" s="31" t="s">
        <v>82</v>
      </c>
      <c r="L6433" s="31" t="s">
        <v>134</v>
      </c>
      <c r="M6433" s="174">
        <v>45765.0</v>
      </c>
      <c r="N6433" s="31" t="s">
        <v>2</v>
      </c>
      <c r="O6433" s="173">
        <v>1.0</v>
      </c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</row>
    <row r="6434">
      <c r="A6434" s="99" t="s">
        <v>13901</v>
      </c>
      <c r="B6434" s="168" t="s">
        <v>13805</v>
      </c>
      <c r="C6434" s="31" t="s">
        <v>1735</v>
      </c>
      <c r="D6434" s="168" t="s">
        <v>13806</v>
      </c>
      <c r="E6434" s="31" t="s">
        <v>13807</v>
      </c>
      <c r="F6434" s="31" t="s">
        <v>401</v>
      </c>
      <c r="G6434" s="168" t="s">
        <v>8744</v>
      </c>
      <c r="H6434" s="31" t="s">
        <v>8048</v>
      </c>
      <c r="I6434" s="168" t="s">
        <v>1729</v>
      </c>
      <c r="J6434" s="173">
        <v>1.0</v>
      </c>
      <c r="K6434" s="31" t="s">
        <v>82</v>
      </c>
      <c r="L6434" s="31" t="s">
        <v>134</v>
      </c>
      <c r="M6434" s="174">
        <v>45765.0</v>
      </c>
      <c r="N6434" s="31" t="s">
        <v>2</v>
      </c>
      <c r="O6434" s="173">
        <v>1.0</v>
      </c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</row>
    <row r="6435">
      <c r="A6435" s="99" t="s">
        <v>13902</v>
      </c>
      <c r="B6435" s="168" t="s">
        <v>13843</v>
      </c>
      <c r="C6435" s="31" t="s">
        <v>1735</v>
      </c>
      <c r="D6435" s="168" t="s">
        <v>13844</v>
      </c>
      <c r="E6435" s="31" t="s">
        <v>13845</v>
      </c>
      <c r="F6435" s="31" t="s">
        <v>178</v>
      </c>
      <c r="G6435" s="168" t="s">
        <v>1736</v>
      </c>
      <c r="H6435" s="31" t="s">
        <v>1733</v>
      </c>
      <c r="I6435" s="168" t="s">
        <v>1729</v>
      </c>
      <c r="J6435" s="173">
        <v>1.0</v>
      </c>
      <c r="K6435" s="31" t="s">
        <v>82</v>
      </c>
      <c r="L6435" s="31" t="s">
        <v>134</v>
      </c>
      <c r="M6435" s="174">
        <v>45765.0</v>
      </c>
      <c r="N6435" s="31" t="s">
        <v>2</v>
      </c>
      <c r="O6435" s="173">
        <v>1.0</v>
      </c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</row>
    <row r="6436">
      <c r="A6436" s="99" t="s">
        <v>13903</v>
      </c>
      <c r="B6436" s="168" t="s">
        <v>13823</v>
      </c>
      <c r="C6436" s="31" t="s">
        <v>1735</v>
      </c>
      <c r="D6436" s="168" t="s">
        <v>13824</v>
      </c>
      <c r="E6436" s="31" t="s">
        <v>13825</v>
      </c>
      <c r="F6436" s="31" t="s">
        <v>403</v>
      </c>
      <c r="G6436" s="168" t="s">
        <v>8744</v>
      </c>
      <c r="H6436" s="31" t="s">
        <v>8048</v>
      </c>
      <c r="I6436" s="168" t="s">
        <v>1729</v>
      </c>
      <c r="J6436" s="173">
        <v>1.0</v>
      </c>
      <c r="K6436" s="31" t="s">
        <v>82</v>
      </c>
      <c r="L6436" s="31" t="s">
        <v>134</v>
      </c>
      <c r="M6436" s="174">
        <v>45765.0</v>
      </c>
      <c r="N6436" s="31" t="s">
        <v>2</v>
      </c>
      <c r="O6436" s="173">
        <v>1.0</v>
      </c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</row>
    <row r="6437">
      <c r="A6437" s="99" t="s">
        <v>13904</v>
      </c>
      <c r="B6437" s="168" t="s">
        <v>13838</v>
      </c>
      <c r="C6437" s="31" t="s">
        <v>1735</v>
      </c>
      <c r="D6437" s="168" t="s">
        <v>13839</v>
      </c>
      <c r="E6437" s="31" t="s">
        <v>13840</v>
      </c>
      <c r="F6437" s="31" t="s">
        <v>178</v>
      </c>
      <c r="G6437" s="168" t="s">
        <v>1736</v>
      </c>
      <c r="H6437" s="31" t="s">
        <v>1733</v>
      </c>
      <c r="I6437" s="168" t="s">
        <v>1755</v>
      </c>
      <c r="J6437" s="173">
        <v>1.0</v>
      </c>
      <c r="K6437" s="31" t="s">
        <v>9</v>
      </c>
      <c r="L6437" s="31" t="s">
        <v>134</v>
      </c>
      <c r="M6437" s="174">
        <v>45765.0</v>
      </c>
      <c r="N6437" s="31" t="s">
        <v>2</v>
      </c>
      <c r="O6437" s="173">
        <v>1.0</v>
      </c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</row>
    <row r="6438">
      <c r="A6438" s="99" t="s">
        <v>13905</v>
      </c>
      <c r="B6438" s="168" t="s">
        <v>13879</v>
      </c>
      <c r="C6438" s="31" t="s">
        <v>1735</v>
      </c>
      <c r="D6438" s="168" t="s">
        <v>13880</v>
      </c>
      <c r="E6438" s="31" t="s">
        <v>13881</v>
      </c>
      <c r="F6438" s="31" t="s">
        <v>401</v>
      </c>
      <c r="G6438" s="168" t="s">
        <v>1792</v>
      </c>
      <c r="H6438" s="31" t="s">
        <v>1779</v>
      </c>
      <c r="I6438" s="168" t="s">
        <v>1755</v>
      </c>
      <c r="J6438" s="173">
        <v>1.0</v>
      </c>
      <c r="K6438" s="31" t="s">
        <v>9</v>
      </c>
      <c r="L6438" s="31" t="s">
        <v>134</v>
      </c>
      <c r="M6438" s="174">
        <v>45765.0</v>
      </c>
      <c r="N6438" s="31" t="s">
        <v>2</v>
      </c>
      <c r="O6438" s="173">
        <v>1.0</v>
      </c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</row>
    <row r="6439">
      <c r="A6439" s="99" t="s">
        <v>13906</v>
      </c>
      <c r="B6439" s="168" t="s">
        <v>13860</v>
      </c>
      <c r="C6439" s="31" t="s">
        <v>1735</v>
      </c>
      <c r="D6439" s="168" t="s">
        <v>13861</v>
      </c>
      <c r="E6439" s="31" t="s">
        <v>4789</v>
      </c>
      <c r="F6439" s="31" t="s">
        <v>178</v>
      </c>
      <c r="G6439" s="168" t="s">
        <v>1736</v>
      </c>
      <c r="H6439" s="31" t="s">
        <v>1733</v>
      </c>
      <c r="I6439" s="168" t="s">
        <v>1729</v>
      </c>
      <c r="J6439" s="173">
        <v>1.0</v>
      </c>
      <c r="K6439" s="31" t="s">
        <v>82</v>
      </c>
      <c r="L6439" s="31" t="s">
        <v>134</v>
      </c>
      <c r="M6439" s="174">
        <v>45765.0</v>
      </c>
      <c r="N6439" s="31" t="s">
        <v>2</v>
      </c>
      <c r="O6439" s="173">
        <v>1.0</v>
      </c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</row>
    <row r="6440">
      <c r="A6440" s="31"/>
      <c r="B6440" s="163"/>
      <c r="C6440" s="31"/>
      <c r="D6440" s="163"/>
      <c r="E6440" s="31"/>
      <c r="F6440" s="31"/>
      <c r="G6440" s="163"/>
      <c r="H6440" s="31"/>
      <c r="I6440" s="163"/>
      <c r="J6440" s="173"/>
      <c r="K6440" s="31"/>
      <c r="L6440" s="31"/>
      <c r="M6440" s="174"/>
      <c r="N6440" s="31"/>
      <c r="O6440" s="173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</row>
    <row r="6441">
      <c r="A6441" s="99" t="s">
        <v>13907</v>
      </c>
      <c r="B6441" s="168" t="s">
        <v>13908</v>
      </c>
      <c r="C6441" s="31" t="s">
        <v>1725</v>
      </c>
      <c r="D6441" s="168" t="s">
        <v>13909</v>
      </c>
      <c r="E6441" s="31" t="s">
        <v>13910</v>
      </c>
      <c r="F6441" s="31" t="s">
        <v>129</v>
      </c>
      <c r="G6441" s="163" t="s">
        <v>1728</v>
      </c>
      <c r="H6441" s="31" t="s">
        <v>1728</v>
      </c>
      <c r="I6441" s="168" t="s">
        <v>9356</v>
      </c>
      <c r="J6441" s="173">
        <v>1.0</v>
      </c>
      <c r="K6441" s="31" t="s">
        <v>945</v>
      </c>
      <c r="L6441" s="31" t="s">
        <v>134</v>
      </c>
      <c r="M6441" s="174">
        <v>45768.0</v>
      </c>
      <c r="N6441" s="31" t="s">
        <v>78</v>
      </c>
      <c r="O6441" s="173">
        <v>1.0</v>
      </c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</row>
    <row r="6442">
      <c r="A6442" s="99" t="s">
        <v>13911</v>
      </c>
      <c r="B6442" s="168" t="s">
        <v>13908</v>
      </c>
      <c r="C6442" s="31" t="s">
        <v>1732</v>
      </c>
      <c r="D6442" s="168" t="s">
        <v>13909</v>
      </c>
      <c r="E6442" s="31" t="s">
        <v>13910</v>
      </c>
      <c r="F6442" s="31" t="s">
        <v>129</v>
      </c>
      <c r="G6442" s="168" t="s">
        <v>1792</v>
      </c>
      <c r="H6442" s="31" t="s">
        <v>1779</v>
      </c>
      <c r="I6442" s="168" t="s">
        <v>9356</v>
      </c>
      <c r="J6442" s="173">
        <v>1.0</v>
      </c>
      <c r="K6442" s="31" t="s">
        <v>945</v>
      </c>
      <c r="L6442" s="31" t="s">
        <v>134</v>
      </c>
      <c r="M6442" s="174">
        <v>45768.0</v>
      </c>
      <c r="N6442" s="31" t="s">
        <v>78</v>
      </c>
      <c r="O6442" s="173">
        <v>1.0</v>
      </c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</row>
    <row r="6443">
      <c r="A6443" s="99" t="s">
        <v>13912</v>
      </c>
      <c r="B6443" s="168" t="s">
        <v>13913</v>
      </c>
      <c r="C6443" s="31" t="s">
        <v>1725</v>
      </c>
      <c r="D6443" s="168" t="s">
        <v>13914</v>
      </c>
      <c r="E6443" s="31" t="s">
        <v>9682</v>
      </c>
      <c r="F6443" s="31" t="s">
        <v>129</v>
      </c>
      <c r="G6443" s="163" t="s">
        <v>1728</v>
      </c>
      <c r="H6443" s="31" t="s">
        <v>1728</v>
      </c>
      <c r="I6443" s="168" t="s">
        <v>9356</v>
      </c>
      <c r="J6443" s="173">
        <v>1.0</v>
      </c>
      <c r="K6443" s="31" t="s">
        <v>945</v>
      </c>
      <c r="L6443" s="31" t="s">
        <v>134</v>
      </c>
      <c r="M6443" s="174">
        <v>45768.0</v>
      </c>
      <c r="N6443" s="31" t="s">
        <v>78</v>
      </c>
      <c r="O6443" s="173">
        <v>1.0</v>
      </c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</row>
    <row r="6444">
      <c r="A6444" s="99" t="s">
        <v>13915</v>
      </c>
      <c r="B6444" s="168" t="s">
        <v>13913</v>
      </c>
      <c r="C6444" s="31" t="s">
        <v>1732</v>
      </c>
      <c r="D6444" s="168" t="s">
        <v>13914</v>
      </c>
      <c r="E6444" s="31" t="s">
        <v>9682</v>
      </c>
      <c r="F6444" s="31" t="s">
        <v>129</v>
      </c>
      <c r="G6444" s="168" t="s">
        <v>1736</v>
      </c>
      <c r="H6444" s="31" t="s">
        <v>1733</v>
      </c>
      <c r="I6444" s="168" t="s">
        <v>9356</v>
      </c>
      <c r="J6444" s="173">
        <v>1.0</v>
      </c>
      <c r="K6444" s="31" t="s">
        <v>945</v>
      </c>
      <c r="L6444" s="31" t="s">
        <v>134</v>
      </c>
      <c r="M6444" s="174">
        <v>45768.0</v>
      </c>
      <c r="N6444" s="31" t="s">
        <v>78</v>
      </c>
      <c r="O6444" s="173">
        <v>1.0</v>
      </c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</row>
    <row r="6445">
      <c r="A6445" s="99" t="s">
        <v>13916</v>
      </c>
      <c r="B6445" s="168" t="s">
        <v>13908</v>
      </c>
      <c r="C6445" s="31" t="s">
        <v>1735</v>
      </c>
      <c r="D6445" s="168" t="s">
        <v>13909</v>
      </c>
      <c r="E6445" s="31" t="s">
        <v>13910</v>
      </c>
      <c r="F6445" s="31" t="s">
        <v>129</v>
      </c>
      <c r="G6445" s="168" t="s">
        <v>1792</v>
      </c>
      <c r="H6445" s="31" t="s">
        <v>1779</v>
      </c>
      <c r="I6445" s="168" t="s">
        <v>9356</v>
      </c>
      <c r="J6445" s="173">
        <v>1.0</v>
      </c>
      <c r="K6445" s="31" t="s">
        <v>945</v>
      </c>
      <c r="L6445" s="31" t="s">
        <v>134</v>
      </c>
      <c r="M6445" s="174">
        <v>45768.0</v>
      </c>
      <c r="N6445" s="31" t="s">
        <v>78</v>
      </c>
      <c r="O6445" s="173">
        <v>1.0</v>
      </c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</row>
    <row r="6446">
      <c r="A6446" s="99" t="s">
        <v>13917</v>
      </c>
      <c r="B6446" s="168" t="s">
        <v>13913</v>
      </c>
      <c r="C6446" s="31" t="s">
        <v>1735</v>
      </c>
      <c r="D6446" s="168" t="s">
        <v>13914</v>
      </c>
      <c r="E6446" s="31" t="s">
        <v>9682</v>
      </c>
      <c r="F6446" s="31" t="s">
        <v>129</v>
      </c>
      <c r="G6446" s="168" t="s">
        <v>1736</v>
      </c>
      <c r="H6446" s="31" t="s">
        <v>1733</v>
      </c>
      <c r="I6446" s="168" t="s">
        <v>9356</v>
      </c>
      <c r="J6446" s="173">
        <v>1.0</v>
      </c>
      <c r="K6446" s="31" t="s">
        <v>945</v>
      </c>
      <c r="L6446" s="31" t="s">
        <v>134</v>
      </c>
      <c r="M6446" s="174">
        <v>45768.0</v>
      </c>
      <c r="N6446" s="31" t="s">
        <v>78</v>
      </c>
      <c r="O6446" s="173">
        <v>1.0</v>
      </c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</row>
    <row r="6447">
      <c r="A6447" s="99" t="s">
        <v>13918</v>
      </c>
      <c r="B6447" s="168" t="s">
        <v>13919</v>
      </c>
      <c r="C6447" s="31" t="s">
        <v>1725</v>
      </c>
      <c r="D6447" s="168" t="s">
        <v>13920</v>
      </c>
      <c r="E6447" s="31" t="s">
        <v>13921</v>
      </c>
      <c r="F6447" s="31" t="s">
        <v>129</v>
      </c>
      <c r="G6447" s="163" t="s">
        <v>1728</v>
      </c>
      <c r="H6447" s="31" t="s">
        <v>1728</v>
      </c>
      <c r="I6447" s="168" t="s">
        <v>9356</v>
      </c>
      <c r="J6447" s="173">
        <v>1.0</v>
      </c>
      <c r="K6447" s="31" t="s">
        <v>945</v>
      </c>
      <c r="L6447" s="31" t="s">
        <v>134</v>
      </c>
      <c r="M6447" s="174">
        <v>45768.0</v>
      </c>
      <c r="N6447" s="31" t="s">
        <v>78</v>
      </c>
      <c r="O6447" s="173">
        <v>1.0</v>
      </c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</row>
    <row r="6448">
      <c r="A6448" s="99" t="s">
        <v>13922</v>
      </c>
      <c r="B6448" s="168" t="s">
        <v>13919</v>
      </c>
      <c r="C6448" s="31" t="s">
        <v>1732</v>
      </c>
      <c r="D6448" s="168" t="s">
        <v>13920</v>
      </c>
      <c r="E6448" s="31" t="s">
        <v>13921</v>
      </c>
      <c r="F6448" s="31" t="s">
        <v>129</v>
      </c>
      <c r="G6448" s="168" t="s">
        <v>1736</v>
      </c>
      <c r="H6448" s="31" t="s">
        <v>1733</v>
      </c>
      <c r="I6448" s="168" t="s">
        <v>9356</v>
      </c>
      <c r="J6448" s="173">
        <v>1.0</v>
      </c>
      <c r="K6448" s="31" t="s">
        <v>945</v>
      </c>
      <c r="L6448" s="31" t="s">
        <v>134</v>
      </c>
      <c r="M6448" s="174">
        <v>45768.0</v>
      </c>
      <c r="N6448" s="31" t="s">
        <v>78</v>
      </c>
      <c r="O6448" s="173">
        <v>1.0</v>
      </c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</row>
    <row r="6449">
      <c r="A6449" s="99" t="s">
        <v>13923</v>
      </c>
      <c r="B6449" s="168" t="s">
        <v>13924</v>
      </c>
      <c r="C6449" s="31" t="s">
        <v>1725</v>
      </c>
      <c r="D6449" s="168" t="s">
        <v>13925</v>
      </c>
      <c r="E6449" s="31" t="s">
        <v>13926</v>
      </c>
      <c r="F6449" s="31" t="s">
        <v>132</v>
      </c>
      <c r="G6449" s="163" t="s">
        <v>1728</v>
      </c>
      <c r="H6449" s="31" t="s">
        <v>1728</v>
      </c>
      <c r="I6449" s="168" t="s">
        <v>9356</v>
      </c>
      <c r="J6449" s="173">
        <v>1.0</v>
      </c>
      <c r="K6449" s="31" t="s">
        <v>945</v>
      </c>
      <c r="L6449" s="31" t="s">
        <v>134</v>
      </c>
      <c r="M6449" s="174">
        <v>45768.0</v>
      </c>
      <c r="N6449" s="31" t="s">
        <v>78</v>
      </c>
      <c r="O6449" s="173">
        <v>1.0</v>
      </c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</row>
    <row r="6450">
      <c r="A6450" s="99" t="s">
        <v>13927</v>
      </c>
      <c r="B6450" s="168" t="s">
        <v>13919</v>
      </c>
      <c r="C6450" s="31" t="s">
        <v>1735</v>
      </c>
      <c r="D6450" s="168" t="s">
        <v>13920</v>
      </c>
      <c r="E6450" s="31" t="s">
        <v>13921</v>
      </c>
      <c r="F6450" s="31" t="s">
        <v>129</v>
      </c>
      <c r="G6450" s="168" t="s">
        <v>1736</v>
      </c>
      <c r="H6450" s="31" t="s">
        <v>1733</v>
      </c>
      <c r="I6450" s="168" t="s">
        <v>9356</v>
      </c>
      <c r="J6450" s="173">
        <v>1.0</v>
      </c>
      <c r="K6450" s="31" t="s">
        <v>945</v>
      </c>
      <c r="L6450" s="31" t="s">
        <v>134</v>
      </c>
      <c r="M6450" s="174">
        <v>45768.0</v>
      </c>
      <c r="N6450" s="31" t="s">
        <v>78</v>
      </c>
      <c r="O6450" s="173">
        <v>1.0</v>
      </c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</row>
    <row r="6451">
      <c r="A6451" s="99" t="s">
        <v>13928</v>
      </c>
      <c r="B6451" s="168" t="s">
        <v>13924</v>
      </c>
      <c r="C6451" s="31" t="s">
        <v>1732</v>
      </c>
      <c r="D6451" s="168" t="s">
        <v>13925</v>
      </c>
      <c r="E6451" s="31" t="s">
        <v>13926</v>
      </c>
      <c r="F6451" s="31" t="s">
        <v>132</v>
      </c>
      <c r="G6451" s="168" t="s">
        <v>1962</v>
      </c>
      <c r="H6451" s="31" t="s">
        <v>1944</v>
      </c>
      <c r="I6451" s="168" t="s">
        <v>9356</v>
      </c>
      <c r="J6451" s="173">
        <v>1.0</v>
      </c>
      <c r="K6451" s="31" t="s">
        <v>945</v>
      </c>
      <c r="L6451" s="31" t="s">
        <v>134</v>
      </c>
      <c r="M6451" s="174">
        <v>45768.0</v>
      </c>
      <c r="N6451" s="31" t="s">
        <v>78</v>
      </c>
      <c r="O6451" s="173">
        <v>1.0</v>
      </c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</row>
    <row r="6452">
      <c r="A6452" s="99" t="s">
        <v>13929</v>
      </c>
      <c r="B6452" s="168" t="s">
        <v>13924</v>
      </c>
      <c r="C6452" s="31" t="s">
        <v>1735</v>
      </c>
      <c r="D6452" s="168" t="s">
        <v>13925</v>
      </c>
      <c r="E6452" s="31" t="s">
        <v>13926</v>
      </c>
      <c r="F6452" s="31" t="s">
        <v>132</v>
      </c>
      <c r="G6452" s="168" t="s">
        <v>1962</v>
      </c>
      <c r="H6452" s="31" t="s">
        <v>1944</v>
      </c>
      <c r="I6452" s="168" t="s">
        <v>9356</v>
      </c>
      <c r="J6452" s="173">
        <v>1.0</v>
      </c>
      <c r="K6452" s="31" t="s">
        <v>945</v>
      </c>
      <c r="L6452" s="31" t="s">
        <v>134</v>
      </c>
      <c r="M6452" s="174">
        <v>45768.0</v>
      </c>
      <c r="N6452" s="31" t="s">
        <v>78</v>
      </c>
      <c r="O6452" s="173">
        <v>1.0</v>
      </c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</row>
    <row r="6453">
      <c r="A6453" s="99" t="s">
        <v>13930</v>
      </c>
      <c r="B6453" s="168" t="s">
        <v>13931</v>
      </c>
      <c r="C6453" s="31" t="s">
        <v>1725</v>
      </c>
      <c r="D6453" s="168" t="s">
        <v>13932</v>
      </c>
      <c r="E6453" s="31" t="s">
        <v>4505</v>
      </c>
      <c r="F6453" s="31" t="s">
        <v>129</v>
      </c>
      <c r="G6453" s="163" t="s">
        <v>1728</v>
      </c>
      <c r="H6453" s="31" t="s">
        <v>1728</v>
      </c>
      <c r="I6453" s="168" t="s">
        <v>9356</v>
      </c>
      <c r="J6453" s="173">
        <v>1.0</v>
      </c>
      <c r="K6453" s="31" t="s">
        <v>945</v>
      </c>
      <c r="L6453" s="31" t="s">
        <v>134</v>
      </c>
      <c r="M6453" s="174">
        <v>45768.0</v>
      </c>
      <c r="N6453" s="31" t="s">
        <v>78</v>
      </c>
      <c r="O6453" s="173">
        <v>1.0</v>
      </c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</row>
    <row r="6454">
      <c r="A6454" s="99" t="s">
        <v>13933</v>
      </c>
      <c r="B6454" s="168" t="s">
        <v>13931</v>
      </c>
      <c r="C6454" s="31" t="s">
        <v>1732</v>
      </c>
      <c r="D6454" s="168" t="s">
        <v>13932</v>
      </c>
      <c r="E6454" s="31" t="s">
        <v>4505</v>
      </c>
      <c r="F6454" s="31" t="s">
        <v>129</v>
      </c>
      <c r="G6454" s="168" t="s">
        <v>1736</v>
      </c>
      <c r="H6454" s="31" t="s">
        <v>1733</v>
      </c>
      <c r="I6454" s="168" t="s">
        <v>9356</v>
      </c>
      <c r="J6454" s="173">
        <v>1.0</v>
      </c>
      <c r="K6454" s="31" t="s">
        <v>945</v>
      </c>
      <c r="L6454" s="31" t="s">
        <v>134</v>
      </c>
      <c r="M6454" s="174">
        <v>45768.0</v>
      </c>
      <c r="N6454" s="31" t="s">
        <v>78</v>
      </c>
      <c r="O6454" s="173">
        <v>1.0</v>
      </c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</row>
    <row r="6455">
      <c r="A6455" s="99" t="s">
        <v>13934</v>
      </c>
      <c r="B6455" s="168" t="s">
        <v>13935</v>
      </c>
      <c r="C6455" s="31" t="s">
        <v>1725</v>
      </c>
      <c r="D6455" s="168" t="s">
        <v>13936</v>
      </c>
      <c r="E6455" s="31" t="s">
        <v>13937</v>
      </c>
      <c r="F6455" s="31" t="s">
        <v>132</v>
      </c>
      <c r="G6455" s="163" t="s">
        <v>1728</v>
      </c>
      <c r="H6455" s="31" t="s">
        <v>1728</v>
      </c>
      <c r="I6455" s="168" t="s">
        <v>9356</v>
      </c>
      <c r="J6455" s="173">
        <v>1.0</v>
      </c>
      <c r="K6455" s="31" t="s">
        <v>945</v>
      </c>
      <c r="L6455" s="31" t="s">
        <v>134</v>
      </c>
      <c r="M6455" s="174">
        <v>45768.0</v>
      </c>
      <c r="N6455" s="31" t="s">
        <v>78</v>
      </c>
      <c r="O6455" s="173">
        <v>1.0</v>
      </c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</row>
    <row r="6456">
      <c r="A6456" s="99" t="s">
        <v>13938</v>
      </c>
      <c r="B6456" s="168" t="s">
        <v>13935</v>
      </c>
      <c r="C6456" s="31" t="s">
        <v>1732</v>
      </c>
      <c r="D6456" s="168" t="s">
        <v>13936</v>
      </c>
      <c r="E6456" s="31" t="s">
        <v>13937</v>
      </c>
      <c r="F6456" s="31" t="s">
        <v>132</v>
      </c>
      <c r="G6456" s="168" t="s">
        <v>1749</v>
      </c>
      <c r="H6456" s="31" t="s">
        <v>1742</v>
      </c>
      <c r="I6456" s="168" t="s">
        <v>9356</v>
      </c>
      <c r="J6456" s="173">
        <v>1.0</v>
      </c>
      <c r="K6456" s="31" t="s">
        <v>945</v>
      </c>
      <c r="L6456" s="31" t="s">
        <v>134</v>
      </c>
      <c r="M6456" s="174">
        <v>45768.0</v>
      </c>
      <c r="N6456" s="31" t="s">
        <v>78</v>
      </c>
      <c r="O6456" s="173">
        <v>1.0</v>
      </c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</row>
    <row r="6457">
      <c r="A6457" s="99" t="s">
        <v>13939</v>
      </c>
      <c r="B6457" s="168" t="s">
        <v>13931</v>
      </c>
      <c r="C6457" s="31" t="s">
        <v>1735</v>
      </c>
      <c r="D6457" s="168" t="s">
        <v>13932</v>
      </c>
      <c r="E6457" s="31" t="s">
        <v>4505</v>
      </c>
      <c r="F6457" s="31" t="s">
        <v>129</v>
      </c>
      <c r="G6457" s="168" t="s">
        <v>1736</v>
      </c>
      <c r="H6457" s="31" t="s">
        <v>1733</v>
      </c>
      <c r="I6457" s="168" t="s">
        <v>9356</v>
      </c>
      <c r="J6457" s="173">
        <v>1.0</v>
      </c>
      <c r="K6457" s="31" t="s">
        <v>945</v>
      </c>
      <c r="L6457" s="31" t="s">
        <v>134</v>
      </c>
      <c r="M6457" s="174">
        <v>45768.0</v>
      </c>
      <c r="N6457" s="31" t="s">
        <v>78</v>
      </c>
      <c r="O6457" s="173">
        <v>1.0</v>
      </c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</row>
    <row r="6458">
      <c r="A6458" s="99" t="s">
        <v>13940</v>
      </c>
      <c r="B6458" s="168" t="s">
        <v>13935</v>
      </c>
      <c r="C6458" s="31" t="s">
        <v>1735</v>
      </c>
      <c r="D6458" s="168" t="s">
        <v>13936</v>
      </c>
      <c r="E6458" s="31" t="s">
        <v>13937</v>
      </c>
      <c r="F6458" s="31" t="s">
        <v>132</v>
      </c>
      <c r="G6458" s="168" t="s">
        <v>1749</v>
      </c>
      <c r="H6458" s="31" t="s">
        <v>1742</v>
      </c>
      <c r="I6458" s="168" t="s">
        <v>9356</v>
      </c>
      <c r="J6458" s="173">
        <v>1.0</v>
      </c>
      <c r="K6458" s="31" t="s">
        <v>945</v>
      </c>
      <c r="L6458" s="31" t="s">
        <v>134</v>
      </c>
      <c r="M6458" s="174">
        <v>45768.0</v>
      </c>
      <c r="N6458" s="31" t="s">
        <v>78</v>
      </c>
      <c r="O6458" s="173">
        <v>1.0</v>
      </c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</row>
    <row r="6459">
      <c r="A6459" s="99" t="s">
        <v>13941</v>
      </c>
      <c r="B6459" s="168" t="s">
        <v>13942</v>
      </c>
      <c r="C6459" s="31" t="s">
        <v>1725</v>
      </c>
      <c r="D6459" s="168" t="s">
        <v>13943</v>
      </c>
      <c r="E6459" s="31" t="s">
        <v>2326</v>
      </c>
      <c r="F6459" s="31" t="s">
        <v>129</v>
      </c>
      <c r="G6459" s="163" t="s">
        <v>1728</v>
      </c>
      <c r="H6459" s="31" t="s">
        <v>1728</v>
      </c>
      <c r="I6459" s="168" t="s">
        <v>9356</v>
      </c>
      <c r="J6459" s="173">
        <v>1.0</v>
      </c>
      <c r="K6459" s="31" t="s">
        <v>945</v>
      </c>
      <c r="L6459" s="31" t="s">
        <v>134</v>
      </c>
      <c r="M6459" s="174">
        <v>45768.0</v>
      </c>
      <c r="N6459" s="31" t="s">
        <v>78</v>
      </c>
      <c r="O6459" s="173">
        <v>1.0</v>
      </c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</row>
    <row r="6460">
      <c r="A6460" s="99" t="s">
        <v>13944</v>
      </c>
      <c r="B6460" s="168" t="s">
        <v>13942</v>
      </c>
      <c r="C6460" s="31" t="s">
        <v>1732</v>
      </c>
      <c r="D6460" s="168" t="s">
        <v>13943</v>
      </c>
      <c r="E6460" s="31" t="s">
        <v>2326</v>
      </c>
      <c r="F6460" s="31" t="s">
        <v>129</v>
      </c>
      <c r="G6460" s="168" t="s">
        <v>1792</v>
      </c>
      <c r="H6460" s="31" t="s">
        <v>1779</v>
      </c>
      <c r="I6460" s="168" t="s">
        <v>9356</v>
      </c>
      <c r="J6460" s="173">
        <v>1.0</v>
      </c>
      <c r="K6460" s="31" t="s">
        <v>945</v>
      </c>
      <c r="L6460" s="31" t="s">
        <v>134</v>
      </c>
      <c r="M6460" s="174">
        <v>45768.0</v>
      </c>
      <c r="N6460" s="31" t="s">
        <v>78</v>
      </c>
      <c r="O6460" s="173">
        <v>1.0</v>
      </c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</row>
    <row r="6461">
      <c r="A6461" s="99" t="s">
        <v>13945</v>
      </c>
      <c r="B6461" s="168" t="s">
        <v>13942</v>
      </c>
      <c r="C6461" s="31" t="s">
        <v>1735</v>
      </c>
      <c r="D6461" s="168" t="s">
        <v>13943</v>
      </c>
      <c r="E6461" s="31" t="s">
        <v>2326</v>
      </c>
      <c r="F6461" s="31" t="s">
        <v>129</v>
      </c>
      <c r="G6461" s="168" t="s">
        <v>1792</v>
      </c>
      <c r="H6461" s="31" t="s">
        <v>1779</v>
      </c>
      <c r="I6461" s="168" t="s">
        <v>9356</v>
      </c>
      <c r="J6461" s="173">
        <v>1.0</v>
      </c>
      <c r="K6461" s="31" t="s">
        <v>945</v>
      </c>
      <c r="L6461" s="31" t="s">
        <v>134</v>
      </c>
      <c r="M6461" s="174">
        <v>45768.0</v>
      </c>
      <c r="N6461" s="31" t="s">
        <v>78</v>
      </c>
      <c r="O6461" s="173">
        <v>1.0</v>
      </c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</row>
    <row r="6462">
      <c r="A6462" s="99" t="s">
        <v>13946</v>
      </c>
      <c r="B6462" s="168" t="s">
        <v>13947</v>
      </c>
      <c r="C6462" s="31" t="s">
        <v>1725</v>
      </c>
      <c r="D6462" s="168" t="s">
        <v>13948</v>
      </c>
      <c r="E6462" s="31" t="s">
        <v>13949</v>
      </c>
      <c r="F6462" s="31" t="s">
        <v>132</v>
      </c>
      <c r="G6462" s="163" t="s">
        <v>1728</v>
      </c>
      <c r="H6462" s="31" t="s">
        <v>1728</v>
      </c>
      <c r="I6462" s="168" t="s">
        <v>9356</v>
      </c>
      <c r="J6462" s="173">
        <v>1.0</v>
      </c>
      <c r="K6462" s="31" t="s">
        <v>945</v>
      </c>
      <c r="L6462" s="31" t="s">
        <v>134</v>
      </c>
      <c r="M6462" s="174">
        <v>45768.0</v>
      </c>
      <c r="N6462" s="31" t="s">
        <v>78</v>
      </c>
      <c r="O6462" s="173">
        <v>1.0</v>
      </c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</row>
    <row r="6463">
      <c r="A6463" s="99" t="s">
        <v>13950</v>
      </c>
      <c r="B6463" s="168" t="s">
        <v>13947</v>
      </c>
      <c r="C6463" s="31" t="s">
        <v>1732</v>
      </c>
      <c r="D6463" s="168" t="s">
        <v>13948</v>
      </c>
      <c r="E6463" s="31" t="s">
        <v>13949</v>
      </c>
      <c r="F6463" s="31" t="s">
        <v>132</v>
      </c>
      <c r="G6463" s="168" t="s">
        <v>1962</v>
      </c>
      <c r="H6463" s="31" t="s">
        <v>1944</v>
      </c>
      <c r="I6463" s="168" t="s">
        <v>9356</v>
      </c>
      <c r="J6463" s="173">
        <v>1.0</v>
      </c>
      <c r="K6463" s="31" t="s">
        <v>945</v>
      </c>
      <c r="L6463" s="31" t="s">
        <v>134</v>
      </c>
      <c r="M6463" s="174">
        <v>45768.0</v>
      </c>
      <c r="N6463" s="31" t="s">
        <v>78</v>
      </c>
      <c r="O6463" s="173">
        <v>1.0</v>
      </c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</row>
    <row r="6464">
      <c r="A6464" s="99" t="s">
        <v>13951</v>
      </c>
      <c r="B6464" s="168" t="s">
        <v>13947</v>
      </c>
      <c r="C6464" s="31" t="s">
        <v>1735</v>
      </c>
      <c r="D6464" s="168" t="s">
        <v>13948</v>
      </c>
      <c r="E6464" s="31" t="s">
        <v>13949</v>
      </c>
      <c r="F6464" s="31" t="s">
        <v>132</v>
      </c>
      <c r="G6464" s="168" t="s">
        <v>1962</v>
      </c>
      <c r="H6464" s="31" t="s">
        <v>1944</v>
      </c>
      <c r="I6464" s="168" t="s">
        <v>9356</v>
      </c>
      <c r="J6464" s="173">
        <v>1.0</v>
      </c>
      <c r="K6464" s="31" t="s">
        <v>945</v>
      </c>
      <c r="L6464" s="31" t="s">
        <v>134</v>
      </c>
      <c r="M6464" s="174">
        <v>45768.0</v>
      </c>
      <c r="N6464" s="31" t="s">
        <v>78</v>
      </c>
      <c r="O6464" s="173">
        <v>1.0</v>
      </c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</row>
    <row r="6465">
      <c r="A6465" s="99" t="s">
        <v>13952</v>
      </c>
      <c r="B6465" s="168" t="s">
        <v>13953</v>
      </c>
      <c r="C6465" s="31" t="s">
        <v>1725</v>
      </c>
      <c r="D6465" s="168" t="s">
        <v>13954</v>
      </c>
      <c r="E6465" s="31" t="s">
        <v>13955</v>
      </c>
      <c r="F6465" s="31" t="s">
        <v>132</v>
      </c>
      <c r="G6465" s="163" t="s">
        <v>1728</v>
      </c>
      <c r="H6465" s="31" t="s">
        <v>1728</v>
      </c>
      <c r="I6465" s="168" t="s">
        <v>9356</v>
      </c>
      <c r="J6465" s="173">
        <v>1.0</v>
      </c>
      <c r="K6465" s="31" t="s">
        <v>945</v>
      </c>
      <c r="L6465" s="31" t="s">
        <v>134</v>
      </c>
      <c r="M6465" s="174">
        <v>45768.0</v>
      </c>
      <c r="N6465" s="31" t="s">
        <v>78</v>
      </c>
      <c r="O6465" s="173">
        <v>1.0</v>
      </c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</row>
    <row r="6466">
      <c r="A6466" s="99" t="s">
        <v>13956</v>
      </c>
      <c r="B6466" s="168" t="s">
        <v>13953</v>
      </c>
      <c r="C6466" s="31" t="s">
        <v>1732</v>
      </c>
      <c r="D6466" s="168" t="s">
        <v>13954</v>
      </c>
      <c r="E6466" s="31" t="s">
        <v>13955</v>
      </c>
      <c r="F6466" s="31" t="s">
        <v>132</v>
      </c>
      <c r="G6466" s="168" t="s">
        <v>1736</v>
      </c>
      <c r="H6466" s="31" t="s">
        <v>1733</v>
      </c>
      <c r="I6466" s="168" t="s">
        <v>9356</v>
      </c>
      <c r="J6466" s="173">
        <v>1.0</v>
      </c>
      <c r="K6466" s="31" t="s">
        <v>945</v>
      </c>
      <c r="L6466" s="31" t="s">
        <v>134</v>
      </c>
      <c r="M6466" s="174">
        <v>45768.0</v>
      </c>
      <c r="N6466" s="31" t="s">
        <v>78</v>
      </c>
      <c r="O6466" s="173">
        <v>1.0</v>
      </c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</row>
    <row r="6467">
      <c r="A6467" s="99" t="s">
        <v>13957</v>
      </c>
      <c r="B6467" s="168" t="s">
        <v>13953</v>
      </c>
      <c r="C6467" s="31" t="s">
        <v>1735</v>
      </c>
      <c r="D6467" s="168" t="s">
        <v>13954</v>
      </c>
      <c r="E6467" s="31" t="s">
        <v>13955</v>
      </c>
      <c r="F6467" s="31" t="s">
        <v>132</v>
      </c>
      <c r="G6467" s="168" t="s">
        <v>1736</v>
      </c>
      <c r="H6467" s="31" t="s">
        <v>1733</v>
      </c>
      <c r="I6467" s="168" t="s">
        <v>9356</v>
      </c>
      <c r="J6467" s="173">
        <v>1.0</v>
      </c>
      <c r="K6467" s="31" t="s">
        <v>945</v>
      </c>
      <c r="L6467" s="31" t="s">
        <v>134</v>
      </c>
      <c r="M6467" s="174">
        <v>45768.0</v>
      </c>
      <c r="N6467" s="31" t="s">
        <v>78</v>
      </c>
      <c r="O6467" s="173">
        <v>1.0</v>
      </c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</row>
    <row r="6468">
      <c r="A6468" s="99" t="s">
        <v>13958</v>
      </c>
      <c r="B6468" s="168" t="s">
        <v>13959</v>
      </c>
      <c r="C6468" s="31" t="s">
        <v>1725</v>
      </c>
      <c r="D6468" s="168" t="s">
        <v>13960</v>
      </c>
      <c r="E6468" s="31" t="s">
        <v>13961</v>
      </c>
      <c r="F6468" s="31" t="s">
        <v>132</v>
      </c>
      <c r="G6468" s="163" t="s">
        <v>1728</v>
      </c>
      <c r="H6468" s="31" t="s">
        <v>1728</v>
      </c>
      <c r="I6468" s="168" t="s">
        <v>9356</v>
      </c>
      <c r="J6468" s="173">
        <v>1.0</v>
      </c>
      <c r="K6468" s="31" t="s">
        <v>945</v>
      </c>
      <c r="L6468" s="31" t="s">
        <v>134</v>
      </c>
      <c r="M6468" s="174">
        <v>45768.0</v>
      </c>
      <c r="N6468" s="31" t="s">
        <v>78</v>
      </c>
      <c r="O6468" s="173">
        <v>1.0</v>
      </c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</row>
    <row r="6469">
      <c r="A6469" s="99" t="s">
        <v>13962</v>
      </c>
      <c r="B6469" s="168" t="s">
        <v>13959</v>
      </c>
      <c r="C6469" s="31" t="s">
        <v>1732</v>
      </c>
      <c r="D6469" s="168" t="s">
        <v>13960</v>
      </c>
      <c r="E6469" s="31" t="s">
        <v>13961</v>
      </c>
      <c r="F6469" s="31" t="s">
        <v>132</v>
      </c>
      <c r="G6469" s="168" t="s">
        <v>1736</v>
      </c>
      <c r="H6469" s="31" t="s">
        <v>1733</v>
      </c>
      <c r="I6469" s="168" t="s">
        <v>9356</v>
      </c>
      <c r="J6469" s="173">
        <v>1.0</v>
      </c>
      <c r="K6469" s="31" t="s">
        <v>945</v>
      </c>
      <c r="L6469" s="31" t="s">
        <v>134</v>
      </c>
      <c r="M6469" s="174">
        <v>45768.0</v>
      </c>
      <c r="N6469" s="31" t="s">
        <v>78</v>
      </c>
      <c r="O6469" s="173">
        <v>1.0</v>
      </c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</row>
    <row r="6470">
      <c r="A6470" s="99" t="s">
        <v>13963</v>
      </c>
      <c r="B6470" s="168" t="s">
        <v>13964</v>
      </c>
      <c r="C6470" s="31" t="s">
        <v>1725</v>
      </c>
      <c r="D6470" s="168" t="s">
        <v>13965</v>
      </c>
      <c r="E6470" s="31" t="s">
        <v>13966</v>
      </c>
      <c r="F6470" s="31" t="s">
        <v>129</v>
      </c>
      <c r="G6470" s="163" t="s">
        <v>1728</v>
      </c>
      <c r="H6470" s="31" t="s">
        <v>1728</v>
      </c>
      <c r="I6470" s="168" t="s">
        <v>9356</v>
      </c>
      <c r="J6470" s="173">
        <v>1.0</v>
      </c>
      <c r="K6470" s="31" t="s">
        <v>945</v>
      </c>
      <c r="L6470" s="31" t="s">
        <v>134</v>
      </c>
      <c r="M6470" s="174">
        <v>45768.0</v>
      </c>
      <c r="N6470" s="31" t="s">
        <v>78</v>
      </c>
      <c r="O6470" s="173">
        <v>1.0</v>
      </c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</row>
    <row r="6471">
      <c r="A6471" s="99" t="s">
        <v>13967</v>
      </c>
      <c r="B6471" s="168" t="s">
        <v>13964</v>
      </c>
      <c r="C6471" s="31" t="s">
        <v>1732</v>
      </c>
      <c r="D6471" s="168" t="s">
        <v>13965</v>
      </c>
      <c r="E6471" s="31" t="s">
        <v>13966</v>
      </c>
      <c r="F6471" s="31" t="s">
        <v>129</v>
      </c>
      <c r="G6471" s="168" t="s">
        <v>1962</v>
      </c>
      <c r="H6471" s="31" t="s">
        <v>1944</v>
      </c>
      <c r="I6471" s="168" t="s">
        <v>9356</v>
      </c>
      <c r="J6471" s="173">
        <v>1.0</v>
      </c>
      <c r="K6471" s="31" t="s">
        <v>945</v>
      </c>
      <c r="L6471" s="31" t="s">
        <v>134</v>
      </c>
      <c r="M6471" s="174">
        <v>45768.0</v>
      </c>
      <c r="N6471" s="31" t="s">
        <v>78</v>
      </c>
      <c r="O6471" s="173">
        <v>1.0</v>
      </c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</row>
    <row r="6472">
      <c r="A6472" s="99" t="s">
        <v>13968</v>
      </c>
      <c r="B6472" s="168" t="s">
        <v>13959</v>
      </c>
      <c r="C6472" s="31" t="s">
        <v>1735</v>
      </c>
      <c r="D6472" s="168" t="s">
        <v>13960</v>
      </c>
      <c r="E6472" s="31" t="s">
        <v>13961</v>
      </c>
      <c r="F6472" s="31" t="s">
        <v>132</v>
      </c>
      <c r="G6472" s="168" t="s">
        <v>1736</v>
      </c>
      <c r="H6472" s="31" t="s">
        <v>1733</v>
      </c>
      <c r="I6472" s="168" t="s">
        <v>9356</v>
      </c>
      <c r="J6472" s="173">
        <v>1.0</v>
      </c>
      <c r="K6472" s="31" t="s">
        <v>945</v>
      </c>
      <c r="L6472" s="31" t="s">
        <v>134</v>
      </c>
      <c r="M6472" s="174">
        <v>45768.0</v>
      </c>
      <c r="N6472" s="31" t="s">
        <v>78</v>
      </c>
      <c r="O6472" s="173">
        <v>1.0</v>
      </c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</row>
    <row r="6473">
      <c r="A6473" s="99" t="s">
        <v>13969</v>
      </c>
      <c r="B6473" s="168" t="s">
        <v>13964</v>
      </c>
      <c r="C6473" s="31" t="s">
        <v>1735</v>
      </c>
      <c r="D6473" s="168" t="s">
        <v>13965</v>
      </c>
      <c r="E6473" s="31" t="s">
        <v>13966</v>
      </c>
      <c r="F6473" s="31" t="s">
        <v>129</v>
      </c>
      <c r="G6473" s="168" t="s">
        <v>1962</v>
      </c>
      <c r="H6473" s="31" t="s">
        <v>1944</v>
      </c>
      <c r="I6473" s="168" t="s">
        <v>9356</v>
      </c>
      <c r="J6473" s="173">
        <v>1.0</v>
      </c>
      <c r="K6473" s="31" t="s">
        <v>945</v>
      </c>
      <c r="L6473" s="31" t="s">
        <v>134</v>
      </c>
      <c r="M6473" s="174">
        <v>45768.0</v>
      </c>
      <c r="N6473" s="31" t="s">
        <v>78</v>
      </c>
      <c r="O6473" s="173">
        <v>1.0</v>
      </c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</row>
    <row r="6474">
      <c r="A6474" s="99" t="s">
        <v>13970</v>
      </c>
      <c r="B6474" s="168" t="s">
        <v>13971</v>
      </c>
      <c r="C6474" s="31" t="s">
        <v>1725</v>
      </c>
      <c r="D6474" s="168" t="s">
        <v>13972</v>
      </c>
      <c r="E6474" s="31" t="s">
        <v>13973</v>
      </c>
      <c r="F6474" s="31" t="s">
        <v>132</v>
      </c>
      <c r="G6474" s="163" t="s">
        <v>1728</v>
      </c>
      <c r="H6474" s="31" t="s">
        <v>1728</v>
      </c>
      <c r="I6474" s="168" t="s">
        <v>9356</v>
      </c>
      <c r="J6474" s="173">
        <v>1.0</v>
      </c>
      <c r="K6474" s="31" t="s">
        <v>945</v>
      </c>
      <c r="L6474" s="31" t="s">
        <v>134</v>
      </c>
      <c r="M6474" s="174">
        <v>45768.0</v>
      </c>
      <c r="N6474" s="31" t="s">
        <v>78</v>
      </c>
      <c r="O6474" s="173">
        <v>1.0</v>
      </c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</row>
    <row r="6475">
      <c r="A6475" s="99" t="s">
        <v>13974</v>
      </c>
      <c r="B6475" s="168" t="s">
        <v>13971</v>
      </c>
      <c r="C6475" s="31" t="s">
        <v>1732</v>
      </c>
      <c r="D6475" s="168" t="s">
        <v>13972</v>
      </c>
      <c r="E6475" s="31" t="s">
        <v>13973</v>
      </c>
      <c r="F6475" s="31" t="s">
        <v>132</v>
      </c>
      <c r="G6475" s="168" t="s">
        <v>1736</v>
      </c>
      <c r="H6475" s="31" t="s">
        <v>1733</v>
      </c>
      <c r="I6475" s="168" t="s">
        <v>9356</v>
      </c>
      <c r="J6475" s="173">
        <v>1.0</v>
      </c>
      <c r="K6475" s="31" t="s">
        <v>945</v>
      </c>
      <c r="L6475" s="31" t="s">
        <v>134</v>
      </c>
      <c r="M6475" s="174">
        <v>45768.0</v>
      </c>
      <c r="N6475" s="31" t="s">
        <v>78</v>
      </c>
      <c r="O6475" s="173">
        <v>1.0</v>
      </c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</row>
    <row r="6476">
      <c r="A6476" s="99" t="s">
        <v>13975</v>
      </c>
      <c r="B6476" s="168" t="s">
        <v>13976</v>
      </c>
      <c r="C6476" s="31" t="s">
        <v>1725</v>
      </c>
      <c r="D6476" s="168" t="s">
        <v>13977</v>
      </c>
      <c r="E6476" s="31" t="s">
        <v>13978</v>
      </c>
      <c r="F6476" s="31" t="s">
        <v>129</v>
      </c>
      <c r="G6476" s="163" t="s">
        <v>1728</v>
      </c>
      <c r="H6476" s="31" t="s">
        <v>1728</v>
      </c>
      <c r="I6476" s="168" t="s">
        <v>9356</v>
      </c>
      <c r="J6476" s="173">
        <v>1.0</v>
      </c>
      <c r="K6476" s="31" t="s">
        <v>945</v>
      </c>
      <c r="L6476" s="31" t="s">
        <v>134</v>
      </c>
      <c r="M6476" s="174">
        <v>45768.0</v>
      </c>
      <c r="N6476" s="31" t="s">
        <v>78</v>
      </c>
      <c r="O6476" s="173">
        <v>1.0</v>
      </c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</row>
    <row r="6477">
      <c r="A6477" s="99" t="s">
        <v>13979</v>
      </c>
      <c r="B6477" s="168" t="s">
        <v>13976</v>
      </c>
      <c r="C6477" s="31" t="s">
        <v>1732</v>
      </c>
      <c r="D6477" s="168" t="s">
        <v>13977</v>
      </c>
      <c r="E6477" s="31" t="s">
        <v>13978</v>
      </c>
      <c r="F6477" s="31" t="s">
        <v>129</v>
      </c>
      <c r="G6477" s="168" t="s">
        <v>1962</v>
      </c>
      <c r="H6477" s="31" t="s">
        <v>1944</v>
      </c>
      <c r="I6477" s="168" t="s">
        <v>9356</v>
      </c>
      <c r="J6477" s="173">
        <v>1.0</v>
      </c>
      <c r="K6477" s="31" t="s">
        <v>945</v>
      </c>
      <c r="L6477" s="31" t="s">
        <v>134</v>
      </c>
      <c r="M6477" s="174">
        <v>45768.0</v>
      </c>
      <c r="N6477" s="31" t="s">
        <v>78</v>
      </c>
      <c r="O6477" s="173">
        <v>1.0</v>
      </c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</row>
    <row r="6478">
      <c r="A6478" s="99" t="s">
        <v>13980</v>
      </c>
      <c r="B6478" s="168" t="s">
        <v>13971</v>
      </c>
      <c r="C6478" s="31" t="s">
        <v>1735</v>
      </c>
      <c r="D6478" s="168" t="s">
        <v>13972</v>
      </c>
      <c r="E6478" s="31" t="s">
        <v>13973</v>
      </c>
      <c r="F6478" s="31" t="s">
        <v>132</v>
      </c>
      <c r="G6478" s="168" t="s">
        <v>1736</v>
      </c>
      <c r="H6478" s="31" t="s">
        <v>1733</v>
      </c>
      <c r="I6478" s="168" t="s">
        <v>9356</v>
      </c>
      <c r="J6478" s="173">
        <v>1.0</v>
      </c>
      <c r="K6478" s="31" t="s">
        <v>945</v>
      </c>
      <c r="L6478" s="31" t="s">
        <v>134</v>
      </c>
      <c r="M6478" s="174">
        <v>45768.0</v>
      </c>
      <c r="N6478" s="31" t="s">
        <v>78</v>
      </c>
      <c r="O6478" s="173">
        <v>1.0</v>
      </c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</row>
    <row r="6479">
      <c r="A6479" s="99" t="s">
        <v>13981</v>
      </c>
      <c r="B6479" s="168" t="s">
        <v>13976</v>
      </c>
      <c r="C6479" s="31" t="s">
        <v>1735</v>
      </c>
      <c r="D6479" s="168" t="s">
        <v>13977</v>
      </c>
      <c r="E6479" s="31" t="s">
        <v>13978</v>
      </c>
      <c r="F6479" s="31" t="s">
        <v>129</v>
      </c>
      <c r="G6479" s="168" t="s">
        <v>1962</v>
      </c>
      <c r="H6479" s="31" t="s">
        <v>1944</v>
      </c>
      <c r="I6479" s="168" t="s">
        <v>9356</v>
      </c>
      <c r="J6479" s="173">
        <v>1.0</v>
      </c>
      <c r="K6479" s="31" t="s">
        <v>945</v>
      </c>
      <c r="L6479" s="31" t="s">
        <v>134</v>
      </c>
      <c r="M6479" s="174">
        <v>45768.0</v>
      </c>
      <c r="N6479" s="31" t="s">
        <v>78</v>
      </c>
      <c r="O6479" s="173">
        <v>1.0</v>
      </c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</row>
    <row r="6480">
      <c r="A6480" s="99" t="s">
        <v>13982</v>
      </c>
      <c r="B6480" s="168" t="s">
        <v>13983</v>
      </c>
      <c r="C6480" s="31" t="s">
        <v>1725</v>
      </c>
      <c r="D6480" s="168" t="s">
        <v>13984</v>
      </c>
      <c r="E6480" s="31" t="s">
        <v>13985</v>
      </c>
      <c r="F6480" s="31" t="s">
        <v>129</v>
      </c>
      <c r="G6480" s="163" t="s">
        <v>1728</v>
      </c>
      <c r="H6480" s="31" t="s">
        <v>1728</v>
      </c>
      <c r="I6480" s="168" t="s">
        <v>9356</v>
      </c>
      <c r="J6480" s="173">
        <v>1.0</v>
      </c>
      <c r="K6480" s="31" t="s">
        <v>945</v>
      </c>
      <c r="L6480" s="31" t="s">
        <v>134</v>
      </c>
      <c r="M6480" s="174">
        <v>45768.0</v>
      </c>
      <c r="N6480" s="31" t="s">
        <v>78</v>
      </c>
      <c r="O6480" s="173">
        <v>1.0</v>
      </c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</row>
    <row r="6481">
      <c r="A6481" s="99" t="s">
        <v>13986</v>
      </c>
      <c r="B6481" s="168" t="s">
        <v>13987</v>
      </c>
      <c r="C6481" s="31" t="s">
        <v>1725</v>
      </c>
      <c r="D6481" s="168" t="s">
        <v>13988</v>
      </c>
      <c r="E6481" s="31" t="s">
        <v>6351</v>
      </c>
      <c r="F6481" s="31" t="s">
        <v>132</v>
      </c>
      <c r="G6481" s="163" t="s">
        <v>1728</v>
      </c>
      <c r="H6481" s="31" t="s">
        <v>1728</v>
      </c>
      <c r="I6481" s="168" t="s">
        <v>9356</v>
      </c>
      <c r="J6481" s="173">
        <v>1.0</v>
      </c>
      <c r="K6481" s="31" t="s">
        <v>945</v>
      </c>
      <c r="L6481" s="31" t="s">
        <v>134</v>
      </c>
      <c r="M6481" s="174">
        <v>45768.0</v>
      </c>
      <c r="N6481" s="31" t="s">
        <v>78</v>
      </c>
      <c r="O6481" s="173">
        <v>1.0</v>
      </c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</row>
    <row r="6482">
      <c r="A6482" s="99" t="s">
        <v>13989</v>
      </c>
      <c r="B6482" s="168" t="s">
        <v>13990</v>
      </c>
      <c r="C6482" s="31" t="s">
        <v>1725</v>
      </c>
      <c r="D6482" s="168" t="s">
        <v>13991</v>
      </c>
      <c r="E6482" s="31" t="s">
        <v>13992</v>
      </c>
      <c r="F6482" s="31" t="s">
        <v>129</v>
      </c>
      <c r="G6482" s="163" t="s">
        <v>1728</v>
      </c>
      <c r="H6482" s="31" t="s">
        <v>1728</v>
      </c>
      <c r="I6482" s="168" t="s">
        <v>9356</v>
      </c>
      <c r="J6482" s="173">
        <v>1.0</v>
      </c>
      <c r="K6482" s="31" t="s">
        <v>945</v>
      </c>
      <c r="L6482" s="31" t="s">
        <v>134</v>
      </c>
      <c r="M6482" s="174">
        <v>45768.0</v>
      </c>
      <c r="N6482" s="31" t="s">
        <v>78</v>
      </c>
      <c r="O6482" s="173">
        <v>1.0</v>
      </c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</row>
    <row r="6483">
      <c r="A6483" s="99" t="s">
        <v>13993</v>
      </c>
      <c r="B6483" s="168" t="s">
        <v>13983</v>
      </c>
      <c r="C6483" s="31" t="s">
        <v>1732</v>
      </c>
      <c r="D6483" s="168" t="s">
        <v>13984</v>
      </c>
      <c r="E6483" s="31" t="s">
        <v>13985</v>
      </c>
      <c r="F6483" s="31" t="s">
        <v>129</v>
      </c>
      <c r="G6483" s="168" t="s">
        <v>1962</v>
      </c>
      <c r="H6483" s="31" t="s">
        <v>1944</v>
      </c>
      <c r="I6483" s="168" t="s">
        <v>9356</v>
      </c>
      <c r="J6483" s="173">
        <v>1.0</v>
      </c>
      <c r="K6483" s="31" t="s">
        <v>945</v>
      </c>
      <c r="L6483" s="31" t="s">
        <v>134</v>
      </c>
      <c r="M6483" s="174">
        <v>45768.0</v>
      </c>
      <c r="N6483" s="31" t="s">
        <v>78</v>
      </c>
      <c r="O6483" s="173">
        <v>1.0</v>
      </c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</row>
    <row r="6484">
      <c r="A6484" s="99" t="s">
        <v>13994</v>
      </c>
      <c r="B6484" s="168" t="s">
        <v>13987</v>
      </c>
      <c r="C6484" s="31" t="s">
        <v>1732</v>
      </c>
      <c r="D6484" s="168" t="s">
        <v>13988</v>
      </c>
      <c r="E6484" s="31" t="s">
        <v>6351</v>
      </c>
      <c r="F6484" s="31" t="s">
        <v>132</v>
      </c>
      <c r="G6484" s="168" t="s">
        <v>1736</v>
      </c>
      <c r="H6484" s="31" t="s">
        <v>1733</v>
      </c>
      <c r="I6484" s="168" t="s">
        <v>9356</v>
      </c>
      <c r="J6484" s="173">
        <v>1.0</v>
      </c>
      <c r="K6484" s="31" t="s">
        <v>945</v>
      </c>
      <c r="L6484" s="31" t="s">
        <v>134</v>
      </c>
      <c r="M6484" s="174">
        <v>45768.0</v>
      </c>
      <c r="N6484" s="31" t="s">
        <v>78</v>
      </c>
      <c r="O6484" s="173">
        <v>1.0</v>
      </c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</row>
    <row r="6485">
      <c r="A6485" s="99" t="s">
        <v>13995</v>
      </c>
      <c r="B6485" s="168" t="s">
        <v>13990</v>
      </c>
      <c r="C6485" s="31" t="s">
        <v>1732</v>
      </c>
      <c r="D6485" s="168" t="s">
        <v>13991</v>
      </c>
      <c r="E6485" s="31" t="s">
        <v>13992</v>
      </c>
      <c r="F6485" s="31" t="s">
        <v>129</v>
      </c>
      <c r="G6485" s="168" t="s">
        <v>1962</v>
      </c>
      <c r="H6485" s="31" t="s">
        <v>1944</v>
      </c>
      <c r="I6485" s="168" t="s">
        <v>9356</v>
      </c>
      <c r="J6485" s="173">
        <v>1.0</v>
      </c>
      <c r="K6485" s="31" t="s">
        <v>945</v>
      </c>
      <c r="L6485" s="31" t="s">
        <v>134</v>
      </c>
      <c r="M6485" s="174">
        <v>45768.0</v>
      </c>
      <c r="N6485" s="31" t="s">
        <v>78</v>
      </c>
      <c r="O6485" s="173">
        <v>1.0</v>
      </c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</row>
    <row r="6486">
      <c r="A6486" s="99" t="s">
        <v>13996</v>
      </c>
      <c r="B6486" s="168" t="s">
        <v>13987</v>
      </c>
      <c r="C6486" s="31" t="s">
        <v>1735</v>
      </c>
      <c r="D6486" s="168" t="s">
        <v>13988</v>
      </c>
      <c r="E6486" s="31" t="s">
        <v>6351</v>
      </c>
      <c r="F6486" s="31" t="s">
        <v>132</v>
      </c>
      <c r="G6486" s="168" t="s">
        <v>1736</v>
      </c>
      <c r="H6486" s="31" t="s">
        <v>1733</v>
      </c>
      <c r="I6486" s="168" t="s">
        <v>9356</v>
      </c>
      <c r="J6486" s="173">
        <v>1.0</v>
      </c>
      <c r="K6486" s="31" t="s">
        <v>945</v>
      </c>
      <c r="L6486" s="31" t="s">
        <v>134</v>
      </c>
      <c r="M6486" s="174">
        <v>45768.0</v>
      </c>
      <c r="N6486" s="31" t="s">
        <v>78</v>
      </c>
      <c r="O6486" s="173">
        <v>1.0</v>
      </c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</row>
    <row r="6487">
      <c r="A6487" s="99" t="s">
        <v>13997</v>
      </c>
      <c r="B6487" s="168" t="s">
        <v>13983</v>
      </c>
      <c r="C6487" s="31" t="s">
        <v>1735</v>
      </c>
      <c r="D6487" s="168" t="s">
        <v>13984</v>
      </c>
      <c r="E6487" s="31" t="s">
        <v>13985</v>
      </c>
      <c r="F6487" s="31" t="s">
        <v>129</v>
      </c>
      <c r="G6487" s="168" t="s">
        <v>1962</v>
      </c>
      <c r="H6487" s="31" t="s">
        <v>1944</v>
      </c>
      <c r="I6487" s="168" t="s">
        <v>9356</v>
      </c>
      <c r="J6487" s="173">
        <v>1.0</v>
      </c>
      <c r="K6487" s="31" t="s">
        <v>945</v>
      </c>
      <c r="L6487" s="31" t="s">
        <v>134</v>
      </c>
      <c r="M6487" s="174">
        <v>45768.0</v>
      </c>
      <c r="N6487" s="31" t="s">
        <v>78</v>
      </c>
      <c r="O6487" s="173">
        <v>1.0</v>
      </c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</row>
    <row r="6488">
      <c r="A6488" s="99" t="s">
        <v>13998</v>
      </c>
      <c r="B6488" s="168" t="s">
        <v>13999</v>
      </c>
      <c r="C6488" s="31" t="s">
        <v>1725</v>
      </c>
      <c r="D6488" s="168" t="s">
        <v>14000</v>
      </c>
      <c r="E6488" s="31" t="s">
        <v>14001</v>
      </c>
      <c r="F6488" s="31" t="s">
        <v>132</v>
      </c>
      <c r="G6488" s="163" t="s">
        <v>1728</v>
      </c>
      <c r="H6488" s="31" t="s">
        <v>1728</v>
      </c>
      <c r="I6488" s="168" t="s">
        <v>9356</v>
      </c>
      <c r="J6488" s="173">
        <v>1.0</v>
      </c>
      <c r="K6488" s="31" t="s">
        <v>945</v>
      </c>
      <c r="L6488" s="31" t="s">
        <v>134</v>
      </c>
      <c r="M6488" s="174">
        <v>45768.0</v>
      </c>
      <c r="N6488" s="31" t="s">
        <v>78</v>
      </c>
      <c r="O6488" s="173">
        <v>1.0</v>
      </c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</row>
    <row r="6489">
      <c r="A6489" s="99" t="s">
        <v>14002</v>
      </c>
      <c r="B6489" s="168" t="s">
        <v>13999</v>
      </c>
      <c r="C6489" s="31" t="s">
        <v>1732</v>
      </c>
      <c r="D6489" s="168" t="s">
        <v>14000</v>
      </c>
      <c r="E6489" s="31" t="s">
        <v>14001</v>
      </c>
      <c r="F6489" s="31" t="s">
        <v>132</v>
      </c>
      <c r="G6489" s="168" t="s">
        <v>1736</v>
      </c>
      <c r="H6489" s="31" t="s">
        <v>1733</v>
      </c>
      <c r="I6489" s="168" t="s">
        <v>9356</v>
      </c>
      <c r="J6489" s="173">
        <v>1.0</v>
      </c>
      <c r="K6489" s="31" t="s">
        <v>945</v>
      </c>
      <c r="L6489" s="31" t="s">
        <v>134</v>
      </c>
      <c r="M6489" s="174">
        <v>45768.0</v>
      </c>
      <c r="N6489" s="31" t="s">
        <v>78</v>
      </c>
      <c r="O6489" s="173">
        <v>1.0</v>
      </c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</row>
    <row r="6490">
      <c r="A6490" s="99" t="s">
        <v>14003</v>
      </c>
      <c r="B6490" s="168" t="s">
        <v>13999</v>
      </c>
      <c r="C6490" s="31" t="s">
        <v>1735</v>
      </c>
      <c r="D6490" s="168" t="s">
        <v>14000</v>
      </c>
      <c r="E6490" s="31" t="s">
        <v>14001</v>
      </c>
      <c r="F6490" s="31" t="s">
        <v>132</v>
      </c>
      <c r="G6490" s="168" t="s">
        <v>1736</v>
      </c>
      <c r="H6490" s="31" t="s">
        <v>1733</v>
      </c>
      <c r="I6490" s="168" t="s">
        <v>9356</v>
      </c>
      <c r="J6490" s="173">
        <v>1.0</v>
      </c>
      <c r="K6490" s="31" t="s">
        <v>945</v>
      </c>
      <c r="L6490" s="31" t="s">
        <v>134</v>
      </c>
      <c r="M6490" s="174">
        <v>45768.0</v>
      </c>
      <c r="N6490" s="31" t="s">
        <v>78</v>
      </c>
      <c r="O6490" s="173">
        <v>1.0</v>
      </c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</row>
    <row r="6491">
      <c r="A6491" s="99" t="s">
        <v>14004</v>
      </c>
      <c r="B6491" s="168" t="s">
        <v>13990</v>
      </c>
      <c r="C6491" s="31" t="s">
        <v>1735</v>
      </c>
      <c r="D6491" s="168" t="s">
        <v>13991</v>
      </c>
      <c r="E6491" s="31" t="s">
        <v>13992</v>
      </c>
      <c r="F6491" s="31" t="s">
        <v>129</v>
      </c>
      <c r="G6491" s="168" t="s">
        <v>1962</v>
      </c>
      <c r="H6491" s="31" t="s">
        <v>1944</v>
      </c>
      <c r="I6491" s="168" t="s">
        <v>9356</v>
      </c>
      <c r="J6491" s="173">
        <v>1.0</v>
      </c>
      <c r="K6491" s="31" t="s">
        <v>945</v>
      </c>
      <c r="L6491" s="31" t="s">
        <v>134</v>
      </c>
      <c r="M6491" s="174">
        <v>45768.0</v>
      </c>
      <c r="N6491" s="31" t="s">
        <v>78</v>
      </c>
      <c r="O6491" s="173">
        <v>1.0</v>
      </c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</row>
    <row r="6492">
      <c r="A6492" s="99" t="s">
        <v>14005</v>
      </c>
      <c r="B6492" s="168" t="s">
        <v>14006</v>
      </c>
      <c r="C6492" s="31" t="s">
        <v>1725</v>
      </c>
      <c r="D6492" s="168" t="s">
        <v>14007</v>
      </c>
      <c r="E6492" s="31" t="s">
        <v>14008</v>
      </c>
      <c r="F6492" s="31" t="s">
        <v>129</v>
      </c>
      <c r="G6492" s="163" t="s">
        <v>1728</v>
      </c>
      <c r="H6492" s="31" t="s">
        <v>1728</v>
      </c>
      <c r="I6492" s="168" t="s">
        <v>9356</v>
      </c>
      <c r="J6492" s="173">
        <v>1.0</v>
      </c>
      <c r="K6492" s="31" t="s">
        <v>945</v>
      </c>
      <c r="L6492" s="31" t="s">
        <v>134</v>
      </c>
      <c r="M6492" s="174">
        <v>45768.0</v>
      </c>
      <c r="N6492" s="31" t="s">
        <v>78</v>
      </c>
      <c r="O6492" s="173">
        <v>1.0</v>
      </c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</row>
    <row r="6493">
      <c r="A6493" s="99" t="s">
        <v>14009</v>
      </c>
      <c r="B6493" s="168" t="s">
        <v>14006</v>
      </c>
      <c r="C6493" s="31" t="s">
        <v>1732</v>
      </c>
      <c r="D6493" s="168" t="s">
        <v>14007</v>
      </c>
      <c r="E6493" s="31" t="s">
        <v>14008</v>
      </c>
      <c r="F6493" s="31" t="s">
        <v>129</v>
      </c>
      <c r="G6493" s="168" t="s">
        <v>1962</v>
      </c>
      <c r="H6493" s="31" t="s">
        <v>1944</v>
      </c>
      <c r="I6493" s="168" t="s">
        <v>9356</v>
      </c>
      <c r="J6493" s="173">
        <v>1.0</v>
      </c>
      <c r="K6493" s="31" t="s">
        <v>945</v>
      </c>
      <c r="L6493" s="31" t="s">
        <v>134</v>
      </c>
      <c r="M6493" s="174">
        <v>45768.0</v>
      </c>
      <c r="N6493" s="31" t="s">
        <v>78</v>
      </c>
      <c r="O6493" s="173">
        <v>1.0</v>
      </c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</row>
    <row r="6494">
      <c r="A6494" s="99" t="s">
        <v>14010</v>
      </c>
      <c r="B6494" s="168" t="s">
        <v>14011</v>
      </c>
      <c r="C6494" s="31" t="s">
        <v>1725</v>
      </c>
      <c r="D6494" s="168" t="s">
        <v>14012</v>
      </c>
      <c r="E6494" s="31" t="s">
        <v>14013</v>
      </c>
      <c r="F6494" s="31" t="s">
        <v>129</v>
      </c>
      <c r="G6494" s="163" t="s">
        <v>1728</v>
      </c>
      <c r="H6494" s="31" t="s">
        <v>1728</v>
      </c>
      <c r="I6494" s="168" t="s">
        <v>9356</v>
      </c>
      <c r="J6494" s="173">
        <v>1.0</v>
      </c>
      <c r="K6494" s="31" t="s">
        <v>945</v>
      </c>
      <c r="L6494" s="31" t="s">
        <v>134</v>
      </c>
      <c r="M6494" s="174">
        <v>45768.0</v>
      </c>
      <c r="N6494" s="31" t="s">
        <v>78</v>
      </c>
      <c r="O6494" s="173">
        <v>1.0</v>
      </c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</row>
    <row r="6495">
      <c r="A6495" s="99" t="s">
        <v>14014</v>
      </c>
      <c r="B6495" s="168" t="s">
        <v>14011</v>
      </c>
      <c r="C6495" s="31" t="s">
        <v>1732</v>
      </c>
      <c r="D6495" s="168" t="s">
        <v>14012</v>
      </c>
      <c r="E6495" s="31" t="s">
        <v>14013</v>
      </c>
      <c r="F6495" s="31" t="s">
        <v>129</v>
      </c>
      <c r="G6495" s="168" t="s">
        <v>1792</v>
      </c>
      <c r="H6495" s="31" t="s">
        <v>1779</v>
      </c>
      <c r="I6495" s="168" t="s">
        <v>9356</v>
      </c>
      <c r="J6495" s="173">
        <v>1.0</v>
      </c>
      <c r="K6495" s="31" t="s">
        <v>945</v>
      </c>
      <c r="L6495" s="31" t="s">
        <v>134</v>
      </c>
      <c r="M6495" s="174">
        <v>45768.0</v>
      </c>
      <c r="N6495" s="31" t="s">
        <v>78</v>
      </c>
      <c r="O6495" s="173">
        <v>1.0</v>
      </c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</row>
    <row r="6496">
      <c r="A6496" s="99" t="s">
        <v>14015</v>
      </c>
      <c r="B6496" s="168" t="s">
        <v>14011</v>
      </c>
      <c r="C6496" s="31" t="s">
        <v>1735</v>
      </c>
      <c r="D6496" s="168" t="s">
        <v>14012</v>
      </c>
      <c r="E6496" s="31" t="s">
        <v>14013</v>
      </c>
      <c r="F6496" s="31" t="s">
        <v>129</v>
      </c>
      <c r="G6496" s="168" t="s">
        <v>1792</v>
      </c>
      <c r="H6496" s="31" t="s">
        <v>1779</v>
      </c>
      <c r="I6496" s="168" t="s">
        <v>9356</v>
      </c>
      <c r="J6496" s="173">
        <v>1.0</v>
      </c>
      <c r="K6496" s="31" t="s">
        <v>945</v>
      </c>
      <c r="L6496" s="31" t="s">
        <v>134</v>
      </c>
      <c r="M6496" s="174">
        <v>45768.0</v>
      </c>
      <c r="N6496" s="31" t="s">
        <v>78</v>
      </c>
      <c r="O6496" s="173">
        <v>1.0</v>
      </c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</row>
    <row r="6497">
      <c r="A6497" s="99" t="s">
        <v>14016</v>
      </c>
      <c r="B6497" s="168" t="s">
        <v>14006</v>
      </c>
      <c r="C6497" s="31" t="s">
        <v>1735</v>
      </c>
      <c r="D6497" s="168" t="s">
        <v>14007</v>
      </c>
      <c r="E6497" s="31" t="s">
        <v>14008</v>
      </c>
      <c r="F6497" s="31" t="s">
        <v>129</v>
      </c>
      <c r="G6497" s="168" t="s">
        <v>1962</v>
      </c>
      <c r="H6497" s="31" t="s">
        <v>1944</v>
      </c>
      <c r="I6497" s="168" t="s">
        <v>9356</v>
      </c>
      <c r="J6497" s="173">
        <v>1.0</v>
      </c>
      <c r="K6497" s="31" t="s">
        <v>945</v>
      </c>
      <c r="L6497" s="31" t="s">
        <v>134</v>
      </c>
      <c r="M6497" s="174">
        <v>45768.0</v>
      </c>
      <c r="N6497" s="31" t="s">
        <v>78</v>
      </c>
      <c r="O6497" s="173">
        <v>1.0</v>
      </c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</row>
    <row r="6498">
      <c r="A6498" s="99" t="s">
        <v>14017</v>
      </c>
      <c r="B6498" s="168" t="s">
        <v>14018</v>
      </c>
      <c r="C6498" s="31" t="s">
        <v>1725</v>
      </c>
      <c r="D6498" s="168" t="s">
        <v>14019</v>
      </c>
      <c r="E6498" s="31" t="s">
        <v>14020</v>
      </c>
      <c r="F6498" s="31" t="s">
        <v>129</v>
      </c>
      <c r="G6498" s="163" t="s">
        <v>1728</v>
      </c>
      <c r="H6498" s="31" t="s">
        <v>1728</v>
      </c>
      <c r="I6498" s="168" t="s">
        <v>9356</v>
      </c>
      <c r="J6498" s="173">
        <v>1.0</v>
      </c>
      <c r="K6498" s="31" t="s">
        <v>945</v>
      </c>
      <c r="L6498" s="31" t="s">
        <v>134</v>
      </c>
      <c r="M6498" s="174">
        <v>45768.0</v>
      </c>
      <c r="N6498" s="31" t="s">
        <v>78</v>
      </c>
      <c r="O6498" s="173">
        <v>1.0</v>
      </c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</row>
    <row r="6499">
      <c r="A6499" s="99" t="s">
        <v>14021</v>
      </c>
      <c r="B6499" s="168" t="s">
        <v>14018</v>
      </c>
      <c r="C6499" s="31" t="s">
        <v>1732</v>
      </c>
      <c r="D6499" s="168" t="s">
        <v>14019</v>
      </c>
      <c r="E6499" s="31" t="s">
        <v>14020</v>
      </c>
      <c r="F6499" s="31" t="s">
        <v>129</v>
      </c>
      <c r="G6499" s="168" t="s">
        <v>1792</v>
      </c>
      <c r="H6499" s="31" t="s">
        <v>1779</v>
      </c>
      <c r="I6499" s="168" t="s">
        <v>9356</v>
      </c>
      <c r="J6499" s="173">
        <v>1.0</v>
      </c>
      <c r="K6499" s="31" t="s">
        <v>945</v>
      </c>
      <c r="L6499" s="31" t="s">
        <v>134</v>
      </c>
      <c r="M6499" s="174">
        <v>45768.0</v>
      </c>
      <c r="N6499" s="31" t="s">
        <v>78</v>
      </c>
      <c r="O6499" s="173">
        <v>1.0</v>
      </c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</row>
    <row r="6500">
      <c r="A6500" s="99" t="s">
        <v>14022</v>
      </c>
      <c r="B6500" s="168" t="s">
        <v>14023</v>
      </c>
      <c r="C6500" s="31" t="s">
        <v>1725</v>
      </c>
      <c r="D6500" s="168" t="s">
        <v>14024</v>
      </c>
      <c r="E6500" s="31" t="s">
        <v>14025</v>
      </c>
      <c r="F6500" s="31" t="s">
        <v>132</v>
      </c>
      <c r="G6500" s="163" t="s">
        <v>1728</v>
      </c>
      <c r="H6500" s="31" t="s">
        <v>1728</v>
      </c>
      <c r="I6500" s="168" t="s">
        <v>9356</v>
      </c>
      <c r="J6500" s="173">
        <v>1.0</v>
      </c>
      <c r="K6500" s="31" t="s">
        <v>945</v>
      </c>
      <c r="L6500" s="31" t="s">
        <v>134</v>
      </c>
      <c r="M6500" s="174">
        <v>45768.0</v>
      </c>
      <c r="N6500" s="31" t="s">
        <v>78</v>
      </c>
      <c r="O6500" s="173">
        <v>1.0</v>
      </c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</row>
    <row r="6501">
      <c r="A6501" s="99" t="s">
        <v>14026</v>
      </c>
      <c r="B6501" s="168" t="s">
        <v>14023</v>
      </c>
      <c r="C6501" s="31" t="s">
        <v>1732</v>
      </c>
      <c r="D6501" s="168" t="s">
        <v>14024</v>
      </c>
      <c r="E6501" s="31" t="s">
        <v>14025</v>
      </c>
      <c r="F6501" s="31" t="s">
        <v>132</v>
      </c>
      <c r="G6501" s="168" t="s">
        <v>1749</v>
      </c>
      <c r="H6501" s="31" t="s">
        <v>1742</v>
      </c>
      <c r="I6501" s="168" t="s">
        <v>9356</v>
      </c>
      <c r="J6501" s="173">
        <v>1.0</v>
      </c>
      <c r="K6501" s="31" t="s">
        <v>945</v>
      </c>
      <c r="L6501" s="31" t="s">
        <v>134</v>
      </c>
      <c r="M6501" s="174">
        <v>45768.0</v>
      </c>
      <c r="N6501" s="31" t="s">
        <v>78</v>
      </c>
      <c r="O6501" s="173">
        <v>1.0</v>
      </c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</row>
    <row r="6502">
      <c r="A6502" s="99" t="s">
        <v>14027</v>
      </c>
      <c r="B6502" s="168" t="s">
        <v>14023</v>
      </c>
      <c r="C6502" s="31" t="s">
        <v>1735</v>
      </c>
      <c r="D6502" s="168" t="s">
        <v>14024</v>
      </c>
      <c r="E6502" s="31" t="s">
        <v>14025</v>
      </c>
      <c r="F6502" s="31" t="s">
        <v>132</v>
      </c>
      <c r="G6502" s="168" t="s">
        <v>1749</v>
      </c>
      <c r="H6502" s="31" t="s">
        <v>1742</v>
      </c>
      <c r="I6502" s="168" t="s">
        <v>9356</v>
      </c>
      <c r="J6502" s="173">
        <v>1.0</v>
      </c>
      <c r="K6502" s="31" t="s">
        <v>945</v>
      </c>
      <c r="L6502" s="31" t="s">
        <v>134</v>
      </c>
      <c r="M6502" s="174">
        <v>45768.0</v>
      </c>
      <c r="N6502" s="31" t="s">
        <v>78</v>
      </c>
      <c r="O6502" s="173">
        <v>1.0</v>
      </c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</row>
    <row r="6503">
      <c r="A6503" s="99" t="s">
        <v>14028</v>
      </c>
      <c r="B6503" s="168" t="s">
        <v>14018</v>
      </c>
      <c r="C6503" s="31" t="s">
        <v>1735</v>
      </c>
      <c r="D6503" s="168" t="s">
        <v>14019</v>
      </c>
      <c r="E6503" s="31" t="s">
        <v>14020</v>
      </c>
      <c r="F6503" s="31" t="s">
        <v>129</v>
      </c>
      <c r="G6503" s="168" t="s">
        <v>1792</v>
      </c>
      <c r="H6503" s="31" t="s">
        <v>1779</v>
      </c>
      <c r="I6503" s="168" t="s">
        <v>9356</v>
      </c>
      <c r="J6503" s="173">
        <v>1.0</v>
      </c>
      <c r="K6503" s="31" t="s">
        <v>945</v>
      </c>
      <c r="L6503" s="31" t="s">
        <v>134</v>
      </c>
      <c r="M6503" s="174">
        <v>45768.0</v>
      </c>
      <c r="N6503" s="31" t="s">
        <v>78</v>
      </c>
      <c r="O6503" s="173">
        <v>1.0</v>
      </c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</row>
    <row r="6504">
      <c r="A6504" s="99" t="s">
        <v>14029</v>
      </c>
      <c r="B6504" s="168" t="s">
        <v>14030</v>
      </c>
      <c r="C6504" s="31" t="s">
        <v>1725</v>
      </c>
      <c r="D6504" s="168" t="s">
        <v>14031</v>
      </c>
      <c r="E6504" s="31" t="s">
        <v>13530</v>
      </c>
      <c r="F6504" s="31" t="s">
        <v>132</v>
      </c>
      <c r="G6504" s="163" t="s">
        <v>1728</v>
      </c>
      <c r="H6504" s="31" t="s">
        <v>1728</v>
      </c>
      <c r="I6504" s="168" t="s">
        <v>9356</v>
      </c>
      <c r="J6504" s="173">
        <v>1.0</v>
      </c>
      <c r="K6504" s="31" t="s">
        <v>945</v>
      </c>
      <c r="L6504" s="31" t="s">
        <v>134</v>
      </c>
      <c r="M6504" s="174">
        <v>45768.0</v>
      </c>
      <c r="N6504" s="31" t="s">
        <v>78</v>
      </c>
      <c r="O6504" s="173">
        <v>1.0</v>
      </c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</row>
    <row r="6505">
      <c r="A6505" s="99" t="s">
        <v>14032</v>
      </c>
      <c r="B6505" s="168" t="s">
        <v>14030</v>
      </c>
      <c r="C6505" s="31" t="s">
        <v>1732</v>
      </c>
      <c r="D6505" s="168" t="s">
        <v>14031</v>
      </c>
      <c r="E6505" s="31" t="s">
        <v>13530</v>
      </c>
      <c r="F6505" s="31" t="s">
        <v>132</v>
      </c>
      <c r="G6505" s="168" t="s">
        <v>1749</v>
      </c>
      <c r="H6505" s="31" t="s">
        <v>1742</v>
      </c>
      <c r="I6505" s="168" t="s">
        <v>9356</v>
      </c>
      <c r="J6505" s="173">
        <v>1.0</v>
      </c>
      <c r="K6505" s="31" t="s">
        <v>945</v>
      </c>
      <c r="L6505" s="31" t="s">
        <v>134</v>
      </c>
      <c r="M6505" s="174">
        <v>45768.0</v>
      </c>
      <c r="N6505" s="31" t="s">
        <v>78</v>
      </c>
      <c r="O6505" s="173">
        <v>1.0</v>
      </c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</row>
    <row r="6506">
      <c r="A6506" s="99" t="s">
        <v>14033</v>
      </c>
      <c r="B6506" s="168" t="s">
        <v>14034</v>
      </c>
      <c r="C6506" s="31" t="s">
        <v>1725</v>
      </c>
      <c r="D6506" s="168" t="s">
        <v>14035</v>
      </c>
      <c r="E6506" s="31" t="s">
        <v>14036</v>
      </c>
      <c r="F6506" s="31" t="s">
        <v>132</v>
      </c>
      <c r="G6506" s="163" t="s">
        <v>1728</v>
      </c>
      <c r="H6506" s="31" t="s">
        <v>1728</v>
      </c>
      <c r="I6506" s="168" t="s">
        <v>9356</v>
      </c>
      <c r="J6506" s="173">
        <v>1.0</v>
      </c>
      <c r="K6506" s="31" t="s">
        <v>945</v>
      </c>
      <c r="L6506" s="31" t="s">
        <v>134</v>
      </c>
      <c r="M6506" s="174">
        <v>45768.0</v>
      </c>
      <c r="N6506" s="31" t="s">
        <v>78</v>
      </c>
      <c r="O6506" s="173">
        <v>1.0</v>
      </c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</row>
    <row r="6507">
      <c r="A6507" s="99" t="s">
        <v>14037</v>
      </c>
      <c r="B6507" s="168" t="s">
        <v>14034</v>
      </c>
      <c r="C6507" s="31" t="s">
        <v>1732</v>
      </c>
      <c r="D6507" s="168" t="s">
        <v>14035</v>
      </c>
      <c r="E6507" s="31" t="s">
        <v>14036</v>
      </c>
      <c r="F6507" s="31" t="s">
        <v>132</v>
      </c>
      <c r="G6507" s="168" t="s">
        <v>1749</v>
      </c>
      <c r="H6507" s="31" t="s">
        <v>1742</v>
      </c>
      <c r="I6507" s="168" t="s">
        <v>9356</v>
      </c>
      <c r="J6507" s="173">
        <v>1.0</v>
      </c>
      <c r="K6507" s="31" t="s">
        <v>945</v>
      </c>
      <c r="L6507" s="31" t="s">
        <v>134</v>
      </c>
      <c r="M6507" s="174">
        <v>45768.0</v>
      </c>
      <c r="N6507" s="31" t="s">
        <v>78</v>
      </c>
      <c r="O6507" s="173">
        <v>1.0</v>
      </c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</row>
    <row r="6508">
      <c r="A6508" s="99" t="s">
        <v>14038</v>
      </c>
      <c r="B6508" s="168" t="s">
        <v>14039</v>
      </c>
      <c r="C6508" s="31" t="s">
        <v>1725</v>
      </c>
      <c r="D6508" s="168" t="s">
        <v>14040</v>
      </c>
      <c r="E6508" s="31" t="s">
        <v>14041</v>
      </c>
      <c r="F6508" s="31" t="s">
        <v>132</v>
      </c>
      <c r="G6508" s="163" t="s">
        <v>1728</v>
      </c>
      <c r="H6508" s="31" t="s">
        <v>1728</v>
      </c>
      <c r="I6508" s="168" t="s">
        <v>9356</v>
      </c>
      <c r="J6508" s="173">
        <v>1.0</v>
      </c>
      <c r="K6508" s="31" t="s">
        <v>945</v>
      </c>
      <c r="L6508" s="31" t="s">
        <v>134</v>
      </c>
      <c r="M6508" s="174">
        <v>45768.0</v>
      </c>
      <c r="N6508" s="31" t="s">
        <v>78</v>
      </c>
      <c r="O6508" s="173">
        <v>1.0</v>
      </c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</row>
    <row r="6509">
      <c r="A6509" s="99" t="s">
        <v>14042</v>
      </c>
      <c r="B6509" s="168" t="s">
        <v>14039</v>
      </c>
      <c r="C6509" s="31" t="s">
        <v>1732</v>
      </c>
      <c r="D6509" s="168" t="s">
        <v>14040</v>
      </c>
      <c r="E6509" s="31" t="s">
        <v>14041</v>
      </c>
      <c r="F6509" s="31" t="s">
        <v>132</v>
      </c>
      <c r="G6509" s="168" t="s">
        <v>1792</v>
      </c>
      <c r="H6509" s="31" t="s">
        <v>1779</v>
      </c>
      <c r="I6509" s="168" t="s">
        <v>9356</v>
      </c>
      <c r="J6509" s="173">
        <v>1.0</v>
      </c>
      <c r="K6509" s="31" t="s">
        <v>945</v>
      </c>
      <c r="L6509" s="31" t="s">
        <v>134</v>
      </c>
      <c r="M6509" s="174">
        <v>45768.0</v>
      </c>
      <c r="N6509" s="31" t="s">
        <v>78</v>
      </c>
      <c r="O6509" s="173">
        <v>1.0</v>
      </c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</row>
    <row r="6510">
      <c r="A6510" s="99" t="s">
        <v>14043</v>
      </c>
      <c r="B6510" s="168" t="s">
        <v>14034</v>
      </c>
      <c r="C6510" s="31" t="s">
        <v>1735</v>
      </c>
      <c r="D6510" s="168" t="s">
        <v>14035</v>
      </c>
      <c r="E6510" s="31" t="s">
        <v>14036</v>
      </c>
      <c r="F6510" s="31" t="s">
        <v>132</v>
      </c>
      <c r="G6510" s="168" t="s">
        <v>1749</v>
      </c>
      <c r="H6510" s="31" t="s">
        <v>1742</v>
      </c>
      <c r="I6510" s="168" t="s">
        <v>9356</v>
      </c>
      <c r="J6510" s="173">
        <v>1.0</v>
      </c>
      <c r="K6510" s="31" t="s">
        <v>945</v>
      </c>
      <c r="L6510" s="31" t="s">
        <v>134</v>
      </c>
      <c r="M6510" s="174">
        <v>45768.0</v>
      </c>
      <c r="N6510" s="31" t="s">
        <v>78</v>
      </c>
      <c r="O6510" s="173">
        <v>1.0</v>
      </c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</row>
    <row r="6511">
      <c r="A6511" s="99" t="s">
        <v>14044</v>
      </c>
      <c r="B6511" s="168" t="s">
        <v>14030</v>
      </c>
      <c r="C6511" s="31" t="s">
        <v>1735</v>
      </c>
      <c r="D6511" s="168" t="s">
        <v>14031</v>
      </c>
      <c r="E6511" s="31" t="s">
        <v>13530</v>
      </c>
      <c r="F6511" s="31" t="s">
        <v>132</v>
      </c>
      <c r="G6511" s="168" t="s">
        <v>1749</v>
      </c>
      <c r="H6511" s="31" t="s">
        <v>1742</v>
      </c>
      <c r="I6511" s="168" t="s">
        <v>9356</v>
      </c>
      <c r="J6511" s="173">
        <v>1.0</v>
      </c>
      <c r="K6511" s="31" t="s">
        <v>945</v>
      </c>
      <c r="L6511" s="31" t="s">
        <v>134</v>
      </c>
      <c r="M6511" s="174">
        <v>45768.0</v>
      </c>
      <c r="N6511" s="31" t="s">
        <v>78</v>
      </c>
      <c r="O6511" s="173">
        <v>1.0</v>
      </c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</row>
    <row r="6512">
      <c r="A6512" s="99" t="s">
        <v>14045</v>
      </c>
      <c r="B6512" s="168" t="s">
        <v>14046</v>
      </c>
      <c r="C6512" s="31" t="s">
        <v>1725</v>
      </c>
      <c r="D6512" s="168" t="s">
        <v>14047</v>
      </c>
      <c r="E6512" s="31" t="s">
        <v>14048</v>
      </c>
      <c r="F6512" s="31" t="s">
        <v>132</v>
      </c>
      <c r="G6512" s="163" t="s">
        <v>1728</v>
      </c>
      <c r="H6512" s="31" t="s">
        <v>1728</v>
      </c>
      <c r="I6512" s="168" t="s">
        <v>9356</v>
      </c>
      <c r="J6512" s="173">
        <v>1.0</v>
      </c>
      <c r="K6512" s="31" t="s">
        <v>945</v>
      </c>
      <c r="L6512" s="31" t="s">
        <v>134</v>
      </c>
      <c r="M6512" s="174">
        <v>45768.0</v>
      </c>
      <c r="N6512" s="31" t="s">
        <v>78</v>
      </c>
      <c r="O6512" s="173">
        <v>1.0</v>
      </c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</row>
    <row r="6513">
      <c r="A6513" s="99" t="s">
        <v>14049</v>
      </c>
      <c r="B6513" s="168" t="s">
        <v>14050</v>
      </c>
      <c r="C6513" s="31" t="s">
        <v>1725</v>
      </c>
      <c r="D6513" s="168" t="s">
        <v>14051</v>
      </c>
      <c r="E6513" s="31" t="s">
        <v>14052</v>
      </c>
      <c r="F6513" s="31" t="s">
        <v>132</v>
      </c>
      <c r="G6513" s="163" t="s">
        <v>1728</v>
      </c>
      <c r="H6513" s="31" t="s">
        <v>1728</v>
      </c>
      <c r="I6513" s="168" t="s">
        <v>9356</v>
      </c>
      <c r="J6513" s="173">
        <v>1.0</v>
      </c>
      <c r="K6513" s="31" t="s">
        <v>945</v>
      </c>
      <c r="L6513" s="31" t="s">
        <v>134</v>
      </c>
      <c r="M6513" s="174">
        <v>45768.0</v>
      </c>
      <c r="N6513" s="31" t="s">
        <v>78</v>
      </c>
      <c r="O6513" s="173">
        <v>1.0</v>
      </c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</row>
    <row r="6514">
      <c r="A6514" s="99" t="s">
        <v>14053</v>
      </c>
      <c r="B6514" s="168" t="s">
        <v>14046</v>
      </c>
      <c r="C6514" s="31" t="s">
        <v>1732</v>
      </c>
      <c r="D6514" s="168" t="s">
        <v>14047</v>
      </c>
      <c r="E6514" s="31" t="s">
        <v>14048</v>
      </c>
      <c r="F6514" s="31" t="s">
        <v>132</v>
      </c>
      <c r="G6514" s="168" t="s">
        <v>1749</v>
      </c>
      <c r="H6514" s="31" t="s">
        <v>1742</v>
      </c>
      <c r="I6514" s="168" t="s">
        <v>9356</v>
      </c>
      <c r="J6514" s="173">
        <v>1.0</v>
      </c>
      <c r="K6514" s="31" t="s">
        <v>945</v>
      </c>
      <c r="L6514" s="31" t="s">
        <v>134</v>
      </c>
      <c r="M6514" s="174">
        <v>45768.0</v>
      </c>
      <c r="N6514" s="31" t="s">
        <v>78</v>
      </c>
      <c r="O6514" s="173">
        <v>1.0</v>
      </c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</row>
    <row r="6515">
      <c r="A6515" s="99" t="s">
        <v>14054</v>
      </c>
      <c r="B6515" s="168" t="s">
        <v>14050</v>
      </c>
      <c r="C6515" s="31" t="s">
        <v>1732</v>
      </c>
      <c r="D6515" s="168" t="s">
        <v>14051</v>
      </c>
      <c r="E6515" s="31" t="s">
        <v>14052</v>
      </c>
      <c r="F6515" s="31" t="s">
        <v>132</v>
      </c>
      <c r="G6515" s="168" t="s">
        <v>1792</v>
      </c>
      <c r="H6515" s="31" t="s">
        <v>1779</v>
      </c>
      <c r="I6515" s="168" t="s">
        <v>9356</v>
      </c>
      <c r="J6515" s="173">
        <v>1.0</v>
      </c>
      <c r="K6515" s="31" t="s">
        <v>945</v>
      </c>
      <c r="L6515" s="31" t="s">
        <v>134</v>
      </c>
      <c r="M6515" s="174">
        <v>45768.0</v>
      </c>
      <c r="N6515" s="31" t="s">
        <v>78</v>
      </c>
      <c r="O6515" s="173">
        <v>1.0</v>
      </c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</row>
    <row r="6516">
      <c r="A6516" s="99" t="s">
        <v>14055</v>
      </c>
      <c r="B6516" s="168" t="s">
        <v>14039</v>
      </c>
      <c r="C6516" s="31" t="s">
        <v>1735</v>
      </c>
      <c r="D6516" s="168" t="s">
        <v>14040</v>
      </c>
      <c r="E6516" s="31" t="s">
        <v>14041</v>
      </c>
      <c r="F6516" s="31" t="s">
        <v>132</v>
      </c>
      <c r="G6516" s="168" t="s">
        <v>1792</v>
      </c>
      <c r="H6516" s="31" t="s">
        <v>1779</v>
      </c>
      <c r="I6516" s="168" t="s">
        <v>9356</v>
      </c>
      <c r="J6516" s="173">
        <v>1.0</v>
      </c>
      <c r="K6516" s="31" t="s">
        <v>945</v>
      </c>
      <c r="L6516" s="31" t="s">
        <v>134</v>
      </c>
      <c r="M6516" s="174">
        <v>45768.0</v>
      </c>
      <c r="N6516" s="31" t="s">
        <v>78</v>
      </c>
      <c r="O6516" s="173">
        <v>1.0</v>
      </c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</row>
    <row r="6517">
      <c r="A6517" s="99" t="s">
        <v>14056</v>
      </c>
      <c r="B6517" s="168" t="s">
        <v>14046</v>
      </c>
      <c r="C6517" s="31" t="s">
        <v>1735</v>
      </c>
      <c r="D6517" s="168" t="s">
        <v>14047</v>
      </c>
      <c r="E6517" s="31" t="s">
        <v>14048</v>
      </c>
      <c r="F6517" s="31" t="s">
        <v>132</v>
      </c>
      <c r="G6517" s="168" t="s">
        <v>1749</v>
      </c>
      <c r="H6517" s="31" t="s">
        <v>1742</v>
      </c>
      <c r="I6517" s="168" t="s">
        <v>9356</v>
      </c>
      <c r="J6517" s="173">
        <v>1.0</v>
      </c>
      <c r="K6517" s="31" t="s">
        <v>945</v>
      </c>
      <c r="L6517" s="31" t="s">
        <v>134</v>
      </c>
      <c r="M6517" s="174">
        <v>45768.0</v>
      </c>
      <c r="N6517" s="31" t="s">
        <v>78</v>
      </c>
      <c r="O6517" s="173">
        <v>1.0</v>
      </c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</row>
    <row r="6518">
      <c r="A6518" s="99" t="s">
        <v>14057</v>
      </c>
      <c r="B6518" s="168" t="s">
        <v>14050</v>
      </c>
      <c r="C6518" s="31" t="s">
        <v>1735</v>
      </c>
      <c r="D6518" s="168" t="s">
        <v>14051</v>
      </c>
      <c r="E6518" s="31" t="s">
        <v>14052</v>
      </c>
      <c r="F6518" s="31" t="s">
        <v>132</v>
      </c>
      <c r="G6518" s="168" t="s">
        <v>1792</v>
      </c>
      <c r="H6518" s="31" t="s">
        <v>1779</v>
      </c>
      <c r="I6518" s="168" t="s">
        <v>9356</v>
      </c>
      <c r="J6518" s="173">
        <v>1.0</v>
      </c>
      <c r="K6518" s="31" t="s">
        <v>945</v>
      </c>
      <c r="L6518" s="31" t="s">
        <v>134</v>
      </c>
      <c r="M6518" s="174">
        <v>45768.0</v>
      </c>
      <c r="N6518" s="31" t="s">
        <v>78</v>
      </c>
      <c r="O6518" s="173">
        <v>1.0</v>
      </c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</row>
    <row r="6519">
      <c r="A6519" s="99" t="s">
        <v>14058</v>
      </c>
      <c r="B6519" s="168" t="s">
        <v>14059</v>
      </c>
      <c r="C6519" s="31" t="s">
        <v>1725</v>
      </c>
      <c r="D6519" s="168" t="s">
        <v>14060</v>
      </c>
      <c r="E6519" s="31" t="s">
        <v>14061</v>
      </c>
      <c r="F6519" s="31" t="s">
        <v>129</v>
      </c>
      <c r="G6519" s="163" t="s">
        <v>1728</v>
      </c>
      <c r="H6519" s="31" t="s">
        <v>1728</v>
      </c>
      <c r="I6519" s="168" t="s">
        <v>1755</v>
      </c>
      <c r="J6519" s="173">
        <v>1.0</v>
      </c>
      <c r="K6519" s="31" t="s">
        <v>9</v>
      </c>
      <c r="L6519" s="31" t="s">
        <v>134</v>
      </c>
      <c r="M6519" s="174">
        <v>45769.0</v>
      </c>
      <c r="N6519" s="31" t="s">
        <v>2</v>
      </c>
      <c r="O6519" s="173">
        <v>1.0</v>
      </c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</row>
    <row r="6520">
      <c r="A6520" s="99" t="s">
        <v>14062</v>
      </c>
      <c r="B6520" s="168" t="s">
        <v>14063</v>
      </c>
      <c r="C6520" s="31" t="s">
        <v>1725</v>
      </c>
      <c r="D6520" s="168" t="s">
        <v>14064</v>
      </c>
      <c r="E6520" s="31" t="s">
        <v>12374</v>
      </c>
      <c r="F6520" s="31" t="s">
        <v>129</v>
      </c>
      <c r="G6520" s="163" t="s">
        <v>1728</v>
      </c>
      <c r="H6520" s="31" t="s">
        <v>1728</v>
      </c>
      <c r="I6520" s="168" t="s">
        <v>1755</v>
      </c>
      <c r="J6520" s="173">
        <v>1.0</v>
      </c>
      <c r="K6520" s="31" t="s">
        <v>9</v>
      </c>
      <c r="L6520" s="31" t="s">
        <v>134</v>
      </c>
      <c r="M6520" s="174">
        <v>45769.0</v>
      </c>
      <c r="N6520" s="31" t="s">
        <v>2</v>
      </c>
      <c r="O6520" s="173">
        <v>1.0</v>
      </c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</row>
    <row r="6521">
      <c r="A6521" s="99" t="s">
        <v>14065</v>
      </c>
      <c r="B6521" s="168" t="s">
        <v>14059</v>
      </c>
      <c r="C6521" s="31" t="s">
        <v>1732</v>
      </c>
      <c r="D6521" s="168" t="s">
        <v>14060</v>
      </c>
      <c r="E6521" s="31" t="s">
        <v>14061</v>
      </c>
      <c r="F6521" s="31" t="s">
        <v>129</v>
      </c>
      <c r="G6521" s="168" t="s">
        <v>6255</v>
      </c>
      <c r="H6521" s="31" t="s">
        <v>6256</v>
      </c>
      <c r="I6521" s="168" t="s">
        <v>1755</v>
      </c>
      <c r="J6521" s="173">
        <v>1.0</v>
      </c>
      <c r="K6521" s="31" t="s">
        <v>9</v>
      </c>
      <c r="L6521" s="31" t="s">
        <v>134</v>
      </c>
      <c r="M6521" s="174">
        <v>45769.0</v>
      </c>
      <c r="N6521" s="31" t="s">
        <v>2</v>
      </c>
      <c r="O6521" s="173">
        <v>1.0</v>
      </c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</row>
    <row r="6522">
      <c r="A6522" s="99" t="s">
        <v>14066</v>
      </c>
      <c r="B6522" s="168" t="s">
        <v>14063</v>
      </c>
      <c r="C6522" s="31" t="s">
        <v>1732</v>
      </c>
      <c r="D6522" s="168" t="s">
        <v>14064</v>
      </c>
      <c r="E6522" s="31" t="s">
        <v>12374</v>
      </c>
      <c r="F6522" s="31" t="s">
        <v>129</v>
      </c>
      <c r="G6522" s="168" t="s">
        <v>6255</v>
      </c>
      <c r="H6522" s="31" t="s">
        <v>6256</v>
      </c>
      <c r="I6522" s="168" t="s">
        <v>1755</v>
      </c>
      <c r="J6522" s="173">
        <v>1.0</v>
      </c>
      <c r="K6522" s="31" t="s">
        <v>9</v>
      </c>
      <c r="L6522" s="31" t="s">
        <v>134</v>
      </c>
      <c r="M6522" s="174">
        <v>45769.0</v>
      </c>
      <c r="N6522" s="31" t="s">
        <v>2</v>
      </c>
      <c r="O6522" s="173">
        <v>1.0</v>
      </c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</row>
    <row r="6523">
      <c r="A6523" s="99" t="s">
        <v>14067</v>
      </c>
      <c r="B6523" s="168" t="s">
        <v>14059</v>
      </c>
      <c r="C6523" s="31" t="s">
        <v>1735</v>
      </c>
      <c r="D6523" s="168" t="s">
        <v>14060</v>
      </c>
      <c r="E6523" s="31" t="s">
        <v>14061</v>
      </c>
      <c r="F6523" s="31" t="s">
        <v>129</v>
      </c>
      <c r="G6523" s="168" t="s">
        <v>6255</v>
      </c>
      <c r="H6523" s="31" t="s">
        <v>6256</v>
      </c>
      <c r="I6523" s="168" t="s">
        <v>1755</v>
      </c>
      <c r="J6523" s="173">
        <v>1.0</v>
      </c>
      <c r="K6523" s="31" t="s">
        <v>9</v>
      </c>
      <c r="L6523" s="31" t="s">
        <v>134</v>
      </c>
      <c r="M6523" s="174">
        <v>45769.0</v>
      </c>
      <c r="N6523" s="31" t="s">
        <v>2</v>
      </c>
      <c r="O6523" s="173">
        <v>1.0</v>
      </c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</row>
    <row r="6524">
      <c r="A6524" s="99" t="s">
        <v>14068</v>
      </c>
      <c r="B6524" s="168" t="s">
        <v>14069</v>
      </c>
      <c r="C6524" s="31" t="s">
        <v>1725</v>
      </c>
      <c r="D6524" s="168" t="s">
        <v>14070</v>
      </c>
      <c r="E6524" s="31" t="s">
        <v>14071</v>
      </c>
      <c r="F6524" s="31" t="s">
        <v>129</v>
      </c>
      <c r="G6524" s="163" t="s">
        <v>1728</v>
      </c>
      <c r="H6524" s="31" t="s">
        <v>1728</v>
      </c>
      <c r="I6524" s="168" t="s">
        <v>1755</v>
      </c>
      <c r="J6524" s="173">
        <v>1.0</v>
      </c>
      <c r="K6524" s="31" t="s">
        <v>9</v>
      </c>
      <c r="L6524" s="31" t="s">
        <v>134</v>
      </c>
      <c r="M6524" s="174">
        <v>45769.0</v>
      </c>
      <c r="N6524" s="31" t="s">
        <v>2</v>
      </c>
      <c r="O6524" s="173">
        <v>1.0</v>
      </c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</row>
    <row r="6525">
      <c r="A6525" s="99" t="s">
        <v>14072</v>
      </c>
      <c r="B6525" s="168" t="s">
        <v>14069</v>
      </c>
      <c r="C6525" s="31" t="s">
        <v>1732</v>
      </c>
      <c r="D6525" s="168" t="s">
        <v>14070</v>
      </c>
      <c r="E6525" s="31" t="s">
        <v>14071</v>
      </c>
      <c r="F6525" s="31" t="s">
        <v>129</v>
      </c>
      <c r="G6525" s="168" t="s">
        <v>1792</v>
      </c>
      <c r="H6525" s="31" t="s">
        <v>1779</v>
      </c>
      <c r="I6525" s="168" t="s">
        <v>1755</v>
      </c>
      <c r="J6525" s="173">
        <v>1.0</v>
      </c>
      <c r="K6525" s="31" t="s">
        <v>9</v>
      </c>
      <c r="L6525" s="31" t="s">
        <v>134</v>
      </c>
      <c r="M6525" s="174">
        <v>45769.0</v>
      </c>
      <c r="N6525" s="31" t="s">
        <v>2</v>
      </c>
      <c r="O6525" s="173">
        <v>1.0</v>
      </c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</row>
    <row r="6526">
      <c r="A6526" s="99" t="s">
        <v>14073</v>
      </c>
      <c r="B6526" s="168" t="s">
        <v>14069</v>
      </c>
      <c r="C6526" s="31" t="s">
        <v>1735</v>
      </c>
      <c r="D6526" s="168" t="s">
        <v>14070</v>
      </c>
      <c r="E6526" s="31" t="s">
        <v>14071</v>
      </c>
      <c r="F6526" s="31" t="s">
        <v>129</v>
      </c>
      <c r="G6526" s="168" t="s">
        <v>1792</v>
      </c>
      <c r="H6526" s="31" t="s">
        <v>1779</v>
      </c>
      <c r="I6526" s="168" t="s">
        <v>1755</v>
      </c>
      <c r="J6526" s="173">
        <v>1.0</v>
      </c>
      <c r="K6526" s="31" t="s">
        <v>9</v>
      </c>
      <c r="L6526" s="31" t="s">
        <v>134</v>
      </c>
      <c r="M6526" s="174">
        <v>45769.0</v>
      </c>
      <c r="N6526" s="31" t="s">
        <v>2</v>
      </c>
      <c r="O6526" s="173">
        <v>1.0</v>
      </c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</row>
    <row r="6527">
      <c r="A6527" s="99" t="s">
        <v>14074</v>
      </c>
      <c r="B6527" s="168" t="s">
        <v>14063</v>
      </c>
      <c r="C6527" s="31" t="s">
        <v>1735</v>
      </c>
      <c r="D6527" s="168" t="s">
        <v>14064</v>
      </c>
      <c r="E6527" s="31" t="s">
        <v>12374</v>
      </c>
      <c r="F6527" s="31" t="s">
        <v>129</v>
      </c>
      <c r="G6527" s="168" t="s">
        <v>6255</v>
      </c>
      <c r="H6527" s="31" t="s">
        <v>6256</v>
      </c>
      <c r="I6527" s="168" t="s">
        <v>1755</v>
      </c>
      <c r="J6527" s="173">
        <v>1.0</v>
      </c>
      <c r="K6527" s="31" t="s">
        <v>9</v>
      </c>
      <c r="L6527" s="31" t="s">
        <v>134</v>
      </c>
      <c r="M6527" s="174">
        <v>45769.0</v>
      </c>
      <c r="N6527" s="31" t="s">
        <v>2</v>
      </c>
      <c r="O6527" s="173">
        <v>1.0</v>
      </c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</row>
    <row r="6528">
      <c r="A6528" s="99" t="s">
        <v>14075</v>
      </c>
      <c r="B6528" s="168" t="s">
        <v>14076</v>
      </c>
      <c r="C6528" s="31" t="s">
        <v>1725</v>
      </c>
      <c r="D6528" s="168" t="s">
        <v>14077</v>
      </c>
      <c r="E6528" s="31" t="s">
        <v>14078</v>
      </c>
      <c r="F6528" s="31" t="s">
        <v>132</v>
      </c>
      <c r="G6528" s="163" t="s">
        <v>1728</v>
      </c>
      <c r="H6528" s="31" t="s">
        <v>1728</v>
      </c>
      <c r="I6528" s="168" t="s">
        <v>1755</v>
      </c>
      <c r="J6528" s="173">
        <v>1.0</v>
      </c>
      <c r="K6528" s="31" t="s">
        <v>9</v>
      </c>
      <c r="L6528" s="31" t="s">
        <v>134</v>
      </c>
      <c r="M6528" s="174">
        <v>45769.0</v>
      </c>
      <c r="N6528" s="31" t="s">
        <v>2</v>
      </c>
      <c r="O6528" s="173">
        <v>1.0</v>
      </c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</row>
    <row r="6529">
      <c r="A6529" s="99" t="s">
        <v>14079</v>
      </c>
      <c r="B6529" s="168" t="s">
        <v>14080</v>
      </c>
      <c r="C6529" s="31" t="s">
        <v>1725</v>
      </c>
      <c r="D6529" s="168" t="s">
        <v>14081</v>
      </c>
      <c r="E6529" s="31" t="s">
        <v>14082</v>
      </c>
      <c r="F6529" s="31" t="s">
        <v>129</v>
      </c>
      <c r="G6529" s="163" t="s">
        <v>1728</v>
      </c>
      <c r="H6529" s="31" t="s">
        <v>1728</v>
      </c>
      <c r="I6529" s="168" t="s">
        <v>1755</v>
      </c>
      <c r="J6529" s="173">
        <v>1.0</v>
      </c>
      <c r="K6529" s="31" t="s">
        <v>9</v>
      </c>
      <c r="L6529" s="31" t="s">
        <v>134</v>
      </c>
      <c r="M6529" s="174">
        <v>45769.0</v>
      </c>
      <c r="N6529" s="31" t="s">
        <v>2</v>
      </c>
      <c r="O6529" s="173">
        <v>1.0</v>
      </c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</row>
    <row r="6530">
      <c r="A6530" s="99" t="s">
        <v>14083</v>
      </c>
      <c r="B6530" s="168" t="s">
        <v>14080</v>
      </c>
      <c r="C6530" s="31" t="s">
        <v>1732</v>
      </c>
      <c r="D6530" s="168" t="s">
        <v>14081</v>
      </c>
      <c r="E6530" s="31" t="s">
        <v>14082</v>
      </c>
      <c r="F6530" s="31" t="s">
        <v>129</v>
      </c>
      <c r="G6530" s="168" t="s">
        <v>6255</v>
      </c>
      <c r="H6530" s="31" t="s">
        <v>6256</v>
      </c>
      <c r="I6530" s="168" t="s">
        <v>1755</v>
      </c>
      <c r="J6530" s="173">
        <v>1.0</v>
      </c>
      <c r="K6530" s="31" t="s">
        <v>9</v>
      </c>
      <c r="L6530" s="31" t="s">
        <v>134</v>
      </c>
      <c r="M6530" s="174">
        <v>45769.0</v>
      </c>
      <c r="N6530" s="31" t="s">
        <v>2</v>
      </c>
      <c r="O6530" s="173">
        <v>1.0</v>
      </c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</row>
    <row r="6531">
      <c r="A6531" s="99" t="s">
        <v>14084</v>
      </c>
      <c r="B6531" s="168" t="s">
        <v>14085</v>
      </c>
      <c r="C6531" s="31" t="s">
        <v>1725</v>
      </c>
      <c r="D6531" s="168" t="s">
        <v>14086</v>
      </c>
      <c r="E6531" s="31" t="s">
        <v>14087</v>
      </c>
      <c r="F6531" s="31" t="s">
        <v>129</v>
      </c>
      <c r="G6531" s="163" t="s">
        <v>1728</v>
      </c>
      <c r="H6531" s="31" t="s">
        <v>1728</v>
      </c>
      <c r="I6531" s="168" t="s">
        <v>1755</v>
      </c>
      <c r="J6531" s="173">
        <v>1.0</v>
      </c>
      <c r="K6531" s="31" t="s">
        <v>9</v>
      </c>
      <c r="L6531" s="31" t="s">
        <v>134</v>
      </c>
      <c r="M6531" s="174">
        <v>45769.0</v>
      </c>
      <c r="N6531" s="31" t="s">
        <v>2</v>
      </c>
      <c r="O6531" s="173">
        <v>1.0</v>
      </c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</row>
    <row r="6532">
      <c r="A6532" s="99" t="s">
        <v>14088</v>
      </c>
      <c r="B6532" s="168" t="s">
        <v>14080</v>
      </c>
      <c r="C6532" s="31" t="s">
        <v>1735</v>
      </c>
      <c r="D6532" s="168" t="s">
        <v>14081</v>
      </c>
      <c r="E6532" s="31" t="s">
        <v>14082</v>
      </c>
      <c r="F6532" s="31" t="s">
        <v>129</v>
      </c>
      <c r="G6532" s="168" t="s">
        <v>6255</v>
      </c>
      <c r="H6532" s="31" t="s">
        <v>6256</v>
      </c>
      <c r="I6532" s="168" t="s">
        <v>1755</v>
      </c>
      <c r="J6532" s="173">
        <v>1.0</v>
      </c>
      <c r="K6532" s="31" t="s">
        <v>9</v>
      </c>
      <c r="L6532" s="31" t="s">
        <v>134</v>
      </c>
      <c r="M6532" s="174">
        <v>45769.0</v>
      </c>
      <c r="N6532" s="31" t="s">
        <v>2</v>
      </c>
      <c r="O6532" s="173">
        <v>1.0</v>
      </c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</row>
    <row r="6533">
      <c r="A6533" s="99" t="s">
        <v>14089</v>
      </c>
      <c r="B6533" s="168" t="s">
        <v>14085</v>
      </c>
      <c r="C6533" s="31" t="s">
        <v>1732</v>
      </c>
      <c r="D6533" s="168" t="s">
        <v>14086</v>
      </c>
      <c r="E6533" s="31" t="s">
        <v>14087</v>
      </c>
      <c r="F6533" s="31" t="s">
        <v>129</v>
      </c>
      <c r="G6533" s="168" t="s">
        <v>1792</v>
      </c>
      <c r="H6533" s="31" t="s">
        <v>1779</v>
      </c>
      <c r="I6533" s="168" t="s">
        <v>1755</v>
      </c>
      <c r="J6533" s="173">
        <v>1.0</v>
      </c>
      <c r="K6533" s="31" t="s">
        <v>9</v>
      </c>
      <c r="L6533" s="31" t="s">
        <v>134</v>
      </c>
      <c r="M6533" s="174">
        <v>45769.0</v>
      </c>
      <c r="N6533" s="31" t="s">
        <v>2</v>
      </c>
      <c r="O6533" s="173">
        <v>1.0</v>
      </c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</row>
    <row r="6534">
      <c r="A6534" s="99" t="s">
        <v>14090</v>
      </c>
      <c r="B6534" s="168" t="s">
        <v>14091</v>
      </c>
      <c r="C6534" s="31" t="s">
        <v>1725</v>
      </c>
      <c r="D6534" s="168" t="s">
        <v>14092</v>
      </c>
      <c r="E6534" s="31" t="s">
        <v>14093</v>
      </c>
      <c r="F6534" s="31" t="s">
        <v>132</v>
      </c>
      <c r="G6534" s="163" t="s">
        <v>1728</v>
      </c>
      <c r="H6534" s="31" t="s">
        <v>1728</v>
      </c>
      <c r="I6534" s="168" t="s">
        <v>1755</v>
      </c>
      <c r="J6534" s="173">
        <v>1.0</v>
      </c>
      <c r="K6534" s="31" t="s">
        <v>9</v>
      </c>
      <c r="L6534" s="31" t="s">
        <v>134</v>
      </c>
      <c r="M6534" s="174">
        <v>45769.0</v>
      </c>
      <c r="N6534" s="31" t="s">
        <v>2</v>
      </c>
      <c r="O6534" s="173">
        <v>1.0</v>
      </c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</row>
    <row r="6535">
      <c r="A6535" s="99" t="s">
        <v>14094</v>
      </c>
      <c r="B6535" s="168" t="s">
        <v>14091</v>
      </c>
      <c r="C6535" s="31" t="s">
        <v>1732</v>
      </c>
      <c r="D6535" s="168" t="s">
        <v>14092</v>
      </c>
      <c r="E6535" s="31" t="s">
        <v>14093</v>
      </c>
      <c r="F6535" s="31" t="s">
        <v>132</v>
      </c>
      <c r="G6535" s="168" t="s">
        <v>1736</v>
      </c>
      <c r="H6535" s="31" t="s">
        <v>1733</v>
      </c>
      <c r="I6535" s="168" t="s">
        <v>1755</v>
      </c>
      <c r="J6535" s="173">
        <v>1.0</v>
      </c>
      <c r="K6535" s="31" t="s">
        <v>9</v>
      </c>
      <c r="L6535" s="31" t="s">
        <v>134</v>
      </c>
      <c r="M6535" s="174">
        <v>45769.0</v>
      </c>
      <c r="N6535" s="31" t="s">
        <v>2</v>
      </c>
      <c r="O6535" s="173">
        <v>1.0</v>
      </c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</row>
    <row r="6536">
      <c r="A6536" s="99" t="s">
        <v>14095</v>
      </c>
      <c r="B6536" s="168" t="s">
        <v>14085</v>
      </c>
      <c r="C6536" s="31" t="s">
        <v>1735</v>
      </c>
      <c r="D6536" s="168" t="s">
        <v>14086</v>
      </c>
      <c r="E6536" s="31" t="s">
        <v>14087</v>
      </c>
      <c r="F6536" s="31" t="s">
        <v>129</v>
      </c>
      <c r="G6536" s="168" t="s">
        <v>1792</v>
      </c>
      <c r="H6536" s="31" t="s">
        <v>1779</v>
      </c>
      <c r="I6536" s="168" t="s">
        <v>1755</v>
      </c>
      <c r="J6536" s="173">
        <v>1.0</v>
      </c>
      <c r="K6536" s="31" t="s">
        <v>9</v>
      </c>
      <c r="L6536" s="31" t="s">
        <v>134</v>
      </c>
      <c r="M6536" s="174">
        <v>45769.0</v>
      </c>
      <c r="N6536" s="31" t="s">
        <v>2</v>
      </c>
      <c r="O6536" s="173">
        <v>1.0</v>
      </c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</row>
    <row r="6537">
      <c r="A6537" s="99" t="s">
        <v>14096</v>
      </c>
      <c r="B6537" s="168" t="s">
        <v>14091</v>
      </c>
      <c r="C6537" s="31" t="s">
        <v>1735</v>
      </c>
      <c r="D6537" s="168" t="s">
        <v>14092</v>
      </c>
      <c r="E6537" s="31" t="s">
        <v>14093</v>
      </c>
      <c r="F6537" s="31" t="s">
        <v>132</v>
      </c>
      <c r="G6537" s="168" t="s">
        <v>1736</v>
      </c>
      <c r="H6537" s="31" t="s">
        <v>1733</v>
      </c>
      <c r="I6537" s="168" t="s">
        <v>1755</v>
      </c>
      <c r="J6537" s="173">
        <v>1.0</v>
      </c>
      <c r="K6537" s="31" t="s">
        <v>9</v>
      </c>
      <c r="L6537" s="31" t="s">
        <v>134</v>
      </c>
      <c r="M6537" s="174">
        <v>45769.0</v>
      </c>
      <c r="N6537" s="31" t="s">
        <v>2</v>
      </c>
      <c r="O6537" s="173">
        <v>1.0</v>
      </c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</row>
    <row r="6538">
      <c r="A6538" s="99" t="s">
        <v>14097</v>
      </c>
      <c r="B6538" s="168" t="s">
        <v>14098</v>
      </c>
      <c r="C6538" s="31" t="s">
        <v>1725</v>
      </c>
      <c r="D6538" s="168" t="s">
        <v>14099</v>
      </c>
      <c r="E6538" s="31" t="s">
        <v>14100</v>
      </c>
      <c r="F6538" s="31" t="s">
        <v>129</v>
      </c>
      <c r="G6538" s="163" t="s">
        <v>1728</v>
      </c>
      <c r="H6538" s="31" t="s">
        <v>1728</v>
      </c>
      <c r="I6538" s="168" t="s">
        <v>1755</v>
      </c>
      <c r="J6538" s="173">
        <v>1.0</v>
      </c>
      <c r="K6538" s="31" t="s">
        <v>9</v>
      </c>
      <c r="L6538" s="31" t="s">
        <v>134</v>
      </c>
      <c r="M6538" s="174">
        <v>45769.0</v>
      </c>
      <c r="N6538" s="31" t="s">
        <v>2</v>
      </c>
      <c r="O6538" s="173">
        <v>1.0</v>
      </c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</row>
    <row r="6539">
      <c r="A6539" s="99" t="s">
        <v>14101</v>
      </c>
      <c r="B6539" s="168" t="s">
        <v>14098</v>
      </c>
      <c r="C6539" s="31" t="s">
        <v>1732</v>
      </c>
      <c r="D6539" s="168" t="s">
        <v>14099</v>
      </c>
      <c r="E6539" s="31" t="s">
        <v>14100</v>
      </c>
      <c r="F6539" s="31" t="s">
        <v>129</v>
      </c>
      <c r="G6539" s="168" t="s">
        <v>1792</v>
      </c>
      <c r="H6539" s="31" t="s">
        <v>1779</v>
      </c>
      <c r="I6539" s="168" t="s">
        <v>1755</v>
      </c>
      <c r="J6539" s="173">
        <v>1.0</v>
      </c>
      <c r="K6539" s="31" t="s">
        <v>9</v>
      </c>
      <c r="L6539" s="31" t="s">
        <v>134</v>
      </c>
      <c r="M6539" s="174">
        <v>45769.0</v>
      </c>
      <c r="N6539" s="31" t="s">
        <v>2</v>
      </c>
      <c r="O6539" s="173">
        <v>1.0</v>
      </c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</row>
    <row r="6540">
      <c r="A6540" s="99" t="s">
        <v>14102</v>
      </c>
      <c r="B6540" s="168" t="s">
        <v>14103</v>
      </c>
      <c r="C6540" s="31" t="s">
        <v>1725</v>
      </c>
      <c r="D6540" s="168" t="s">
        <v>14104</v>
      </c>
      <c r="E6540" s="31" t="s">
        <v>14105</v>
      </c>
      <c r="F6540" s="31" t="s">
        <v>132</v>
      </c>
      <c r="G6540" s="163" t="s">
        <v>1728</v>
      </c>
      <c r="H6540" s="31" t="s">
        <v>1728</v>
      </c>
      <c r="I6540" s="168" t="s">
        <v>1755</v>
      </c>
      <c r="J6540" s="173">
        <v>1.0</v>
      </c>
      <c r="K6540" s="31" t="s">
        <v>9</v>
      </c>
      <c r="L6540" s="31" t="s">
        <v>134</v>
      </c>
      <c r="M6540" s="174">
        <v>45769.0</v>
      </c>
      <c r="N6540" s="31" t="s">
        <v>2</v>
      </c>
      <c r="O6540" s="173">
        <v>1.0</v>
      </c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</row>
    <row r="6541">
      <c r="A6541" s="99" t="s">
        <v>14106</v>
      </c>
      <c r="B6541" s="168" t="s">
        <v>14103</v>
      </c>
      <c r="C6541" s="31" t="s">
        <v>1732</v>
      </c>
      <c r="D6541" s="168" t="s">
        <v>14104</v>
      </c>
      <c r="E6541" s="31" t="s">
        <v>14105</v>
      </c>
      <c r="F6541" s="31" t="s">
        <v>132</v>
      </c>
      <c r="G6541" s="168" t="s">
        <v>1962</v>
      </c>
      <c r="H6541" s="31" t="s">
        <v>1944</v>
      </c>
      <c r="I6541" s="168" t="s">
        <v>1755</v>
      </c>
      <c r="J6541" s="173">
        <v>1.0</v>
      </c>
      <c r="K6541" s="31" t="s">
        <v>9</v>
      </c>
      <c r="L6541" s="31" t="s">
        <v>134</v>
      </c>
      <c r="M6541" s="174">
        <v>45769.0</v>
      </c>
      <c r="N6541" s="31" t="s">
        <v>2</v>
      </c>
      <c r="O6541" s="173">
        <v>1.0</v>
      </c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</row>
    <row r="6542">
      <c r="A6542" s="99" t="s">
        <v>14107</v>
      </c>
      <c r="B6542" s="168" t="s">
        <v>14108</v>
      </c>
      <c r="C6542" s="31" t="s">
        <v>1725</v>
      </c>
      <c r="D6542" s="168" t="s">
        <v>14109</v>
      </c>
      <c r="E6542" s="31" t="s">
        <v>14110</v>
      </c>
      <c r="F6542" s="31" t="s">
        <v>129</v>
      </c>
      <c r="G6542" s="163" t="s">
        <v>1728</v>
      </c>
      <c r="H6542" s="31" t="s">
        <v>1728</v>
      </c>
      <c r="I6542" s="168" t="s">
        <v>1755</v>
      </c>
      <c r="J6542" s="173">
        <v>1.0</v>
      </c>
      <c r="K6542" s="31" t="s">
        <v>9</v>
      </c>
      <c r="L6542" s="31" t="s">
        <v>134</v>
      </c>
      <c r="M6542" s="174">
        <v>45769.0</v>
      </c>
      <c r="N6542" s="31" t="s">
        <v>2</v>
      </c>
      <c r="O6542" s="173">
        <v>1.0</v>
      </c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</row>
    <row r="6543">
      <c r="A6543" s="99" t="s">
        <v>14111</v>
      </c>
      <c r="B6543" s="168" t="s">
        <v>14112</v>
      </c>
      <c r="C6543" s="31" t="s">
        <v>1725</v>
      </c>
      <c r="D6543" s="168" t="s">
        <v>14113</v>
      </c>
      <c r="E6543" s="31" t="s">
        <v>10363</v>
      </c>
      <c r="F6543" s="31" t="s">
        <v>131</v>
      </c>
      <c r="G6543" s="163" t="s">
        <v>1728</v>
      </c>
      <c r="H6543" s="31" t="s">
        <v>1728</v>
      </c>
      <c r="I6543" s="168" t="s">
        <v>1755</v>
      </c>
      <c r="J6543" s="173">
        <v>2.0</v>
      </c>
      <c r="K6543" s="31" t="s">
        <v>9</v>
      </c>
      <c r="L6543" s="31" t="s">
        <v>134</v>
      </c>
      <c r="M6543" s="174">
        <v>45769.0</v>
      </c>
      <c r="N6543" s="31" t="s">
        <v>2</v>
      </c>
      <c r="O6543" s="173">
        <v>2.0</v>
      </c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</row>
    <row r="6544">
      <c r="A6544" s="99" t="s">
        <v>14114</v>
      </c>
      <c r="B6544" s="168" t="s">
        <v>14108</v>
      </c>
      <c r="C6544" s="31" t="s">
        <v>1732</v>
      </c>
      <c r="D6544" s="168" t="s">
        <v>14109</v>
      </c>
      <c r="E6544" s="31" t="s">
        <v>14110</v>
      </c>
      <c r="F6544" s="31" t="s">
        <v>129</v>
      </c>
      <c r="G6544" s="168" t="s">
        <v>1736</v>
      </c>
      <c r="H6544" s="31" t="s">
        <v>1733</v>
      </c>
      <c r="I6544" s="168" t="s">
        <v>1755</v>
      </c>
      <c r="J6544" s="173">
        <v>1.0</v>
      </c>
      <c r="K6544" s="31" t="s">
        <v>9</v>
      </c>
      <c r="L6544" s="31" t="s">
        <v>134</v>
      </c>
      <c r="M6544" s="174">
        <v>45769.0</v>
      </c>
      <c r="N6544" s="31" t="s">
        <v>2</v>
      </c>
      <c r="O6544" s="173">
        <v>1.0</v>
      </c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</row>
    <row r="6545">
      <c r="A6545" s="99" t="s">
        <v>14115</v>
      </c>
      <c r="B6545" s="168" t="s">
        <v>14112</v>
      </c>
      <c r="C6545" s="31" t="s">
        <v>1732</v>
      </c>
      <c r="D6545" s="168" t="s">
        <v>14113</v>
      </c>
      <c r="E6545" s="31" t="s">
        <v>10363</v>
      </c>
      <c r="F6545" s="31" t="s">
        <v>131</v>
      </c>
      <c r="G6545" s="168" t="s">
        <v>6456</v>
      </c>
      <c r="H6545" s="31" t="s">
        <v>6457</v>
      </c>
      <c r="I6545" s="168" t="s">
        <v>1755</v>
      </c>
      <c r="J6545" s="173">
        <v>2.0</v>
      </c>
      <c r="K6545" s="31" t="s">
        <v>9</v>
      </c>
      <c r="L6545" s="31" t="s">
        <v>134</v>
      </c>
      <c r="M6545" s="174">
        <v>45769.0</v>
      </c>
      <c r="N6545" s="31" t="s">
        <v>2</v>
      </c>
      <c r="O6545" s="173">
        <v>2.0</v>
      </c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</row>
    <row r="6546">
      <c r="A6546" s="99" t="s">
        <v>14116</v>
      </c>
      <c r="B6546" s="168" t="s">
        <v>14098</v>
      </c>
      <c r="C6546" s="31" t="s">
        <v>1735</v>
      </c>
      <c r="D6546" s="168" t="s">
        <v>14099</v>
      </c>
      <c r="E6546" s="31" t="s">
        <v>14100</v>
      </c>
      <c r="F6546" s="31" t="s">
        <v>129</v>
      </c>
      <c r="G6546" s="168" t="s">
        <v>1792</v>
      </c>
      <c r="H6546" s="31" t="s">
        <v>1779</v>
      </c>
      <c r="I6546" s="168" t="s">
        <v>1755</v>
      </c>
      <c r="J6546" s="173">
        <v>1.0</v>
      </c>
      <c r="K6546" s="31" t="s">
        <v>9</v>
      </c>
      <c r="L6546" s="31" t="s">
        <v>134</v>
      </c>
      <c r="M6546" s="174">
        <v>45769.0</v>
      </c>
      <c r="N6546" s="31" t="s">
        <v>2</v>
      </c>
      <c r="O6546" s="173">
        <v>1.0</v>
      </c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</row>
    <row r="6547">
      <c r="A6547" s="99" t="s">
        <v>14117</v>
      </c>
      <c r="B6547" s="168" t="s">
        <v>14118</v>
      </c>
      <c r="C6547" s="31" t="s">
        <v>1725</v>
      </c>
      <c r="D6547" s="168" t="s">
        <v>14119</v>
      </c>
      <c r="E6547" s="31" t="s">
        <v>14120</v>
      </c>
      <c r="F6547" s="31" t="s">
        <v>132</v>
      </c>
      <c r="G6547" s="163" t="s">
        <v>1728</v>
      </c>
      <c r="H6547" s="31" t="s">
        <v>1728</v>
      </c>
      <c r="I6547" s="168" t="s">
        <v>1755</v>
      </c>
      <c r="J6547" s="173">
        <v>1.0</v>
      </c>
      <c r="K6547" s="31" t="s">
        <v>9</v>
      </c>
      <c r="L6547" s="31" t="s">
        <v>134</v>
      </c>
      <c r="M6547" s="174">
        <v>45769.0</v>
      </c>
      <c r="N6547" s="31" t="s">
        <v>2</v>
      </c>
      <c r="O6547" s="173">
        <v>1.0</v>
      </c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</row>
    <row r="6548">
      <c r="A6548" s="99" t="s">
        <v>14121</v>
      </c>
      <c r="B6548" s="168" t="s">
        <v>14103</v>
      </c>
      <c r="C6548" s="31" t="s">
        <v>1735</v>
      </c>
      <c r="D6548" s="168" t="s">
        <v>14104</v>
      </c>
      <c r="E6548" s="31" t="s">
        <v>14105</v>
      </c>
      <c r="F6548" s="31" t="s">
        <v>132</v>
      </c>
      <c r="G6548" s="168" t="s">
        <v>1962</v>
      </c>
      <c r="H6548" s="31" t="s">
        <v>1944</v>
      </c>
      <c r="I6548" s="168" t="s">
        <v>1755</v>
      </c>
      <c r="J6548" s="173">
        <v>1.0</v>
      </c>
      <c r="K6548" s="31" t="s">
        <v>9</v>
      </c>
      <c r="L6548" s="31" t="s">
        <v>134</v>
      </c>
      <c r="M6548" s="174">
        <v>45769.0</v>
      </c>
      <c r="N6548" s="31" t="s">
        <v>2</v>
      </c>
      <c r="O6548" s="173">
        <v>1.0</v>
      </c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</row>
    <row r="6549">
      <c r="A6549" s="99" t="s">
        <v>14122</v>
      </c>
      <c r="B6549" s="168" t="s">
        <v>14118</v>
      </c>
      <c r="C6549" s="31" t="s">
        <v>1732</v>
      </c>
      <c r="D6549" s="168" t="s">
        <v>14119</v>
      </c>
      <c r="E6549" s="31" t="s">
        <v>14120</v>
      </c>
      <c r="F6549" s="31" t="s">
        <v>132</v>
      </c>
      <c r="G6549" s="168" t="s">
        <v>1962</v>
      </c>
      <c r="H6549" s="31" t="s">
        <v>1944</v>
      </c>
      <c r="I6549" s="168" t="s">
        <v>1755</v>
      </c>
      <c r="J6549" s="173">
        <v>1.0</v>
      </c>
      <c r="K6549" s="31" t="s">
        <v>9</v>
      </c>
      <c r="L6549" s="31" t="s">
        <v>134</v>
      </c>
      <c r="M6549" s="174">
        <v>45769.0</v>
      </c>
      <c r="N6549" s="31" t="s">
        <v>2</v>
      </c>
      <c r="O6549" s="173">
        <v>1.0</v>
      </c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</row>
    <row r="6550">
      <c r="A6550" s="99" t="s">
        <v>14123</v>
      </c>
      <c r="B6550" s="168" t="s">
        <v>14112</v>
      </c>
      <c r="C6550" s="31" t="s">
        <v>1735</v>
      </c>
      <c r="D6550" s="168" t="s">
        <v>14113</v>
      </c>
      <c r="E6550" s="31" t="s">
        <v>10363</v>
      </c>
      <c r="F6550" s="31" t="s">
        <v>131</v>
      </c>
      <c r="G6550" s="168" t="s">
        <v>6456</v>
      </c>
      <c r="H6550" s="31" t="s">
        <v>6457</v>
      </c>
      <c r="I6550" s="168" t="s">
        <v>1755</v>
      </c>
      <c r="J6550" s="173">
        <v>2.0</v>
      </c>
      <c r="K6550" s="31" t="s">
        <v>9</v>
      </c>
      <c r="L6550" s="31" t="s">
        <v>134</v>
      </c>
      <c r="M6550" s="174">
        <v>45769.0</v>
      </c>
      <c r="N6550" s="31" t="s">
        <v>2</v>
      </c>
      <c r="O6550" s="173">
        <v>2.0</v>
      </c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</row>
    <row r="6551">
      <c r="A6551" s="99" t="s">
        <v>14124</v>
      </c>
      <c r="B6551" s="168" t="s">
        <v>14108</v>
      </c>
      <c r="C6551" s="31" t="s">
        <v>1735</v>
      </c>
      <c r="D6551" s="168" t="s">
        <v>14109</v>
      </c>
      <c r="E6551" s="31" t="s">
        <v>14110</v>
      </c>
      <c r="F6551" s="31" t="s">
        <v>129</v>
      </c>
      <c r="G6551" s="168" t="s">
        <v>1736</v>
      </c>
      <c r="H6551" s="31" t="s">
        <v>1733</v>
      </c>
      <c r="I6551" s="168" t="s">
        <v>1755</v>
      </c>
      <c r="J6551" s="173">
        <v>1.0</v>
      </c>
      <c r="K6551" s="31" t="s">
        <v>9</v>
      </c>
      <c r="L6551" s="31" t="s">
        <v>134</v>
      </c>
      <c r="M6551" s="174">
        <v>45769.0</v>
      </c>
      <c r="N6551" s="31" t="s">
        <v>2</v>
      </c>
      <c r="O6551" s="173">
        <v>1.0</v>
      </c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</row>
    <row r="6552">
      <c r="A6552" s="99" t="s">
        <v>14125</v>
      </c>
      <c r="B6552" s="168" t="s">
        <v>14118</v>
      </c>
      <c r="C6552" s="31" t="s">
        <v>1735</v>
      </c>
      <c r="D6552" s="168" t="s">
        <v>14119</v>
      </c>
      <c r="E6552" s="31" t="s">
        <v>14120</v>
      </c>
      <c r="F6552" s="31" t="s">
        <v>132</v>
      </c>
      <c r="G6552" s="168" t="s">
        <v>1962</v>
      </c>
      <c r="H6552" s="31" t="s">
        <v>1944</v>
      </c>
      <c r="I6552" s="168" t="s">
        <v>1755</v>
      </c>
      <c r="J6552" s="173">
        <v>1.0</v>
      </c>
      <c r="K6552" s="31" t="s">
        <v>9</v>
      </c>
      <c r="L6552" s="31" t="s">
        <v>134</v>
      </c>
      <c r="M6552" s="174">
        <v>45769.0</v>
      </c>
      <c r="N6552" s="31" t="s">
        <v>2</v>
      </c>
      <c r="O6552" s="173">
        <v>1.0</v>
      </c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</row>
    <row r="6553">
      <c r="A6553" s="99" t="s">
        <v>14126</v>
      </c>
      <c r="B6553" s="168" t="s">
        <v>14127</v>
      </c>
      <c r="C6553" s="31" t="s">
        <v>1725</v>
      </c>
      <c r="D6553" s="168" t="s">
        <v>14128</v>
      </c>
      <c r="E6553" s="31" t="s">
        <v>14129</v>
      </c>
      <c r="F6553" s="31" t="s">
        <v>132</v>
      </c>
      <c r="G6553" s="163" t="s">
        <v>1728</v>
      </c>
      <c r="H6553" s="31" t="s">
        <v>1728</v>
      </c>
      <c r="I6553" s="168" t="s">
        <v>1755</v>
      </c>
      <c r="J6553" s="173">
        <v>1.0</v>
      </c>
      <c r="K6553" s="31" t="s">
        <v>9</v>
      </c>
      <c r="L6553" s="31" t="s">
        <v>134</v>
      </c>
      <c r="M6553" s="174">
        <v>45769.0</v>
      </c>
      <c r="N6553" s="31" t="s">
        <v>2</v>
      </c>
      <c r="O6553" s="173">
        <v>1.0</v>
      </c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</row>
    <row r="6554">
      <c r="A6554" s="99" t="s">
        <v>14130</v>
      </c>
      <c r="B6554" s="168" t="s">
        <v>14131</v>
      </c>
      <c r="C6554" s="31" t="s">
        <v>1725</v>
      </c>
      <c r="D6554" s="168" t="s">
        <v>14132</v>
      </c>
      <c r="E6554" s="31" t="s">
        <v>14133</v>
      </c>
      <c r="F6554" s="31" t="s">
        <v>129</v>
      </c>
      <c r="G6554" s="163" t="s">
        <v>1728</v>
      </c>
      <c r="H6554" s="31" t="s">
        <v>1728</v>
      </c>
      <c r="I6554" s="168" t="s">
        <v>1755</v>
      </c>
      <c r="J6554" s="173">
        <v>1.0</v>
      </c>
      <c r="K6554" s="31" t="s">
        <v>9</v>
      </c>
      <c r="L6554" s="31" t="s">
        <v>134</v>
      </c>
      <c r="M6554" s="174">
        <v>45769.0</v>
      </c>
      <c r="N6554" s="31" t="s">
        <v>2</v>
      </c>
      <c r="O6554" s="173">
        <v>1.0</v>
      </c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</row>
    <row r="6555">
      <c r="A6555" s="99" t="s">
        <v>14134</v>
      </c>
      <c r="B6555" s="168" t="s">
        <v>14135</v>
      </c>
      <c r="C6555" s="31" t="s">
        <v>1725</v>
      </c>
      <c r="D6555" s="168" t="s">
        <v>14136</v>
      </c>
      <c r="E6555" s="31" t="s">
        <v>14137</v>
      </c>
      <c r="F6555" s="31" t="s">
        <v>132</v>
      </c>
      <c r="G6555" s="163" t="s">
        <v>1728</v>
      </c>
      <c r="H6555" s="31" t="s">
        <v>1728</v>
      </c>
      <c r="I6555" s="168" t="s">
        <v>1755</v>
      </c>
      <c r="J6555" s="173">
        <v>1.0</v>
      </c>
      <c r="K6555" s="31" t="s">
        <v>9</v>
      </c>
      <c r="L6555" s="31" t="s">
        <v>134</v>
      </c>
      <c r="M6555" s="174">
        <v>45769.0</v>
      </c>
      <c r="N6555" s="31" t="s">
        <v>2</v>
      </c>
      <c r="O6555" s="173">
        <v>1.0</v>
      </c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</row>
    <row r="6556">
      <c r="A6556" s="99" t="s">
        <v>14138</v>
      </c>
      <c r="B6556" s="168" t="s">
        <v>14127</v>
      </c>
      <c r="C6556" s="31" t="s">
        <v>1732</v>
      </c>
      <c r="D6556" s="168" t="s">
        <v>14128</v>
      </c>
      <c r="E6556" s="31" t="s">
        <v>14129</v>
      </c>
      <c r="F6556" s="31" t="s">
        <v>132</v>
      </c>
      <c r="G6556" s="168" t="s">
        <v>1962</v>
      </c>
      <c r="H6556" s="31" t="s">
        <v>1944</v>
      </c>
      <c r="I6556" s="168" t="s">
        <v>1755</v>
      </c>
      <c r="J6556" s="173">
        <v>1.0</v>
      </c>
      <c r="K6556" s="31" t="s">
        <v>9</v>
      </c>
      <c r="L6556" s="31" t="s">
        <v>134</v>
      </c>
      <c r="M6556" s="174">
        <v>45769.0</v>
      </c>
      <c r="N6556" s="31" t="s">
        <v>2</v>
      </c>
      <c r="O6556" s="173">
        <v>1.0</v>
      </c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</row>
    <row r="6557">
      <c r="A6557" s="99" t="s">
        <v>14139</v>
      </c>
      <c r="B6557" s="168" t="s">
        <v>14131</v>
      </c>
      <c r="C6557" s="31" t="s">
        <v>1732</v>
      </c>
      <c r="D6557" s="168" t="s">
        <v>14132</v>
      </c>
      <c r="E6557" s="31" t="s">
        <v>14133</v>
      </c>
      <c r="F6557" s="31" t="s">
        <v>129</v>
      </c>
      <c r="G6557" s="168" t="s">
        <v>6456</v>
      </c>
      <c r="H6557" s="31" t="s">
        <v>6457</v>
      </c>
      <c r="I6557" s="168" t="s">
        <v>1755</v>
      </c>
      <c r="J6557" s="173">
        <v>1.0</v>
      </c>
      <c r="K6557" s="31" t="s">
        <v>9</v>
      </c>
      <c r="L6557" s="31" t="s">
        <v>134</v>
      </c>
      <c r="M6557" s="174">
        <v>45769.0</v>
      </c>
      <c r="N6557" s="31" t="s">
        <v>2</v>
      </c>
      <c r="O6557" s="173">
        <v>1.0</v>
      </c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</row>
    <row r="6558">
      <c r="A6558" s="99" t="s">
        <v>14140</v>
      </c>
      <c r="B6558" s="168" t="s">
        <v>14135</v>
      </c>
      <c r="C6558" s="31" t="s">
        <v>1732</v>
      </c>
      <c r="D6558" s="168" t="s">
        <v>14136</v>
      </c>
      <c r="E6558" s="31" t="s">
        <v>14137</v>
      </c>
      <c r="F6558" s="31" t="s">
        <v>132</v>
      </c>
      <c r="G6558" s="168" t="s">
        <v>6456</v>
      </c>
      <c r="H6558" s="31" t="s">
        <v>6457</v>
      </c>
      <c r="I6558" s="168" t="s">
        <v>1755</v>
      </c>
      <c r="J6558" s="173">
        <v>1.0</v>
      </c>
      <c r="K6558" s="31" t="s">
        <v>9</v>
      </c>
      <c r="L6558" s="31" t="s">
        <v>134</v>
      </c>
      <c r="M6558" s="174">
        <v>45769.0</v>
      </c>
      <c r="N6558" s="31" t="s">
        <v>2</v>
      </c>
      <c r="O6558" s="173">
        <v>1.0</v>
      </c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</row>
    <row r="6559">
      <c r="A6559" s="99" t="s">
        <v>14141</v>
      </c>
      <c r="B6559" s="168" t="s">
        <v>14127</v>
      </c>
      <c r="C6559" s="31" t="s">
        <v>1735</v>
      </c>
      <c r="D6559" s="168" t="s">
        <v>14128</v>
      </c>
      <c r="E6559" s="31" t="s">
        <v>14129</v>
      </c>
      <c r="F6559" s="31" t="s">
        <v>132</v>
      </c>
      <c r="G6559" s="168" t="s">
        <v>1962</v>
      </c>
      <c r="H6559" s="31" t="s">
        <v>1944</v>
      </c>
      <c r="I6559" s="168" t="s">
        <v>1755</v>
      </c>
      <c r="J6559" s="173">
        <v>1.0</v>
      </c>
      <c r="K6559" s="31" t="s">
        <v>9</v>
      </c>
      <c r="L6559" s="31" t="s">
        <v>134</v>
      </c>
      <c r="M6559" s="174">
        <v>45769.0</v>
      </c>
      <c r="N6559" s="31" t="s">
        <v>2</v>
      </c>
      <c r="O6559" s="173">
        <v>1.0</v>
      </c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</row>
    <row r="6560">
      <c r="A6560" s="99" t="s">
        <v>14142</v>
      </c>
      <c r="B6560" s="168" t="s">
        <v>14143</v>
      </c>
      <c r="C6560" s="31" t="s">
        <v>1725</v>
      </c>
      <c r="D6560" s="168" t="s">
        <v>14144</v>
      </c>
      <c r="E6560" s="31" t="s">
        <v>14145</v>
      </c>
      <c r="F6560" s="31" t="s">
        <v>132</v>
      </c>
      <c r="G6560" s="163" t="s">
        <v>1728</v>
      </c>
      <c r="H6560" s="31" t="s">
        <v>1728</v>
      </c>
      <c r="I6560" s="168" t="s">
        <v>1755</v>
      </c>
      <c r="J6560" s="173">
        <v>1.0</v>
      </c>
      <c r="K6560" s="31" t="s">
        <v>9</v>
      </c>
      <c r="L6560" s="31" t="s">
        <v>134</v>
      </c>
      <c r="M6560" s="174">
        <v>45769.0</v>
      </c>
      <c r="N6560" s="31" t="s">
        <v>2</v>
      </c>
      <c r="O6560" s="173">
        <v>1.0</v>
      </c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</row>
    <row r="6561">
      <c r="A6561" s="99" t="s">
        <v>14146</v>
      </c>
      <c r="B6561" s="168" t="s">
        <v>14143</v>
      </c>
      <c r="C6561" s="31" t="s">
        <v>1732</v>
      </c>
      <c r="D6561" s="168" t="s">
        <v>14144</v>
      </c>
      <c r="E6561" s="31" t="s">
        <v>14145</v>
      </c>
      <c r="F6561" s="31" t="s">
        <v>132</v>
      </c>
      <c r="G6561" s="168" t="s">
        <v>1962</v>
      </c>
      <c r="H6561" s="31" t="s">
        <v>1944</v>
      </c>
      <c r="I6561" s="168" t="s">
        <v>1755</v>
      </c>
      <c r="J6561" s="173">
        <v>1.0</v>
      </c>
      <c r="K6561" s="31" t="s">
        <v>9</v>
      </c>
      <c r="L6561" s="31" t="s">
        <v>134</v>
      </c>
      <c r="M6561" s="174">
        <v>45769.0</v>
      </c>
      <c r="N6561" s="31" t="s">
        <v>2</v>
      </c>
      <c r="O6561" s="173">
        <v>1.0</v>
      </c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</row>
    <row r="6562">
      <c r="A6562" s="99" t="s">
        <v>14147</v>
      </c>
      <c r="B6562" s="168" t="s">
        <v>14135</v>
      </c>
      <c r="C6562" s="31" t="s">
        <v>1735</v>
      </c>
      <c r="D6562" s="168" t="s">
        <v>14136</v>
      </c>
      <c r="E6562" s="31" t="s">
        <v>14137</v>
      </c>
      <c r="F6562" s="31" t="s">
        <v>132</v>
      </c>
      <c r="G6562" s="168" t="s">
        <v>6456</v>
      </c>
      <c r="H6562" s="31" t="s">
        <v>6457</v>
      </c>
      <c r="I6562" s="168" t="s">
        <v>1755</v>
      </c>
      <c r="J6562" s="173">
        <v>1.0</v>
      </c>
      <c r="K6562" s="31" t="s">
        <v>9</v>
      </c>
      <c r="L6562" s="31" t="s">
        <v>134</v>
      </c>
      <c r="M6562" s="174">
        <v>45769.0</v>
      </c>
      <c r="N6562" s="31" t="s">
        <v>2</v>
      </c>
      <c r="O6562" s="173">
        <v>1.0</v>
      </c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</row>
    <row r="6563">
      <c r="A6563" s="99" t="s">
        <v>14148</v>
      </c>
      <c r="B6563" s="168" t="s">
        <v>14143</v>
      </c>
      <c r="C6563" s="31" t="s">
        <v>1735</v>
      </c>
      <c r="D6563" s="168" t="s">
        <v>14144</v>
      </c>
      <c r="E6563" s="31" t="s">
        <v>14145</v>
      </c>
      <c r="F6563" s="31" t="s">
        <v>132</v>
      </c>
      <c r="G6563" s="168" t="s">
        <v>1962</v>
      </c>
      <c r="H6563" s="31" t="s">
        <v>1944</v>
      </c>
      <c r="I6563" s="168" t="s">
        <v>1755</v>
      </c>
      <c r="J6563" s="173">
        <v>1.0</v>
      </c>
      <c r="K6563" s="31" t="s">
        <v>9</v>
      </c>
      <c r="L6563" s="31" t="s">
        <v>134</v>
      </c>
      <c r="M6563" s="174">
        <v>45769.0</v>
      </c>
      <c r="N6563" s="31" t="s">
        <v>2</v>
      </c>
      <c r="O6563" s="173">
        <v>1.0</v>
      </c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</row>
    <row r="6564">
      <c r="A6564" s="99" t="s">
        <v>14149</v>
      </c>
      <c r="B6564" s="168" t="s">
        <v>14131</v>
      </c>
      <c r="C6564" s="31" t="s">
        <v>1735</v>
      </c>
      <c r="D6564" s="168" t="s">
        <v>14132</v>
      </c>
      <c r="E6564" s="31" t="s">
        <v>14133</v>
      </c>
      <c r="F6564" s="31" t="s">
        <v>129</v>
      </c>
      <c r="G6564" s="168" t="s">
        <v>6456</v>
      </c>
      <c r="H6564" s="31" t="s">
        <v>6457</v>
      </c>
      <c r="I6564" s="168" t="s">
        <v>1755</v>
      </c>
      <c r="J6564" s="173">
        <v>1.0</v>
      </c>
      <c r="K6564" s="31" t="s">
        <v>9</v>
      </c>
      <c r="L6564" s="31" t="s">
        <v>134</v>
      </c>
      <c r="M6564" s="174">
        <v>45769.0</v>
      </c>
      <c r="N6564" s="31" t="s">
        <v>2</v>
      </c>
      <c r="O6564" s="173">
        <v>1.0</v>
      </c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</row>
    <row r="6565">
      <c r="A6565" s="99" t="s">
        <v>14150</v>
      </c>
      <c r="B6565" s="168" t="s">
        <v>14151</v>
      </c>
      <c r="C6565" s="31" t="s">
        <v>1725</v>
      </c>
      <c r="D6565" s="168" t="s">
        <v>14152</v>
      </c>
      <c r="E6565" s="31" t="s">
        <v>14153</v>
      </c>
      <c r="F6565" s="31" t="s">
        <v>129</v>
      </c>
      <c r="G6565" s="163" t="s">
        <v>1728</v>
      </c>
      <c r="H6565" s="31" t="s">
        <v>1728</v>
      </c>
      <c r="I6565" s="168" t="s">
        <v>1755</v>
      </c>
      <c r="J6565" s="173">
        <v>1.0</v>
      </c>
      <c r="K6565" s="31" t="s">
        <v>9</v>
      </c>
      <c r="L6565" s="31" t="s">
        <v>134</v>
      </c>
      <c r="M6565" s="174">
        <v>45769.0</v>
      </c>
      <c r="N6565" s="31" t="s">
        <v>2</v>
      </c>
      <c r="O6565" s="173">
        <v>1.0</v>
      </c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</row>
    <row r="6566">
      <c r="A6566" s="99" t="s">
        <v>14154</v>
      </c>
      <c r="B6566" s="168" t="s">
        <v>14151</v>
      </c>
      <c r="C6566" s="31" t="s">
        <v>1732</v>
      </c>
      <c r="D6566" s="168" t="s">
        <v>14152</v>
      </c>
      <c r="E6566" s="31" t="s">
        <v>14153</v>
      </c>
      <c r="F6566" s="31" t="s">
        <v>129</v>
      </c>
      <c r="G6566" s="168" t="s">
        <v>1792</v>
      </c>
      <c r="H6566" s="31" t="s">
        <v>1779</v>
      </c>
      <c r="I6566" s="168" t="s">
        <v>1755</v>
      </c>
      <c r="J6566" s="173">
        <v>1.0</v>
      </c>
      <c r="K6566" s="31" t="s">
        <v>9</v>
      </c>
      <c r="L6566" s="31" t="s">
        <v>134</v>
      </c>
      <c r="M6566" s="174">
        <v>45769.0</v>
      </c>
      <c r="N6566" s="31" t="s">
        <v>2</v>
      </c>
      <c r="O6566" s="173">
        <v>1.0</v>
      </c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</row>
    <row r="6567">
      <c r="A6567" s="99" t="s">
        <v>14155</v>
      </c>
      <c r="B6567" s="168" t="s">
        <v>14151</v>
      </c>
      <c r="C6567" s="31" t="s">
        <v>1735</v>
      </c>
      <c r="D6567" s="168" t="s">
        <v>14152</v>
      </c>
      <c r="E6567" s="31" t="s">
        <v>14153</v>
      </c>
      <c r="F6567" s="31" t="s">
        <v>129</v>
      </c>
      <c r="G6567" s="168" t="s">
        <v>1792</v>
      </c>
      <c r="H6567" s="31" t="s">
        <v>1779</v>
      </c>
      <c r="I6567" s="168" t="s">
        <v>1755</v>
      </c>
      <c r="J6567" s="173">
        <v>1.0</v>
      </c>
      <c r="K6567" s="31" t="s">
        <v>9</v>
      </c>
      <c r="L6567" s="31" t="s">
        <v>134</v>
      </c>
      <c r="M6567" s="174">
        <v>45769.0</v>
      </c>
      <c r="N6567" s="31" t="s">
        <v>2</v>
      </c>
      <c r="O6567" s="173">
        <v>1.0</v>
      </c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</row>
    <row r="6568">
      <c r="A6568" s="99" t="s">
        <v>14156</v>
      </c>
      <c r="B6568" s="168" t="s">
        <v>14157</v>
      </c>
      <c r="C6568" s="31" t="s">
        <v>1725</v>
      </c>
      <c r="D6568" s="168" t="s">
        <v>14158</v>
      </c>
      <c r="E6568" s="31" t="s">
        <v>14159</v>
      </c>
      <c r="F6568" s="31" t="s">
        <v>132</v>
      </c>
      <c r="G6568" s="163" t="s">
        <v>1728</v>
      </c>
      <c r="H6568" s="31" t="s">
        <v>1728</v>
      </c>
      <c r="I6568" s="168" t="s">
        <v>1755</v>
      </c>
      <c r="J6568" s="173">
        <v>1.0</v>
      </c>
      <c r="K6568" s="31" t="s">
        <v>9</v>
      </c>
      <c r="L6568" s="31" t="s">
        <v>134</v>
      </c>
      <c r="M6568" s="174">
        <v>45769.0</v>
      </c>
      <c r="N6568" s="31" t="s">
        <v>2</v>
      </c>
      <c r="O6568" s="173">
        <v>1.0</v>
      </c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</row>
    <row r="6569">
      <c r="A6569" s="99" t="s">
        <v>14160</v>
      </c>
      <c r="B6569" s="168" t="s">
        <v>14157</v>
      </c>
      <c r="C6569" s="31" t="s">
        <v>1732</v>
      </c>
      <c r="D6569" s="168" t="s">
        <v>14158</v>
      </c>
      <c r="E6569" s="31" t="s">
        <v>14159</v>
      </c>
      <c r="F6569" s="31" t="s">
        <v>132</v>
      </c>
      <c r="G6569" s="168" t="s">
        <v>1962</v>
      </c>
      <c r="H6569" s="31" t="s">
        <v>1944</v>
      </c>
      <c r="I6569" s="168" t="s">
        <v>1755</v>
      </c>
      <c r="J6569" s="173">
        <v>1.0</v>
      </c>
      <c r="K6569" s="31" t="s">
        <v>9</v>
      </c>
      <c r="L6569" s="31" t="s">
        <v>134</v>
      </c>
      <c r="M6569" s="174">
        <v>45769.0</v>
      </c>
      <c r="N6569" s="31" t="s">
        <v>2</v>
      </c>
      <c r="O6569" s="173">
        <v>1.0</v>
      </c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</row>
    <row r="6570">
      <c r="A6570" s="99" t="s">
        <v>14161</v>
      </c>
      <c r="B6570" s="168" t="s">
        <v>14157</v>
      </c>
      <c r="C6570" s="31" t="s">
        <v>1735</v>
      </c>
      <c r="D6570" s="168" t="s">
        <v>14158</v>
      </c>
      <c r="E6570" s="31" t="s">
        <v>14159</v>
      </c>
      <c r="F6570" s="31" t="s">
        <v>132</v>
      </c>
      <c r="G6570" s="168" t="s">
        <v>1962</v>
      </c>
      <c r="H6570" s="31" t="s">
        <v>1944</v>
      </c>
      <c r="I6570" s="168" t="s">
        <v>1755</v>
      </c>
      <c r="J6570" s="173">
        <v>1.0</v>
      </c>
      <c r="K6570" s="31" t="s">
        <v>9</v>
      </c>
      <c r="L6570" s="31" t="s">
        <v>134</v>
      </c>
      <c r="M6570" s="174">
        <v>45769.0</v>
      </c>
      <c r="N6570" s="31" t="s">
        <v>2</v>
      </c>
      <c r="O6570" s="173">
        <v>1.0</v>
      </c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</row>
    <row r="6571">
      <c r="A6571" s="99" t="s">
        <v>14162</v>
      </c>
      <c r="B6571" s="168" t="s">
        <v>14163</v>
      </c>
      <c r="C6571" s="31" t="s">
        <v>1725</v>
      </c>
      <c r="D6571" s="168" t="s">
        <v>14164</v>
      </c>
      <c r="E6571" s="31" t="s">
        <v>14165</v>
      </c>
      <c r="F6571" s="31" t="s">
        <v>129</v>
      </c>
      <c r="G6571" s="163" t="s">
        <v>1728</v>
      </c>
      <c r="H6571" s="31" t="s">
        <v>1728</v>
      </c>
      <c r="I6571" s="168" t="s">
        <v>1755</v>
      </c>
      <c r="J6571" s="173">
        <v>1.0</v>
      </c>
      <c r="K6571" s="31" t="s">
        <v>9</v>
      </c>
      <c r="L6571" s="31" t="s">
        <v>134</v>
      </c>
      <c r="M6571" s="174">
        <v>45769.0</v>
      </c>
      <c r="N6571" s="31" t="s">
        <v>2</v>
      </c>
      <c r="O6571" s="173">
        <v>1.0</v>
      </c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</row>
    <row r="6572">
      <c r="A6572" s="99" t="s">
        <v>14166</v>
      </c>
      <c r="B6572" s="168" t="s">
        <v>14163</v>
      </c>
      <c r="C6572" s="31" t="s">
        <v>1732</v>
      </c>
      <c r="D6572" s="168" t="s">
        <v>14164</v>
      </c>
      <c r="E6572" s="31" t="s">
        <v>14165</v>
      </c>
      <c r="F6572" s="31" t="s">
        <v>129</v>
      </c>
      <c r="G6572" s="168" t="s">
        <v>6255</v>
      </c>
      <c r="H6572" s="31" t="s">
        <v>6256</v>
      </c>
      <c r="I6572" s="168" t="s">
        <v>1755</v>
      </c>
      <c r="J6572" s="173">
        <v>1.0</v>
      </c>
      <c r="K6572" s="31" t="s">
        <v>9</v>
      </c>
      <c r="L6572" s="31" t="s">
        <v>134</v>
      </c>
      <c r="M6572" s="174">
        <v>45769.0</v>
      </c>
      <c r="N6572" s="31" t="s">
        <v>2</v>
      </c>
      <c r="O6572" s="173">
        <v>1.0</v>
      </c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</row>
    <row r="6573">
      <c r="A6573" s="99" t="s">
        <v>14167</v>
      </c>
      <c r="B6573" s="168" t="s">
        <v>14168</v>
      </c>
      <c r="C6573" s="31" t="s">
        <v>1725</v>
      </c>
      <c r="D6573" s="168" t="s">
        <v>14169</v>
      </c>
      <c r="E6573" s="31" t="s">
        <v>14170</v>
      </c>
      <c r="F6573" s="31" t="s">
        <v>132</v>
      </c>
      <c r="G6573" s="163" t="s">
        <v>1728</v>
      </c>
      <c r="H6573" s="31" t="s">
        <v>1728</v>
      </c>
      <c r="I6573" s="168" t="s">
        <v>1755</v>
      </c>
      <c r="J6573" s="173">
        <v>1.0</v>
      </c>
      <c r="K6573" s="31" t="s">
        <v>9</v>
      </c>
      <c r="L6573" s="31" t="s">
        <v>134</v>
      </c>
      <c r="M6573" s="174">
        <v>45769.0</v>
      </c>
      <c r="N6573" s="31" t="s">
        <v>2</v>
      </c>
      <c r="O6573" s="173">
        <v>1.0</v>
      </c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</row>
    <row r="6574">
      <c r="A6574" s="99" t="s">
        <v>14171</v>
      </c>
      <c r="B6574" s="168" t="s">
        <v>14163</v>
      </c>
      <c r="C6574" s="31" t="s">
        <v>1735</v>
      </c>
      <c r="D6574" s="168" t="s">
        <v>14164</v>
      </c>
      <c r="E6574" s="31" t="s">
        <v>14165</v>
      </c>
      <c r="F6574" s="31" t="s">
        <v>129</v>
      </c>
      <c r="G6574" s="168" t="s">
        <v>6255</v>
      </c>
      <c r="H6574" s="31" t="s">
        <v>6256</v>
      </c>
      <c r="I6574" s="168" t="s">
        <v>1755</v>
      </c>
      <c r="J6574" s="173">
        <v>1.0</v>
      </c>
      <c r="K6574" s="31" t="s">
        <v>9</v>
      </c>
      <c r="L6574" s="31" t="s">
        <v>134</v>
      </c>
      <c r="M6574" s="174">
        <v>45769.0</v>
      </c>
      <c r="N6574" s="31" t="s">
        <v>2</v>
      </c>
      <c r="O6574" s="173">
        <v>1.0</v>
      </c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</row>
    <row r="6575">
      <c r="A6575" s="99" t="s">
        <v>14172</v>
      </c>
      <c r="B6575" s="168" t="s">
        <v>14168</v>
      </c>
      <c r="C6575" s="31" t="s">
        <v>1732</v>
      </c>
      <c r="D6575" s="168" t="s">
        <v>14169</v>
      </c>
      <c r="E6575" s="31" t="s">
        <v>14170</v>
      </c>
      <c r="F6575" s="31" t="s">
        <v>132</v>
      </c>
      <c r="G6575" s="168" t="s">
        <v>1736</v>
      </c>
      <c r="H6575" s="31" t="s">
        <v>1733</v>
      </c>
      <c r="I6575" s="168" t="s">
        <v>1755</v>
      </c>
      <c r="J6575" s="173">
        <v>1.0</v>
      </c>
      <c r="K6575" s="31" t="s">
        <v>9</v>
      </c>
      <c r="L6575" s="31" t="s">
        <v>134</v>
      </c>
      <c r="M6575" s="174">
        <v>45769.0</v>
      </c>
      <c r="N6575" s="31" t="s">
        <v>2</v>
      </c>
      <c r="O6575" s="173">
        <v>1.0</v>
      </c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</row>
    <row r="6576">
      <c r="A6576" s="99" t="s">
        <v>14173</v>
      </c>
      <c r="B6576" s="168" t="s">
        <v>14168</v>
      </c>
      <c r="C6576" s="31" t="s">
        <v>1735</v>
      </c>
      <c r="D6576" s="168" t="s">
        <v>14169</v>
      </c>
      <c r="E6576" s="31" t="s">
        <v>14170</v>
      </c>
      <c r="F6576" s="31" t="s">
        <v>132</v>
      </c>
      <c r="G6576" s="168" t="s">
        <v>1736</v>
      </c>
      <c r="H6576" s="31" t="s">
        <v>1733</v>
      </c>
      <c r="I6576" s="168" t="s">
        <v>1755</v>
      </c>
      <c r="J6576" s="173">
        <v>1.0</v>
      </c>
      <c r="K6576" s="31" t="s">
        <v>9</v>
      </c>
      <c r="L6576" s="31" t="s">
        <v>134</v>
      </c>
      <c r="M6576" s="174">
        <v>45769.0</v>
      </c>
      <c r="N6576" s="31" t="s">
        <v>2</v>
      </c>
      <c r="O6576" s="173">
        <v>1.0</v>
      </c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</row>
    <row r="6577">
      <c r="A6577" s="99" t="s">
        <v>14174</v>
      </c>
      <c r="B6577" s="168" t="s">
        <v>14175</v>
      </c>
      <c r="C6577" s="31" t="s">
        <v>1725</v>
      </c>
      <c r="D6577" s="168" t="s">
        <v>14176</v>
      </c>
      <c r="E6577" s="31" t="s">
        <v>14177</v>
      </c>
      <c r="F6577" s="31" t="s">
        <v>129</v>
      </c>
      <c r="G6577" s="163" t="s">
        <v>1728</v>
      </c>
      <c r="H6577" s="31" t="s">
        <v>1728</v>
      </c>
      <c r="I6577" s="168" t="s">
        <v>1755</v>
      </c>
      <c r="J6577" s="173">
        <v>1.0</v>
      </c>
      <c r="K6577" s="31" t="s">
        <v>9</v>
      </c>
      <c r="L6577" s="31" t="s">
        <v>134</v>
      </c>
      <c r="M6577" s="174">
        <v>45769.0</v>
      </c>
      <c r="N6577" s="31" t="s">
        <v>2</v>
      </c>
      <c r="O6577" s="173">
        <v>1.0</v>
      </c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</row>
    <row r="6578">
      <c r="A6578" s="99" t="s">
        <v>14178</v>
      </c>
      <c r="B6578" s="168" t="s">
        <v>14175</v>
      </c>
      <c r="C6578" s="31" t="s">
        <v>1732</v>
      </c>
      <c r="D6578" s="168" t="s">
        <v>14176</v>
      </c>
      <c r="E6578" s="31" t="s">
        <v>14177</v>
      </c>
      <c r="F6578" s="31" t="s">
        <v>129</v>
      </c>
      <c r="G6578" s="168" t="s">
        <v>1792</v>
      </c>
      <c r="H6578" s="31" t="s">
        <v>1779</v>
      </c>
      <c r="I6578" s="168" t="s">
        <v>1755</v>
      </c>
      <c r="J6578" s="173">
        <v>1.0</v>
      </c>
      <c r="K6578" s="31" t="s">
        <v>9</v>
      </c>
      <c r="L6578" s="31" t="s">
        <v>134</v>
      </c>
      <c r="M6578" s="174">
        <v>45769.0</v>
      </c>
      <c r="N6578" s="31" t="s">
        <v>2</v>
      </c>
      <c r="O6578" s="173">
        <v>1.0</v>
      </c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</row>
    <row r="6579">
      <c r="A6579" s="99" t="s">
        <v>14179</v>
      </c>
      <c r="B6579" s="168" t="s">
        <v>14180</v>
      </c>
      <c r="C6579" s="31" t="s">
        <v>1725</v>
      </c>
      <c r="D6579" s="168" t="s">
        <v>14181</v>
      </c>
      <c r="E6579" s="31" t="s">
        <v>14182</v>
      </c>
      <c r="F6579" s="31" t="s">
        <v>129</v>
      </c>
      <c r="G6579" s="163" t="s">
        <v>1728</v>
      </c>
      <c r="H6579" s="31" t="s">
        <v>1728</v>
      </c>
      <c r="I6579" s="168" t="s">
        <v>1755</v>
      </c>
      <c r="J6579" s="173">
        <v>1.0</v>
      </c>
      <c r="K6579" s="31" t="s">
        <v>9</v>
      </c>
      <c r="L6579" s="31" t="s">
        <v>134</v>
      </c>
      <c r="M6579" s="174">
        <v>45769.0</v>
      </c>
      <c r="N6579" s="31" t="s">
        <v>2</v>
      </c>
      <c r="O6579" s="173">
        <v>1.0</v>
      </c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</row>
    <row r="6580">
      <c r="A6580" s="99" t="s">
        <v>14183</v>
      </c>
      <c r="B6580" s="168" t="s">
        <v>14180</v>
      </c>
      <c r="C6580" s="31" t="s">
        <v>1732</v>
      </c>
      <c r="D6580" s="168" t="s">
        <v>14181</v>
      </c>
      <c r="E6580" s="31" t="s">
        <v>14182</v>
      </c>
      <c r="F6580" s="31" t="s">
        <v>129</v>
      </c>
      <c r="G6580" s="168" t="s">
        <v>1749</v>
      </c>
      <c r="H6580" s="31" t="s">
        <v>1742</v>
      </c>
      <c r="I6580" s="168" t="s">
        <v>1755</v>
      </c>
      <c r="J6580" s="173">
        <v>1.0</v>
      </c>
      <c r="K6580" s="31" t="s">
        <v>9</v>
      </c>
      <c r="L6580" s="31" t="s">
        <v>134</v>
      </c>
      <c r="M6580" s="174">
        <v>45769.0</v>
      </c>
      <c r="N6580" s="31" t="s">
        <v>2</v>
      </c>
      <c r="O6580" s="173">
        <v>1.0</v>
      </c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</row>
    <row r="6581">
      <c r="A6581" s="99" t="s">
        <v>14184</v>
      </c>
      <c r="B6581" s="168" t="s">
        <v>14175</v>
      </c>
      <c r="C6581" s="31" t="s">
        <v>1735</v>
      </c>
      <c r="D6581" s="168" t="s">
        <v>14176</v>
      </c>
      <c r="E6581" s="31" t="s">
        <v>14177</v>
      </c>
      <c r="F6581" s="31" t="s">
        <v>129</v>
      </c>
      <c r="G6581" s="168" t="s">
        <v>1792</v>
      </c>
      <c r="H6581" s="31" t="s">
        <v>1779</v>
      </c>
      <c r="I6581" s="168" t="s">
        <v>1755</v>
      </c>
      <c r="J6581" s="173">
        <v>1.0</v>
      </c>
      <c r="K6581" s="31" t="s">
        <v>9</v>
      </c>
      <c r="L6581" s="31" t="s">
        <v>134</v>
      </c>
      <c r="M6581" s="174">
        <v>45769.0</v>
      </c>
      <c r="N6581" s="31" t="s">
        <v>2</v>
      </c>
      <c r="O6581" s="173">
        <v>1.0</v>
      </c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</row>
    <row r="6582">
      <c r="A6582" s="99" t="s">
        <v>14185</v>
      </c>
      <c r="B6582" s="168" t="s">
        <v>14180</v>
      </c>
      <c r="C6582" s="31" t="s">
        <v>1735</v>
      </c>
      <c r="D6582" s="168" t="s">
        <v>14181</v>
      </c>
      <c r="E6582" s="31" t="s">
        <v>14182</v>
      </c>
      <c r="F6582" s="31" t="s">
        <v>129</v>
      </c>
      <c r="G6582" s="168" t="s">
        <v>1749</v>
      </c>
      <c r="H6582" s="31" t="s">
        <v>1742</v>
      </c>
      <c r="I6582" s="168" t="s">
        <v>1755</v>
      </c>
      <c r="J6582" s="173">
        <v>1.0</v>
      </c>
      <c r="K6582" s="31" t="s">
        <v>9</v>
      </c>
      <c r="L6582" s="31" t="s">
        <v>134</v>
      </c>
      <c r="M6582" s="174">
        <v>45769.0</v>
      </c>
      <c r="N6582" s="31" t="s">
        <v>2</v>
      </c>
      <c r="O6582" s="173">
        <v>1.0</v>
      </c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</row>
    <row r="6583">
      <c r="A6583" s="99" t="s">
        <v>14186</v>
      </c>
      <c r="B6583" s="168" t="s">
        <v>14187</v>
      </c>
      <c r="C6583" s="31" t="s">
        <v>1725</v>
      </c>
      <c r="D6583" s="168" t="s">
        <v>14188</v>
      </c>
      <c r="E6583" s="31" t="s">
        <v>14189</v>
      </c>
      <c r="F6583" s="31" t="s">
        <v>132</v>
      </c>
      <c r="G6583" s="163" t="s">
        <v>1728</v>
      </c>
      <c r="H6583" s="31" t="s">
        <v>1728</v>
      </c>
      <c r="I6583" s="168" t="s">
        <v>1755</v>
      </c>
      <c r="J6583" s="173">
        <v>1.0</v>
      </c>
      <c r="K6583" s="31" t="s">
        <v>9</v>
      </c>
      <c r="L6583" s="31" t="s">
        <v>134</v>
      </c>
      <c r="M6583" s="174">
        <v>45769.0</v>
      </c>
      <c r="N6583" s="31" t="s">
        <v>2</v>
      </c>
      <c r="O6583" s="173">
        <v>1.0</v>
      </c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</row>
    <row r="6584">
      <c r="A6584" s="99" t="s">
        <v>14190</v>
      </c>
      <c r="B6584" s="168" t="s">
        <v>14187</v>
      </c>
      <c r="C6584" s="31" t="s">
        <v>1732</v>
      </c>
      <c r="D6584" s="168" t="s">
        <v>14188</v>
      </c>
      <c r="E6584" s="31" t="s">
        <v>14189</v>
      </c>
      <c r="F6584" s="31" t="s">
        <v>132</v>
      </c>
      <c r="G6584" s="168" t="s">
        <v>1962</v>
      </c>
      <c r="H6584" s="31" t="s">
        <v>1944</v>
      </c>
      <c r="I6584" s="168" t="s">
        <v>1755</v>
      </c>
      <c r="J6584" s="173">
        <v>1.0</v>
      </c>
      <c r="K6584" s="31" t="s">
        <v>9</v>
      </c>
      <c r="L6584" s="31" t="s">
        <v>134</v>
      </c>
      <c r="M6584" s="174">
        <v>45769.0</v>
      </c>
      <c r="N6584" s="31" t="s">
        <v>2</v>
      </c>
      <c r="O6584" s="173">
        <v>1.0</v>
      </c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</row>
    <row r="6585">
      <c r="A6585" s="99" t="s">
        <v>14191</v>
      </c>
      <c r="B6585" s="168" t="s">
        <v>14187</v>
      </c>
      <c r="C6585" s="31" t="s">
        <v>1735</v>
      </c>
      <c r="D6585" s="168" t="s">
        <v>14188</v>
      </c>
      <c r="E6585" s="31" t="s">
        <v>14189</v>
      </c>
      <c r="F6585" s="31" t="s">
        <v>132</v>
      </c>
      <c r="G6585" s="168" t="s">
        <v>1962</v>
      </c>
      <c r="H6585" s="31" t="s">
        <v>1944</v>
      </c>
      <c r="I6585" s="168" t="s">
        <v>1755</v>
      </c>
      <c r="J6585" s="173">
        <v>1.0</v>
      </c>
      <c r="K6585" s="31" t="s">
        <v>9</v>
      </c>
      <c r="L6585" s="31" t="s">
        <v>134</v>
      </c>
      <c r="M6585" s="174">
        <v>45769.0</v>
      </c>
      <c r="N6585" s="31" t="s">
        <v>2</v>
      </c>
      <c r="O6585" s="173">
        <v>1.0</v>
      </c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</row>
    <row r="6586">
      <c r="A6586" s="99" t="s">
        <v>14192</v>
      </c>
      <c r="B6586" s="168" t="s">
        <v>14193</v>
      </c>
      <c r="C6586" s="31" t="s">
        <v>1725</v>
      </c>
      <c r="D6586" s="168" t="s">
        <v>14194</v>
      </c>
      <c r="E6586" s="31" t="s">
        <v>14195</v>
      </c>
      <c r="F6586" s="31" t="s">
        <v>131</v>
      </c>
      <c r="G6586" s="163" t="s">
        <v>1728</v>
      </c>
      <c r="H6586" s="31" t="s">
        <v>1728</v>
      </c>
      <c r="I6586" s="168" t="s">
        <v>1755</v>
      </c>
      <c r="J6586" s="173">
        <v>1.0</v>
      </c>
      <c r="K6586" s="31" t="s">
        <v>9</v>
      </c>
      <c r="L6586" s="31" t="s">
        <v>134</v>
      </c>
      <c r="M6586" s="174">
        <v>45769.0</v>
      </c>
      <c r="N6586" s="31" t="s">
        <v>2</v>
      </c>
      <c r="O6586" s="173">
        <v>1.0</v>
      </c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</row>
    <row r="6587">
      <c r="A6587" s="99" t="s">
        <v>14196</v>
      </c>
      <c r="B6587" s="168" t="s">
        <v>14193</v>
      </c>
      <c r="C6587" s="31" t="s">
        <v>1732</v>
      </c>
      <c r="D6587" s="168" t="s">
        <v>14194</v>
      </c>
      <c r="E6587" s="31" t="s">
        <v>14195</v>
      </c>
      <c r="F6587" s="31" t="s">
        <v>131</v>
      </c>
      <c r="G6587" s="168" t="s">
        <v>6456</v>
      </c>
      <c r="H6587" s="31" t="s">
        <v>6457</v>
      </c>
      <c r="I6587" s="168" t="s">
        <v>1755</v>
      </c>
      <c r="J6587" s="173">
        <v>1.0</v>
      </c>
      <c r="K6587" s="31" t="s">
        <v>9</v>
      </c>
      <c r="L6587" s="31" t="s">
        <v>134</v>
      </c>
      <c r="M6587" s="174">
        <v>45769.0</v>
      </c>
      <c r="N6587" s="31" t="s">
        <v>2</v>
      </c>
      <c r="O6587" s="173">
        <v>1.0</v>
      </c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</row>
    <row r="6588">
      <c r="A6588" s="99" t="s">
        <v>14197</v>
      </c>
      <c r="B6588" s="168" t="s">
        <v>14193</v>
      </c>
      <c r="C6588" s="31" t="s">
        <v>1735</v>
      </c>
      <c r="D6588" s="168" t="s">
        <v>14194</v>
      </c>
      <c r="E6588" s="31" t="s">
        <v>14195</v>
      </c>
      <c r="F6588" s="31" t="s">
        <v>131</v>
      </c>
      <c r="G6588" s="168" t="s">
        <v>6456</v>
      </c>
      <c r="H6588" s="31" t="s">
        <v>6457</v>
      </c>
      <c r="I6588" s="168" t="s">
        <v>1755</v>
      </c>
      <c r="J6588" s="173">
        <v>1.0</v>
      </c>
      <c r="K6588" s="31" t="s">
        <v>9</v>
      </c>
      <c r="L6588" s="31" t="s">
        <v>134</v>
      </c>
      <c r="M6588" s="174">
        <v>45769.0</v>
      </c>
      <c r="N6588" s="31" t="s">
        <v>2</v>
      </c>
      <c r="O6588" s="173">
        <v>1.0</v>
      </c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</row>
    <row r="6589">
      <c r="A6589" s="175"/>
      <c r="B6589" s="4"/>
      <c r="C6589" s="1"/>
      <c r="D6589" s="4"/>
      <c r="E6589" s="1"/>
      <c r="F6589" s="1"/>
      <c r="G6589" s="4"/>
      <c r="H6589" s="1"/>
      <c r="I6589" s="4"/>
      <c r="J6589" s="4"/>
      <c r="K6589" s="1"/>
      <c r="L6589" s="1"/>
      <c r="M6589" s="171"/>
      <c r="N6589" s="1"/>
      <c r="O6589" s="4"/>
    </row>
    <row r="6590">
      <c r="A6590" s="31"/>
      <c r="B6590" s="163"/>
      <c r="C6590" s="31"/>
      <c r="D6590" s="163"/>
      <c r="E6590" s="31"/>
      <c r="F6590" s="31"/>
      <c r="G6590" s="163"/>
      <c r="H6590" s="31"/>
      <c r="I6590" s="163"/>
      <c r="J6590" s="173"/>
      <c r="K6590" s="31"/>
      <c r="L6590" s="31"/>
      <c r="M6590" s="174"/>
      <c r="N6590" s="31"/>
      <c r="O6590" s="173"/>
    </row>
    <row r="6591">
      <c r="A6591" s="175"/>
      <c r="B6591" s="4"/>
      <c r="C6591" s="1"/>
      <c r="D6591" s="4"/>
      <c r="E6591" s="1"/>
      <c r="F6591" s="1"/>
      <c r="G6591" s="4"/>
      <c r="H6591" s="1"/>
      <c r="I6591" s="4"/>
      <c r="J6591" s="4"/>
      <c r="K6591" s="1"/>
      <c r="L6591" s="1"/>
      <c r="M6591" s="171"/>
      <c r="N6591" s="1"/>
      <c r="O6591" s="4"/>
    </row>
    <row r="6592">
      <c r="A6592" s="175"/>
      <c r="B6592" s="4"/>
      <c r="C6592" s="1"/>
      <c r="D6592" s="4"/>
      <c r="E6592" s="1"/>
      <c r="F6592" s="1"/>
      <c r="G6592" s="4"/>
      <c r="H6592" s="1"/>
      <c r="I6592" s="4"/>
      <c r="J6592" s="4"/>
      <c r="K6592" s="1"/>
      <c r="L6592" s="1"/>
      <c r="M6592" s="171"/>
      <c r="N6592" s="1"/>
      <c r="O6592" s="4"/>
    </row>
    <row r="6593">
      <c r="A6593" s="175"/>
      <c r="B6593" s="4"/>
      <c r="C6593" s="1"/>
      <c r="D6593" s="4"/>
      <c r="E6593" s="1"/>
      <c r="F6593" s="1"/>
      <c r="G6593" s="4"/>
      <c r="H6593" s="1"/>
      <c r="I6593" s="4"/>
      <c r="J6593" s="4"/>
      <c r="K6593" s="1"/>
      <c r="L6593" s="1"/>
      <c r="M6593" s="171"/>
      <c r="N6593" s="1"/>
      <c r="O6593" s="4"/>
    </row>
    <row r="6594">
      <c r="A6594" s="31"/>
      <c r="B6594" s="163"/>
      <c r="C6594" s="31"/>
      <c r="D6594" s="163"/>
      <c r="E6594" s="31"/>
      <c r="F6594" s="31"/>
      <c r="G6594" s="163"/>
      <c r="H6594" s="31"/>
      <c r="I6594" s="163"/>
      <c r="J6594" s="173"/>
      <c r="K6594" s="31"/>
      <c r="L6594" s="31"/>
      <c r="M6594" s="174"/>
      <c r="N6594" s="31"/>
      <c r="O6594" s="173"/>
    </row>
    <row r="6595">
      <c r="A6595" s="31"/>
      <c r="B6595" s="163"/>
      <c r="C6595" s="31"/>
      <c r="D6595" s="163"/>
      <c r="E6595" s="31"/>
      <c r="F6595" s="31"/>
      <c r="G6595" s="163"/>
      <c r="H6595" s="31"/>
      <c r="I6595" s="163"/>
      <c r="J6595" s="173"/>
      <c r="K6595" s="31"/>
      <c r="L6595" s="31"/>
      <c r="M6595" s="174"/>
      <c r="N6595" s="31"/>
      <c r="O6595" s="173"/>
    </row>
    <row r="6596">
      <c r="A6596" s="31"/>
      <c r="B6596" s="163"/>
      <c r="C6596" s="31"/>
      <c r="D6596" s="163"/>
      <c r="E6596" s="31"/>
      <c r="F6596" s="31"/>
      <c r="G6596" s="163"/>
      <c r="H6596" s="31"/>
      <c r="I6596" s="4"/>
      <c r="J6596" s="4"/>
      <c r="K6596" s="1"/>
      <c r="L6596" s="31"/>
      <c r="M6596" s="174"/>
      <c r="N6596" s="31"/>
      <c r="O6596" s="173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</row>
    <row r="6597">
      <c r="A6597" s="31"/>
      <c r="B6597" s="163"/>
      <c r="C6597" s="31"/>
      <c r="D6597" s="163"/>
      <c r="E6597" s="31"/>
      <c r="F6597" s="31"/>
      <c r="G6597" s="163"/>
      <c r="H6597" s="31"/>
      <c r="I6597" s="4"/>
      <c r="J6597" s="4"/>
      <c r="K6597" s="1"/>
      <c r="L6597" s="31"/>
      <c r="M6597" s="174"/>
      <c r="N6597" s="31"/>
      <c r="O6597" s="173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</row>
    <row r="6598">
      <c r="A6598" s="31"/>
      <c r="B6598" s="163"/>
      <c r="C6598" s="31"/>
      <c r="D6598" s="163"/>
      <c r="E6598" s="31"/>
      <c r="F6598" s="31"/>
      <c r="G6598" s="163"/>
      <c r="H6598" s="31"/>
      <c r="I6598" s="4"/>
      <c r="J6598" s="4"/>
      <c r="K6598" s="1"/>
      <c r="L6598" s="31"/>
      <c r="M6598" s="174"/>
      <c r="N6598" s="31"/>
      <c r="O6598" s="173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</row>
    <row r="6599">
      <c r="A6599" s="31"/>
      <c r="B6599" s="163"/>
      <c r="C6599" s="31"/>
      <c r="D6599" s="163"/>
      <c r="E6599" s="31"/>
      <c r="F6599" s="31"/>
      <c r="G6599" s="163"/>
      <c r="H6599" s="31"/>
      <c r="I6599" s="4"/>
      <c r="J6599" s="4"/>
      <c r="K6599" s="1"/>
      <c r="L6599" s="31"/>
      <c r="M6599" s="174"/>
      <c r="N6599" s="31"/>
      <c r="O6599" s="173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</row>
    <row r="6600">
      <c r="A6600" s="31"/>
      <c r="B6600" s="163"/>
      <c r="C6600" s="31"/>
      <c r="D6600" s="163"/>
      <c r="E6600" s="31"/>
      <c r="F6600" s="31"/>
      <c r="G6600" s="163"/>
      <c r="H6600" s="31"/>
      <c r="I6600" s="4"/>
      <c r="J6600" s="4"/>
      <c r="K6600" s="1"/>
      <c r="L6600" s="31"/>
      <c r="M6600" s="174"/>
      <c r="N6600" s="31"/>
      <c r="O6600" s="173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</row>
    <row r="6601">
      <c r="A6601" s="31"/>
      <c r="B6601" s="163"/>
      <c r="C6601" s="31"/>
      <c r="D6601" s="163"/>
      <c r="E6601" s="31"/>
      <c r="F6601" s="31"/>
      <c r="G6601" s="163"/>
      <c r="H6601" s="31"/>
      <c r="I6601" s="4"/>
      <c r="J6601" s="4"/>
      <c r="K6601" s="1"/>
      <c r="L6601" s="31"/>
      <c r="M6601" s="174"/>
      <c r="N6601" s="31"/>
      <c r="O6601" s="173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</row>
    <row r="6602">
      <c r="A6602" s="31"/>
      <c r="B6602" s="163"/>
      <c r="C6602" s="31"/>
      <c r="D6602" s="163"/>
      <c r="E6602" s="31"/>
      <c r="F6602" s="31"/>
      <c r="G6602" s="163"/>
      <c r="H6602" s="31"/>
      <c r="I6602" s="4"/>
      <c r="J6602" s="4"/>
      <c r="K6602" s="1"/>
      <c r="L6602" s="31"/>
      <c r="M6602" s="174"/>
      <c r="N6602" s="31"/>
      <c r="O6602" s="173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</row>
    <row r="6603">
      <c r="A6603" s="31"/>
      <c r="B6603" s="163"/>
      <c r="C6603" s="31"/>
      <c r="D6603" s="163"/>
      <c r="E6603" s="31"/>
      <c r="F6603" s="31"/>
      <c r="G6603" s="163"/>
      <c r="H6603" s="31"/>
      <c r="I6603" s="4"/>
      <c r="J6603" s="4"/>
      <c r="K6603" s="1"/>
      <c r="L6603" s="31"/>
      <c r="M6603" s="174"/>
      <c r="N6603" s="31"/>
      <c r="O6603" s="173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</row>
    <row r="6604">
      <c r="A6604" s="31"/>
      <c r="B6604" s="163"/>
      <c r="C6604" s="31"/>
      <c r="D6604" s="163"/>
      <c r="E6604" s="31"/>
      <c r="F6604" s="31"/>
      <c r="G6604" s="163"/>
      <c r="H6604" s="31"/>
      <c r="I6604" s="4"/>
      <c r="J6604" s="4"/>
      <c r="K6604" s="1"/>
      <c r="L6604" s="31"/>
      <c r="M6604" s="174"/>
      <c r="N6604" s="31"/>
      <c r="O6604" s="173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</row>
    <row r="6605">
      <c r="A6605" s="31"/>
      <c r="B6605" s="163"/>
      <c r="C6605" s="31"/>
      <c r="D6605" s="163"/>
      <c r="E6605" s="31"/>
      <c r="F6605" s="31"/>
      <c r="G6605" s="163"/>
      <c r="H6605" s="31"/>
      <c r="I6605" s="4"/>
      <c r="J6605" s="4"/>
      <c r="K6605" s="1"/>
      <c r="L6605" s="31"/>
      <c r="M6605" s="174"/>
      <c r="N6605" s="31"/>
      <c r="O6605" s="173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</row>
    <row r="6606">
      <c r="A6606" s="31"/>
      <c r="B6606" s="163"/>
      <c r="C6606" s="31"/>
      <c r="D6606" s="163"/>
      <c r="E6606" s="31"/>
      <c r="F6606" s="31"/>
      <c r="G6606" s="163"/>
      <c r="H6606" s="31"/>
      <c r="I6606" s="4"/>
      <c r="J6606" s="4"/>
      <c r="K6606" s="1"/>
      <c r="L6606" s="31"/>
      <c r="M6606" s="174"/>
      <c r="N6606" s="31"/>
      <c r="O6606" s="173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</row>
    <row r="6607">
      <c r="A6607" s="31"/>
      <c r="B6607" s="163"/>
      <c r="C6607" s="31"/>
      <c r="D6607" s="163"/>
      <c r="E6607" s="31"/>
      <c r="F6607" s="31"/>
      <c r="G6607" s="163"/>
      <c r="H6607" s="31"/>
      <c r="I6607" s="4"/>
      <c r="J6607" s="4"/>
      <c r="K6607" s="1"/>
      <c r="L6607" s="31"/>
      <c r="M6607" s="174"/>
      <c r="N6607" s="31"/>
      <c r="O6607" s="173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</row>
    <row r="6608">
      <c r="A6608" s="31"/>
      <c r="B6608" s="163"/>
      <c r="C6608" s="31"/>
      <c r="D6608" s="163"/>
      <c r="E6608" s="31"/>
      <c r="F6608" s="31"/>
      <c r="G6608" s="163"/>
      <c r="H6608" s="31"/>
      <c r="I6608" s="4"/>
      <c r="J6608" s="4"/>
      <c r="K6608" s="1"/>
      <c r="L6608" s="31"/>
      <c r="M6608" s="174"/>
      <c r="N6608" s="31"/>
      <c r="O6608" s="173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</row>
    <row r="6609">
      <c r="A6609" s="31"/>
      <c r="B6609" s="163"/>
      <c r="C6609" s="31"/>
      <c r="D6609" s="163"/>
      <c r="E6609" s="31"/>
      <c r="F6609" s="31"/>
      <c r="G6609" s="163"/>
      <c r="H6609" s="31"/>
      <c r="I6609" s="4"/>
      <c r="J6609" s="4"/>
      <c r="K6609" s="1"/>
      <c r="L6609" s="31"/>
      <c r="M6609" s="174"/>
      <c r="N6609" s="31"/>
      <c r="O6609" s="173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</row>
    <row r="6610">
      <c r="A6610" s="31"/>
      <c r="B6610" s="163"/>
      <c r="C6610" s="31"/>
      <c r="D6610" s="163"/>
      <c r="E6610" s="31"/>
      <c r="F6610" s="31"/>
      <c r="G6610" s="163"/>
      <c r="H6610" s="31"/>
      <c r="I6610" s="4"/>
      <c r="J6610" s="4"/>
      <c r="K6610" s="1"/>
      <c r="L6610" s="31"/>
      <c r="M6610" s="174"/>
      <c r="N6610" s="31"/>
      <c r="O6610" s="173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</row>
    <row r="6611">
      <c r="A6611" s="31"/>
      <c r="B6611" s="163"/>
      <c r="C6611" s="31"/>
      <c r="D6611" s="163"/>
      <c r="E6611" s="31"/>
      <c r="F6611" s="31"/>
      <c r="G6611" s="163"/>
      <c r="H6611" s="31"/>
      <c r="I6611" s="4"/>
      <c r="J6611" s="4"/>
      <c r="K6611" s="1"/>
      <c r="L6611" s="31"/>
      <c r="M6611" s="174"/>
      <c r="N6611" s="31"/>
      <c r="O6611" s="173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</row>
    <row r="6612">
      <c r="A6612" s="31"/>
      <c r="B6612" s="163"/>
      <c r="C6612" s="31"/>
      <c r="D6612" s="163"/>
      <c r="E6612" s="31"/>
      <c r="F6612" s="31"/>
      <c r="G6612" s="163"/>
      <c r="H6612" s="31"/>
      <c r="I6612" s="4"/>
      <c r="J6612" s="4"/>
      <c r="K6612" s="1"/>
      <c r="L6612" s="31"/>
      <c r="M6612" s="174"/>
      <c r="N6612" s="31"/>
      <c r="O6612" s="173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</row>
    <row r="6613">
      <c r="A6613" s="31"/>
      <c r="B6613" s="163"/>
      <c r="C6613" s="31"/>
      <c r="D6613" s="163"/>
      <c r="E6613" s="31"/>
      <c r="F6613" s="31"/>
      <c r="G6613" s="163"/>
      <c r="H6613" s="31"/>
      <c r="I6613" s="4"/>
      <c r="J6613" s="4"/>
      <c r="K6613" s="1"/>
      <c r="L6613" s="31"/>
      <c r="M6613" s="174"/>
      <c r="N6613" s="31"/>
      <c r="O6613" s="173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</row>
    <row r="6614">
      <c r="A6614" s="31"/>
      <c r="B6614" s="163"/>
      <c r="C6614" s="31"/>
      <c r="D6614" s="163"/>
      <c r="E6614" s="31"/>
      <c r="F6614" s="31"/>
      <c r="G6614" s="163"/>
      <c r="H6614" s="31"/>
      <c r="I6614" s="4"/>
      <c r="J6614" s="4"/>
      <c r="K6614" s="1"/>
      <c r="L6614" s="31"/>
      <c r="M6614" s="174"/>
      <c r="N6614" s="31"/>
      <c r="O6614" s="173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</row>
    <row r="6615">
      <c r="A6615" s="31"/>
      <c r="B6615" s="163"/>
      <c r="C6615" s="31"/>
      <c r="D6615" s="163"/>
      <c r="E6615" s="31"/>
      <c r="F6615" s="31"/>
      <c r="G6615" s="163"/>
      <c r="H6615" s="31"/>
      <c r="I6615" s="4"/>
      <c r="J6615" s="4"/>
      <c r="K6615" s="1"/>
      <c r="L6615" s="31"/>
      <c r="M6615" s="174"/>
      <c r="N6615" s="31"/>
      <c r="O6615" s="173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</row>
    <row r="6616">
      <c r="A6616" s="31"/>
      <c r="B6616" s="163"/>
      <c r="C6616" s="31"/>
      <c r="D6616" s="163"/>
      <c r="E6616" s="31"/>
      <c r="F6616" s="31"/>
      <c r="G6616" s="163"/>
      <c r="H6616" s="31"/>
      <c r="I6616" s="4"/>
      <c r="J6616" s="4"/>
      <c r="K6616" s="1"/>
      <c r="L6616" s="31"/>
      <c r="M6616" s="174"/>
      <c r="N6616" s="31"/>
      <c r="O6616" s="173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</row>
    <row r="6617">
      <c r="A6617" s="31"/>
      <c r="B6617" s="163"/>
      <c r="C6617" s="31"/>
      <c r="D6617" s="163"/>
      <c r="E6617" s="31"/>
      <c r="F6617" s="31"/>
      <c r="G6617" s="163"/>
      <c r="H6617" s="31"/>
      <c r="I6617" s="4"/>
      <c r="J6617" s="4"/>
      <c r="K6617" s="1"/>
      <c r="L6617" s="31"/>
      <c r="M6617" s="174"/>
      <c r="N6617" s="31"/>
      <c r="O6617" s="173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</row>
    <row r="6618">
      <c r="A6618" s="31"/>
      <c r="B6618" s="163"/>
      <c r="C6618" s="31"/>
      <c r="D6618" s="163"/>
      <c r="E6618" s="31"/>
      <c r="F6618" s="31"/>
      <c r="G6618" s="163"/>
      <c r="H6618" s="31"/>
      <c r="I6618" s="4"/>
      <c r="J6618" s="4"/>
      <c r="K6618" s="1"/>
      <c r="L6618" s="31"/>
      <c r="M6618" s="174"/>
      <c r="N6618" s="31"/>
      <c r="O6618" s="173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</row>
    <row r="6619">
      <c r="A6619" s="31"/>
      <c r="B6619" s="163"/>
      <c r="C6619" s="31"/>
      <c r="D6619" s="163"/>
      <c r="E6619" s="31"/>
      <c r="F6619" s="31"/>
      <c r="G6619" s="163"/>
      <c r="H6619" s="31"/>
      <c r="I6619" s="4"/>
      <c r="J6619" s="4"/>
      <c r="K6619" s="1"/>
      <c r="L6619" s="31"/>
      <c r="M6619" s="174"/>
      <c r="N6619" s="31"/>
      <c r="O6619" s="173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</row>
    <row r="6620">
      <c r="A6620" s="31"/>
      <c r="B6620" s="163"/>
      <c r="C6620" s="31"/>
      <c r="D6620" s="163"/>
      <c r="E6620" s="31"/>
      <c r="F6620" s="31"/>
      <c r="G6620" s="163"/>
      <c r="H6620" s="31"/>
      <c r="I6620" s="4"/>
      <c r="J6620" s="4"/>
      <c r="K6620" s="1"/>
      <c r="L6620" s="31"/>
      <c r="M6620" s="174"/>
      <c r="N6620" s="31"/>
      <c r="O6620" s="173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</row>
    <row r="6621">
      <c r="A6621" s="31"/>
      <c r="B6621" s="163"/>
      <c r="C6621" s="31"/>
      <c r="D6621" s="163"/>
      <c r="E6621" s="31"/>
      <c r="F6621" s="31"/>
      <c r="G6621" s="163"/>
      <c r="H6621" s="31"/>
      <c r="I6621" s="4"/>
      <c r="J6621" s="4"/>
      <c r="K6621" s="1"/>
      <c r="L6621" s="31"/>
      <c r="M6621" s="174"/>
      <c r="N6621" s="31"/>
      <c r="O6621" s="173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</row>
    <row r="6622">
      <c r="A6622" s="31"/>
      <c r="B6622" s="163"/>
      <c r="C6622" s="31"/>
      <c r="D6622" s="163"/>
      <c r="E6622" s="31"/>
      <c r="F6622" s="31"/>
      <c r="G6622" s="163"/>
      <c r="H6622" s="31"/>
      <c r="I6622" s="4"/>
      <c r="J6622" s="4"/>
      <c r="K6622" s="1"/>
      <c r="L6622" s="31"/>
      <c r="M6622" s="174"/>
      <c r="N6622" s="31"/>
      <c r="O6622" s="173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</row>
    <row r="6623">
      <c r="A6623" s="31"/>
      <c r="B6623" s="163"/>
      <c r="C6623" s="31"/>
      <c r="D6623" s="163"/>
      <c r="E6623" s="31"/>
      <c r="F6623" s="31"/>
      <c r="G6623" s="163"/>
      <c r="H6623" s="31"/>
      <c r="I6623" s="4"/>
      <c r="J6623" s="4"/>
      <c r="K6623" s="1"/>
      <c r="L6623" s="31"/>
      <c r="M6623" s="174"/>
      <c r="N6623" s="31"/>
      <c r="O6623" s="173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</row>
    <row r="6624">
      <c r="A6624" s="31"/>
      <c r="B6624" s="163"/>
      <c r="C6624" s="31"/>
      <c r="D6624" s="163"/>
      <c r="E6624" s="31"/>
      <c r="F6624" s="31"/>
      <c r="G6624" s="163"/>
      <c r="H6624" s="31"/>
      <c r="I6624" s="4"/>
      <c r="J6624" s="4"/>
      <c r="K6624" s="1"/>
      <c r="L6624" s="31"/>
      <c r="M6624" s="174"/>
      <c r="N6624" s="31"/>
      <c r="O6624" s="173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</row>
    <row r="6625">
      <c r="A6625" s="31"/>
      <c r="B6625" s="163"/>
      <c r="C6625" s="31"/>
      <c r="D6625" s="163"/>
      <c r="E6625" s="31"/>
      <c r="F6625" s="31"/>
      <c r="G6625" s="163"/>
      <c r="H6625" s="31"/>
      <c r="I6625" s="4"/>
      <c r="J6625" s="4"/>
      <c r="K6625" s="1"/>
      <c r="L6625" s="31"/>
      <c r="M6625" s="174"/>
      <c r="N6625" s="31"/>
      <c r="O6625" s="173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</row>
    <row r="6626">
      <c r="A6626" s="31"/>
      <c r="B6626" s="163"/>
      <c r="C6626" s="31"/>
      <c r="D6626" s="163"/>
      <c r="E6626" s="31"/>
      <c r="F6626" s="31"/>
      <c r="G6626" s="163"/>
      <c r="H6626" s="31"/>
      <c r="I6626" s="4"/>
      <c r="J6626" s="4"/>
      <c r="K6626" s="1"/>
      <c r="L6626" s="31"/>
      <c r="M6626" s="174"/>
      <c r="N6626" s="31"/>
      <c r="O6626" s="173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</row>
    <row r="6627">
      <c r="A6627" s="31"/>
      <c r="B6627" s="163"/>
      <c r="C6627" s="31"/>
      <c r="D6627" s="163"/>
      <c r="E6627" s="31"/>
      <c r="F6627" s="31"/>
      <c r="G6627" s="163"/>
      <c r="H6627" s="31"/>
      <c r="I6627" s="4"/>
      <c r="J6627" s="4"/>
      <c r="K6627" s="1"/>
      <c r="L6627" s="31"/>
      <c r="M6627" s="174"/>
      <c r="N6627" s="31"/>
      <c r="O6627" s="173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</row>
    <row r="6628">
      <c r="A6628" s="31"/>
      <c r="B6628" s="163"/>
      <c r="C6628" s="31"/>
      <c r="D6628" s="163"/>
      <c r="E6628" s="31"/>
      <c r="F6628" s="31"/>
      <c r="G6628" s="163"/>
      <c r="H6628" s="31"/>
      <c r="I6628" s="4"/>
      <c r="J6628" s="4"/>
      <c r="K6628" s="1"/>
      <c r="L6628" s="31"/>
      <c r="M6628" s="174"/>
      <c r="N6628" s="31"/>
      <c r="O6628" s="173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</row>
    <row r="6629">
      <c r="A6629" s="31"/>
      <c r="B6629" s="163"/>
      <c r="C6629" s="31"/>
      <c r="D6629" s="163"/>
      <c r="E6629" s="31"/>
      <c r="F6629" s="31"/>
      <c r="G6629" s="163"/>
      <c r="H6629" s="31"/>
      <c r="I6629" s="4"/>
      <c r="J6629" s="4"/>
      <c r="K6629" s="1"/>
      <c r="L6629" s="31"/>
      <c r="M6629" s="174"/>
      <c r="N6629" s="31"/>
      <c r="O6629" s="173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</row>
    <row r="6630">
      <c r="A6630" s="31"/>
      <c r="B6630" s="163"/>
      <c r="C6630" s="31"/>
      <c r="D6630" s="163"/>
      <c r="E6630" s="31"/>
      <c r="F6630" s="31"/>
      <c r="G6630" s="163"/>
      <c r="H6630" s="31"/>
      <c r="I6630" s="4"/>
      <c r="J6630" s="4"/>
      <c r="K6630" s="1"/>
      <c r="L6630" s="31"/>
      <c r="M6630" s="174"/>
      <c r="N6630" s="31"/>
      <c r="O6630" s="173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</row>
    <row r="6631">
      <c r="A6631" s="31"/>
      <c r="B6631" s="163"/>
      <c r="C6631" s="31"/>
      <c r="D6631" s="163"/>
      <c r="E6631" s="31"/>
      <c r="F6631" s="31"/>
      <c r="G6631" s="163"/>
      <c r="H6631" s="31"/>
      <c r="I6631" s="4"/>
      <c r="J6631" s="4"/>
      <c r="K6631" s="1"/>
      <c r="L6631" s="31"/>
      <c r="M6631" s="174"/>
      <c r="N6631" s="31"/>
      <c r="O6631" s="173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</row>
    <row r="6632">
      <c r="A6632" s="31"/>
      <c r="B6632" s="163"/>
      <c r="C6632" s="31"/>
      <c r="D6632" s="163"/>
      <c r="E6632" s="31"/>
      <c r="F6632" s="31"/>
      <c r="G6632" s="163"/>
      <c r="H6632" s="31"/>
      <c r="I6632" s="4"/>
      <c r="J6632" s="4"/>
      <c r="K6632" s="1"/>
      <c r="L6632" s="31"/>
      <c r="M6632" s="174"/>
      <c r="N6632" s="31"/>
      <c r="O6632" s="173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</row>
    <row r="6633">
      <c r="A6633" s="31"/>
      <c r="B6633" s="163"/>
      <c r="C6633" s="31"/>
      <c r="D6633" s="163"/>
      <c r="E6633" s="31"/>
      <c r="F6633" s="31"/>
      <c r="G6633" s="163"/>
      <c r="H6633" s="31"/>
      <c r="I6633" s="4"/>
      <c r="J6633" s="4"/>
      <c r="K6633" s="1"/>
      <c r="L6633" s="31"/>
      <c r="M6633" s="174"/>
      <c r="N6633" s="31"/>
      <c r="O6633" s="173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</row>
    <row r="6634">
      <c r="A6634" s="31"/>
      <c r="B6634" s="163"/>
      <c r="C6634" s="31"/>
      <c r="D6634" s="163"/>
      <c r="E6634" s="31"/>
      <c r="F6634" s="31"/>
      <c r="G6634" s="163"/>
      <c r="H6634" s="31"/>
      <c r="I6634" s="163"/>
      <c r="J6634" s="173"/>
      <c r="K6634" s="31"/>
      <c r="L6634" s="31"/>
      <c r="M6634" s="174"/>
      <c r="N6634" s="31"/>
      <c r="O6634" s="173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</row>
    <row r="6635">
      <c r="A6635" s="31"/>
      <c r="B6635" s="163"/>
      <c r="C6635" s="31"/>
      <c r="D6635" s="163"/>
      <c r="E6635" s="31"/>
      <c r="F6635" s="31"/>
      <c r="G6635" s="163"/>
      <c r="H6635" s="31"/>
      <c r="I6635" s="163"/>
      <c r="J6635" s="173"/>
      <c r="K6635" s="31"/>
      <c r="L6635" s="31"/>
      <c r="M6635" s="174"/>
      <c r="N6635" s="31"/>
      <c r="O6635" s="173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</row>
    <row r="6636">
      <c r="A6636" s="31"/>
      <c r="B6636" s="163"/>
      <c r="C6636" s="31"/>
      <c r="D6636" s="163"/>
      <c r="E6636" s="31"/>
      <c r="F6636" s="31"/>
      <c r="G6636" s="163"/>
      <c r="H6636" s="31"/>
      <c r="I6636" s="163"/>
      <c r="J6636" s="173"/>
      <c r="K6636" s="31"/>
      <c r="L6636" s="31"/>
      <c r="M6636" s="174"/>
      <c r="N6636" s="31"/>
      <c r="O6636" s="173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</row>
    <row r="6637">
      <c r="A6637" s="31"/>
      <c r="B6637" s="163"/>
      <c r="C6637" s="31"/>
      <c r="D6637" s="163"/>
      <c r="E6637" s="31"/>
      <c r="F6637" s="31"/>
      <c r="G6637" s="163"/>
      <c r="H6637" s="31"/>
      <c r="I6637" s="163"/>
      <c r="J6637" s="173"/>
      <c r="K6637" s="31"/>
      <c r="L6637" s="31"/>
      <c r="M6637" s="174"/>
      <c r="N6637" s="31"/>
      <c r="O6637" s="173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</row>
    <row r="6638">
      <c r="A6638" s="31"/>
      <c r="B6638" s="163"/>
      <c r="C6638" s="31"/>
      <c r="D6638" s="163"/>
      <c r="E6638" s="31"/>
      <c r="F6638" s="31"/>
      <c r="G6638" s="163"/>
      <c r="H6638" s="31"/>
      <c r="I6638" s="163"/>
      <c r="J6638" s="173"/>
      <c r="K6638" s="31"/>
      <c r="L6638" s="31"/>
      <c r="M6638" s="174"/>
      <c r="N6638" s="31"/>
      <c r="O6638" s="173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</row>
    <row r="6639">
      <c r="A6639" s="175"/>
      <c r="B6639" s="4"/>
      <c r="C6639" s="1"/>
      <c r="D6639" s="4"/>
      <c r="E6639" s="1"/>
      <c r="F6639" s="1"/>
      <c r="G6639" s="4"/>
      <c r="H6639" s="1"/>
      <c r="I6639" s="4"/>
      <c r="J6639" s="4"/>
      <c r="K6639" s="1"/>
      <c r="L6639" s="1"/>
      <c r="M6639" s="171"/>
      <c r="N6639" s="1"/>
      <c r="O6639" s="4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</row>
    <row r="6640">
      <c r="A6640" s="31"/>
      <c r="B6640" s="163"/>
      <c r="C6640" s="31"/>
      <c r="D6640" s="163"/>
      <c r="E6640" s="31"/>
      <c r="F6640" s="31"/>
      <c r="G6640" s="163"/>
      <c r="H6640" s="31"/>
      <c r="I6640" s="163"/>
      <c r="J6640" s="173"/>
      <c r="K6640" s="31"/>
      <c r="L6640" s="31"/>
      <c r="M6640" s="174"/>
      <c r="N6640" s="31"/>
      <c r="O6640" s="173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</row>
    <row r="6641">
      <c r="A6641" s="31"/>
      <c r="B6641" s="163"/>
      <c r="C6641" s="31"/>
      <c r="D6641" s="163"/>
      <c r="E6641" s="31"/>
      <c r="F6641" s="31"/>
      <c r="G6641" s="163"/>
      <c r="H6641" s="31"/>
      <c r="I6641" s="163"/>
      <c r="J6641" s="173"/>
      <c r="K6641" s="31"/>
      <c r="L6641" s="31"/>
      <c r="M6641" s="174"/>
      <c r="N6641" s="31"/>
      <c r="O6641" s="173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</row>
    <row r="6642">
      <c r="A6642" s="31"/>
      <c r="B6642" s="163"/>
      <c r="C6642" s="31"/>
      <c r="D6642" s="163"/>
      <c r="E6642" s="31"/>
      <c r="F6642" s="31"/>
      <c r="G6642" s="163"/>
      <c r="H6642" s="31"/>
      <c r="I6642" s="163"/>
      <c r="J6642" s="173"/>
      <c r="K6642" s="31"/>
      <c r="L6642" s="31"/>
      <c r="M6642" s="174"/>
      <c r="N6642" s="31"/>
      <c r="O6642" s="173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</row>
    <row r="6643">
      <c r="A6643" s="31"/>
      <c r="B6643" s="163"/>
      <c r="C6643" s="31"/>
      <c r="D6643" s="163"/>
      <c r="E6643" s="31"/>
      <c r="F6643" s="31"/>
      <c r="G6643" s="163"/>
      <c r="H6643" s="31"/>
      <c r="I6643" s="163"/>
      <c r="J6643" s="173"/>
      <c r="K6643" s="31"/>
      <c r="L6643" s="31"/>
      <c r="M6643" s="174"/>
      <c r="N6643" s="31"/>
      <c r="O6643" s="173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</row>
    <row r="6644">
      <c r="A6644" s="31"/>
      <c r="B6644" s="163"/>
      <c r="C6644" s="31"/>
      <c r="D6644" s="163"/>
      <c r="E6644" s="31"/>
      <c r="F6644" s="31"/>
      <c r="G6644" s="163"/>
      <c r="H6644" s="31"/>
      <c r="I6644" s="163"/>
      <c r="J6644" s="173"/>
      <c r="K6644" s="31"/>
      <c r="L6644" s="31"/>
      <c r="M6644" s="174"/>
      <c r="N6644" s="31"/>
      <c r="O6644" s="173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</row>
    <row r="6645">
      <c r="A6645" s="31"/>
      <c r="B6645" s="163"/>
      <c r="C6645" s="31"/>
      <c r="D6645" s="163"/>
      <c r="E6645" s="31"/>
      <c r="F6645" s="31"/>
      <c r="G6645" s="163"/>
      <c r="H6645" s="31"/>
      <c r="I6645" s="163"/>
      <c r="J6645" s="173"/>
      <c r="K6645" s="31"/>
      <c r="L6645" s="31"/>
      <c r="M6645" s="174"/>
      <c r="N6645" s="31"/>
      <c r="O6645" s="173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</row>
    <row r="6646">
      <c r="A6646" s="175"/>
      <c r="B6646" s="4"/>
      <c r="C6646" s="1"/>
      <c r="D6646" s="4"/>
      <c r="E6646" s="1"/>
      <c r="F6646" s="1"/>
      <c r="G6646" s="4"/>
      <c r="H6646" s="1"/>
      <c r="I6646" s="4"/>
      <c r="J6646" s="4"/>
      <c r="K6646" s="1"/>
      <c r="L6646" s="1"/>
      <c r="M6646" s="171"/>
      <c r="N6646" s="1"/>
      <c r="O6646" s="4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</row>
    <row r="6647">
      <c r="A6647" s="175"/>
      <c r="B6647" s="4"/>
      <c r="C6647" s="1"/>
      <c r="D6647" s="4"/>
      <c r="E6647" s="1"/>
      <c r="F6647" s="1"/>
      <c r="G6647" s="4"/>
      <c r="H6647" s="1"/>
      <c r="I6647" s="4"/>
      <c r="J6647" s="4"/>
      <c r="K6647" s="1"/>
      <c r="L6647" s="1"/>
      <c r="M6647" s="171"/>
      <c r="N6647" s="1"/>
      <c r="O6647" s="4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</row>
    <row r="6648">
      <c r="A6648" s="31"/>
      <c r="B6648" s="163"/>
      <c r="C6648" s="31"/>
      <c r="D6648" s="163"/>
      <c r="E6648" s="31"/>
      <c r="F6648" s="31"/>
      <c r="G6648" s="163"/>
      <c r="H6648" s="31"/>
      <c r="I6648" s="163"/>
      <c r="J6648" s="173"/>
      <c r="K6648" s="31"/>
      <c r="L6648" s="31"/>
      <c r="M6648" s="174"/>
      <c r="N6648" s="31"/>
      <c r="O6648" s="173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</row>
    <row r="6649">
      <c r="A6649" s="175"/>
      <c r="B6649" s="4"/>
      <c r="C6649" s="1"/>
      <c r="D6649" s="4"/>
      <c r="E6649" s="1"/>
      <c r="F6649" s="1"/>
      <c r="G6649" s="4"/>
      <c r="H6649" s="1"/>
      <c r="I6649" s="4"/>
      <c r="J6649" s="4"/>
      <c r="K6649" s="1"/>
      <c r="L6649" s="1"/>
      <c r="M6649" s="171"/>
      <c r="N6649" s="1"/>
      <c r="O6649" s="4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</row>
    <row r="6650">
      <c r="A6650" s="31"/>
      <c r="B6650" s="163"/>
      <c r="C6650" s="31"/>
      <c r="D6650" s="163"/>
      <c r="E6650" s="31"/>
      <c r="F6650" s="31"/>
      <c r="G6650" s="163"/>
      <c r="H6650" s="31"/>
      <c r="I6650" s="163"/>
      <c r="J6650" s="173"/>
      <c r="K6650" s="31"/>
      <c r="L6650" s="31"/>
      <c r="M6650" s="174"/>
      <c r="N6650" s="31"/>
      <c r="O6650" s="173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</row>
    <row r="6651">
      <c r="A6651" s="31"/>
      <c r="B6651" s="163"/>
      <c r="C6651" s="31"/>
      <c r="D6651" s="163"/>
      <c r="E6651" s="31"/>
      <c r="F6651" s="31"/>
      <c r="G6651" s="163"/>
      <c r="H6651" s="31"/>
      <c r="I6651" s="163"/>
      <c r="J6651" s="173"/>
      <c r="K6651" s="31"/>
      <c r="L6651" s="31"/>
      <c r="M6651" s="174"/>
      <c r="N6651" s="31"/>
      <c r="O6651" s="173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</row>
    <row r="6652">
      <c r="A6652" s="175"/>
      <c r="B6652" s="4"/>
      <c r="C6652" s="1"/>
      <c r="D6652" s="4"/>
      <c r="E6652" s="1"/>
      <c r="F6652" s="1"/>
      <c r="G6652" s="4"/>
      <c r="H6652" s="1"/>
      <c r="I6652" s="4"/>
      <c r="J6652" s="4"/>
      <c r="K6652" s="1"/>
      <c r="L6652" s="1"/>
      <c r="M6652" s="171"/>
      <c r="N6652" s="1"/>
      <c r="O6652" s="4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</row>
    <row r="6653">
      <c r="A6653" s="31"/>
      <c r="B6653" s="163"/>
      <c r="C6653" s="31"/>
      <c r="D6653" s="163"/>
      <c r="E6653" s="31"/>
      <c r="F6653" s="31"/>
      <c r="G6653" s="163"/>
      <c r="H6653" s="31"/>
      <c r="I6653" s="163"/>
      <c r="J6653" s="173"/>
      <c r="K6653" s="31"/>
      <c r="L6653" s="31"/>
      <c r="M6653" s="174"/>
      <c r="N6653" s="31"/>
      <c r="O6653" s="173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</row>
    <row r="6654">
      <c r="A6654" s="31"/>
      <c r="B6654" s="163"/>
      <c r="C6654" s="31"/>
      <c r="D6654" s="163"/>
      <c r="E6654" s="31"/>
      <c r="F6654" s="31"/>
      <c r="G6654" s="163"/>
      <c r="H6654" s="31"/>
      <c r="I6654" s="163"/>
      <c r="J6654" s="173"/>
      <c r="K6654" s="31"/>
      <c r="L6654" s="31"/>
      <c r="M6654" s="174"/>
      <c r="N6654" s="31"/>
      <c r="O6654" s="173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</row>
    <row r="6655">
      <c r="A6655" s="31"/>
      <c r="B6655" s="163"/>
      <c r="C6655" s="31"/>
      <c r="D6655" s="163"/>
      <c r="E6655" s="31"/>
      <c r="F6655" s="31"/>
      <c r="G6655" s="163"/>
      <c r="H6655" s="31"/>
      <c r="I6655" s="163"/>
      <c r="J6655" s="173"/>
      <c r="K6655" s="31"/>
      <c r="L6655" s="31"/>
      <c r="M6655" s="174"/>
      <c r="N6655" s="31"/>
      <c r="O6655" s="173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</row>
    <row r="6656">
      <c r="A6656" s="31"/>
      <c r="B6656" s="163"/>
      <c r="C6656" s="31"/>
      <c r="D6656" s="163"/>
      <c r="E6656" s="31"/>
      <c r="F6656" s="31"/>
      <c r="G6656" s="163"/>
      <c r="H6656" s="31"/>
      <c r="I6656" s="163"/>
      <c r="J6656" s="173"/>
      <c r="K6656" s="31"/>
      <c r="L6656" s="31"/>
      <c r="M6656" s="174"/>
      <c r="N6656" s="31"/>
      <c r="O6656" s="173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</row>
    <row r="6657">
      <c r="A6657" s="175"/>
      <c r="B6657" s="4"/>
      <c r="C6657" s="1"/>
      <c r="D6657" s="4"/>
      <c r="E6657" s="1"/>
      <c r="F6657" s="1"/>
      <c r="G6657" s="4"/>
      <c r="H6657" s="1"/>
      <c r="I6657" s="4"/>
      <c r="J6657" s="4"/>
      <c r="K6657" s="1"/>
      <c r="L6657" s="1"/>
      <c r="M6657" s="171"/>
      <c r="N6657" s="1"/>
      <c r="O6657" s="4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</row>
    <row r="6658">
      <c r="A6658" s="31"/>
      <c r="B6658" s="163"/>
      <c r="C6658" s="31"/>
      <c r="D6658" s="163"/>
      <c r="E6658" s="31"/>
      <c r="F6658" s="31"/>
      <c r="G6658" s="163"/>
      <c r="H6658" s="31"/>
      <c r="I6658" s="163"/>
      <c r="J6658" s="173"/>
      <c r="K6658" s="31"/>
      <c r="L6658" s="31"/>
      <c r="M6658" s="174"/>
      <c r="N6658" s="31"/>
      <c r="O6658" s="173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</row>
    <row r="6659">
      <c r="A6659" s="31"/>
      <c r="B6659" s="163"/>
      <c r="C6659" s="31"/>
      <c r="D6659" s="163"/>
      <c r="E6659" s="31"/>
      <c r="F6659" s="31"/>
      <c r="G6659" s="163"/>
      <c r="H6659" s="31"/>
      <c r="I6659" s="163"/>
      <c r="J6659" s="173"/>
      <c r="K6659" s="31"/>
      <c r="L6659" s="31"/>
      <c r="M6659" s="174"/>
      <c r="N6659" s="31"/>
      <c r="O6659" s="173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</row>
    <row r="6660">
      <c r="A6660" s="175"/>
      <c r="B6660" s="4"/>
      <c r="C6660" s="1"/>
      <c r="D6660" s="4"/>
      <c r="E6660" s="1"/>
      <c r="F6660" s="1"/>
      <c r="G6660" s="4"/>
      <c r="H6660" s="1"/>
      <c r="I6660" s="4"/>
      <c r="J6660" s="4"/>
      <c r="K6660" s="1"/>
      <c r="L6660" s="1"/>
      <c r="M6660" s="171"/>
      <c r="N6660" s="1"/>
      <c r="O6660" s="4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</row>
    <row r="6661">
      <c r="A6661" s="31"/>
      <c r="B6661" s="163"/>
      <c r="C6661" s="31"/>
      <c r="D6661" s="163"/>
      <c r="E6661" s="31"/>
      <c r="F6661" s="31"/>
      <c r="G6661" s="163"/>
      <c r="H6661" s="31"/>
      <c r="I6661" s="163"/>
      <c r="J6661" s="173"/>
      <c r="K6661" s="31"/>
      <c r="L6661" s="31"/>
      <c r="M6661" s="174"/>
      <c r="N6661" s="31"/>
      <c r="O6661" s="173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</row>
    <row r="6662">
      <c r="A6662" s="175"/>
      <c r="B6662" s="4"/>
      <c r="C6662" s="1"/>
      <c r="D6662" s="4"/>
      <c r="E6662" s="1"/>
      <c r="F6662" s="1"/>
      <c r="G6662" s="4"/>
      <c r="H6662" s="1"/>
      <c r="I6662" s="4"/>
      <c r="J6662" s="4"/>
      <c r="K6662" s="1"/>
      <c r="L6662" s="1"/>
      <c r="M6662" s="171"/>
      <c r="N6662" s="1"/>
      <c r="O6662" s="4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</row>
    <row r="6663">
      <c r="A6663" s="31"/>
      <c r="B6663" s="163"/>
      <c r="C6663" s="31"/>
      <c r="D6663" s="163"/>
      <c r="E6663" s="31"/>
      <c r="F6663" s="31"/>
      <c r="G6663" s="163"/>
      <c r="H6663" s="31"/>
      <c r="I6663" s="163"/>
      <c r="J6663" s="173"/>
      <c r="K6663" s="31"/>
      <c r="L6663" s="31"/>
      <c r="M6663" s="174"/>
      <c r="N6663" s="31"/>
      <c r="O6663" s="173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</row>
    <row r="6664">
      <c r="A6664" s="31"/>
      <c r="B6664" s="163"/>
      <c r="C6664" s="31"/>
      <c r="D6664" s="163"/>
      <c r="E6664" s="31"/>
      <c r="F6664" s="31"/>
      <c r="G6664" s="163"/>
      <c r="H6664" s="31"/>
      <c r="I6664" s="163"/>
      <c r="J6664" s="173"/>
      <c r="K6664" s="31"/>
      <c r="L6664" s="31"/>
      <c r="M6664" s="174"/>
      <c r="N6664" s="31"/>
      <c r="O6664" s="173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</row>
    <row r="6665">
      <c r="A6665" s="175"/>
      <c r="B6665" s="4"/>
      <c r="C6665" s="1"/>
      <c r="D6665" s="4"/>
      <c r="E6665" s="1"/>
      <c r="F6665" s="1"/>
      <c r="G6665" s="4"/>
      <c r="H6665" s="1"/>
      <c r="I6665" s="4"/>
      <c r="J6665" s="4"/>
      <c r="K6665" s="1"/>
      <c r="L6665" s="1"/>
      <c r="M6665" s="171"/>
      <c r="N6665" s="1"/>
      <c r="O6665" s="4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</row>
    <row r="6666">
      <c r="A6666" s="31"/>
      <c r="B6666" s="163"/>
      <c r="C6666" s="31"/>
      <c r="D6666" s="163"/>
      <c r="E6666" s="31"/>
      <c r="F6666" s="31"/>
      <c r="G6666" s="163"/>
      <c r="H6666" s="31"/>
      <c r="I6666" s="163"/>
      <c r="J6666" s="173"/>
      <c r="K6666" s="31"/>
      <c r="L6666" s="31"/>
      <c r="M6666" s="174"/>
      <c r="N6666" s="31"/>
      <c r="O6666" s="173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</row>
    <row r="6667">
      <c r="A6667" s="175"/>
      <c r="B6667" s="4"/>
      <c r="C6667" s="1"/>
      <c r="D6667" s="4"/>
      <c r="E6667" s="1"/>
      <c r="F6667" s="1"/>
      <c r="G6667" s="4"/>
      <c r="H6667" s="1"/>
      <c r="I6667" s="4"/>
      <c r="J6667" s="4"/>
      <c r="K6667" s="1"/>
      <c r="L6667" s="1"/>
      <c r="M6667" s="171"/>
      <c r="N6667" s="1"/>
      <c r="O6667" s="4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</row>
    <row r="6668">
      <c r="A6668" s="31"/>
      <c r="B6668" s="163"/>
      <c r="C6668" s="31"/>
      <c r="D6668" s="163"/>
      <c r="E6668" s="31"/>
      <c r="F6668" s="31"/>
      <c r="G6668" s="163"/>
      <c r="H6668" s="31"/>
      <c r="I6668" s="163"/>
      <c r="J6668" s="173"/>
      <c r="K6668" s="31"/>
      <c r="L6668" s="31"/>
      <c r="M6668" s="174"/>
      <c r="N6668" s="31"/>
      <c r="O6668" s="173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</row>
    <row r="6669">
      <c r="A6669" s="175"/>
      <c r="B6669" s="4"/>
      <c r="C6669" s="1"/>
      <c r="D6669" s="4"/>
      <c r="E6669" s="1"/>
      <c r="F6669" s="1"/>
      <c r="G6669" s="4"/>
      <c r="H6669" s="1"/>
      <c r="I6669" s="4"/>
      <c r="J6669" s="4"/>
      <c r="K6669" s="1"/>
      <c r="L6669" s="1"/>
      <c r="M6669" s="171"/>
      <c r="N6669" s="1"/>
      <c r="O6669" s="4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</row>
    <row r="6670">
      <c r="A6670" s="31"/>
      <c r="B6670" s="163"/>
      <c r="C6670" s="31"/>
      <c r="D6670" s="163"/>
      <c r="E6670" s="31"/>
      <c r="F6670" s="31"/>
      <c r="G6670" s="163"/>
      <c r="H6670" s="31"/>
      <c r="I6670" s="163"/>
      <c r="J6670" s="173"/>
      <c r="K6670" s="31"/>
      <c r="L6670" s="31"/>
      <c r="M6670" s="174"/>
      <c r="N6670" s="31"/>
      <c r="O6670" s="173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</row>
    <row r="6671">
      <c r="A6671" s="175"/>
      <c r="B6671" s="4"/>
      <c r="C6671" s="1"/>
      <c r="D6671" s="4"/>
      <c r="E6671" s="1"/>
      <c r="F6671" s="1"/>
      <c r="G6671" s="4"/>
      <c r="H6671" s="1"/>
      <c r="I6671" s="4"/>
      <c r="J6671" s="4"/>
      <c r="K6671" s="1"/>
      <c r="L6671" s="1"/>
      <c r="M6671" s="171"/>
      <c r="N6671" s="1"/>
      <c r="O6671" s="4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</row>
    <row r="6672">
      <c r="A6672" s="31"/>
      <c r="B6672" s="163"/>
      <c r="C6672" s="31"/>
      <c r="D6672" s="163"/>
      <c r="E6672" s="31"/>
      <c r="F6672" s="31"/>
      <c r="G6672" s="163"/>
      <c r="H6672" s="31"/>
      <c r="I6672" s="163"/>
      <c r="J6672" s="173"/>
      <c r="K6672" s="31"/>
      <c r="L6672" s="31"/>
      <c r="M6672" s="174"/>
      <c r="N6672" s="31"/>
      <c r="O6672" s="173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</row>
    <row r="6673">
      <c r="A6673" s="175"/>
      <c r="B6673" s="4"/>
      <c r="C6673" s="1"/>
      <c r="D6673" s="4"/>
      <c r="E6673" s="1"/>
      <c r="F6673" s="1"/>
      <c r="G6673" s="4"/>
      <c r="H6673" s="1"/>
      <c r="I6673" s="4"/>
      <c r="J6673" s="4"/>
      <c r="K6673" s="1"/>
      <c r="L6673" s="1"/>
      <c r="M6673" s="171"/>
      <c r="N6673" s="1"/>
      <c r="O6673" s="4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</row>
    <row r="6674">
      <c r="A6674" s="31"/>
      <c r="B6674" s="163"/>
      <c r="C6674" s="31"/>
      <c r="D6674" s="163"/>
      <c r="E6674" s="31"/>
      <c r="F6674" s="31"/>
      <c r="G6674" s="163"/>
      <c r="H6674" s="31"/>
      <c r="I6674" s="163"/>
      <c r="J6674" s="173"/>
      <c r="K6674" s="31"/>
      <c r="L6674" s="31"/>
      <c r="M6674" s="174"/>
      <c r="N6674" s="31"/>
      <c r="O6674" s="173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</row>
    <row r="6675">
      <c r="A6675" s="175"/>
      <c r="B6675" s="4"/>
      <c r="C6675" s="1"/>
      <c r="D6675" s="4"/>
      <c r="E6675" s="1"/>
      <c r="F6675" s="1"/>
      <c r="G6675" s="4"/>
      <c r="H6675" s="1"/>
      <c r="I6675" s="4"/>
      <c r="J6675" s="4"/>
      <c r="K6675" s="1"/>
      <c r="L6675" s="1"/>
      <c r="M6675" s="171"/>
      <c r="N6675" s="1"/>
      <c r="O6675" s="4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</row>
    <row r="6676">
      <c r="A6676" s="31"/>
      <c r="B6676" s="163"/>
      <c r="C6676" s="31"/>
      <c r="D6676" s="163"/>
      <c r="E6676" s="31"/>
      <c r="F6676" s="31"/>
      <c r="G6676" s="163"/>
      <c r="H6676" s="31"/>
      <c r="I6676" s="163"/>
      <c r="J6676" s="173"/>
      <c r="K6676" s="31"/>
      <c r="L6676" s="31"/>
      <c r="M6676" s="174"/>
      <c r="N6676" s="31"/>
      <c r="O6676" s="173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</row>
    <row r="6677">
      <c r="A6677" s="175"/>
      <c r="B6677" s="4"/>
      <c r="C6677" s="1"/>
      <c r="D6677" s="4"/>
      <c r="E6677" s="1"/>
      <c r="F6677" s="1"/>
      <c r="G6677" s="4"/>
      <c r="H6677" s="1"/>
      <c r="I6677" s="4"/>
      <c r="J6677" s="4"/>
      <c r="K6677" s="1"/>
      <c r="L6677" s="1"/>
      <c r="M6677" s="171"/>
      <c r="N6677" s="1"/>
      <c r="O6677" s="4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</row>
    <row r="6678">
      <c r="A6678" s="31"/>
      <c r="B6678" s="163"/>
      <c r="C6678" s="31"/>
      <c r="D6678" s="163"/>
      <c r="E6678" s="31"/>
      <c r="F6678" s="31"/>
      <c r="G6678" s="163"/>
      <c r="H6678" s="31"/>
      <c r="I6678" s="163"/>
      <c r="J6678" s="173"/>
      <c r="K6678" s="31"/>
      <c r="L6678" s="31"/>
      <c r="M6678" s="174"/>
      <c r="N6678" s="31"/>
      <c r="O6678" s="173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</row>
    <row r="6679">
      <c r="A6679" s="175"/>
      <c r="B6679" s="4"/>
      <c r="C6679" s="1"/>
      <c r="D6679" s="4"/>
      <c r="E6679" s="1"/>
      <c r="F6679" s="1"/>
      <c r="G6679" s="4"/>
      <c r="H6679" s="1"/>
      <c r="I6679" s="4"/>
      <c r="J6679" s="4"/>
      <c r="K6679" s="1"/>
      <c r="L6679" s="1"/>
      <c r="M6679" s="171"/>
      <c r="N6679" s="1"/>
      <c r="O6679" s="4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</row>
    <row r="6680">
      <c r="A6680" s="31"/>
      <c r="B6680" s="163"/>
      <c r="C6680" s="31"/>
      <c r="D6680" s="163"/>
      <c r="E6680" s="31"/>
      <c r="F6680" s="31"/>
      <c r="G6680" s="163"/>
      <c r="H6680" s="31"/>
      <c r="I6680" s="163"/>
      <c r="J6680" s="173"/>
      <c r="K6680" s="31"/>
      <c r="L6680" s="31"/>
      <c r="M6680" s="174"/>
      <c r="N6680" s="31"/>
      <c r="O6680" s="173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</row>
    <row r="6681">
      <c r="A6681" s="175"/>
      <c r="B6681" s="4"/>
      <c r="C6681" s="1"/>
      <c r="D6681" s="4"/>
      <c r="E6681" s="1"/>
      <c r="F6681" s="1"/>
      <c r="G6681" s="4"/>
      <c r="H6681" s="1"/>
      <c r="I6681" s="4"/>
      <c r="J6681" s="4"/>
      <c r="K6681" s="1"/>
      <c r="L6681" s="1"/>
      <c r="M6681" s="171"/>
      <c r="N6681" s="1"/>
      <c r="O6681" s="4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</row>
    <row r="6682">
      <c r="A6682" s="31"/>
      <c r="B6682" s="163"/>
      <c r="C6682" s="31"/>
      <c r="D6682" s="163"/>
      <c r="E6682" s="31"/>
      <c r="F6682" s="31"/>
      <c r="G6682" s="163"/>
      <c r="H6682" s="31"/>
      <c r="I6682" s="163"/>
      <c r="J6682" s="173"/>
      <c r="K6682" s="31"/>
      <c r="L6682" s="31"/>
      <c r="M6682" s="174"/>
      <c r="N6682" s="31"/>
      <c r="O6682" s="173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</row>
    <row r="6683">
      <c r="A6683" s="175"/>
      <c r="B6683" s="4"/>
      <c r="C6683" s="1"/>
      <c r="D6683" s="4"/>
      <c r="E6683" s="1"/>
      <c r="F6683" s="1"/>
      <c r="G6683" s="4"/>
      <c r="H6683" s="1"/>
      <c r="I6683" s="4"/>
      <c r="J6683" s="4"/>
      <c r="K6683" s="1"/>
      <c r="L6683" s="1"/>
      <c r="M6683" s="171"/>
      <c r="N6683" s="1"/>
      <c r="O6683" s="4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</row>
    <row r="6684">
      <c r="A6684" s="31"/>
      <c r="B6684" s="163"/>
      <c r="C6684" s="31"/>
      <c r="D6684" s="163"/>
      <c r="E6684" s="31"/>
      <c r="F6684" s="31"/>
      <c r="G6684" s="163"/>
      <c r="H6684" s="31"/>
      <c r="I6684" s="163"/>
      <c r="J6684" s="173"/>
      <c r="K6684" s="31"/>
      <c r="L6684" s="31"/>
      <c r="M6684" s="174"/>
      <c r="N6684" s="31"/>
      <c r="O6684" s="173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</row>
    <row r="6685">
      <c r="A6685" s="175"/>
      <c r="B6685" s="4"/>
      <c r="C6685" s="1"/>
      <c r="D6685" s="4"/>
      <c r="E6685" s="1"/>
      <c r="F6685" s="1"/>
      <c r="G6685" s="4"/>
      <c r="H6685" s="1"/>
      <c r="I6685" s="4"/>
      <c r="J6685" s="4"/>
      <c r="K6685" s="1"/>
      <c r="L6685" s="1"/>
      <c r="M6685" s="171"/>
      <c r="N6685" s="1"/>
      <c r="O6685" s="4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</row>
    <row r="6686">
      <c r="A6686" s="31"/>
      <c r="B6686" s="163"/>
      <c r="C6686" s="31"/>
      <c r="D6686" s="163"/>
      <c r="E6686" s="31"/>
      <c r="F6686" s="31"/>
      <c r="G6686" s="163"/>
      <c r="H6686" s="31"/>
      <c r="I6686" s="163"/>
      <c r="J6686" s="173"/>
      <c r="K6686" s="31"/>
      <c r="L6686" s="31"/>
      <c r="M6686" s="174"/>
      <c r="N6686" s="31"/>
      <c r="O6686" s="173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</row>
    <row r="6687">
      <c r="A6687" s="175"/>
      <c r="B6687" s="4"/>
      <c r="C6687" s="1"/>
      <c r="D6687" s="4"/>
      <c r="E6687" s="1"/>
      <c r="F6687" s="1"/>
      <c r="G6687" s="4"/>
      <c r="H6687" s="1"/>
      <c r="I6687" s="4"/>
      <c r="J6687" s="4"/>
      <c r="K6687" s="1"/>
      <c r="L6687" s="1"/>
      <c r="M6687" s="171"/>
      <c r="N6687" s="1"/>
      <c r="O6687" s="4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</row>
    <row r="6688">
      <c r="A6688" s="175"/>
      <c r="B6688" s="4"/>
      <c r="C6688" s="1"/>
      <c r="D6688" s="4"/>
      <c r="E6688" s="1"/>
      <c r="F6688" s="1"/>
      <c r="G6688" s="4"/>
      <c r="H6688" s="1"/>
      <c r="I6688" s="4"/>
      <c r="J6688" s="4"/>
      <c r="K6688" s="1"/>
      <c r="L6688" s="1"/>
      <c r="M6688" s="171"/>
      <c r="N6688" s="1"/>
      <c r="O6688" s="4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</row>
    <row r="6689">
      <c r="A6689" s="175"/>
      <c r="B6689" s="4"/>
      <c r="C6689" s="1"/>
      <c r="D6689" s="4"/>
      <c r="E6689" s="1"/>
      <c r="F6689" s="1"/>
      <c r="G6689" s="4"/>
      <c r="H6689" s="1"/>
      <c r="I6689" s="4"/>
      <c r="J6689" s="4"/>
      <c r="K6689" s="1"/>
      <c r="L6689" s="1"/>
      <c r="M6689" s="171"/>
      <c r="N6689" s="1"/>
      <c r="O6689" s="4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</row>
    <row r="6690">
      <c r="A6690" s="175"/>
      <c r="B6690" s="4"/>
      <c r="C6690" s="1"/>
      <c r="D6690" s="4"/>
      <c r="E6690" s="1"/>
      <c r="F6690" s="1"/>
      <c r="G6690" s="4"/>
      <c r="H6690" s="1"/>
      <c r="I6690" s="4"/>
      <c r="J6690" s="4"/>
      <c r="K6690" s="1"/>
      <c r="L6690" s="1"/>
      <c r="M6690" s="171"/>
      <c r="N6690" s="1"/>
      <c r="O6690" s="4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</row>
    <row r="6691">
      <c r="A6691" s="31"/>
      <c r="B6691" s="163"/>
      <c r="C6691" s="31"/>
      <c r="D6691" s="163"/>
      <c r="E6691" s="31"/>
      <c r="F6691" s="31"/>
      <c r="G6691" s="163"/>
      <c r="H6691" s="31"/>
      <c r="I6691" s="163"/>
      <c r="J6691" s="173"/>
      <c r="K6691" s="31"/>
      <c r="L6691" s="31"/>
      <c r="M6691" s="174"/>
      <c r="N6691" s="31"/>
      <c r="O6691" s="173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</row>
    <row r="6692">
      <c r="A6692" s="31"/>
      <c r="B6692" s="163"/>
      <c r="C6692" s="31"/>
      <c r="D6692" s="163"/>
      <c r="E6692" s="31"/>
      <c r="F6692" s="31"/>
      <c r="G6692" s="163"/>
      <c r="H6692" s="31"/>
      <c r="I6692" s="163"/>
      <c r="J6692" s="173"/>
      <c r="K6692" s="31"/>
      <c r="L6692" s="31"/>
      <c r="M6692" s="174"/>
      <c r="N6692" s="31"/>
      <c r="O6692" s="173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</row>
    <row r="6693">
      <c r="A6693" s="175"/>
      <c r="B6693" s="4"/>
      <c r="C6693" s="1"/>
      <c r="D6693" s="4"/>
      <c r="E6693" s="1"/>
      <c r="F6693" s="1"/>
      <c r="G6693" s="4"/>
      <c r="H6693" s="1"/>
      <c r="I6693" s="4"/>
      <c r="J6693" s="4"/>
      <c r="K6693" s="1"/>
      <c r="L6693" s="1"/>
      <c r="M6693" s="171"/>
      <c r="N6693" s="1"/>
      <c r="O6693" s="4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</row>
    <row r="6694">
      <c r="A6694" s="175"/>
      <c r="B6694" s="4"/>
      <c r="C6694" s="1"/>
      <c r="D6694" s="4"/>
      <c r="E6694" s="1"/>
      <c r="F6694" s="1"/>
      <c r="G6694" s="4"/>
      <c r="H6694" s="1"/>
      <c r="I6694" s="4"/>
      <c r="J6694" s="4"/>
      <c r="K6694" s="1"/>
      <c r="L6694" s="1"/>
      <c r="M6694" s="171"/>
      <c r="N6694" s="1"/>
      <c r="O6694" s="4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</row>
    <row r="6695">
      <c r="A6695" s="31"/>
      <c r="B6695" s="163"/>
      <c r="C6695" s="31"/>
      <c r="D6695" s="163"/>
      <c r="E6695" s="31"/>
      <c r="F6695" s="31"/>
      <c r="G6695" s="163"/>
      <c r="H6695" s="31"/>
      <c r="I6695" s="163"/>
      <c r="J6695" s="173"/>
      <c r="K6695" s="31"/>
      <c r="L6695" s="31"/>
      <c r="M6695" s="174"/>
      <c r="N6695" s="31"/>
      <c r="O6695" s="173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</row>
    <row r="6696">
      <c r="A6696" s="31"/>
      <c r="B6696" s="163"/>
      <c r="C6696" s="31"/>
      <c r="D6696" s="163"/>
      <c r="E6696" s="31"/>
      <c r="F6696" s="31"/>
      <c r="G6696" s="163"/>
      <c r="H6696" s="31"/>
      <c r="I6696" s="163"/>
      <c r="J6696" s="173"/>
      <c r="K6696" s="31"/>
      <c r="L6696" s="31"/>
      <c r="M6696" s="174"/>
      <c r="N6696" s="31"/>
      <c r="O6696" s="173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</row>
    <row r="6697">
      <c r="A6697" s="31"/>
      <c r="B6697" s="163"/>
      <c r="C6697" s="31"/>
      <c r="D6697" s="163"/>
      <c r="E6697" s="31"/>
      <c r="F6697" s="31"/>
      <c r="G6697" s="163"/>
      <c r="H6697" s="31"/>
      <c r="I6697" s="163"/>
      <c r="J6697" s="173"/>
      <c r="K6697" s="31"/>
      <c r="L6697" s="31"/>
      <c r="M6697" s="174"/>
      <c r="N6697" s="31"/>
      <c r="O6697" s="173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</row>
    <row r="6698">
      <c r="A6698" s="31"/>
      <c r="B6698" s="163"/>
      <c r="C6698" s="31"/>
      <c r="D6698" s="163"/>
      <c r="E6698" s="31"/>
      <c r="F6698" s="31"/>
      <c r="G6698" s="163"/>
      <c r="H6698" s="31"/>
      <c r="I6698" s="163"/>
      <c r="J6698" s="173"/>
      <c r="K6698" s="31"/>
      <c r="L6698" s="31"/>
      <c r="M6698" s="174"/>
      <c r="N6698" s="31"/>
      <c r="O6698" s="173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</row>
    <row r="6699">
      <c r="A6699" s="175"/>
      <c r="B6699" s="4"/>
      <c r="C6699" s="1"/>
      <c r="D6699" s="4"/>
      <c r="E6699" s="1"/>
      <c r="F6699" s="1"/>
      <c r="G6699" s="4"/>
      <c r="H6699" s="1"/>
      <c r="I6699" s="4"/>
      <c r="J6699" s="4"/>
      <c r="K6699" s="1"/>
      <c r="L6699" s="1"/>
      <c r="M6699" s="171"/>
      <c r="N6699" s="1"/>
      <c r="O6699" s="4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</row>
    <row r="6700">
      <c r="A6700" s="31"/>
      <c r="B6700" s="163"/>
      <c r="C6700" s="31"/>
      <c r="D6700" s="163"/>
      <c r="E6700" s="31"/>
      <c r="F6700" s="31"/>
      <c r="G6700" s="163"/>
      <c r="H6700" s="31"/>
      <c r="I6700" s="163"/>
      <c r="J6700" s="173"/>
      <c r="K6700" s="31"/>
      <c r="L6700" s="31"/>
      <c r="M6700" s="174"/>
      <c r="N6700" s="31"/>
      <c r="O6700" s="173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</row>
    <row r="6701">
      <c r="A6701" s="175"/>
      <c r="B6701" s="4"/>
      <c r="C6701" s="1"/>
      <c r="D6701" s="4"/>
      <c r="E6701" s="1"/>
      <c r="F6701" s="1"/>
      <c r="G6701" s="4"/>
      <c r="H6701" s="1"/>
      <c r="I6701" s="4"/>
      <c r="J6701" s="4"/>
      <c r="K6701" s="1"/>
      <c r="L6701" s="1"/>
      <c r="M6701" s="171"/>
      <c r="N6701" s="1"/>
      <c r="O6701" s="4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</row>
    <row r="6702">
      <c r="A6702" s="31"/>
      <c r="B6702" s="163"/>
      <c r="C6702" s="31"/>
      <c r="D6702" s="163"/>
      <c r="E6702" s="31"/>
      <c r="F6702" s="31"/>
      <c r="G6702" s="163"/>
      <c r="H6702" s="31"/>
      <c r="I6702" s="163"/>
      <c r="J6702" s="173"/>
      <c r="K6702" s="31"/>
      <c r="L6702" s="31"/>
      <c r="M6702" s="174"/>
      <c r="N6702" s="31"/>
      <c r="O6702" s="173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</row>
    <row r="6703">
      <c r="A6703" s="175"/>
      <c r="B6703" s="4"/>
      <c r="C6703" s="1"/>
      <c r="D6703" s="4"/>
      <c r="E6703" s="1"/>
      <c r="F6703" s="1"/>
      <c r="G6703" s="4"/>
      <c r="H6703" s="1"/>
      <c r="I6703" s="4"/>
      <c r="J6703" s="4"/>
      <c r="K6703" s="1"/>
      <c r="L6703" s="1"/>
      <c r="M6703" s="171"/>
      <c r="N6703" s="1"/>
      <c r="O6703" s="4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</row>
    <row r="6704">
      <c r="A6704" s="31"/>
      <c r="B6704" s="163"/>
      <c r="C6704" s="31"/>
      <c r="D6704" s="163"/>
      <c r="E6704" s="31"/>
      <c r="F6704" s="31"/>
      <c r="G6704" s="163"/>
      <c r="H6704" s="31"/>
      <c r="I6704" s="163"/>
      <c r="J6704" s="173"/>
      <c r="K6704" s="31"/>
      <c r="L6704" s="31"/>
      <c r="M6704" s="174"/>
      <c r="N6704" s="31"/>
      <c r="O6704" s="173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</row>
    <row r="6705">
      <c r="A6705" s="31"/>
      <c r="B6705" s="163"/>
      <c r="C6705" s="31"/>
      <c r="D6705" s="163"/>
      <c r="E6705" s="31"/>
      <c r="F6705" s="31"/>
      <c r="G6705" s="163"/>
      <c r="H6705" s="31"/>
      <c r="I6705" s="163"/>
      <c r="J6705" s="173"/>
      <c r="K6705" s="31"/>
      <c r="L6705" s="31"/>
      <c r="M6705" s="174"/>
      <c r="N6705" s="31"/>
      <c r="O6705" s="173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</row>
    <row r="6706">
      <c r="A6706" s="31"/>
      <c r="B6706" s="163"/>
      <c r="C6706" s="31"/>
      <c r="D6706" s="163"/>
      <c r="E6706" s="31"/>
      <c r="F6706" s="31"/>
      <c r="G6706" s="163"/>
      <c r="H6706" s="31"/>
      <c r="I6706" s="163"/>
      <c r="J6706" s="173"/>
      <c r="K6706" s="31"/>
      <c r="L6706" s="31"/>
      <c r="M6706" s="174"/>
      <c r="N6706" s="31"/>
      <c r="O6706" s="173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</row>
    <row r="6707">
      <c r="A6707" s="175"/>
      <c r="B6707" s="4"/>
      <c r="C6707" s="1"/>
      <c r="D6707" s="4"/>
      <c r="E6707" s="1"/>
      <c r="F6707" s="1"/>
      <c r="G6707" s="4"/>
      <c r="H6707" s="1"/>
      <c r="I6707" s="4"/>
      <c r="J6707" s="4"/>
      <c r="K6707" s="1"/>
      <c r="L6707" s="1"/>
      <c r="M6707" s="171"/>
      <c r="N6707" s="1"/>
      <c r="O6707" s="4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</row>
    <row r="6708">
      <c r="A6708" s="31"/>
      <c r="B6708" s="163"/>
      <c r="C6708" s="31"/>
      <c r="D6708" s="163"/>
      <c r="E6708" s="31"/>
      <c r="F6708" s="31"/>
      <c r="G6708" s="163"/>
      <c r="H6708" s="31"/>
      <c r="I6708" s="163"/>
      <c r="J6708" s="173"/>
      <c r="K6708" s="31"/>
      <c r="L6708" s="31"/>
      <c r="M6708" s="174"/>
      <c r="N6708" s="31"/>
      <c r="O6708" s="173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</row>
    <row r="6709">
      <c r="A6709" s="31"/>
      <c r="B6709" s="163"/>
      <c r="C6709" s="31"/>
      <c r="D6709" s="163"/>
      <c r="E6709" s="31"/>
      <c r="F6709" s="31"/>
      <c r="G6709" s="163"/>
      <c r="H6709" s="31"/>
      <c r="I6709" s="163"/>
      <c r="J6709" s="173"/>
      <c r="K6709" s="31"/>
      <c r="L6709" s="31"/>
      <c r="M6709" s="174"/>
      <c r="N6709" s="31"/>
      <c r="O6709" s="173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</row>
    <row r="6710">
      <c r="A6710" s="31"/>
      <c r="B6710" s="163"/>
      <c r="C6710" s="31"/>
      <c r="D6710" s="163"/>
      <c r="E6710" s="31"/>
      <c r="F6710" s="31"/>
      <c r="G6710" s="163"/>
      <c r="H6710" s="31"/>
      <c r="I6710" s="163"/>
      <c r="J6710" s="173"/>
      <c r="K6710" s="31"/>
      <c r="L6710" s="31"/>
      <c r="M6710" s="174"/>
      <c r="N6710" s="31"/>
      <c r="O6710" s="173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</row>
    <row r="6711">
      <c r="A6711" s="175"/>
      <c r="B6711" s="4"/>
      <c r="C6711" s="1"/>
      <c r="D6711" s="4"/>
      <c r="E6711" s="1"/>
      <c r="F6711" s="1"/>
      <c r="G6711" s="4"/>
      <c r="H6711" s="1"/>
      <c r="I6711" s="4"/>
      <c r="J6711" s="4"/>
      <c r="K6711" s="1"/>
      <c r="L6711" s="1"/>
      <c r="M6711" s="171"/>
      <c r="N6711" s="1"/>
      <c r="O6711" s="4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</row>
    <row r="6712">
      <c r="A6712" s="31"/>
      <c r="B6712" s="163"/>
      <c r="C6712" s="31"/>
      <c r="D6712" s="163"/>
      <c r="E6712" s="31"/>
      <c r="F6712" s="31"/>
      <c r="G6712" s="163"/>
      <c r="H6712" s="31"/>
      <c r="I6712" s="163"/>
      <c r="J6712" s="173"/>
      <c r="K6712" s="31"/>
      <c r="L6712" s="31"/>
      <c r="M6712" s="174"/>
      <c r="N6712" s="31"/>
      <c r="O6712" s="173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</row>
    <row r="6713">
      <c r="A6713" s="31"/>
      <c r="B6713" s="163"/>
      <c r="C6713" s="31"/>
      <c r="D6713" s="163"/>
      <c r="E6713" s="31"/>
      <c r="F6713" s="31"/>
      <c r="G6713" s="163"/>
      <c r="H6713" s="31"/>
      <c r="I6713" s="163"/>
      <c r="J6713" s="173"/>
      <c r="K6713" s="31"/>
      <c r="L6713" s="31"/>
      <c r="M6713" s="174"/>
      <c r="N6713" s="31"/>
      <c r="O6713" s="173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</row>
    <row r="6714">
      <c r="A6714" s="175"/>
      <c r="B6714" s="4"/>
      <c r="C6714" s="1"/>
      <c r="D6714" s="4"/>
      <c r="E6714" s="1"/>
      <c r="F6714" s="1"/>
      <c r="G6714" s="4"/>
      <c r="H6714" s="1"/>
      <c r="I6714" s="4"/>
      <c r="J6714" s="4"/>
      <c r="K6714" s="1"/>
      <c r="L6714" s="1"/>
      <c r="M6714" s="171"/>
      <c r="N6714" s="1"/>
      <c r="O6714" s="4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</row>
    <row r="6715">
      <c r="A6715" s="31"/>
      <c r="B6715" s="163"/>
      <c r="C6715" s="31"/>
      <c r="D6715" s="163"/>
      <c r="E6715" s="31"/>
      <c r="F6715" s="31"/>
      <c r="G6715" s="163"/>
      <c r="H6715" s="31"/>
      <c r="I6715" s="163"/>
      <c r="J6715" s="173"/>
      <c r="K6715" s="31"/>
      <c r="L6715" s="31"/>
      <c r="M6715" s="174"/>
      <c r="N6715" s="31"/>
      <c r="O6715" s="173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</row>
    <row r="6716">
      <c r="A6716" s="31"/>
      <c r="B6716" s="163"/>
      <c r="C6716" s="31"/>
      <c r="D6716" s="163"/>
      <c r="E6716" s="31"/>
      <c r="F6716" s="31"/>
      <c r="G6716" s="163"/>
      <c r="H6716" s="31"/>
      <c r="I6716" s="163"/>
      <c r="J6716" s="173"/>
      <c r="K6716" s="31"/>
      <c r="L6716" s="31"/>
      <c r="M6716" s="174"/>
      <c r="N6716" s="31"/>
      <c r="O6716" s="173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</row>
    <row r="6717">
      <c r="A6717" s="31"/>
      <c r="B6717" s="163"/>
      <c r="C6717" s="31"/>
      <c r="D6717" s="163"/>
      <c r="E6717" s="31"/>
      <c r="F6717" s="31"/>
      <c r="G6717" s="163"/>
      <c r="H6717" s="31"/>
      <c r="I6717" s="163"/>
      <c r="J6717" s="173"/>
      <c r="K6717" s="31"/>
      <c r="L6717" s="31"/>
      <c r="M6717" s="174"/>
      <c r="N6717" s="31"/>
      <c r="O6717" s="173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</row>
    <row r="6718">
      <c r="A6718" s="31"/>
      <c r="B6718" s="163"/>
      <c r="C6718" s="31"/>
      <c r="D6718" s="163"/>
      <c r="E6718" s="31"/>
      <c r="F6718" s="31"/>
      <c r="G6718" s="163"/>
      <c r="H6718" s="31"/>
      <c r="I6718" s="163"/>
      <c r="J6718" s="173"/>
      <c r="K6718" s="31"/>
      <c r="L6718" s="31"/>
      <c r="M6718" s="174"/>
      <c r="N6718" s="31"/>
      <c r="O6718" s="173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</row>
    <row r="6719">
      <c r="A6719" s="31"/>
      <c r="B6719" s="163"/>
      <c r="C6719" s="31"/>
      <c r="D6719" s="163"/>
      <c r="E6719" s="31"/>
      <c r="F6719" s="31"/>
      <c r="G6719" s="163"/>
      <c r="H6719" s="31"/>
      <c r="I6719" s="163"/>
      <c r="J6719" s="173"/>
      <c r="K6719" s="31"/>
      <c r="L6719" s="31"/>
      <c r="M6719" s="174"/>
      <c r="N6719" s="31"/>
      <c r="O6719" s="173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</row>
    <row r="6720">
      <c r="A6720" s="175"/>
      <c r="B6720" s="4"/>
      <c r="C6720" s="1"/>
      <c r="D6720" s="4"/>
      <c r="E6720" s="1"/>
      <c r="F6720" s="1"/>
      <c r="G6720" s="4"/>
      <c r="H6720" s="1"/>
      <c r="I6720" s="4"/>
      <c r="J6720" s="4"/>
      <c r="K6720" s="1"/>
      <c r="L6720" s="1"/>
      <c r="M6720" s="171"/>
      <c r="N6720" s="1"/>
      <c r="O6720" s="4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</row>
    <row r="6721">
      <c r="A6721" s="31"/>
      <c r="B6721" s="163"/>
      <c r="C6721" s="31"/>
      <c r="D6721" s="163"/>
      <c r="E6721" s="31"/>
      <c r="F6721" s="31"/>
      <c r="G6721" s="163"/>
      <c r="H6721" s="31"/>
      <c r="I6721" s="163"/>
      <c r="J6721" s="173"/>
      <c r="K6721" s="31"/>
      <c r="L6721" s="31"/>
      <c r="M6721" s="174"/>
      <c r="N6721" s="31"/>
      <c r="O6721" s="173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</row>
    <row r="6722">
      <c r="A6722" s="31"/>
      <c r="B6722" s="163"/>
      <c r="C6722" s="31"/>
      <c r="D6722" s="163"/>
      <c r="E6722" s="31"/>
      <c r="F6722" s="31"/>
      <c r="G6722" s="163"/>
      <c r="H6722" s="31"/>
      <c r="I6722" s="163"/>
      <c r="J6722" s="173"/>
      <c r="K6722" s="31"/>
      <c r="L6722" s="31"/>
      <c r="M6722" s="174"/>
      <c r="N6722" s="31"/>
      <c r="O6722" s="173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</row>
    <row r="6723">
      <c r="A6723" s="31"/>
      <c r="B6723" s="163"/>
      <c r="C6723" s="31"/>
      <c r="D6723" s="163"/>
      <c r="E6723" s="31"/>
      <c r="F6723" s="31"/>
      <c r="G6723" s="163"/>
      <c r="H6723" s="31"/>
      <c r="I6723" s="163"/>
      <c r="J6723" s="173"/>
      <c r="K6723" s="31"/>
      <c r="L6723" s="31"/>
      <c r="M6723" s="174"/>
      <c r="N6723" s="31"/>
      <c r="O6723" s="173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</row>
    <row r="6724">
      <c r="A6724" s="31"/>
      <c r="B6724" s="163"/>
      <c r="C6724" s="31"/>
      <c r="D6724" s="163"/>
      <c r="E6724" s="31"/>
      <c r="F6724" s="31"/>
      <c r="G6724" s="163"/>
      <c r="H6724" s="31"/>
      <c r="I6724" s="163"/>
      <c r="J6724" s="173"/>
      <c r="K6724" s="31"/>
      <c r="L6724" s="31"/>
      <c r="M6724" s="174"/>
      <c r="N6724" s="31"/>
      <c r="O6724" s="173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</row>
    <row r="6725">
      <c r="A6725" s="31"/>
      <c r="B6725" s="163"/>
      <c r="C6725" s="31"/>
      <c r="D6725" s="163"/>
      <c r="E6725" s="31"/>
      <c r="F6725" s="31"/>
      <c r="G6725" s="163"/>
      <c r="H6725" s="31"/>
      <c r="I6725" s="163"/>
      <c r="J6725" s="173"/>
      <c r="K6725" s="31"/>
      <c r="L6725" s="31"/>
      <c r="M6725" s="174"/>
      <c r="N6725" s="31"/>
      <c r="O6725" s="173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</row>
    <row r="6726">
      <c r="A6726" s="175"/>
      <c r="B6726" s="4"/>
      <c r="C6726" s="1"/>
      <c r="D6726" s="4"/>
      <c r="E6726" s="1"/>
      <c r="F6726" s="1"/>
      <c r="G6726" s="4"/>
      <c r="H6726" s="1"/>
      <c r="I6726" s="4"/>
      <c r="J6726" s="4"/>
      <c r="K6726" s="1"/>
      <c r="L6726" s="1"/>
      <c r="M6726" s="171"/>
      <c r="N6726" s="1"/>
      <c r="O6726" s="4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</row>
    <row r="6727">
      <c r="A6727" s="31"/>
      <c r="B6727" s="163"/>
      <c r="C6727" s="31"/>
      <c r="D6727" s="163"/>
      <c r="E6727" s="31"/>
      <c r="F6727" s="31"/>
      <c r="G6727" s="163"/>
      <c r="H6727" s="31"/>
      <c r="I6727" s="163"/>
      <c r="J6727" s="173"/>
      <c r="K6727" s="31"/>
      <c r="L6727" s="31"/>
      <c r="M6727" s="174"/>
      <c r="N6727" s="31"/>
      <c r="O6727" s="173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</row>
    <row r="6728">
      <c r="A6728" s="175"/>
      <c r="B6728" s="4"/>
      <c r="C6728" s="1"/>
      <c r="D6728" s="4"/>
      <c r="E6728" s="1"/>
      <c r="F6728" s="1"/>
      <c r="G6728" s="4"/>
      <c r="H6728" s="1"/>
      <c r="I6728" s="4"/>
      <c r="J6728" s="4"/>
      <c r="K6728" s="1"/>
      <c r="L6728" s="1"/>
      <c r="M6728" s="171"/>
      <c r="N6728" s="1"/>
      <c r="O6728" s="4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</row>
    <row r="6729">
      <c r="A6729" s="175"/>
      <c r="B6729" s="4"/>
      <c r="C6729" s="1"/>
      <c r="D6729" s="4"/>
      <c r="E6729" s="1"/>
      <c r="F6729" s="1"/>
      <c r="G6729" s="4"/>
      <c r="H6729" s="1"/>
      <c r="I6729" s="4"/>
      <c r="J6729" s="4"/>
      <c r="K6729" s="1"/>
      <c r="L6729" s="1"/>
      <c r="M6729" s="171"/>
      <c r="N6729" s="1"/>
      <c r="O6729" s="4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</row>
    <row r="6730">
      <c r="A6730" s="31"/>
      <c r="B6730" s="163"/>
      <c r="C6730" s="31"/>
      <c r="D6730" s="163"/>
      <c r="E6730" s="31"/>
      <c r="F6730" s="31"/>
      <c r="G6730" s="163"/>
      <c r="H6730" s="31"/>
      <c r="I6730" s="163"/>
      <c r="J6730" s="173"/>
      <c r="K6730" s="31"/>
      <c r="L6730" s="31"/>
      <c r="M6730" s="174"/>
      <c r="N6730" s="31"/>
      <c r="O6730" s="173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</row>
    <row r="6731">
      <c r="A6731" s="175"/>
      <c r="B6731" s="4"/>
      <c r="C6731" s="1"/>
      <c r="D6731" s="4"/>
      <c r="E6731" s="1"/>
      <c r="F6731" s="1"/>
      <c r="G6731" s="4"/>
      <c r="H6731" s="1"/>
      <c r="I6731" s="4"/>
      <c r="J6731" s="4"/>
      <c r="K6731" s="1"/>
      <c r="L6731" s="1"/>
      <c r="M6731" s="171"/>
      <c r="N6731" s="1"/>
      <c r="O6731" s="4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</row>
    <row r="6732">
      <c r="A6732" s="31"/>
      <c r="B6732" s="163"/>
      <c r="C6732" s="31"/>
      <c r="D6732" s="163"/>
      <c r="E6732" s="31"/>
      <c r="F6732" s="31"/>
      <c r="G6732" s="163"/>
      <c r="H6732" s="31"/>
      <c r="I6732" s="163"/>
      <c r="J6732" s="173"/>
      <c r="K6732" s="31"/>
      <c r="L6732" s="31"/>
      <c r="M6732" s="174"/>
      <c r="N6732" s="31"/>
      <c r="O6732" s="173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</row>
    <row r="6733">
      <c r="A6733" s="31"/>
      <c r="B6733" s="163"/>
      <c r="C6733" s="31"/>
      <c r="D6733" s="163"/>
      <c r="E6733" s="31"/>
      <c r="F6733" s="31"/>
      <c r="G6733" s="163"/>
      <c r="H6733" s="31"/>
      <c r="I6733" s="163"/>
      <c r="J6733" s="173"/>
      <c r="K6733" s="31"/>
      <c r="L6733" s="31"/>
      <c r="M6733" s="174"/>
      <c r="N6733" s="31"/>
      <c r="O6733" s="173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</row>
    <row r="6734">
      <c r="A6734" s="31"/>
      <c r="B6734" s="163"/>
      <c r="C6734" s="31"/>
      <c r="D6734" s="163"/>
      <c r="E6734" s="31"/>
      <c r="F6734" s="31"/>
      <c r="G6734" s="163"/>
      <c r="H6734" s="31"/>
      <c r="I6734" s="163"/>
      <c r="J6734" s="173"/>
      <c r="K6734" s="31"/>
      <c r="L6734" s="31"/>
      <c r="M6734" s="174"/>
      <c r="N6734" s="31"/>
      <c r="O6734" s="173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</row>
    <row r="6735">
      <c r="A6735" s="31"/>
      <c r="B6735" s="163"/>
      <c r="C6735" s="31"/>
      <c r="D6735" s="163"/>
      <c r="E6735" s="31"/>
      <c r="F6735" s="31"/>
      <c r="G6735" s="163"/>
      <c r="H6735" s="31"/>
      <c r="I6735" s="163"/>
      <c r="J6735" s="173"/>
      <c r="K6735" s="31"/>
      <c r="L6735" s="31"/>
      <c r="M6735" s="174"/>
      <c r="N6735" s="31"/>
      <c r="O6735" s="173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</row>
    <row r="6736">
      <c r="A6736" s="175"/>
      <c r="B6736" s="4"/>
      <c r="C6736" s="1"/>
      <c r="D6736" s="4"/>
      <c r="E6736" s="1"/>
      <c r="F6736" s="1"/>
      <c r="G6736" s="4"/>
      <c r="H6736" s="1"/>
      <c r="I6736" s="4"/>
      <c r="J6736" s="4"/>
      <c r="K6736" s="1"/>
      <c r="L6736" s="1"/>
      <c r="M6736" s="171"/>
      <c r="N6736" s="1"/>
      <c r="O6736" s="4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</row>
    <row r="6737">
      <c r="A6737" s="31"/>
      <c r="B6737" s="163"/>
      <c r="C6737" s="31"/>
      <c r="D6737" s="163"/>
      <c r="E6737" s="31"/>
      <c r="F6737" s="31"/>
      <c r="G6737" s="163"/>
      <c r="H6737" s="31"/>
      <c r="I6737" s="163"/>
      <c r="J6737" s="173"/>
      <c r="K6737" s="31"/>
      <c r="L6737" s="31"/>
      <c r="M6737" s="174"/>
      <c r="N6737" s="31"/>
      <c r="O6737" s="173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</row>
    <row r="6738">
      <c r="A6738" s="31"/>
      <c r="B6738" s="163"/>
      <c r="C6738" s="31"/>
      <c r="D6738" s="163"/>
      <c r="E6738" s="31"/>
      <c r="F6738" s="31"/>
      <c r="G6738" s="163"/>
      <c r="H6738" s="31"/>
      <c r="I6738" s="163"/>
      <c r="J6738" s="173"/>
      <c r="K6738" s="31"/>
      <c r="L6738" s="31"/>
      <c r="M6738" s="174"/>
      <c r="N6738" s="31"/>
      <c r="O6738" s="173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</row>
    <row r="6739">
      <c r="A6739" s="31"/>
      <c r="B6739" s="163"/>
      <c r="C6739" s="31"/>
      <c r="D6739" s="163"/>
      <c r="E6739" s="31"/>
      <c r="F6739" s="31"/>
      <c r="G6739" s="163"/>
      <c r="H6739" s="31"/>
      <c r="I6739" s="163"/>
      <c r="J6739" s="173"/>
      <c r="K6739" s="31"/>
      <c r="L6739" s="31"/>
      <c r="M6739" s="174"/>
      <c r="N6739" s="31"/>
      <c r="O6739" s="173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</row>
    <row r="6740">
      <c r="A6740" s="31"/>
      <c r="B6740" s="163"/>
      <c r="C6740" s="31"/>
      <c r="D6740" s="163"/>
      <c r="E6740" s="31"/>
      <c r="F6740" s="31"/>
      <c r="G6740" s="163"/>
      <c r="H6740" s="31"/>
      <c r="I6740" s="163"/>
      <c r="J6740" s="173"/>
      <c r="K6740" s="31"/>
      <c r="L6740" s="31"/>
      <c r="M6740" s="174"/>
      <c r="N6740" s="31"/>
      <c r="O6740" s="173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</row>
    <row r="6741">
      <c r="A6741" s="31"/>
      <c r="B6741" s="163"/>
      <c r="C6741" s="31"/>
      <c r="D6741" s="163"/>
      <c r="E6741" s="31"/>
      <c r="F6741" s="31"/>
      <c r="G6741" s="163"/>
      <c r="H6741" s="31"/>
      <c r="I6741" s="163"/>
      <c r="J6741" s="173"/>
      <c r="K6741" s="31"/>
      <c r="L6741" s="31"/>
      <c r="M6741" s="174"/>
      <c r="N6741" s="31"/>
      <c r="O6741" s="173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</row>
    <row r="6742">
      <c r="A6742" s="175"/>
      <c r="B6742" s="4"/>
      <c r="C6742" s="1"/>
      <c r="D6742" s="4"/>
      <c r="E6742" s="1"/>
      <c r="F6742" s="1"/>
      <c r="G6742" s="4"/>
      <c r="H6742" s="1"/>
      <c r="I6742" s="4"/>
      <c r="J6742" s="4"/>
      <c r="K6742" s="1"/>
      <c r="L6742" s="1"/>
      <c r="M6742" s="171"/>
      <c r="N6742" s="1"/>
      <c r="O6742" s="4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</row>
    <row r="6743">
      <c r="A6743" s="31"/>
      <c r="B6743" s="163"/>
      <c r="C6743" s="31"/>
      <c r="D6743" s="163"/>
      <c r="E6743" s="31"/>
      <c r="F6743" s="31"/>
      <c r="G6743" s="163"/>
      <c r="H6743" s="31"/>
      <c r="I6743" s="163"/>
      <c r="J6743" s="173"/>
      <c r="K6743" s="31"/>
      <c r="L6743" s="31"/>
      <c r="M6743" s="174"/>
      <c r="N6743" s="31"/>
      <c r="O6743" s="173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</row>
    <row r="6744">
      <c r="A6744" s="31"/>
      <c r="B6744" s="163"/>
      <c r="C6744" s="31"/>
      <c r="D6744" s="163"/>
      <c r="E6744" s="31"/>
      <c r="F6744" s="31"/>
      <c r="G6744" s="163"/>
      <c r="H6744" s="31"/>
      <c r="I6744" s="163"/>
      <c r="J6744" s="173"/>
      <c r="K6744" s="31"/>
      <c r="L6744" s="31"/>
      <c r="M6744" s="174"/>
      <c r="N6744" s="31"/>
      <c r="O6744" s="173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</row>
    <row r="6745">
      <c r="A6745" s="175"/>
      <c r="B6745" s="4"/>
      <c r="C6745" s="1"/>
      <c r="D6745" s="4"/>
      <c r="E6745" s="1"/>
      <c r="F6745" s="1"/>
      <c r="G6745" s="4"/>
      <c r="H6745" s="1"/>
      <c r="I6745" s="4"/>
      <c r="J6745" s="4"/>
      <c r="K6745" s="1"/>
      <c r="L6745" s="1"/>
      <c r="M6745" s="171"/>
      <c r="N6745" s="1"/>
      <c r="O6745" s="4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</row>
    <row r="6746">
      <c r="A6746" s="31"/>
      <c r="B6746" s="163"/>
      <c r="C6746" s="31"/>
      <c r="D6746" s="163"/>
      <c r="E6746" s="31"/>
      <c r="F6746" s="31"/>
      <c r="G6746" s="163"/>
      <c r="H6746" s="31"/>
      <c r="I6746" s="163"/>
      <c r="J6746" s="173"/>
      <c r="K6746" s="31"/>
      <c r="L6746" s="31"/>
      <c r="M6746" s="174"/>
      <c r="N6746" s="31"/>
      <c r="O6746" s="173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</row>
    <row r="6747">
      <c r="A6747" s="31"/>
      <c r="B6747" s="163"/>
      <c r="C6747" s="31"/>
      <c r="D6747" s="163"/>
      <c r="E6747" s="31"/>
      <c r="F6747" s="31"/>
      <c r="G6747" s="163"/>
      <c r="H6747" s="31"/>
      <c r="I6747" s="163"/>
      <c r="J6747" s="173"/>
      <c r="K6747" s="31"/>
      <c r="L6747" s="31"/>
      <c r="M6747" s="174"/>
      <c r="N6747" s="31"/>
      <c r="O6747" s="173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</row>
    <row r="6748">
      <c r="A6748" s="175"/>
      <c r="B6748" s="4"/>
      <c r="C6748" s="1"/>
      <c r="D6748" s="4"/>
      <c r="E6748" s="1"/>
      <c r="F6748" s="1"/>
      <c r="G6748" s="4"/>
      <c r="H6748" s="1"/>
      <c r="I6748" s="4"/>
      <c r="J6748" s="4"/>
      <c r="K6748" s="1"/>
      <c r="L6748" s="1"/>
      <c r="M6748" s="171"/>
      <c r="N6748" s="1"/>
      <c r="O6748" s="4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</row>
    <row r="6749">
      <c r="A6749" s="31"/>
      <c r="B6749" s="163"/>
      <c r="C6749" s="31"/>
      <c r="D6749" s="163"/>
      <c r="E6749" s="31"/>
      <c r="F6749" s="31"/>
      <c r="G6749" s="163"/>
      <c r="H6749" s="31"/>
      <c r="I6749" s="163"/>
      <c r="J6749" s="173"/>
      <c r="K6749" s="31"/>
      <c r="L6749" s="31"/>
      <c r="M6749" s="174"/>
      <c r="N6749" s="31"/>
      <c r="O6749" s="173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</row>
    <row r="6750">
      <c r="A6750" s="31"/>
      <c r="B6750" s="163"/>
      <c r="C6750" s="31"/>
      <c r="D6750" s="163"/>
      <c r="E6750" s="31"/>
      <c r="F6750" s="31"/>
      <c r="G6750" s="163"/>
      <c r="H6750" s="31"/>
      <c r="I6750" s="163"/>
      <c r="J6750" s="173"/>
      <c r="K6750" s="31"/>
      <c r="L6750" s="31"/>
      <c r="M6750" s="174"/>
      <c r="N6750" s="31"/>
      <c r="O6750" s="173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</row>
    <row r="6751">
      <c r="A6751" s="175"/>
      <c r="B6751" s="4"/>
      <c r="C6751" s="1"/>
      <c r="D6751" s="4"/>
      <c r="E6751" s="1"/>
      <c r="F6751" s="1"/>
      <c r="G6751" s="4"/>
      <c r="H6751" s="1"/>
      <c r="I6751" s="4"/>
      <c r="J6751" s="4"/>
      <c r="K6751" s="1"/>
      <c r="L6751" s="1"/>
      <c r="M6751" s="171"/>
      <c r="N6751" s="1"/>
      <c r="O6751" s="4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</row>
    <row r="6752">
      <c r="A6752" s="31"/>
      <c r="B6752" s="163"/>
      <c r="C6752" s="31"/>
      <c r="D6752" s="163"/>
      <c r="E6752" s="31"/>
      <c r="F6752" s="31"/>
      <c r="G6752" s="163"/>
      <c r="H6752" s="31"/>
      <c r="I6752" s="163"/>
      <c r="J6752" s="173"/>
      <c r="K6752" s="31"/>
      <c r="L6752" s="31"/>
      <c r="M6752" s="174"/>
      <c r="N6752" s="31"/>
      <c r="O6752" s="173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</row>
    <row r="6753">
      <c r="A6753" s="175"/>
      <c r="B6753" s="4"/>
      <c r="C6753" s="1"/>
      <c r="D6753" s="4"/>
      <c r="E6753" s="1"/>
      <c r="F6753" s="1"/>
      <c r="G6753" s="4"/>
      <c r="H6753" s="1"/>
      <c r="I6753" s="4"/>
      <c r="J6753" s="4"/>
      <c r="K6753" s="1"/>
      <c r="L6753" s="1"/>
      <c r="M6753" s="171"/>
      <c r="N6753" s="1"/>
      <c r="O6753" s="4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</row>
    <row r="6754">
      <c r="A6754" s="31"/>
      <c r="B6754" s="163"/>
      <c r="C6754" s="31"/>
      <c r="D6754" s="163"/>
      <c r="E6754" s="31"/>
      <c r="F6754" s="31"/>
      <c r="G6754" s="163"/>
      <c r="H6754" s="31"/>
      <c r="I6754" s="163"/>
      <c r="J6754" s="173"/>
      <c r="K6754" s="31"/>
      <c r="L6754" s="31"/>
      <c r="M6754" s="174"/>
      <c r="N6754" s="31"/>
      <c r="O6754" s="173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</row>
    <row r="6755">
      <c r="A6755" s="175"/>
      <c r="B6755" s="4"/>
      <c r="C6755" s="1"/>
      <c r="D6755" s="4"/>
      <c r="E6755" s="1"/>
      <c r="F6755" s="1"/>
      <c r="G6755" s="4"/>
      <c r="H6755" s="1"/>
      <c r="I6755" s="4"/>
      <c r="J6755" s="4"/>
      <c r="K6755" s="1"/>
      <c r="L6755" s="1"/>
      <c r="M6755" s="171"/>
      <c r="N6755" s="1"/>
      <c r="O6755" s="4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</row>
    <row r="6756">
      <c r="A6756" s="31"/>
      <c r="B6756" s="163"/>
      <c r="C6756" s="31"/>
      <c r="D6756" s="163"/>
      <c r="E6756" s="31"/>
      <c r="F6756" s="31"/>
      <c r="G6756" s="163"/>
      <c r="H6756" s="31"/>
      <c r="I6756" s="163"/>
      <c r="J6756" s="173"/>
      <c r="K6756" s="31"/>
      <c r="L6756" s="31"/>
      <c r="M6756" s="174"/>
      <c r="N6756" s="31"/>
      <c r="O6756" s="173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</row>
    <row r="6757">
      <c r="A6757" s="175"/>
      <c r="B6757" s="4"/>
      <c r="C6757" s="1"/>
      <c r="D6757" s="4"/>
      <c r="E6757" s="1"/>
      <c r="F6757" s="1"/>
      <c r="G6757" s="4"/>
      <c r="H6757" s="1"/>
      <c r="I6757" s="4"/>
      <c r="J6757" s="4"/>
      <c r="K6757" s="1"/>
      <c r="L6757" s="1"/>
      <c r="M6757" s="171"/>
      <c r="N6757" s="1"/>
      <c r="O6757" s="4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</row>
    <row r="6758">
      <c r="A6758" s="31"/>
      <c r="B6758" s="163"/>
      <c r="C6758" s="31"/>
      <c r="D6758" s="163"/>
      <c r="E6758" s="31"/>
      <c r="F6758" s="31"/>
      <c r="G6758" s="163"/>
      <c r="H6758" s="31"/>
      <c r="I6758" s="163"/>
      <c r="J6758" s="173"/>
      <c r="K6758" s="31"/>
      <c r="L6758" s="31"/>
      <c r="M6758" s="174"/>
      <c r="N6758" s="31"/>
      <c r="O6758" s="173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</row>
    <row r="6759">
      <c r="A6759" s="175"/>
      <c r="B6759" s="4"/>
      <c r="C6759" s="1"/>
      <c r="D6759" s="4"/>
      <c r="E6759" s="1"/>
      <c r="F6759" s="1"/>
      <c r="G6759" s="4"/>
      <c r="H6759" s="1"/>
      <c r="I6759" s="4"/>
      <c r="J6759" s="4"/>
      <c r="K6759" s="1"/>
      <c r="L6759" s="1"/>
      <c r="M6759" s="171"/>
      <c r="N6759" s="1"/>
      <c r="O6759" s="4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</row>
    <row r="6760">
      <c r="A6760" s="31"/>
      <c r="B6760" s="163"/>
      <c r="C6760" s="31"/>
      <c r="D6760" s="163"/>
      <c r="E6760" s="31"/>
      <c r="F6760" s="31"/>
      <c r="G6760" s="163"/>
      <c r="H6760" s="31"/>
      <c r="I6760" s="163"/>
      <c r="J6760" s="173"/>
      <c r="K6760" s="31"/>
      <c r="L6760" s="31"/>
      <c r="M6760" s="174"/>
      <c r="N6760" s="31"/>
      <c r="O6760" s="173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</row>
    <row r="6761">
      <c r="A6761" s="175"/>
      <c r="B6761" s="4"/>
      <c r="C6761" s="1"/>
      <c r="D6761" s="4"/>
      <c r="E6761" s="1"/>
      <c r="F6761" s="1"/>
      <c r="G6761" s="4"/>
      <c r="H6761" s="1"/>
      <c r="I6761" s="4"/>
      <c r="J6761" s="4"/>
      <c r="K6761" s="1"/>
      <c r="L6761" s="1"/>
      <c r="M6761" s="171"/>
      <c r="N6761" s="1"/>
      <c r="O6761" s="4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</row>
    <row r="6762">
      <c r="A6762" s="31"/>
      <c r="B6762" s="163"/>
      <c r="C6762" s="31"/>
      <c r="D6762" s="163"/>
      <c r="E6762" s="31"/>
      <c r="F6762" s="31"/>
      <c r="G6762" s="163"/>
      <c r="H6762" s="31"/>
      <c r="I6762" s="163"/>
      <c r="J6762" s="173"/>
      <c r="K6762" s="31"/>
      <c r="L6762" s="31"/>
      <c r="M6762" s="174"/>
      <c r="N6762" s="31"/>
      <c r="O6762" s="173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</row>
    <row r="6763">
      <c r="A6763" s="175"/>
      <c r="B6763" s="4"/>
      <c r="C6763" s="1"/>
      <c r="D6763" s="4"/>
      <c r="E6763" s="1"/>
      <c r="F6763" s="1"/>
      <c r="G6763" s="4"/>
      <c r="H6763" s="1"/>
      <c r="I6763" s="4"/>
      <c r="J6763" s="4"/>
      <c r="K6763" s="1"/>
      <c r="L6763" s="1"/>
      <c r="M6763" s="171"/>
      <c r="N6763" s="1"/>
      <c r="O6763" s="4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</row>
    <row r="6764">
      <c r="A6764" s="31"/>
      <c r="B6764" s="163"/>
      <c r="C6764" s="31"/>
      <c r="D6764" s="163"/>
      <c r="E6764" s="31"/>
      <c r="F6764" s="31"/>
      <c r="G6764" s="163"/>
      <c r="H6764" s="31"/>
      <c r="I6764" s="163"/>
      <c r="J6764" s="173"/>
      <c r="K6764" s="31"/>
      <c r="L6764" s="31"/>
      <c r="M6764" s="174"/>
      <c r="N6764" s="31"/>
      <c r="O6764" s="173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</row>
    <row r="6765">
      <c r="A6765" s="175"/>
      <c r="B6765" s="4"/>
      <c r="C6765" s="1"/>
      <c r="D6765" s="4"/>
      <c r="E6765" s="1"/>
      <c r="F6765" s="1"/>
      <c r="G6765" s="4"/>
      <c r="H6765" s="1"/>
      <c r="I6765" s="4"/>
      <c r="J6765" s="4"/>
      <c r="K6765" s="1"/>
      <c r="L6765" s="1"/>
      <c r="M6765" s="171"/>
      <c r="N6765" s="1"/>
      <c r="O6765" s="4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</row>
    <row r="6766">
      <c r="A6766" s="31"/>
      <c r="B6766" s="163"/>
      <c r="C6766" s="31"/>
      <c r="D6766" s="163"/>
      <c r="E6766" s="31"/>
      <c r="F6766" s="31"/>
      <c r="G6766" s="163"/>
      <c r="H6766" s="31"/>
      <c r="I6766" s="163"/>
      <c r="J6766" s="173"/>
      <c r="K6766" s="31"/>
      <c r="L6766" s="31"/>
      <c r="M6766" s="174"/>
      <c r="N6766" s="31"/>
      <c r="O6766" s="173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</row>
    <row r="6767">
      <c r="A6767" s="175"/>
      <c r="B6767" s="4"/>
      <c r="C6767" s="1"/>
      <c r="D6767" s="4"/>
      <c r="E6767" s="1"/>
      <c r="F6767" s="1"/>
      <c r="G6767" s="4"/>
      <c r="H6767" s="1"/>
      <c r="I6767" s="4"/>
      <c r="J6767" s="4"/>
      <c r="K6767" s="1"/>
      <c r="L6767" s="1"/>
      <c r="M6767" s="171"/>
      <c r="N6767" s="1"/>
      <c r="O6767" s="4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</row>
    <row r="6768">
      <c r="A6768" s="31"/>
      <c r="B6768" s="163"/>
      <c r="C6768" s="31"/>
      <c r="D6768" s="163"/>
      <c r="E6768" s="31"/>
      <c r="F6768" s="31"/>
      <c r="G6768" s="163"/>
      <c r="H6768" s="31"/>
      <c r="I6768" s="163"/>
      <c r="J6768" s="173"/>
      <c r="K6768" s="31"/>
      <c r="L6768" s="31"/>
      <c r="M6768" s="174"/>
      <c r="N6768" s="31"/>
      <c r="O6768" s="173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</row>
    <row r="6769">
      <c r="A6769" s="175"/>
      <c r="B6769" s="4"/>
      <c r="C6769" s="1"/>
      <c r="D6769" s="4"/>
      <c r="E6769" s="1"/>
      <c r="F6769" s="1"/>
      <c r="G6769" s="4"/>
      <c r="H6769" s="1"/>
      <c r="I6769" s="4"/>
      <c r="J6769" s="4"/>
      <c r="K6769" s="1"/>
      <c r="L6769" s="1"/>
      <c r="M6769" s="171"/>
      <c r="N6769" s="1"/>
      <c r="O6769" s="4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</row>
    <row r="6770">
      <c r="A6770" s="31"/>
      <c r="B6770" s="163"/>
      <c r="C6770" s="31"/>
      <c r="D6770" s="163"/>
      <c r="E6770" s="31"/>
      <c r="F6770" s="31"/>
      <c r="G6770" s="163"/>
      <c r="H6770" s="31"/>
      <c r="I6770" s="163"/>
      <c r="J6770" s="173"/>
      <c r="K6770" s="31"/>
      <c r="L6770" s="31"/>
      <c r="M6770" s="174"/>
      <c r="N6770" s="31"/>
      <c r="O6770" s="173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</row>
    <row r="6771">
      <c r="A6771" s="175"/>
      <c r="B6771" s="4"/>
      <c r="C6771" s="1"/>
      <c r="D6771" s="4"/>
      <c r="E6771" s="1"/>
      <c r="F6771" s="1"/>
      <c r="G6771" s="4"/>
      <c r="H6771" s="1"/>
      <c r="I6771" s="4"/>
      <c r="J6771" s="4"/>
      <c r="K6771" s="1"/>
      <c r="L6771" s="1"/>
      <c r="M6771" s="171"/>
      <c r="N6771" s="1"/>
      <c r="O6771" s="4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</row>
    <row r="6772">
      <c r="A6772" s="31"/>
      <c r="B6772" s="163"/>
      <c r="C6772" s="31"/>
      <c r="D6772" s="163"/>
      <c r="E6772" s="31"/>
      <c r="F6772" s="31"/>
      <c r="G6772" s="163"/>
      <c r="H6772" s="31"/>
      <c r="I6772" s="163"/>
      <c r="J6772" s="173"/>
      <c r="K6772" s="31"/>
      <c r="L6772" s="31"/>
      <c r="M6772" s="174"/>
      <c r="N6772" s="31"/>
      <c r="O6772" s="173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</row>
    <row r="6773">
      <c r="A6773" s="31"/>
      <c r="B6773" s="163"/>
      <c r="C6773" s="31"/>
      <c r="D6773" s="163"/>
      <c r="E6773" s="31"/>
      <c r="F6773" s="31"/>
      <c r="G6773" s="163"/>
      <c r="H6773" s="31"/>
      <c r="I6773" s="163"/>
      <c r="J6773" s="173"/>
      <c r="K6773" s="31"/>
      <c r="L6773" s="31"/>
      <c r="M6773" s="174"/>
      <c r="N6773" s="31"/>
      <c r="O6773" s="173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</row>
    <row r="6774">
      <c r="A6774" s="175"/>
      <c r="B6774" s="4"/>
      <c r="C6774" s="1"/>
      <c r="D6774" s="4"/>
      <c r="E6774" s="1"/>
      <c r="F6774" s="1"/>
      <c r="G6774" s="4"/>
      <c r="H6774" s="1"/>
      <c r="I6774" s="4"/>
      <c r="J6774" s="4"/>
      <c r="K6774" s="1"/>
      <c r="L6774" s="1"/>
      <c r="M6774" s="171"/>
      <c r="N6774" s="1"/>
      <c r="O6774" s="4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</row>
    <row r="6775">
      <c r="A6775" s="31"/>
      <c r="B6775" s="163"/>
      <c r="C6775" s="31"/>
      <c r="D6775" s="163"/>
      <c r="E6775" s="31"/>
      <c r="F6775" s="31"/>
      <c r="G6775" s="163"/>
      <c r="H6775" s="31"/>
      <c r="I6775" s="163"/>
      <c r="J6775" s="173"/>
      <c r="K6775" s="31"/>
      <c r="L6775" s="31"/>
      <c r="M6775" s="174"/>
      <c r="N6775" s="31"/>
      <c r="O6775" s="173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</row>
    <row r="6776">
      <c r="A6776" s="31"/>
      <c r="B6776" s="163"/>
      <c r="C6776" s="31"/>
      <c r="D6776" s="163"/>
      <c r="E6776" s="31"/>
      <c r="F6776" s="31"/>
      <c r="G6776" s="163"/>
      <c r="H6776" s="31"/>
      <c r="I6776" s="163"/>
      <c r="J6776" s="173"/>
      <c r="K6776" s="31"/>
      <c r="L6776" s="31"/>
      <c r="M6776" s="174"/>
      <c r="N6776" s="31"/>
      <c r="O6776" s="173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</row>
    <row r="6777">
      <c r="A6777" s="175"/>
      <c r="B6777" s="4"/>
      <c r="C6777" s="1"/>
      <c r="D6777" s="4"/>
      <c r="E6777" s="1"/>
      <c r="F6777" s="1"/>
      <c r="G6777" s="4"/>
      <c r="H6777" s="1"/>
      <c r="I6777" s="4"/>
      <c r="J6777" s="4"/>
      <c r="K6777" s="1"/>
      <c r="L6777" s="1"/>
      <c r="M6777" s="171"/>
      <c r="N6777" s="1"/>
      <c r="O6777" s="4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</row>
    <row r="6778">
      <c r="A6778" s="31"/>
      <c r="B6778" s="163"/>
      <c r="C6778" s="31"/>
      <c r="D6778" s="163"/>
      <c r="E6778" s="31"/>
      <c r="F6778" s="31"/>
      <c r="G6778" s="163"/>
      <c r="H6778" s="31"/>
      <c r="I6778" s="163"/>
      <c r="J6778" s="173"/>
      <c r="K6778" s="31"/>
      <c r="L6778" s="31"/>
      <c r="M6778" s="174"/>
      <c r="N6778" s="31"/>
      <c r="O6778" s="173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</row>
    <row r="6779">
      <c r="A6779" s="175"/>
      <c r="B6779" s="4"/>
      <c r="C6779" s="1"/>
      <c r="D6779" s="4"/>
      <c r="E6779" s="1"/>
      <c r="F6779" s="1"/>
      <c r="G6779" s="4"/>
      <c r="H6779" s="1"/>
      <c r="I6779" s="4"/>
      <c r="J6779" s="4"/>
      <c r="K6779" s="1"/>
      <c r="L6779" s="1"/>
      <c r="M6779" s="171"/>
      <c r="N6779" s="1"/>
      <c r="O6779" s="4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</row>
    <row r="6780">
      <c r="A6780" s="175"/>
      <c r="B6780" s="4"/>
      <c r="C6780" s="1"/>
      <c r="D6780" s="4"/>
      <c r="E6780" s="1"/>
      <c r="F6780" s="1"/>
      <c r="G6780" s="4"/>
      <c r="H6780" s="1"/>
      <c r="I6780" s="4"/>
      <c r="J6780" s="4"/>
      <c r="K6780" s="1"/>
      <c r="L6780" s="1"/>
      <c r="M6780" s="171"/>
      <c r="N6780" s="1"/>
      <c r="O6780" s="4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</row>
    <row r="6781">
      <c r="A6781" s="31"/>
      <c r="B6781" s="163"/>
      <c r="C6781" s="31"/>
      <c r="D6781" s="163"/>
      <c r="E6781" s="31"/>
      <c r="F6781" s="31"/>
      <c r="G6781" s="163"/>
      <c r="H6781" s="31"/>
      <c r="I6781" s="163"/>
      <c r="J6781" s="173"/>
      <c r="K6781" s="31"/>
      <c r="L6781" s="31"/>
      <c r="M6781" s="174"/>
      <c r="N6781" s="31"/>
      <c r="O6781" s="173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</row>
    <row r="6782">
      <c r="A6782" s="31"/>
      <c r="B6782" s="163"/>
      <c r="C6782" s="31"/>
      <c r="D6782" s="163"/>
      <c r="E6782" s="31"/>
      <c r="F6782" s="31"/>
      <c r="G6782" s="163"/>
      <c r="H6782" s="31"/>
      <c r="I6782" s="163"/>
      <c r="J6782" s="173"/>
      <c r="K6782" s="31"/>
      <c r="L6782" s="31"/>
      <c r="M6782" s="174"/>
      <c r="N6782" s="31"/>
      <c r="O6782" s="173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</row>
    <row r="6783">
      <c r="A6783" s="31"/>
      <c r="B6783" s="163"/>
      <c r="C6783" s="31"/>
      <c r="D6783" s="163"/>
      <c r="E6783" s="31"/>
      <c r="F6783" s="31"/>
      <c r="G6783" s="163"/>
      <c r="H6783" s="31"/>
      <c r="I6783" s="163"/>
      <c r="J6783" s="173"/>
      <c r="K6783" s="31"/>
      <c r="L6783" s="31"/>
      <c r="M6783" s="174"/>
      <c r="N6783" s="31"/>
      <c r="O6783" s="173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</row>
    <row r="6784">
      <c r="A6784" s="175"/>
      <c r="B6784" s="4"/>
      <c r="C6784" s="1"/>
      <c r="D6784" s="4"/>
      <c r="E6784" s="1"/>
      <c r="F6784" s="1"/>
      <c r="G6784" s="4"/>
      <c r="H6784" s="1"/>
      <c r="I6784" s="4"/>
      <c r="J6784" s="4"/>
      <c r="K6784" s="1"/>
      <c r="L6784" s="1"/>
      <c r="M6784" s="171"/>
      <c r="N6784" s="1"/>
      <c r="O6784" s="4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</row>
    <row r="6785">
      <c r="A6785" s="31"/>
      <c r="B6785" s="163"/>
      <c r="C6785" s="31"/>
      <c r="D6785" s="163"/>
      <c r="E6785" s="31"/>
      <c r="F6785" s="31"/>
      <c r="G6785" s="163"/>
      <c r="H6785" s="31"/>
      <c r="I6785" s="163"/>
      <c r="J6785" s="173"/>
      <c r="K6785" s="31"/>
      <c r="L6785" s="31"/>
      <c r="M6785" s="174"/>
      <c r="N6785" s="31"/>
      <c r="O6785" s="173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</row>
    <row r="6786">
      <c r="A6786" s="175"/>
      <c r="B6786" s="4"/>
      <c r="C6786" s="1"/>
      <c r="D6786" s="4"/>
      <c r="E6786" s="1"/>
      <c r="F6786" s="1"/>
      <c r="G6786" s="4"/>
      <c r="H6786" s="1"/>
      <c r="I6786" s="4"/>
      <c r="J6786" s="4"/>
      <c r="K6786" s="1"/>
      <c r="L6786" s="1"/>
      <c r="M6786" s="171"/>
      <c r="N6786" s="1"/>
      <c r="O6786" s="4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</row>
    <row r="6787">
      <c r="A6787" s="31"/>
      <c r="B6787" s="163"/>
      <c r="C6787" s="31"/>
      <c r="D6787" s="163"/>
      <c r="E6787" s="31"/>
      <c r="F6787" s="31"/>
      <c r="G6787" s="163"/>
      <c r="H6787" s="31"/>
      <c r="I6787" s="163"/>
      <c r="J6787" s="173"/>
      <c r="K6787" s="31"/>
      <c r="L6787" s="31"/>
      <c r="M6787" s="174"/>
      <c r="N6787" s="31"/>
      <c r="O6787" s="173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</row>
    <row r="6788">
      <c r="A6788" s="175"/>
      <c r="B6788" s="4"/>
      <c r="C6788" s="1"/>
      <c r="D6788" s="4"/>
      <c r="E6788" s="1"/>
      <c r="F6788" s="1"/>
      <c r="G6788" s="4"/>
      <c r="H6788" s="1"/>
      <c r="I6788" s="4"/>
      <c r="J6788" s="4"/>
      <c r="K6788" s="1"/>
      <c r="L6788" s="1"/>
      <c r="M6788" s="171"/>
      <c r="N6788" s="1"/>
      <c r="O6788" s="4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</row>
    <row r="6789">
      <c r="A6789" s="31"/>
      <c r="B6789" s="163"/>
      <c r="C6789" s="31"/>
      <c r="D6789" s="163"/>
      <c r="E6789" s="31"/>
      <c r="F6789" s="31"/>
      <c r="G6789" s="163"/>
      <c r="H6789" s="31"/>
      <c r="I6789" s="163"/>
      <c r="J6789" s="173"/>
      <c r="K6789" s="31"/>
      <c r="L6789" s="31"/>
      <c r="M6789" s="174"/>
      <c r="N6789" s="31"/>
      <c r="O6789" s="173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</row>
    <row r="6790">
      <c r="A6790" s="175"/>
      <c r="B6790" s="4"/>
      <c r="C6790" s="1"/>
      <c r="D6790" s="4"/>
      <c r="E6790" s="1"/>
      <c r="F6790" s="1"/>
      <c r="G6790" s="4"/>
      <c r="H6790" s="1"/>
      <c r="I6790" s="4"/>
      <c r="J6790" s="4"/>
      <c r="K6790" s="1"/>
      <c r="L6790" s="1"/>
      <c r="M6790" s="171"/>
      <c r="N6790" s="1"/>
      <c r="O6790" s="4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</row>
    <row r="6791">
      <c r="A6791" s="31"/>
      <c r="B6791" s="163"/>
      <c r="C6791" s="31"/>
      <c r="D6791" s="163"/>
      <c r="E6791" s="31"/>
      <c r="F6791" s="31"/>
      <c r="G6791" s="163"/>
      <c r="H6791" s="31"/>
      <c r="I6791" s="163"/>
      <c r="J6791" s="173"/>
      <c r="K6791" s="31"/>
      <c r="L6791" s="31"/>
      <c r="M6791" s="174"/>
      <c r="N6791" s="31"/>
      <c r="O6791" s="173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</row>
    <row r="6792">
      <c r="A6792" s="175"/>
      <c r="B6792" s="4"/>
      <c r="C6792" s="1"/>
      <c r="D6792" s="4"/>
      <c r="E6792" s="1"/>
      <c r="F6792" s="1"/>
      <c r="G6792" s="4"/>
      <c r="H6792" s="1"/>
      <c r="I6792" s="4"/>
      <c r="J6792" s="4"/>
      <c r="K6792" s="1"/>
      <c r="L6792" s="1"/>
      <c r="M6792" s="171"/>
      <c r="N6792" s="1"/>
      <c r="O6792" s="4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</row>
    <row r="6793">
      <c r="A6793" s="31"/>
      <c r="B6793" s="163"/>
      <c r="C6793" s="31"/>
      <c r="D6793" s="163"/>
      <c r="E6793" s="31"/>
      <c r="F6793" s="31"/>
      <c r="G6793" s="163"/>
      <c r="H6793" s="31"/>
      <c r="I6793" s="163"/>
      <c r="J6793" s="173"/>
      <c r="K6793" s="31"/>
      <c r="L6793" s="31"/>
      <c r="M6793" s="174"/>
      <c r="N6793" s="31"/>
      <c r="O6793" s="173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</row>
    <row r="6794">
      <c r="A6794" s="175"/>
      <c r="B6794" s="4"/>
      <c r="C6794" s="1"/>
      <c r="D6794" s="4"/>
      <c r="E6794" s="1"/>
      <c r="F6794" s="1"/>
      <c r="G6794" s="4"/>
      <c r="H6794" s="1"/>
      <c r="I6794" s="4"/>
      <c r="J6794" s="4"/>
      <c r="K6794" s="1"/>
      <c r="L6794" s="1"/>
      <c r="M6794" s="171"/>
      <c r="N6794" s="1"/>
      <c r="O6794" s="4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</row>
    <row r="6795">
      <c r="A6795" s="31"/>
      <c r="B6795" s="163"/>
      <c r="C6795" s="31"/>
      <c r="D6795" s="163"/>
      <c r="E6795" s="31"/>
      <c r="F6795" s="31"/>
      <c r="G6795" s="163"/>
      <c r="H6795" s="31"/>
      <c r="I6795" s="163"/>
      <c r="J6795" s="173"/>
      <c r="K6795" s="31"/>
      <c r="L6795" s="31"/>
      <c r="M6795" s="174"/>
      <c r="N6795" s="31"/>
      <c r="O6795" s="173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</row>
    <row r="6796">
      <c r="A6796" s="175"/>
      <c r="B6796" s="4"/>
      <c r="C6796" s="1"/>
      <c r="D6796" s="4"/>
      <c r="E6796" s="1"/>
      <c r="F6796" s="1"/>
      <c r="G6796" s="4"/>
      <c r="H6796" s="1"/>
      <c r="I6796" s="4"/>
      <c r="J6796" s="4"/>
      <c r="K6796" s="1"/>
      <c r="L6796" s="1"/>
      <c r="M6796" s="171"/>
      <c r="N6796" s="1"/>
      <c r="O6796" s="4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</row>
    <row r="6797">
      <c r="A6797" s="31"/>
      <c r="B6797" s="163"/>
      <c r="C6797" s="31"/>
      <c r="D6797" s="163"/>
      <c r="E6797" s="31"/>
      <c r="F6797" s="31"/>
      <c r="G6797" s="163"/>
      <c r="H6797" s="31"/>
      <c r="I6797" s="163"/>
      <c r="J6797" s="173"/>
      <c r="K6797" s="31"/>
      <c r="L6797" s="31"/>
      <c r="M6797" s="174"/>
      <c r="N6797" s="31"/>
      <c r="O6797" s="173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</row>
    <row r="6798">
      <c r="A6798" s="175"/>
      <c r="B6798" s="4"/>
      <c r="C6798" s="1"/>
      <c r="D6798" s="4"/>
      <c r="E6798" s="1"/>
      <c r="F6798" s="1"/>
      <c r="G6798" s="4"/>
      <c r="H6798" s="1"/>
      <c r="I6798" s="4"/>
      <c r="J6798" s="4"/>
      <c r="K6798" s="1"/>
      <c r="L6798" s="1"/>
      <c r="M6798" s="171"/>
      <c r="N6798" s="1"/>
      <c r="O6798" s="4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</row>
    <row r="6799">
      <c r="A6799" s="31"/>
      <c r="B6799" s="163"/>
      <c r="C6799" s="31"/>
      <c r="D6799" s="163"/>
      <c r="E6799" s="31"/>
      <c r="F6799" s="31"/>
      <c r="G6799" s="163"/>
      <c r="H6799" s="31"/>
      <c r="I6799" s="163"/>
      <c r="J6799" s="173"/>
      <c r="K6799" s="31"/>
      <c r="L6799" s="31"/>
      <c r="M6799" s="174"/>
      <c r="N6799" s="31"/>
      <c r="O6799" s="173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</row>
    <row r="6800">
      <c r="A6800" s="175"/>
      <c r="B6800" s="4"/>
      <c r="C6800" s="1"/>
      <c r="D6800" s="4"/>
      <c r="E6800" s="1"/>
      <c r="F6800" s="1"/>
      <c r="G6800" s="4"/>
      <c r="H6800" s="1"/>
      <c r="I6800" s="4"/>
      <c r="J6800" s="4"/>
      <c r="K6800" s="1"/>
      <c r="L6800" s="1"/>
      <c r="M6800" s="171"/>
      <c r="N6800" s="1"/>
      <c r="O6800" s="4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</row>
    <row r="6801">
      <c r="A6801" s="31"/>
      <c r="B6801" s="163"/>
      <c r="C6801" s="31"/>
      <c r="D6801" s="163"/>
      <c r="E6801" s="31"/>
      <c r="F6801" s="31"/>
      <c r="G6801" s="163"/>
      <c r="H6801" s="31"/>
      <c r="I6801" s="163"/>
      <c r="J6801" s="173"/>
      <c r="K6801" s="31"/>
      <c r="L6801" s="31"/>
      <c r="M6801" s="174"/>
      <c r="N6801" s="31"/>
      <c r="O6801" s="173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</row>
    <row r="6802">
      <c r="A6802" s="175"/>
      <c r="B6802" s="4"/>
      <c r="C6802" s="1"/>
      <c r="D6802" s="4"/>
      <c r="E6802" s="1"/>
      <c r="F6802" s="1"/>
      <c r="G6802" s="4"/>
      <c r="H6802" s="1"/>
      <c r="I6802" s="4"/>
      <c r="J6802" s="4"/>
      <c r="K6802" s="1"/>
      <c r="L6802" s="1"/>
      <c r="M6802" s="171"/>
      <c r="N6802" s="1"/>
      <c r="O6802" s="4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</row>
    <row r="6803">
      <c r="A6803" s="175"/>
      <c r="B6803" s="4"/>
      <c r="C6803" s="1"/>
      <c r="D6803" s="4"/>
      <c r="E6803" s="1"/>
      <c r="F6803" s="1"/>
      <c r="G6803" s="4"/>
      <c r="H6803" s="1"/>
      <c r="I6803" s="4"/>
      <c r="J6803" s="4"/>
      <c r="K6803" s="1"/>
      <c r="L6803" s="1"/>
      <c r="M6803" s="171"/>
      <c r="N6803" s="1"/>
      <c r="O6803" s="4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</row>
    <row r="6804">
      <c r="A6804" s="31"/>
      <c r="B6804" s="163"/>
      <c r="C6804" s="31"/>
      <c r="D6804" s="163"/>
      <c r="E6804" s="31"/>
      <c r="F6804" s="31"/>
      <c r="G6804" s="163"/>
      <c r="H6804" s="31"/>
      <c r="I6804" s="163"/>
      <c r="J6804" s="173"/>
      <c r="K6804" s="31"/>
      <c r="L6804" s="31"/>
      <c r="M6804" s="174"/>
      <c r="N6804" s="31"/>
      <c r="O6804" s="173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</row>
    <row r="6805">
      <c r="A6805" s="175"/>
      <c r="B6805" s="4"/>
      <c r="C6805" s="1"/>
      <c r="D6805" s="4"/>
      <c r="E6805" s="1"/>
      <c r="F6805" s="1"/>
      <c r="G6805" s="4"/>
      <c r="H6805" s="1"/>
      <c r="I6805" s="4"/>
      <c r="J6805" s="4"/>
      <c r="K6805" s="1"/>
      <c r="L6805" s="1"/>
      <c r="M6805" s="171"/>
      <c r="N6805" s="1"/>
      <c r="O6805" s="4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</row>
    <row r="6806">
      <c r="A6806" s="175"/>
      <c r="B6806" s="4"/>
      <c r="C6806" s="1"/>
      <c r="D6806" s="4"/>
      <c r="E6806" s="1"/>
      <c r="F6806" s="1"/>
      <c r="G6806" s="4"/>
      <c r="H6806" s="1"/>
      <c r="I6806" s="4"/>
      <c r="J6806" s="4"/>
      <c r="K6806" s="1"/>
      <c r="L6806" s="1"/>
      <c r="M6806" s="171"/>
      <c r="N6806" s="1"/>
      <c r="O6806" s="4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</row>
    <row r="6807">
      <c r="A6807" s="31"/>
      <c r="B6807" s="163"/>
      <c r="C6807" s="31"/>
      <c r="D6807" s="163"/>
      <c r="E6807" s="31"/>
      <c r="F6807" s="31"/>
      <c r="G6807" s="163"/>
      <c r="H6807" s="31"/>
      <c r="I6807" s="163"/>
      <c r="J6807" s="173"/>
      <c r="K6807" s="31"/>
      <c r="L6807" s="31"/>
      <c r="M6807" s="174"/>
      <c r="N6807" s="31"/>
      <c r="O6807" s="173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</row>
    <row r="6808">
      <c r="A6808" s="31"/>
      <c r="B6808" s="163"/>
      <c r="C6808" s="31"/>
      <c r="D6808" s="163"/>
      <c r="E6808" s="31"/>
      <c r="F6808" s="31"/>
      <c r="G6808" s="163"/>
      <c r="H6808" s="31"/>
      <c r="I6808" s="163"/>
      <c r="J6808" s="173"/>
      <c r="K6808" s="31"/>
      <c r="L6808" s="31"/>
      <c r="M6808" s="174"/>
      <c r="N6808" s="31"/>
      <c r="O6808" s="173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</row>
    <row r="6809">
      <c r="A6809" s="31"/>
      <c r="B6809" s="163"/>
      <c r="C6809" s="31"/>
      <c r="D6809" s="163"/>
      <c r="E6809" s="31"/>
      <c r="F6809" s="31"/>
      <c r="G6809" s="163"/>
      <c r="H6809" s="31"/>
      <c r="I6809" s="163"/>
      <c r="J6809" s="173"/>
      <c r="K6809" s="31"/>
      <c r="L6809" s="31"/>
      <c r="M6809" s="174"/>
      <c r="N6809" s="31"/>
      <c r="O6809" s="173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</row>
    <row r="6810">
      <c r="A6810" s="31"/>
      <c r="B6810" s="163"/>
      <c r="C6810" s="31"/>
      <c r="D6810" s="163"/>
      <c r="E6810" s="31"/>
      <c r="F6810" s="31"/>
      <c r="G6810" s="163"/>
      <c r="H6810" s="31"/>
      <c r="I6810" s="163"/>
      <c r="J6810" s="173"/>
      <c r="K6810" s="31"/>
      <c r="L6810" s="31"/>
      <c r="M6810" s="174"/>
      <c r="N6810" s="31"/>
      <c r="O6810" s="173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</row>
    <row r="6811">
      <c r="A6811" s="175"/>
      <c r="B6811" s="4"/>
      <c r="C6811" s="1"/>
      <c r="D6811" s="4"/>
      <c r="E6811" s="1"/>
      <c r="F6811" s="1"/>
      <c r="G6811" s="4"/>
      <c r="H6811" s="1"/>
      <c r="I6811" s="4"/>
      <c r="J6811" s="4"/>
      <c r="K6811" s="1"/>
      <c r="L6811" s="1"/>
      <c r="M6811" s="171"/>
      <c r="N6811" s="1"/>
      <c r="O6811" s="4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</row>
    <row r="6812">
      <c r="A6812" s="31"/>
      <c r="B6812" s="163"/>
      <c r="C6812" s="31"/>
      <c r="D6812" s="163"/>
      <c r="E6812" s="31"/>
      <c r="F6812" s="31"/>
      <c r="G6812" s="163"/>
      <c r="H6812" s="31"/>
      <c r="I6812" s="163"/>
      <c r="J6812" s="173"/>
      <c r="K6812" s="31"/>
      <c r="L6812" s="31"/>
      <c r="M6812" s="174"/>
      <c r="N6812" s="31"/>
      <c r="O6812" s="173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</row>
    <row r="6813">
      <c r="A6813" s="31"/>
      <c r="B6813" s="163"/>
      <c r="C6813" s="31"/>
      <c r="D6813" s="163"/>
      <c r="E6813" s="31"/>
      <c r="F6813" s="31"/>
      <c r="G6813" s="163"/>
      <c r="H6813" s="31"/>
      <c r="I6813" s="163"/>
      <c r="J6813" s="173"/>
      <c r="K6813" s="31"/>
      <c r="L6813" s="31"/>
      <c r="M6813" s="174"/>
      <c r="N6813" s="31"/>
      <c r="O6813" s="173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</row>
    <row r="6814">
      <c r="A6814" s="175"/>
      <c r="B6814" s="4"/>
      <c r="C6814" s="1"/>
      <c r="D6814" s="4"/>
      <c r="E6814" s="1"/>
      <c r="F6814" s="1"/>
      <c r="G6814" s="4"/>
      <c r="H6814" s="1"/>
      <c r="I6814" s="4"/>
      <c r="J6814" s="4"/>
      <c r="K6814" s="1"/>
      <c r="L6814" s="1"/>
      <c r="M6814" s="171"/>
      <c r="N6814" s="1"/>
      <c r="O6814" s="4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</row>
    <row r="6815">
      <c r="A6815" s="31"/>
      <c r="B6815" s="163"/>
      <c r="C6815" s="31"/>
      <c r="D6815" s="163"/>
      <c r="E6815" s="31"/>
      <c r="F6815" s="31"/>
      <c r="G6815" s="163"/>
      <c r="H6815" s="31"/>
      <c r="I6815" s="163"/>
      <c r="J6815" s="173"/>
      <c r="K6815" s="31"/>
      <c r="L6815" s="31"/>
      <c r="M6815" s="174"/>
      <c r="N6815" s="31"/>
      <c r="O6815" s="173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</row>
    <row r="6816">
      <c r="A6816" s="175"/>
      <c r="B6816" s="4"/>
      <c r="C6816" s="1"/>
      <c r="D6816" s="4"/>
      <c r="E6816" s="1"/>
      <c r="F6816" s="1"/>
      <c r="G6816" s="4"/>
      <c r="H6816" s="1"/>
      <c r="I6816" s="4"/>
      <c r="J6816" s="4"/>
      <c r="K6816" s="1"/>
      <c r="L6816" s="1"/>
      <c r="M6816" s="171"/>
      <c r="N6816" s="1"/>
      <c r="O6816" s="4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</row>
    <row r="6817">
      <c r="A6817" s="31"/>
      <c r="B6817" s="163"/>
      <c r="C6817" s="31"/>
      <c r="D6817" s="163"/>
      <c r="E6817" s="31"/>
      <c r="F6817" s="31"/>
      <c r="G6817" s="163"/>
      <c r="H6817" s="31"/>
      <c r="I6817" s="163"/>
      <c r="J6817" s="173"/>
      <c r="K6817" s="31"/>
      <c r="L6817" s="31"/>
      <c r="M6817" s="174"/>
      <c r="N6817" s="31"/>
      <c r="O6817" s="173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</row>
    <row r="6818">
      <c r="A6818" s="175"/>
      <c r="B6818" s="4"/>
      <c r="C6818" s="1"/>
      <c r="D6818" s="4"/>
      <c r="E6818" s="1"/>
      <c r="F6818" s="1"/>
      <c r="G6818" s="4"/>
      <c r="H6818" s="1"/>
      <c r="I6818" s="4"/>
      <c r="J6818" s="4"/>
      <c r="K6818" s="1"/>
      <c r="L6818" s="1"/>
      <c r="M6818" s="171"/>
      <c r="N6818" s="1"/>
      <c r="O6818" s="4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</row>
    <row r="6819">
      <c r="A6819" s="31"/>
      <c r="B6819" s="163"/>
      <c r="C6819" s="31"/>
      <c r="D6819" s="163"/>
      <c r="E6819" s="31"/>
      <c r="F6819" s="31"/>
      <c r="G6819" s="163"/>
      <c r="H6819" s="31"/>
      <c r="I6819" s="163"/>
      <c r="J6819" s="173"/>
      <c r="K6819" s="31"/>
      <c r="L6819" s="31"/>
      <c r="M6819" s="174"/>
      <c r="N6819" s="31"/>
      <c r="O6819" s="173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</row>
    <row r="6820">
      <c r="A6820" s="175"/>
      <c r="B6820" s="4"/>
      <c r="C6820" s="1"/>
      <c r="D6820" s="4"/>
      <c r="E6820" s="1"/>
      <c r="F6820" s="1"/>
      <c r="G6820" s="4"/>
      <c r="H6820" s="1"/>
      <c r="I6820" s="4"/>
      <c r="J6820" s="4"/>
      <c r="K6820" s="1"/>
      <c r="L6820" s="1"/>
      <c r="M6820" s="171"/>
      <c r="N6820" s="1"/>
      <c r="O6820" s="4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</row>
    <row r="6821">
      <c r="A6821" s="175"/>
      <c r="B6821" s="4"/>
      <c r="C6821" s="1"/>
      <c r="D6821" s="4"/>
      <c r="E6821" s="1"/>
      <c r="F6821" s="1"/>
      <c r="G6821" s="4"/>
      <c r="H6821" s="1"/>
      <c r="I6821" s="4"/>
      <c r="J6821" s="4"/>
      <c r="K6821" s="1"/>
      <c r="L6821" s="1"/>
      <c r="M6821" s="171"/>
      <c r="N6821" s="1"/>
      <c r="O6821" s="4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</row>
    <row r="6822">
      <c r="A6822" s="31"/>
      <c r="B6822" s="163"/>
      <c r="C6822" s="31"/>
      <c r="D6822" s="163"/>
      <c r="E6822" s="31"/>
      <c r="F6822" s="31"/>
      <c r="G6822" s="163"/>
      <c r="H6822" s="31"/>
      <c r="I6822" s="163"/>
      <c r="J6822" s="173"/>
      <c r="K6822" s="31"/>
      <c r="L6822" s="31"/>
      <c r="M6822" s="174"/>
      <c r="N6822" s="31"/>
      <c r="O6822" s="173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</row>
    <row r="6823">
      <c r="A6823" s="31"/>
      <c r="B6823" s="163"/>
      <c r="C6823" s="31"/>
      <c r="D6823" s="163"/>
      <c r="E6823" s="31"/>
      <c r="F6823" s="31"/>
      <c r="G6823" s="163"/>
      <c r="H6823" s="31"/>
      <c r="I6823" s="163"/>
      <c r="J6823" s="173"/>
      <c r="K6823" s="31"/>
      <c r="L6823" s="31"/>
      <c r="M6823" s="174"/>
      <c r="N6823" s="31"/>
      <c r="O6823" s="173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</row>
    <row r="6824">
      <c r="A6824" s="31"/>
      <c r="B6824" s="163"/>
      <c r="C6824" s="31"/>
      <c r="D6824" s="163"/>
      <c r="E6824" s="31"/>
      <c r="F6824" s="31"/>
      <c r="G6824" s="163"/>
      <c r="H6824" s="31"/>
      <c r="I6824" s="163"/>
      <c r="J6824" s="173"/>
      <c r="K6824" s="31"/>
      <c r="L6824" s="31"/>
      <c r="M6824" s="174"/>
      <c r="N6824" s="31"/>
      <c r="O6824" s="173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</row>
    <row r="6825">
      <c r="A6825" s="31"/>
      <c r="B6825" s="163"/>
      <c r="C6825" s="31"/>
      <c r="D6825" s="163"/>
      <c r="E6825" s="31"/>
      <c r="F6825" s="31"/>
      <c r="G6825" s="163"/>
      <c r="H6825" s="31"/>
      <c r="I6825" s="163"/>
      <c r="J6825" s="173"/>
      <c r="K6825" s="31"/>
      <c r="L6825" s="31"/>
      <c r="M6825" s="174"/>
      <c r="N6825" s="31"/>
      <c r="O6825" s="173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</row>
    <row r="6826">
      <c r="A6826" s="175"/>
      <c r="B6826" s="4"/>
      <c r="C6826" s="1"/>
      <c r="D6826" s="4"/>
      <c r="E6826" s="1"/>
      <c r="F6826" s="1"/>
      <c r="G6826" s="4"/>
      <c r="H6826" s="1"/>
      <c r="I6826" s="4"/>
      <c r="J6826" s="4"/>
      <c r="K6826" s="1"/>
      <c r="L6826" s="1"/>
      <c r="M6826" s="171"/>
      <c r="N6826" s="1"/>
      <c r="O6826" s="4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</row>
    <row r="6827">
      <c r="A6827" s="31"/>
      <c r="B6827" s="163"/>
      <c r="C6827" s="31"/>
      <c r="D6827" s="163"/>
      <c r="E6827" s="31"/>
      <c r="F6827" s="31"/>
      <c r="G6827" s="163"/>
      <c r="H6827" s="31"/>
      <c r="I6827" s="163"/>
      <c r="J6827" s="173"/>
      <c r="K6827" s="31"/>
      <c r="L6827" s="31"/>
      <c r="M6827" s="174"/>
      <c r="N6827" s="31"/>
      <c r="O6827" s="173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</row>
    <row r="6828">
      <c r="A6828" s="175"/>
      <c r="B6828" s="4"/>
      <c r="C6828" s="1"/>
      <c r="D6828" s="4"/>
      <c r="E6828" s="1"/>
      <c r="F6828" s="1"/>
      <c r="G6828" s="4"/>
      <c r="H6828" s="1"/>
      <c r="I6828" s="4"/>
      <c r="J6828" s="4"/>
      <c r="K6828" s="1"/>
      <c r="L6828" s="1"/>
      <c r="M6828" s="171"/>
      <c r="N6828" s="1"/>
      <c r="O6828" s="4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</row>
    <row r="6829">
      <c r="A6829" s="31"/>
      <c r="B6829" s="163"/>
      <c r="C6829" s="31"/>
      <c r="D6829" s="163"/>
      <c r="E6829" s="31"/>
      <c r="F6829" s="31"/>
      <c r="G6829" s="163"/>
      <c r="H6829" s="31"/>
      <c r="I6829" s="163"/>
      <c r="J6829" s="173"/>
      <c r="K6829" s="31"/>
      <c r="L6829" s="31"/>
      <c r="M6829" s="174"/>
      <c r="N6829" s="31"/>
      <c r="O6829" s="173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</row>
    <row r="6830">
      <c r="A6830" s="31"/>
      <c r="B6830" s="163"/>
      <c r="C6830" s="31"/>
      <c r="D6830" s="163"/>
      <c r="E6830" s="31"/>
      <c r="F6830" s="31"/>
      <c r="G6830" s="163"/>
      <c r="H6830" s="31"/>
      <c r="I6830" s="163"/>
      <c r="J6830" s="173"/>
      <c r="K6830" s="31"/>
      <c r="L6830" s="31"/>
      <c r="M6830" s="174"/>
      <c r="N6830" s="31"/>
      <c r="O6830" s="173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</row>
    <row r="6831">
      <c r="A6831" s="31"/>
      <c r="B6831" s="163"/>
      <c r="C6831" s="31"/>
      <c r="D6831" s="163"/>
      <c r="E6831" s="31"/>
      <c r="F6831" s="31"/>
      <c r="G6831" s="163"/>
      <c r="H6831" s="31"/>
      <c r="I6831" s="163"/>
      <c r="J6831" s="173"/>
      <c r="K6831" s="31"/>
      <c r="L6831" s="31"/>
      <c r="M6831" s="174"/>
      <c r="N6831" s="31"/>
      <c r="O6831" s="173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</row>
    <row r="6832">
      <c r="A6832" s="31"/>
      <c r="B6832" s="163"/>
      <c r="C6832" s="31"/>
      <c r="D6832" s="163"/>
      <c r="E6832" s="31"/>
      <c r="F6832" s="31"/>
      <c r="G6832" s="163"/>
      <c r="H6832" s="31"/>
      <c r="I6832" s="163"/>
      <c r="J6832" s="173"/>
      <c r="K6832" s="31"/>
      <c r="L6832" s="31"/>
      <c r="M6832" s="174"/>
      <c r="N6832" s="31"/>
      <c r="O6832" s="173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</row>
    <row r="6833">
      <c r="A6833" s="175"/>
      <c r="B6833" s="4"/>
      <c r="C6833" s="1"/>
      <c r="D6833" s="4"/>
      <c r="E6833" s="1"/>
      <c r="F6833" s="1"/>
      <c r="G6833" s="4"/>
      <c r="H6833" s="1"/>
      <c r="I6833" s="4"/>
      <c r="J6833" s="4"/>
      <c r="K6833" s="1"/>
      <c r="L6833" s="1"/>
      <c r="M6833" s="171"/>
      <c r="N6833" s="1"/>
      <c r="O6833" s="4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</row>
    <row r="6834">
      <c r="A6834" s="31"/>
      <c r="B6834" s="163"/>
      <c r="C6834" s="31"/>
      <c r="D6834" s="163"/>
      <c r="E6834" s="31"/>
      <c r="F6834" s="31"/>
      <c r="G6834" s="163"/>
      <c r="H6834" s="31"/>
      <c r="I6834" s="163"/>
      <c r="J6834" s="173"/>
      <c r="K6834" s="31"/>
      <c r="L6834" s="31"/>
      <c r="M6834" s="174"/>
      <c r="N6834" s="31"/>
      <c r="O6834" s="173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</row>
    <row r="6835">
      <c r="A6835" s="175"/>
      <c r="B6835" s="4"/>
      <c r="C6835" s="1"/>
      <c r="D6835" s="4"/>
      <c r="E6835" s="1"/>
      <c r="F6835" s="1"/>
      <c r="G6835" s="4"/>
      <c r="H6835" s="1"/>
      <c r="I6835" s="4"/>
      <c r="J6835" s="4"/>
      <c r="K6835" s="1"/>
      <c r="L6835" s="1"/>
      <c r="M6835" s="171"/>
      <c r="N6835" s="1"/>
      <c r="O6835" s="4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</row>
    <row r="6836">
      <c r="A6836" s="31"/>
      <c r="B6836" s="163"/>
      <c r="C6836" s="31"/>
      <c r="D6836" s="163"/>
      <c r="E6836" s="31"/>
      <c r="F6836" s="31"/>
      <c r="G6836" s="163"/>
      <c r="H6836" s="31"/>
      <c r="I6836" s="163"/>
      <c r="J6836" s="173"/>
      <c r="K6836" s="31"/>
      <c r="L6836" s="31"/>
      <c r="M6836" s="174"/>
      <c r="N6836" s="31"/>
      <c r="O6836" s="173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</row>
    <row r="6837">
      <c r="A6837" s="31"/>
      <c r="B6837" s="163"/>
      <c r="C6837" s="31"/>
      <c r="D6837" s="163"/>
      <c r="E6837" s="31"/>
      <c r="F6837" s="31"/>
      <c r="G6837" s="163"/>
      <c r="H6837" s="31"/>
      <c r="I6837" s="163"/>
      <c r="J6837" s="173"/>
      <c r="K6837" s="31"/>
      <c r="L6837" s="31"/>
      <c r="M6837" s="174"/>
      <c r="N6837" s="31"/>
      <c r="O6837" s="173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</row>
    <row r="6838">
      <c r="A6838" s="175"/>
      <c r="B6838" s="4"/>
      <c r="C6838" s="1"/>
      <c r="D6838" s="4"/>
      <c r="E6838" s="1"/>
      <c r="F6838" s="1"/>
      <c r="G6838" s="4"/>
      <c r="H6838" s="1"/>
      <c r="I6838" s="4"/>
      <c r="J6838" s="4"/>
      <c r="K6838" s="1"/>
      <c r="L6838" s="1"/>
      <c r="M6838" s="171"/>
      <c r="N6838" s="1"/>
      <c r="O6838" s="4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</row>
    <row r="6839">
      <c r="A6839" s="31"/>
      <c r="B6839" s="163"/>
      <c r="C6839" s="31"/>
      <c r="D6839" s="163"/>
      <c r="E6839" s="31"/>
      <c r="F6839" s="31"/>
      <c r="G6839" s="163"/>
      <c r="H6839" s="31"/>
      <c r="I6839" s="163"/>
      <c r="J6839" s="173"/>
      <c r="K6839" s="31"/>
      <c r="L6839" s="31"/>
      <c r="M6839" s="174"/>
      <c r="N6839" s="31"/>
      <c r="O6839" s="173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</row>
    <row r="6840">
      <c r="A6840" s="175"/>
      <c r="B6840" s="4"/>
      <c r="C6840" s="1"/>
      <c r="D6840" s="4"/>
      <c r="E6840" s="1"/>
      <c r="F6840" s="1"/>
      <c r="G6840" s="4"/>
      <c r="H6840" s="1"/>
      <c r="I6840" s="4"/>
      <c r="J6840" s="4"/>
      <c r="K6840" s="1"/>
      <c r="L6840" s="1"/>
      <c r="M6840" s="171"/>
      <c r="N6840" s="1"/>
      <c r="O6840" s="4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</row>
    <row r="6841">
      <c r="A6841" s="31"/>
      <c r="B6841" s="163"/>
      <c r="C6841" s="31"/>
      <c r="D6841" s="163"/>
      <c r="E6841" s="31"/>
      <c r="F6841" s="31"/>
      <c r="G6841" s="163"/>
      <c r="H6841" s="31"/>
      <c r="I6841" s="163"/>
      <c r="J6841" s="173"/>
      <c r="K6841" s="31"/>
      <c r="L6841" s="31"/>
      <c r="M6841" s="174"/>
      <c r="N6841" s="31"/>
      <c r="O6841" s="173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</row>
    <row r="6842">
      <c r="A6842" s="175"/>
      <c r="B6842" s="4"/>
      <c r="C6842" s="1"/>
      <c r="D6842" s="4"/>
      <c r="E6842" s="1"/>
      <c r="F6842" s="1"/>
      <c r="G6842" s="4"/>
      <c r="H6842" s="1"/>
      <c r="I6842" s="4"/>
      <c r="J6842" s="4"/>
      <c r="K6842" s="1"/>
      <c r="L6842" s="1"/>
      <c r="M6842" s="171"/>
      <c r="N6842" s="1"/>
      <c r="O6842" s="4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</row>
    <row r="6843">
      <c r="A6843" s="31"/>
      <c r="B6843" s="163"/>
      <c r="C6843" s="31"/>
      <c r="D6843" s="163"/>
      <c r="E6843" s="31"/>
      <c r="F6843" s="31"/>
      <c r="G6843" s="163"/>
      <c r="H6843" s="31"/>
      <c r="I6843" s="163"/>
      <c r="J6843" s="173"/>
      <c r="K6843" s="31"/>
      <c r="L6843" s="31"/>
      <c r="M6843" s="174"/>
      <c r="N6843" s="31"/>
      <c r="O6843" s="173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</row>
    <row r="6844">
      <c r="A6844" s="31"/>
      <c r="B6844" s="163"/>
      <c r="C6844" s="31"/>
      <c r="D6844" s="163"/>
      <c r="E6844" s="31"/>
      <c r="F6844" s="31"/>
      <c r="G6844" s="163"/>
      <c r="H6844" s="31"/>
      <c r="I6844" s="163"/>
      <c r="J6844" s="173"/>
      <c r="K6844" s="31"/>
      <c r="L6844" s="31"/>
      <c r="M6844" s="174"/>
      <c r="N6844" s="31"/>
      <c r="O6844" s="173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</row>
    <row r="6845">
      <c r="A6845" s="175"/>
      <c r="B6845" s="4"/>
      <c r="C6845" s="1"/>
      <c r="D6845" s="4"/>
      <c r="E6845" s="1"/>
      <c r="F6845" s="1"/>
      <c r="G6845" s="4"/>
      <c r="H6845" s="1"/>
      <c r="I6845" s="4"/>
      <c r="J6845" s="4"/>
      <c r="K6845" s="1"/>
      <c r="L6845" s="1"/>
      <c r="M6845" s="171"/>
      <c r="N6845" s="1"/>
      <c r="O6845" s="4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</row>
    <row r="6846">
      <c r="A6846" s="31"/>
      <c r="B6846" s="163"/>
      <c r="C6846" s="31"/>
      <c r="D6846" s="163"/>
      <c r="E6846" s="31"/>
      <c r="F6846" s="31"/>
      <c r="G6846" s="163"/>
      <c r="H6846" s="31"/>
      <c r="I6846" s="163"/>
      <c r="J6846" s="173"/>
      <c r="K6846" s="31"/>
      <c r="L6846" s="31"/>
      <c r="M6846" s="174"/>
      <c r="N6846" s="31"/>
      <c r="O6846" s="173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</row>
    <row r="6847">
      <c r="A6847" s="31"/>
      <c r="B6847" s="163"/>
      <c r="C6847" s="31"/>
      <c r="D6847" s="163"/>
      <c r="E6847" s="31"/>
      <c r="F6847" s="31"/>
      <c r="G6847" s="163"/>
      <c r="H6847" s="31"/>
      <c r="I6847" s="163"/>
      <c r="J6847" s="173"/>
      <c r="K6847" s="31"/>
      <c r="L6847" s="31"/>
      <c r="M6847" s="174"/>
      <c r="N6847" s="31"/>
      <c r="O6847" s="173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</row>
    <row r="6848">
      <c r="A6848" s="31"/>
      <c r="B6848" s="163"/>
      <c r="C6848" s="31"/>
      <c r="D6848" s="163"/>
      <c r="E6848" s="31"/>
      <c r="F6848" s="31"/>
      <c r="G6848" s="163"/>
      <c r="H6848" s="31"/>
      <c r="I6848" s="163"/>
      <c r="J6848" s="173"/>
      <c r="K6848" s="31"/>
      <c r="L6848" s="31"/>
      <c r="M6848" s="174"/>
      <c r="N6848" s="31"/>
      <c r="O6848" s="173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</row>
    <row r="6849">
      <c r="A6849" s="175"/>
      <c r="B6849" s="4"/>
      <c r="C6849" s="1"/>
      <c r="D6849" s="4"/>
      <c r="E6849" s="1"/>
      <c r="F6849" s="1"/>
      <c r="G6849" s="4"/>
      <c r="H6849" s="1"/>
      <c r="I6849" s="4"/>
      <c r="J6849" s="4"/>
      <c r="K6849" s="1"/>
      <c r="L6849" s="1"/>
      <c r="M6849" s="171"/>
      <c r="N6849" s="1"/>
      <c r="O6849" s="4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</row>
    <row r="6850">
      <c r="A6850" s="31"/>
      <c r="B6850" s="163"/>
      <c r="C6850" s="31"/>
      <c r="D6850" s="163"/>
      <c r="E6850" s="31"/>
      <c r="F6850" s="31"/>
      <c r="G6850" s="163"/>
      <c r="H6850" s="31"/>
      <c r="I6850" s="163"/>
      <c r="J6850" s="173"/>
      <c r="K6850" s="31"/>
      <c r="L6850" s="31"/>
      <c r="M6850" s="174"/>
      <c r="N6850" s="31"/>
      <c r="O6850" s="173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</row>
    <row r="6851">
      <c r="A6851" s="175"/>
      <c r="B6851" s="4"/>
      <c r="C6851" s="1"/>
      <c r="D6851" s="4"/>
      <c r="E6851" s="1"/>
      <c r="F6851" s="1"/>
      <c r="G6851" s="4"/>
      <c r="H6851" s="1"/>
      <c r="I6851" s="4"/>
      <c r="J6851" s="4"/>
      <c r="K6851" s="1"/>
      <c r="L6851" s="1"/>
      <c r="M6851" s="171"/>
      <c r="N6851" s="1"/>
      <c r="O6851" s="4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</row>
    <row r="6852">
      <c r="A6852" s="31"/>
      <c r="B6852" s="163"/>
      <c r="C6852" s="31"/>
      <c r="D6852" s="163"/>
      <c r="E6852" s="31"/>
      <c r="F6852" s="31"/>
      <c r="G6852" s="163"/>
      <c r="H6852" s="31"/>
      <c r="I6852" s="163"/>
      <c r="J6852" s="173"/>
      <c r="K6852" s="31"/>
      <c r="L6852" s="31"/>
      <c r="M6852" s="174"/>
      <c r="N6852" s="31"/>
      <c r="O6852" s="173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</row>
    <row r="6853">
      <c r="A6853" s="175"/>
      <c r="B6853" s="4"/>
      <c r="C6853" s="1"/>
      <c r="D6853" s="4"/>
      <c r="E6853" s="1"/>
      <c r="F6853" s="1"/>
      <c r="G6853" s="4"/>
      <c r="H6853" s="1"/>
      <c r="I6853" s="4"/>
      <c r="J6853" s="4"/>
      <c r="K6853" s="1"/>
      <c r="L6853" s="1"/>
      <c r="M6853" s="171"/>
      <c r="N6853" s="1"/>
      <c r="O6853" s="4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</row>
    <row r="6854">
      <c r="A6854" s="31"/>
      <c r="B6854" s="163"/>
      <c r="C6854" s="31"/>
      <c r="D6854" s="163"/>
      <c r="E6854" s="31"/>
      <c r="F6854" s="31"/>
      <c r="G6854" s="163"/>
      <c r="H6854" s="31"/>
      <c r="I6854" s="163"/>
      <c r="J6854" s="173"/>
      <c r="K6854" s="31"/>
      <c r="L6854" s="31"/>
      <c r="M6854" s="174"/>
      <c r="N6854" s="31"/>
      <c r="O6854" s="173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</row>
    <row r="6855">
      <c r="A6855" s="175"/>
      <c r="B6855" s="4"/>
      <c r="C6855" s="1"/>
      <c r="D6855" s="4"/>
      <c r="E6855" s="1"/>
      <c r="F6855" s="1"/>
      <c r="G6855" s="4"/>
      <c r="H6855" s="1"/>
      <c r="I6855" s="4"/>
      <c r="J6855" s="4"/>
      <c r="K6855" s="1"/>
      <c r="L6855" s="1"/>
      <c r="M6855" s="171"/>
      <c r="N6855" s="1"/>
      <c r="O6855" s="4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</row>
    <row r="6856">
      <c r="A6856" s="31"/>
      <c r="B6856" s="163"/>
      <c r="C6856" s="31"/>
      <c r="D6856" s="163"/>
      <c r="E6856" s="31"/>
      <c r="F6856" s="31"/>
      <c r="G6856" s="163"/>
      <c r="H6856" s="31"/>
      <c r="I6856" s="163"/>
      <c r="J6856" s="173"/>
      <c r="K6856" s="31"/>
      <c r="L6856" s="31"/>
      <c r="M6856" s="174"/>
      <c r="N6856" s="31"/>
      <c r="O6856" s="173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</row>
    <row r="6857">
      <c r="A6857" s="175"/>
      <c r="B6857" s="4"/>
      <c r="C6857" s="1"/>
      <c r="D6857" s="4"/>
      <c r="E6857" s="1"/>
      <c r="F6857" s="1"/>
      <c r="G6857" s="4"/>
      <c r="H6857" s="1"/>
      <c r="I6857" s="4"/>
      <c r="J6857" s="4"/>
      <c r="K6857" s="1"/>
      <c r="L6857" s="1"/>
      <c r="M6857" s="171"/>
      <c r="N6857" s="1"/>
      <c r="O6857" s="4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</row>
    <row r="6858">
      <c r="A6858" s="31"/>
      <c r="B6858" s="163"/>
      <c r="C6858" s="31"/>
      <c r="D6858" s="163"/>
      <c r="E6858" s="31"/>
      <c r="F6858" s="31"/>
      <c r="G6858" s="163"/>
      <c r="H6858" s="31"/>
      <c r="I6858" s="163"/>
      <c r="J6858" s="173"/>
      <c r="K6858" s="31"/>
      <c r="L6858" s="31"/>
      <c r="M6858" s="174"/>
      <c r="N6858" s="31"/>
      <c r="O6858" s="173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</row>
    <row r="6859">
      <c r="A6859" s="31"/>
      <c r="B6859" s="163"/>
      <c r="C6859" s="31"/>
      <c r="D6859" s="163"/>
      <c r="E6859" s="31"/>
      <c r="F6859" s="31"/>
      <c r="G6859" s="163"/>
      <c r="H6859" s="31"/>
      <c r="I6859" s="163"/>
      <c r="J6859" s="173"/>
      <c r="K6859" s="31"/>
      <c r="L6859" s="31"/>
      <c r="M6859" s="174"/>
      <c r="N6859" s="31"/>
      <c r="O6859" s="173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</row>
    <row r="6860">
      <c r="A6860" s="175"/>
      <c r="B6860" s="4"/>
      <c r="C6860" s="1"/>
      <c r="D6860" s="4"/>
      <c r="E6860" s="1"/>
      <c r="F6860" s="1"/>
      <c r="G6860" s="4"/>
      <c r="H6860" s="1"/>
      <c r="I6860" s="4"/>
      <c r="J6860" s="4"/>
      <c r="K6860" s="1"/>
      <c r="L6860" s="1"/>
      <c r="M6860" s="171"/>
      <c r="N6860" s="1"/>
      <c r="O6860" s="4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</row>
    <row r="6861">
      <c r="A6861" s="31"/>
      <c r="B6861" s="163"/>
      <c r="C6861" s="31"/>
      <c r="D6861" s="163"/>
      <c r="E6861" s="31"/>
      <c r="F6861" s="31"/>
      <c r="G6861" s="163"/>
      <c r="H6861" s="31"/>
      <c r="I6861" s="163"/>
      <c r="J6861" s="173"/>
      <c r="K6861" s="31"/>
      <c r="L6861" s="31"/>
      <c r="M6861" s="174"/>
      <c r="N6861" s="31"/>
      <c r="O6861" s="173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</row>
    <row r="6862">
      <c r="A6862" s="175"/>
      <c r="B6862" s="4"/>
      <c r="C6862" s="1"/>
      <c r="D6862" s="4"/>
      <c r="E6862" s="1"/>
      <c r="F6862" s="1"/>
      <c r="G6862" s="4"/>
      <c r="H6862" s="1"/>
      <c r="I6862" s="4"/>
      <c r="J6862" s="4"/>
      <c r="K6862" s="1"/>
      <c r="L6862" s="1"/>
      <c r="M6862" s="171"/>
      <c r="N6862" s="1"/>
      <c r="O6862" s="4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</row>
    <row r="6863">
      <c r="A6863" s="31"/>
      <c r="B6863" s="163"/>
      <c r="C6863" s="31"/>
      <c r="D6863" s="163"/>
      <c r="E6863" s="31"/>
      <c r="F6863" s="31"/>
      <c r="G6863" s="163"/>
      <c r="H6863" s="31"/>
      <c r="I6863" s="163"/>
      <c r="J6863" s="173"/>
      <c r="K6863" s="31"/>
      <c r="L6863" s="31"/>
      <c r="M6863" s="174"/>
      <c r="N6863" s="31"/>
      <c r="O6863" s="173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</row>
    <row r="6864">
      <c r="A6864" s="175"/>
      <c r="B6864" s="4"/>
      <c r="C6864" s="1"/>
      <c r="D6864" s="4"/>
      <c r="E6864" s="1"/>
      <c r="F6864" s="1"/>
      <c r="G6864" s="4"/>
      <c r="H6864" s="1"/>
      <c r="I6864" s="4"/>
      <c r="J6864" s="4"/>
      <c r="K6864" s="1"/>
      <c r="L6864" s="1"/>
      <c r="M6864" s="171"/>
      <c r="N6864" s="1"/>
      <c r="O6864" s="4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</row>
    <row r="6865">
      <c r="A6865" s="31"/>
      <c r="B6865" s="163"/>
      <c r="C6865" s="31"/>
      <c r="D6865" s="163"/>
      <c r="E6865" s="31"/>
      <c r="F6865" s="31"/>
      <c r="G6865" s="163"/>
      <c r="H6865" s="31"/>
      <c r="I6865" s="163"/>
      <c r="J6865" s="173"/>
      <c r="K6865" s="31"/>
      <c r="L6865" s="31"/>
      <c r="M6865" s="174"/>
      <c r="N6865" s="31"/>
      <c r="O6865" s="173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</row>
    <row r="6866">
      <c r="A6866" s="175"/>
      <c r="B6866" s="4"/>
      <c r="C6866" s="1"/>
      <c r="D6866" s="4"/>
      <c r="E6866" s="1"/>
      <c r="F6866" s="1"/>
      <c r="G6866" s="4"/>
      <c r="H6866" s="1"/>
      <c r="I6866" s="4"/>
      <c r="J6866" s="4"/>
      <c r="K6866" s="1"/>
      <c r="L6866" s="1"/>
      <c r="M6866" s="171"/>
      <c r="N6866" s="1"/>
      <c r="O6866" s="4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</row>
    <row r="6867">
      <c r="A6867" s="31"/>
      <c r="B6867" s="163"/>
      <c r="C6867" s="31"/>
      <c r="D6867" s="163"/>
      <c r="E6867" s="31"/>
      <c r="F6867" s="31"/>
      <c r="G6867" s="163"/>
      <c r="H6867" s="31"/>
      <c r="I6867" s="163"/>
      <c r="J6867" s="173"/>
      <c r="K6867" s="31"/>
      <c r="L6867" s="31"/>
      <c r="M6867" s="174"/>
      <c r="N6867" s="31"/>
      <c r="O6867" s="173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</row>
    <row r="6868">
      <c r="A6868" s="175"/>
      <c r="B6868" s="4"/>
      <c r="C6868" s="1"/>
      <c r="D6868" s="4"/>
      <c r="E6868" s="1"/>
      <c r="F6868" s="1"/>
      <c r="G6868" s="4"/>
      <c r="H6868" s="1"/>
      <c r="I6868" s="4"/>
      <c r="J6868" s="4"/>
      <c r="K6868" s="1"/>
      <c r="L6868" s="1"/>
      <c r="M6868" s="171"/>
      <c r="N6868" s="1"/>
      <c r="O6868" s="4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</row>
    <row r="6869">
      <c r="A6869" s="31"/>
      <c r="B6869" s="163"/>
      <c r="C6869" s="31"/>
      <c r="D6869" s="163"/>
      <c r="E6869" s="31"/>
      <c r="F6869" s="31"/>
      <c r="G6869" s="163"/>
      <c r="H6869" s="31"/>
      <c r="I6869" s="163"/>
      <c r="J6869" s="173"/>
      <c r="K6869" s="31"/>
      <c r="L6869" s="31"/>
      <c r="M6869" s="174"/>
      <c r="N6869" s="31"/>
      <c r="O6869" s="173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</row>
    <row r="6870">
      <c r="A6870" s="175"/>
      <c r="B6870" s="4"/>
      <c r="C6870" s="1"/>
      <c r="D6870" s="4"/>
      <c r="E6870" s="1"/>
      <c r="F6870" s="1"/>
      <c r="G6870" s="4"/>
      <c r="H6870" s="1"/>
      <c r="I6870" s="4"/>
      <c r="J6870" s="4"/>
      <c r="K6870" s="1"/>
      <c r="L6870" s="1"/>
      <c r="M6870" s="171"/>
      <c r="N6870" s="1"/>
      <c r="O6870" s="4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</row>
    <row r="6871">
      <c r="A6871" s="31"/>
      <c r="B6871" s="163"/>
      <c r="C6871" s="31"/>
      <c r="D6871" s="163"/>
      <c r="E6871" s="31"/>
      <c r="F6871" s="31"/>
      <c r="G6871" s="163"/>
      <c r="H6871" s="31"/>
      <c r="I6871" s="163"/>
      <c r="J6871" s="173"/>
      <c r="K6871" s="31"/>
      <c r="L6871" s="31"/>
      <c r="M6871" s="174"/>
      <c r="N6871" s="31"/>
      <c r="O6871" s="173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</row>
    <row r="6872">
      <c r="A6872" s="175"/>
      <c r="B6872" s="4"/>
      <c r="C6872" s="1"/>
      <c r="D6872" s="4"/>
      <c r="E6872" s="1"/>
      <c r="F6872" s="1"/>
      <c r="G6872" s="4"/>
      <c r="H6872" s="1"/>
      <c r="I6872" s="4"/>
      <c r="J6872" s="4"/>
      <c r="K6872" s="1"/>
      <c r="L6872" s="1"/>
      <c r="M6872" s="171"/>
      <c r="N6872" s="1"/>
      <c r="O6872" s="4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</row>
    <row r="6873">
      <c r="A6873" s="31"/>
      <c r="B6873" s="163"/>
      <c r="C6873" s="31"/>
      <c r="D6873" s="163"/>
      <c r="E6873" s="31"/>
      <c r="F6873" s="31"/>
      <c r="G6873" s="163"/>
      <c r="H6873" s="31"/>
      <c r="I6873" s="163"/>
      <c r="J6873" s="173"/>
      <c r="K6873" s="31"/>
      <c r="L6873" s="31"/>
      <c r="M6873" s="174"/>
      <c r="N6873" s="31"/>
      <c r="O6873" s="173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</row>
    <row r="6874">
      <c r="A6874" s="175"/>
      <c r="B6874" s="4"/>
      <c r="C6874" s="1"/>
      <c r="D6874" s="4"/>
      <c r="E6874" s="1"/>
      <c r="F6874" s="1"/>
      <c r="G6874" s="4"/>
      <c r="H6874" s="1"/>
      <c r="I6874" s="4"/>
      <c r="J6874" s="4"/>
      <c r="K6874" s="1"/>
      <c r="L6874" s="1"/>
      <c r="M6874" s="171"/>
      <c r="N6874" s="1"/>
      <c r="O6874" s="4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</row>
    <row r="6875">
      <c r="A6875" s="31"/>
      <c r="B6875" s="163"/>
      <c r="C6875" s="31"/>
      <c r="D6875" s="163"/>
      <c r="E6875" s="31"/>
      <c r="F6875" s="31"/>
      <c r="G6875" s="163"/>
      <c r="H6875" s="31"/>
      <c r="I6875" s="163"/>
      <c r="J6875" s="173"/>
      <c r="K6875" s="31"/>
      <c r="L6875" s="31"/>
      <c r="M6875" s="174"/>
      <c r="N6875" s="31"/>
      <c r="O6875" s="173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</row>
    <row r="6876">
      <c r="A6876" s="175"/>
      <c r="B6876" s="4"/>
      <c r="C6876" s="1"/>
      <c r="D6876" s="4"/>
      <c r="E6876" s="1"/>
      <c r="F6876" s="1"/>
      <c r="G6876" s="4"/>
      <c r="H6876" s="1"/>
      <c r="I6876" s="4"/>
      <c r="J6876" s="4"/>
      <c r="K6876" s="1"/>
      <c r="L6876" s="1"/>
      <c r="M6876" s="171"/>
      <c r="N6876" s="1"/>
      <c r="O6876" s="4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</row>
    <row r="6877">
      <c r="A6877" s="31"/>
      <c r="B6877" s="163"/>
      <c r="C6877" s="31"/>
      <c r="D6877" s="163"/>
      <c r="E6877" s="31"/>
      <c r="F6877" s="31"/>
      <c r="G6877" s="163"/>
      <c r="H6877" s="31"/>
      <c r="I6877" s="163"/>
      <c r="J6877" s="173"/>
      <c r="K6877" s="31"/>
      <c r="L6877" s="31"/>
      <c r="M6877" s="174"/>
      <c r="N6877" s="31"/>
      <c r="O6877" s="173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</row>
    <row r="6878">
      <c r="A6878" s="175"/>
      <c r="B6878" s="4"/>
      <c r="C6878" s="1"/>
      <c r="D6878" s="4"/>
      <c r="E6878" s="1"/>
      <c r="F6878" s="1"/>
      <c r="G6878" s="4"/>
      <c r="H6878" s="1"/>
      <c r="I6878" s="4"/>
      <c r="J6878" s="4"/>
      <c r="K6878" s="1"/>
      <c r="L6878" s="1"/>
      <c r="M6878" s="171"/>
      <c r="N6878" s="1"/>
      <c r="O6878" s="4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</row>
    <row r="6879">
      <c r="A6879" s="31"/>
      <c r="B6879" s="163"/>
      <c r="C6879" s="31"/>
      <c r="D6879" s="163"/>
      <c r="E6879" s="31"/>
      <c r="F6879" s="31"/>
      <c r="G6879" s="163"/>
      <c r="H6879" s="31"/>
      <c r="I6879" s="163"/>
      <c r="J6879" s="173"/>
      <c r="K6879" s="31"/>
      <c r="L6879" s="31"/>
      <c r="M6879" s="174"/>
      <c r="N6879" s="31"/>
      <c r="O6879" s="173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</row>
    <row r="6880">
      <c r="A6880" s="175"/>
      <c r="B6880" s="4"/>
      <c r="C6880" s="1"/>
      <c r="D6880" s="4"/>
      <c r="E6880" s="1"/>
      <c r="F6880" s="1"/>
      <c r="G6880" s="4"/>
      <c r="H6880" s="1"/>
      <c r="I6880" s="4"/>
      <c r="J6880" s="4"/>
      <c r="K6880" s="1"/>
      <c r="L6880" s="1"/>
      <c r="M6880" s="171"/>
      <c r="N6880" s="1"/>
      <c r="O6880" s="4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</row>
    <row r="6881">
      <c r="A6881" s="31"/>
      <c r="B6881" s="163"/>
      <c r="C6881" s="31"/>
      <c r="D6881" s="163"/>
      <c r="E6881" s="31"/>
      <c r="F6881" s="31"/>
      <c r="G6881" s="163"/>
      <c r="H6881" s="31"/>
      <c r="I6881" s="163"/>
      <c r="J6881" s="173"/>
      <c r="K6881" s="31"/>
      <c r="L6881" s="31"/>
      <c r="M6881" s="174"/>
      <c r="N6881" s="31"/>
      <c r="O6881" s="173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</row>
    <row r="6882">
      <c r="A6882" s="175"/>
      <c r="B6882" s="4"/>
      <c r="C6882" s="1"/>
      <c r="D6882" s="4"/>
      <c r="E6882" s="1"/>
      <c r="F6882" s="1"/>
      <c r="G6882" s="4"/>
      <c r="H6882" s="1"/>
      <c r="I6882" s="4"/>
      <c r="J6882" s="4"/>
      <c r="K6882" s="1"/>
      <c r="L6882" s="1"/>
      <c r="M6882" s="171"/>
      <c r="N6882" s="1"/>
      <c r="O6882" s="4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</row>
    <row r="6883">
      <c r="A6883" s="31"/>
      <c r="B6883" s="163"/>
      <c r="C6883" s="31"/>
      <c r="D6883" s="163"/>
      <c r="E6883" s="31"/>
      <c r="F6883" s="31"/>
      <c r="G6883" s="163"/>
      <c r="H6883" s="31"/>
      <c r="I6883" s="163"/>
      <c r="J6883" s="173"/>
      <c r="K6883" s="31"/>
      <c r="L6883" s="31"/>
      <c r="M6883" s="174"/>
      <c r="N6883" s="31"/>
      <c r="O6883" s="173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</row>
    <row r="6884">
      <c r="A6884" s="31"/>
      <c r="B6884" s="163"/>
      <c r="C6884" s="31"/>
      <c r="D6884" s="163"/>
      <c r="E6884" s="31"/>
      <c r="F6884" s="31"/>
      <c r="G6884" s="163"/>
      <c r="H6884" s="31"/>
      <c r="I6884" s="163"/>
      <c r="J6884" s="173"/>
      <c r="K6884" s="31"/>
      <c r="L6884" s="31"/>
      <c r="M6884" s="174"/>
      <c r="N6884" s="31"/>
      <c r="O6884" s="173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</row>
    <row r="6885">
      <c r="A6885" s="31"/>
      <c r="B6885" s="163"/>
      <c r="C6885" s="31"/>
      <c r="D6885" s="163"/>
      <c r="E6885" s="31"/>
      <c r="F6885" s="31"/>
      <c r="G6885" s="163"/>
      <c r="H6885" s="31"/>
      <c r="I6885" s="163"/>
      <c r="J6885" s="173"/>
      <c r="K6885" s="31"/>
      <c r="L6885" s="31"/>
      <c r="M6885" s="174"/>
      <c r="N6885" s="31"/>
      <c r="O6885" s="173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</row>
    <row r="6886">
      <c r="A6886" s="31"/>
      <c r="B6886" s="163"/>
      <c r="C6886" s="31"/>
      <c r="D6886" s="163"/>
      <c r="E6886" s="31"/>
      <c r="F6886" s="31"/>
      <c r="G6886" s="163"/>
      <c r="H6886" s="31"/>
      <c r="I6886" s="163"/>
      <c r="J6886" s="173"/>
      <c r="K6886" s="31"/>
      <c r="L6886" s="31"/>
      <c r="M6886" s="174"/>
      <c r="N6886" s="31"/>
      <c r="O6886" s="173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</row>
    <row r="6887">
      <c r="A6887" s="31"/>
      <c r="B6887" s="163"/>
      <c r="C6887" s="31"/>
      <c r="D6887" s="163"/>
      <c r="E6887" s="31"/>
      <c r="F6887" s="31"/>
      <c r="G6887" s="163"/>
      <c r="H6887" s="31"/>
      <c r="I6887" s="163"/>
      <c r="J6887" s="173"/>
      <c r="K6887" s="31"/>
      <c r="L6887" s="31"/>
      <c r="M6887" s="174"/>
      <c r="N6887" s="31"/>
      <c r="O6887" s="173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</row>
    <row r="6888">
      <c r="A6888" s="31"/>
      <c r="B6888" s="163"/>
      <c r="C6888" s="31"/>
      <c r="D6888" s="163"/>
      <c r="E6888" s="31"/>
      <c r="F6888" s="31"/>
      <c r="G6888" s="163"/>
      <c r="H6888" s="31"/>
      <c r="I6888" s="163"/>
      <c r="J6888" s="173"/>
      <c r="K6888" s="31"/>
      <c r="L6888" s="31"/>
      <c r="M6888" s="174"/>
      <c r="N6888" s="31"/>
      <c r="O6888" s="173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</row>
    <row r="6889">
      <c r="A6889" s="31"/>
      <c r="B6889" s="163"/>
      <c r="C6889" s="31"/>
      <c r="D6889" s="163"/>
      <c r="E6889" s="31"/>
      <c r="F6889" s="31"/>
      <c r="G6889" s="163"/>
      <c r="H6889" s="31"/>
      <c r="I6889" s="163"/>
      <c r="J6889" s="173"/>
      <c r="K6889" s="31"/>
      <c r="L6889" s="31"/>
      <c r="M6889" s="174"/>
      <c r="N6889" s="31"/>
      <c r="O6889" s="173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</row>
    <row r="6890">
      <c r="A6890" s="31"/>
      <c r="B6890" s="163"/>
      <c r="C6890" s="31"/>
      <c r="D6890" s="163"/>
      <c r="E6890" s="31"/>
      <c r="F6890" s="31"/>
      <c r="G6890" s="163"/>
      <c r="H6890" s="31"/>
      <c r="I6890" s="163"/>
      <c r="J6890" s="173"/>
      <c r="K6890" s="31"/>
      <c r="L6890" s="31"/>
      <c r="M6890" s="174"/>
      <c r="N6890" s="31"/>
      <c r="O6890" s="173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</row>
    <row r="6891">
      <c r="A6891" s="31"/>
      <c r="B6891" s="163"/>
      <c r="C6891" s="31"/>
      <c r="D6891" s="163"/>
      <c r="E6891" s="31"/>
      <c r="F6891" s="31"/>
      <c r="G6891" s="163"/>
      <c r="H6891" s="31"/>
      <c r="I6891" s="163"/>
      <c r="J6891" s="173"/>
      <c r="K6891" s="31"/>
      <c r="L6891" s="31"/>
      <c r="M6891" s="174"/>
      <c r="N6891" s="31"/>
      <c r="O6891" s="173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</row>
    <row r="6892">
      <c r="A6892" s="31"/>
      <c r="B6892" s="163"/>
      <c r="C6892" s="31"/>
      <c r="D6892" s="163"/>
      <c r="E6892" s="31"/>
      <c r="F6892" s="31"/>
      <c r="G6892" s="163"/>
      <c r="H6892" s="31"/>
      <c r="I6892" s="163"/>
      <c r="J6892" s="173"/>
      <c r="K6892" s="31"/>
      <c r="L6892" s="31"/>
      <c r="M6892" s="174"/>
      <c r="N6892" s="31"/>
      <c r="O6892" s="173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</row>
    <row r="6893">
      <c r="A6893" s="31"/>
      <c r="B6893" s="163"/>
      <c r="C6893" s="31"/>
      <c r="D6893" s="163"/>
      <c r="E6893" s="31"/>
      <c r="F6893" s="31"/>
      <c r="G6893" s="163"/>
      <c r="H6893" s="31"/>
      <c r="I6893" s="163"/>
      <c r="J6893" s="173"/>
      <c r="K6893" s="31"/>
      <c r="L6893" s="31"/>
      <c r="M6893" s="174"/>
      <c r="N6893" s="31"/>
      <c r="O6893" s="173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</row>
    <row r="6894">
      <c r="A6894" s="31"/>
      <c r="B6894" s="163"/>
      <c r="C6894" s="31"/>
      <c r="D6894" s="163"/>
      <c r="E6894" s="31"/>
      <c r="F6894" s="31"/>
      <c r="G6894" s="163"/>
      <c r="H6894" s="31"/>
      <c r="I6894" s="163"/>
      <c r="J6894" s="173"/>
      <c r="K6894" s="31"/>
      <c r="L6894" s="31"/>
      <c r="M6894" s="174"/>
      <c r="N6894" s="31"/>
      <c r="O6894" s="173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</row>
    <row r="6895">
      <c r="A6895" s="31"/>
      <c r="B6895" s="163"/>
      <c r="C6895" s="31"/>
      <c r="D6895" s="163"/>
      <c r="E6895" s="31"/>
      <c r="F6895" s="31"/>
      <c r="G6895" s="163"/>
      <c r="H6895" s="31"/>
      <c r="I6895" s="163"/>
      <c r="J6895" s="173"/>
      <c r="K6895" s="31"/>
      <c r="L6895" s="31"/>
      <c r="M6895" s="174"/>
      <c r="N6895" s="31"/>
      <c r="O6895" s="173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</row>
    <row r="6896">
      <c r="A6896" s="31"/>
      <c r="B6896" s="163"/>
      <c r="C6896" s="31"/>
      <c r="D6896" s="163"/>
      <c r="E6896" s="31"/>
      <c r="F6896" s="31"/>
      <c r="G6896" s="163"/>
      <c r="H6896" s="31"/>
      <c r="I6896" s="163"/>
      <c r="J6896" s="173"/>
      <c r="K6896" s="31"/>
      <c r="L6896" s="31"/>
      <c r="M6896" s="174"/>
      <c r="N6896" s="31"/>
      <c r="O6896" s="173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</row>
    <row r="6897">
      <c r="A6897" s="31"/>
      <c r="B6897" s="163"/>
      <c r="C6897" s="31"/>
      <c r="D6897" s="163"/>
      <c r="E6897" s="31"/>
      <c r="F6897" s="31"/>
      <c r="G6897" s="163"/>
      <c r="H6897" s="31"/>
      <c r="I6897" s="163"/>
      <c r="J6897" s="173"/>
      <c r="K6897" s="31"/>
      <c r="L6897" s="31"/>
      <c r="M6897" s="174"/>
      <c r="N6897" s="31"/>
      <c r="O6897" s="173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</row>
    <row r="6898">
      <c r="A6898" s="31"/>
      <c r="B6898" s="163"/>
      <c r="C6898" s="31"/>
      <c r="D6898" s="163"/>
      <c r="E6898" s="31"/>
      <c r="F6898" s="31"/>
      <c r="G6898" s="163"/>
      <c r="H6898" s="31"/>
      <c r="I6898" s="163"/>
      <c r="J6898" s="173"/>
      <c r="K6898" s="31"/>
      <c r="L6898" s="31"/>
      <c r="M6898" s="174"/>
      <c r="N6898" s="31"/>
      <c r="O6898" s="173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</row>
    <row r="6899">
      <c r="A6899" s="31"/>
      <c r="B6899" s="163"/>
      <c r="C6899" s="31"/>
      <c r="D6899" s="163"/>
      <c r="E6899" s="31"/>
      <c r="F6899" s="31"/>
      <c r="G6899" s="163"/>
      <c r="H6899" s="31"/>
      <c r="I6899" s="163"/>
      <c r="J6899" s="173"/>
      <c r="K6899" s="31"/>
      <c r="L6899" s="31"/>
      <c r="M6899" s="174"/>
      <c r="N6899" s="31"/>
      <c r="O6899" s="173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</row>
    <row r="6900">
      <c r="A6900" s="31"/>
      <c r="B6900" s="163"/>
      <c r="C6900" s="31"/>
      <c r="D6900" s="163"/>
      <c r="E6900" s="31"/>
      <c r="F6900" s="31"/>
      <c r="G6900" s="163"/>
      <c r="H6900" s="31"/>
      <c r="I6900" s="163"/>
      <c r="J6900" s="173"/>
      <c r="K6900" s="31"/>
      <c r="L6900" s="31"/>
      <c r="M6900" s="174"/>
      <c r="N6900" s="31"/>
      <c r="O6900" s="173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</row>
    <row r="6901">
      <c r="A6901" s="31"/>
      <c r="B6901" s="163"/>
      <c r="C6901" s="31"/>
      <c r="D6901" s="163"/>
      <c r="E6901" s="31"/>
      <c r="F6901" s="31"/>
      <c r="G6901" s="163"/>
      <c r="H6901" s="31"/>
      <c r="I6901" s="163"/>
      <c r="J6901" s="173"/>
      <c r="K6901" s="31"/>
      <c r="L6901" s="31"/>
      <c r="M6901" s="174"/>
      <c r="N6901" s="31"/>
      <c r="O6901" s="173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</row>
    <row r="6902">
      <c r="A6902" s="31"/>
      <c r="B6902" s="163"/>
      <c r="C6902" s="31"/>
      <c r="D6902" s="163"/>
      <c r="E6902" s="31"/>
      <c r="F6902" s="31"/>
      <c r="G6902" s="163"/>
      <c r="H6902" s="31"/>
      <c r="I6902" s="163"/>
      <c r="J6902" s="173"/>
      <c r="K6902" s="31"/>
      <c r="L6902" s="31"/>
      <c r="M6902" s="174"/>
      <c r="N6902" s="31"/>
      <c r="O6902" s="173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</row>
    <row r="6903">
      <c r="A6903" s="31"/>
      <c r="B6903" s="163"/>
      <c r="C6903" s="31"/>
      <c r="D6903" s="163"/>
      <c r="E6903" s="31"/>
      <c r="F6903" s="31"/>
      <c r="G6903" s="163"/>
      <c r="H6903" s="31"/>
      <c r="I6903" s="163"/>
      <c r="J6903" s="173"/>
      <c r="K6903" s="31"/>
      <c r="L6903" s="31"/>
      <c r="M6903" s="174"/>
      <c r="N6903" s="31"/>
      <c r="O6903" s="173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</row>
    <row r="6904">
      <c r="A6904" s="31"/>
      <c r="B6904" s="163"/>
      <c r="C6904" s="31"/>
      <c r="D6904" s="163"/>
      <c r="E6904" s="31"/>
      <c r="F6904" s="31"/>
      <c r="G6904" s="163"/>
      <c r="H6904" s="31"/>
      <c r="I6904" s="163"/>
      <c r="J6904" s="173"/>
      <c r="K6904" s="31"/>
      <c r="L6904" s="31"/>
      <c r="M6904" s="174"/>
      <c r="N6904" s="31"/>
      <c r="O6904" s="173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</row>
    <row r="6905">
      <c r="A6905" s="31"/>
      <c r="B6905" s="163"/>
      <c r="C6905" s="31"/>
      <c r="D6905" s="163"/>
      <c r="E6905" s="31"/>
      <c r="F6905" s="31"/>
      <c r="G6905" s="163"/>
      <c r="H6905" s="31"/>
      <c r="I6905" s="163"/>
      <c r="J6905" s="173"/>
      <c r="K6905" s="31"/>
      <c r="L6905" s="31"/>
      <c r="M6905" s="174"/>
      <c r="N6905" s="31"/>
      <c r="O6905" s="173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</row>
    <row r="6906">
      <c r="A6906" s="31"/>
      <c r="B6906" s="163"/>
      <c r="C6906" s="31"/>
      <c r="D6906" s="163"/>
      <c r="E6906" s="31"/>
      <c r="F6906" s="31"/>
      <c r="G6906" s="163"/>
      <c r="H6906" s="31"/>
      <c r="I6906" s="163"/>
      <c r="J6906" s="173"/>
      <c r="K6906" s="31"/>
      <c r="L6906" s="31"/>
      <c r="M6906" s="174"/>
      <c r="N6906" s="31"/>
      <c r="O6906" s="173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</row>
    <row r="6907">
      <c r="A6907" s="31"/>
      <c r="B6907" s="163"/>
      <c r="C6907" s="31"/>
      <c r="D6907" s="163"/>
      <c r="E6907" s="31"/>
      <c r="F6907" s="31"/>
      <c r="G6907" s="163"/>
      <c r="H6907" s="31"/>
      <c r="I6907" s="163"/>
      <c r="J6907" s="173"/>
      <c r="K6907" s="31"/>
      <c r="L6907" s="31"/>
      <c r="M6907" s="174"/>
      <c r="N6907" s="31"/>
      <c r="O6907" s="173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</row>
    <row r="6908">
      <c r="A6908" s="31"/>
      <c r="B6908" s="163"/>
      <c r="C6908" s="31"/>
      <c r="D6908" s="163"/>
      <c r="E6908" s="31"/>
      <c r="F6908" s="31"/>
      <c r="G6908" s="163"/>
      <c r="H6908" s="31"/>
      <c r="I6908" s="163"/>
      <c r="J6908" s="173"/>
      <c r="K6908" s="31"/>
      <c r="L6908" s="31"/>
      <c r="M6908" s="174"/>
      <c r="N6908" s="31"/>
      <c r="O6908" s="173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</row>
    <row r="6909">
      <c r="A6909" s="31"/>
      <c r="B6909" s="163"/>
      <c r="C6909" s="31"/>
      <c r="D6909" s="163"/>
      <c r="E6909" s="31"/>
      <c r="F6909" s="31"/>
      <c r="G6909" s="163"/>
      <c r="H6909" s="31"/>
      <c r="I6909" s="163"/>
      <c r="J6909" s="173"/>
      <c r="K6909" s="31"/>
      <c r="L6909" s="31"/>
      <c r="M6909" s="174"/>
      <c r="N6909" s="31"/>
      <c r="O6909" s="173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</row>
    <row r="6910">
      <c r="A6910" s="31"/>
      <c r="B6910" s="163"/>
      <c r="C6910" s="31"/>
      <c r="D6910" s="163"/>
      <c r="E6910" s="31"/>
      <c r="F6910" s="31"/>
      <c r="G6910" s="163"/>
      <c r="H6910" s="31"/>
      <c r="I6910" s="163"/>
      <c r="J6910" s="173"/>
      <c r="K6910" s="31"/>
      <c r="L6910" s="31"/>
      <c r="M6910" s="174"/>
      <c r="N6910" s="31"/>
      <c r="O6910" s="173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</row>
    <row r="6911">
      <c r="A6911" s="31"/>
      <c r="B6911" s="163"/>
      <c r="C6911" s="31"/>
      <c r="D6911" s="163"/>
      <c r="E6911" s="31"/>
      <c r="F6911" s="31"/>
      <c r="G6911" s="163"/>
      <c r="H6911" s="31"/>
      <c r="I6911" s="163"/>
      <c r="J6911" s="173"/>
      <c r="K6911" s="31"/>
      <c r="L6911" s="31"/>
      <c r="M6911" s="174"/>
      <c r="N6911" s="31"/>
      <c r="O6911" s="173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</row>
    <row r="6912">
      <c r="A6912" s="31"/>
      <c r="B6912" s="163"/>
      <c r="C6912" s="31"/>
      <c r="D6912" s="163"/>
      <c r="E6912" s="31"/>
      <c r="F6912" s="31"/>
      <c r="G6912" s="163"/>
      <c r="H6912" s="31"/>
      <c r="I6912" s="163"/>
      <c r="J6912" s="173"/>
      <c r="K6912" s="31"/>
      <c r="L6912" s="31"/>
      <c r="M6912" s="174"/>
      <c r="N6912" s="31"/>
      <c r="O6912" s="173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</row>
    <row r="6913">
      <c r="A6913" s="31"/>
      <c r="B6913" s="163"/>
      <c r="C6913" s="31"/>
      <c r="D6913" s="163"/>
      <c r="E6913" s="31"/>
      <c r="F6913" s="31"/>
      <c r="G6913" s="163"/>
      <c r="H6913" s="31"/>
      <c r="I6913" s="163"/>
      <c r="J6913" s="173"/>
      <c r="K6913" s="31"/>
      <c r="L6913" s="31"/>
      <c r="M6913" s="174"/>
      <c r="N6913" s="31"/>
      <c r="O6913" s="173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</row>
    <row r="6914">
      <c r="A6914" s="31"/>
      <c r="B6914" s="163"/>
      <c r="C6914" s="31"/>
      <c r="D6914" s="163"/>
      <c r="E6914" s="31"/>
      <c r="F6914" s="31"/>
      <c r="G6914" s="163"/>
      <c r="H6914" s="31"/>
      <c r="I6914" s="163"/>
      <c r="J6914" s="173"/>
      <c r="K6914" s="31"/>
      <c r="L6914" s="31"/>
      <c r="M6914" s="174"/>
      <c r="N6914" s="31"/>
      <c r="O6914" s="173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</row>
    <row r="6915">
      <c r="A6915" s="31"/>
      <c r="B6915" s="163"/>
      <c r="C6915" s="31"/>
      <c r="D6915" s="163"/>
      <c r="E6915" s="31"/>
      <c r="F6915" s="31"/>
      <c r="G6915" s="163"/>
      <c r="H6915" s="31"/>
      <c r="I6915" s="163"/>
      <c r="J6915" s="173"/>
      <c r="K6915" s="31"/>
      <c r="L6915" s="31"/>
      <c r="M6915" s="174"/>
      <c r="N6915" s="31"/>
      <c r="O6915" s="173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</row>
    <row r="6916">
      <c r="A6916" s="31"/>
      <c r="B6916" s="163"/>
      <c r="C6916" s="31"/>
      <c r="D6916" s="163"/>
      <c r="E6916" s="31"/>
      <c r="F6916" s="31"/>
      <c r="G6916" s="163"/>
      <c r="H6916" s="31"/>
      <c r="I6916" s="163"/>
      <c r="J6916" s="173"/>
      <c r="K6916" s="31"/>
      <c r="L6916" s="31"/>
      <c r="M6916" s="174"/>
      <c r="N6916" s="31"/>
      <c r="O6916" s="173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</row>
    <row r="6917">
      <c r="A6917" s="31"/>
      <c r="B6917" s="163"/>
      <c r="C6917" s="31"/>
      <c r="D6917" s="163"/>
      <c r="E6917" s="31"/>
      <c r="F6917" s="31"/>
      <c r="G6917" s="163"/>
      <c r="H6917" s="31"/>
      <c r="I6917" s="163"/>
      <c r="J6917" s="173"/>
      <c r="K6917" s="31"/>
      <c r="L6917" s="31"/>
      <c r="M6917" s="174"/>
      <c r="N6917" s="31"/>
      <c r="O6917" s="173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</row>
    <row r="6918">
      <c r="A6918" s="31"/>
      <c r="B6918" s="163"/>
      <c r="C6918" s="31"/>
      <c r="D6918" s="163"/>
      <c r="E6918" s="31"/>
      <c r="F6918" s="31"/>
      <c r="G6918" s="163"/>
      <c r="H6918" s="31"/>
      <c r="I6918" s="163"/>
      <c r="J6918" s="173"/>
      <c r="K6918" s="31"/>
      <c r="L6918" s="31"/>
      <c r="M6918" s="174"/>
      <c r="N6918" s="31"/>
      <c r="O6918" s="173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</row>
    <row r="6919">
      <c r="A6919" s="31"/>
      <c r="B6919" s="163"/>
      <c r="C6919" s="31"/>
      <c r="D6919" s="163"/>
      <c r="E6919" s="31"/>
      <c r="F6919" s="31"/>
      <c r="G6919" s="163"/>
      <c r="H6919" s="31"/>
      <c r="I6919" s="163"/>
      <c r="J6919" s="173"/>
      <c r="K6919" s="31"/>
      <c r="L6919" s="31"/>
      <c r="M6919" s="174"/>
      <c r="N6919" s="31"/>
      <c r="O6919" s="173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</row>
    <row r="6920">
      <c r="A6920" s="31"/>
      <c r="B6920" s="163"/>
      <c r="C6920" s="31"/>
      <c r="D6920" s="163"/>
      <c r="E6920" s="31"/>
      <c r="F6920" s="31"/>
      <c r="G6920" s="163"/>
      <c r="H6920" s="31"/>
      <c r="I6920" s="163"/>
      <c r="J6920" s="173"/>
      <c r="K6920" s="31"/>
      <c r="L6920" s="31"/>
      <c r="M6920" s="174"/>
      <c r="N6920" s="31"/>
      <c r="O6920" s="173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</row>
    <row r="6921">
      <c r="A6921" s="31"/>
      <c r="B6921" s="163"/>
      <c r="C6921" s="31"/>
      <c r="D6921" s="163"/>
      <c r="E6921" s="31"/>
      <c r="F6921" s="31"/>
      <c r="G6921" s="163"/>
      <c r="H6921" s="31"/>
      <c r="I6921" s="163"/>
      <c r="J6921" s="173"/>
      <c r="K6921" s="31"/>
      <c r="L6921" s="31"/>
      <c r="M6921" s="174"/>
      <c r="N6921" s="31"/>
      <c r="O6921" s="173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</row>
    <row r="6922">
      <c r="A6922" s="31"/>
      <c r="B6922" s="163"/>
      <c r="C6922" s="31"/>
      <c r="D6922" s="163"/>
      <c r="E6922" s="31"/>
      <c r="F6922" s="31"/>
      <c r="G6922" s="163"/>
      <c r="H6922" s="31"/>
      <c r="I6922" s="163"/>
      <c r="J6922" s="173"/>
      <c r="K6922" s="31"/>
      <c r="L6922" s="31"/>
      <c r="M6922" s="174"/>
      <c r="N6922" s="31"/>
      <c r="O6922" s="173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</row>
    <row r="6923">
      <c r="A6923" s="31"/>
      <c r="B6923" s="163"/>
      <c r="C6923" s="31"/>
      <c r="D6923" s="163"/>
      <c r="E6923" s="31"/>
      <c r="F6923" s="31"/>
      <c r="G6923" s="163"/>
      <c r="H6923" s="31"/>
      <c r="I6923" s="163"/>
      <c r="J6923" s="173"/>
      <c r="K6923" s="31"/>
      <c r="L6923" s="31"/>
      <c r="M6923" s="174"/>
      <c r="N6923" s="31"/>
      <c r="O6923" s="173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</row>
    <row r="6924">
      <c r="A6924" s="31"/>
      <c r="B6924" s="163"/>
      <c r="C6924" s="31"/>
      <c r="D6924" s="163"/>
      <c r="E6924" s="31"/>
      <c r="F6924" s="31"/>
      <c r="G6924" s="163"/>
      <c r="H6924" s="31"/>
      <c r="I6924" s="163"/>
      <c r="J6924" s="173"/>
      <c r="K6924" s="31"/>
      <c r="L6924" s="31"/>
      <c r="M6924" s="174"/>
      <c r="N6924" s="31"/>
      <c r="O6924" s="173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</row>
    <row r="6925">
      <c r="A6925" s="31"/>
      <c r="B6925" s="163"/>
      <c r="C6925" s="31"/>
      <c r="D6925" s="163"/>
      <c r="E6925" s="31"/>
      <c r="F6925" s="31"/>
      <c r="G6925" s="163"/>
      <c r="H6925" s="31"/>
      <c r="I6925" s="163"/>
      <c r="J6925" s="173"/>
      <c r="K6925" s="31"/>
      <c r="L6925" s="31"/>
      <c r="M6925" s="174"/>
      <c r="N6925" s="31"/>
      <c r="O6925" s="173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</row>
    <row r="6926">
      <c r="A6926" s="31"/>
      <c r="B6926" s="163"/>
      <c r="C6926" s="31"/>
      <c r="D6926" s="163"/>
      <c r="E6926" s="31"/>
      <c r="F6926" s="31"/>
      <c r="G6926" s="163"/>
      <c r="H6926" s="31"/>
      <c r="I6926" s="163"/>
      <c r="J6926" s="173"/>
      <c r="K6926" s="31"/>
      <c r="L6926" s="31"/>
      <c r="M6926" s="174"/>
      <c r="N6926" s="31"/>
      <c r="O6926" s="173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</row>
    <row r="6927">
      <c r="A6927" s="31"/>
      <c r="B6927" s="163"/>
      <c r="C6927" s="31"/>
      <c r="D6927" s="163"/>
      <c r="E6927" s="31"/>
      <c r="F6927" s="31"/>
      <c r="G6927" s="163"/>
      <c r="H6927" s="31"/>
      <c r="I6927" s="163"/>
      <c r="J6927" s="173"/>
      <c r="K6927" s="31"/>
      <c r="L6927" s="31"/>
      <c r="M6927" s="174"/>
      <c r="N6927" s="31"/>
      <c r="O6927" s="173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</row>
    <row r="6928">
      <c r="A6928" s="31"/>
      <c r="B6928" s="163"/>
      <c r="C6928" s="31"/>
      <c r="D6928" s="163"/>
      <c r="E6928" s="31"/>
      <c r="F6928" s="31"/>
      <c r="G6928" s="163"/>
      <c r="H6928" s="31"/>
      <c r="I6928" s="163"/>
      <c r="J6928" s="173"/>
      <c r="K6928" s="31"/>
      <c r="L6928" s="31"/>
      <c r="M6928" s="174"/>
      <c r="N6928" s="31"/>
      <c r="O6928" s="173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</row>
    <row r="6929">
      <c r="A6929" s="31"/>
      <c r="B6929" s="163"/>
      <c r="C6929" s="31"/>
      <c r="D6929" s="163"/>
      <c r="E6929" s="31"/>
      <c r="F6929" s="31"/>
      <c r="G6929" s="163"/>
      <c r="H6929" s="31"/>
      <c r="I6929" s="163"/>
      <c r="J6929" s="173"/>
      <c r="K6929" s="31"/>
      <c r="L6929" s="31"/>
      <c r="M6929" s="174"/>
      <c r="N6929" s="31"/>
      <c r="O6929" s="173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</row>
    <row r="6930">
      <c r="A6930" s="31"/>
      <c r="B6930" s="163"/>
      <c r="C6930" s="31"/>
      <c r="D6930" s="163"/>
      <c r="E6930" s="31"/>
      <c r="F6930" s="31"/>
      <c r="G6930" s="163"/>
      <c r="H6930" s="31"/>
      <c r="I6930" s="163"/>
      <c r="J6930" s="173"/>
      <c r="K6930" s="31"/>
      <c r="L6930" s="31"/>
      <c r="M6930" s="174"/>
      <c r="N6930" s="31"/>
      <c r="O6930" s="173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</row>
    <row r="6931">
      <c r="A6931" s="31"/>
      <c r="B6931" s="163"/>
      <c r="C6931" s="31"/>
      <c r="D6931" s="163"/>
      <c r="E6931" s="31"/>
      <c r="F6931" s="31"/>
      <c r="G6931" s="163"/>
      <c r="H6931" s="31"/>
      <c r="I6931" s="163"/>
      <c r="J6931" s="173"/>
      <c r="K6931" s="31"/>
      <c r="L6931" s="31"/>
      <c r="M6931" s="174"/>
      <c r="N6931" s="31"/>
      <c r="O6931" s="173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</row>
    <row r="6932">
      <c r="A6932" s="31"/>
      <c r="B6932" s="163"/>
      <c r="C6932" s="31"/>
      <c r="D6932" s="163"/>
      <c r="E6932" s="31"/>
      <c r="F6932" s="31"/>
      <c r="G6932" s="163"/>
      <c r="H6932" s="31"/>
      <c r="I6932" s="163"/>
      <c r="J6932" s="173"/>
      <c r="K6932" s="31"/>
      <c r="L6932" s="31"/>
      <c r="M6932" s="174"/>
      <c r="N6932" s="31"/>
      <c r="O6932" s="173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</row>
    <row r="6933">
      <c r="A6933" s="31"/>
      <c r="B6933" s="163"/>
      <c r="C6933" s="31"/>
      <c r="D6933" s="163"/>
      <c r="E6933" s="31"/>
      <c r="F6933" s="31"/>
      <c r="G6933" s="163"/>
      <c r="H6933" s="31"/>
      <c r="I6933" s="163"/>
      <c r="J6933" s="173"/>
      <c r="K6933" s="31"/>
      <c r="L6933" s="31"/>
      <c r="M6933" s="174"/>
      <c r="N6933" s="31"/>
      <c r="O6933" s="173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</row>
    <row r="6934">
      <c r="A6934" s="31"/>
      <c r="B6934" s="163"/>
      <c r="C6934" s="31"/>
      <c r="D6934" s="163"/>
      <c r="E6934" s="31"/>
      <c r="F6934" s="31"/>
      <c r="G6934" s="163"/>
      <c r="H6934" s="31"/>
      <c r="I6934" s="163"/>
      <c r="J6934" s="173"/>
      <c r="K6934" s="31"/>
      <c r="L6934" s="31"/>
      <c r="M6934" s="174"/>
      <c r="N6934" s="31"/>
      <c r="O6934" s="173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</row>
    <row r="6935">
      <c r="A6935" s="31"/>
      <c r="B6935" s="163"/>
      <c r="C6935" s="31"/>
      <c r="D6935" s="163"/>
      <c r="E6935" s="31"/>
      <c r="F6935" s="31"/>
      <c r="G6935" s="163"/>
      <c r="H6935" s="31"/>
      <c r="I6935" s="163"/>
      <c r="J6935" s="173"/>
      <c r="K6935" s="31"/>
      <c r="L6935" s="31"/>
      <c r="M6935" s="174"/>
      <c r="N6935" s="31"/>
      <c r="O6935" s="173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</row>
    <row r="6936">
      <c r="A6936" s="31"/>
      <c r="B6936" s="163"/>
      <c r="C6936" s="31"/>
      <c r="D6936" s="163"/>
      <c r="E6936" s="31"/>
      <c r="F6936" s="31"/>
      <c r="G6936" s="163"/>
      <c r="H6936" s="31"/>
      <c r="I6936" s="163"/>
      <c r="J6936" s="173"/>
      <c r="K6936" s="31"/>
      <c r="L6936" s="31"/>
      <c r="M6936" s="174"/>
      <c r="N6936" s="31"/>
      <c r="O6936" s="173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</row>
    <row r="6937">
      <c r="A6937" s="166"/>
      <c r="M6937" s="166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</row>
    <row r="6938">
      <c r="A6938" s="166"/>
      <c r="M6938" s="166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</row>
    <row r="6939">
      <c r="A6939" s="166"/>
      <c r="M6939" s="166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</row>
    <row r="6940">
      <c r="A6940" s="166"/>
      <c r="M6940" s="166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</row>
    <row r="6941">
      <c r="A6941" s="166"/>
      <c r="M6941" s="166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</row>
    <row r="6942">
      <c r="A6942" s="166"/>
      <c r="M6942" s="166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</row>
    <row r="6943">
      <c r="A6943" s="166"/>
      <c r="M6943" s="166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</row>
    <row r="6944">
      <c r="A6944" s="166"/>
      <c r="M6944" s="166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</row>
    <row r="6945">
      <c r="A6945" s="166"/>
      <c r="M6945" s="166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</row>
    <row r="6946">
      <c r="A6946" s="166"/>
      <c r="M6946" s="166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</row>
    <row r="6947">
      <c r="A6947" s="166"/>
      <c r="M6947" s="166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</row>
    <row r="6948">
      <c r="A6948" s="166"/>
      <c r="M6948" s="166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</row>
    <row r="6949">
      <c r="A6949" s="166"/>
      <c r="M6949" s="166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</row>
    <row r="6950">
      <c r="A6950" s="166"/>
      <c r="M6950" s="166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</row>
    <row r="6951">
      <c r="A6951" s="166"/>
      <c r="M6951" s="166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</row>
    <row r="6952">
      <c r="A6952" s="166"/>
      <c r="M6952" s="166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</row>
    <row r="6953">
      <c r="A6953" s="166"/>
      <c r="M6953" s="166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</row>
    <row r="6954">
      <c r="A6954" s="166"/>
      <c r="M6954" s="166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</row>
    <row r="6955">
      <c r="A6955" s="166"/>
      <c r="M6955" s="166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</row>
    <row r="6956">
      <c r="A6956" s="166"/>
      <c r="M6956" s="166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</row>
    <row r="6957">
      <c r="A6957" s="166"/>
      <c r="M6957" s="166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</row>
    <row r="6958">
      <c r="A6958" s="166"/>
      <c r="M6958" s="166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</row>
    <row r="6959">
      <c r="A6959" s="166"/>
      <c r="M6959" s="166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</row>
    <row r="6960">
      <c r="A6960" s="166"/>
      <c r="M6960" s="166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</row>
    <row r="6961">
      <c r="A6961" s="166"/>
      <c r="M6961" s="166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</row>
    <row r="6962">
      <c r="A6962" s="166"/>
      <c r="M6962" s="166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</row>
    <row r="6963">
      <c r="A6963" s="166"/>
      <c r="M6963" s="166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</row>
    <row r="6964">
      <c r="A6964" s="166"/>
      <c r="M6964" s="166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</row>
    <row r="6965">
      <c r="A6965" s="166"/>
      <c r="M6965" s="166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</row>
    <row r="6966">
      <c r="A6966" s="166"/>
      <c r="M6966" s="166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</row>
    <row r="6967">
      <c r="A6967" s="166"/>
      <c r="M6967" s="166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</row>
    <row r="6968">
      <c r="A6968" s="166"/>
      <c r="M6968" s="166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</row>
    <row r="6969">
      <c r="A6969" s="166"/>
      <c r="M6969" s="166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</row>
    <row r="6970">
      <c r="A6970" s="166"/>
      <c r="M6970" s="166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</row>
    <row r="6971">
      <c r="A6971" s="166"/>
      <c r="M6971" s="166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</row>
    <row r="6972">
      <c r="A6972" s="166"/>
      <c r="M6972" s="166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</row>
    <row r="6973">
      <c r="A6973" s="166"/>
      <c r="M6973" s="166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</row>
    <row r="6974">
      <c r="A6974" s="166"/>
      <c r="M6974" s="166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</row>
    <row r="6975">
      <c r="A6975" s="166"/>
      <c r="M6975" s="166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</row>
    <row r="6976">
      <c r="A6976" s="166"/>
      <c r="M6976" s="166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</row>
    <row r="6977">
      <c r="A6977" s="166"/>
      <c r="M6977" s="166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</row>
    <row r="6978">
      <c r="A6978" s="166"/>
      <c r="M6978" s="166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</row>
    <row r="6979">
      <c r="A6979" s="166"/>
      <c r="M6979" s="166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</row>
    <row r="6980">
      <c r="A6980" s="166"/>
      <c r="M6980" s="166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</row>
    <row r="6981">
      <c r="A6981" s="166"/>
      <c r="M6981" s="166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</row>
    <row r="6982">
      <c r="A6982" s="166"/>
      <c r="M6982" s="166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</row>
    <row r="6983">
      <c r="A6983" s="166"/>
      <c r="M6983" s="166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</row>
    <row r="6984">
      <c r="A6984" s="166"/>
      <c r="M6984" s="166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</row>
    <row r="6985">
      <c r="A6985" s="166"/>
      <c r="M6985" s="166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</row>
    <row r="6986">
      <c r="A6986" s="166"/>
      <c r="M6986" s="166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</row>
    <row r="6987">
      <c r="A6987" s="166"/>
      <c r="M6987" s="166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</row>
    <row r="6988">
      <c r="A6988" s="166"/>
      <c r="M6988" s="166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</row>
    <row r="6989">
      <c r="A6989" s="166"/>
      <c r="M6989" s="166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</row>
    <row r="6990">
      <c r="A6990" s="166"/>
      <c r="M6990" s="166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</row>
    <row r="6991">
      <c r="A6991" s="166"/>
      <c r="M6991" s="166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</row>
    <row r="6992">
      <c r="A6992" s="166"/>
      <c r="M6992" s="166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</row>
    <row r="6993">
      <c r="A6993" s="166"/>
      <c r="M6993" s="166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</row>
    <row r="6994">
      <c r="A6994" s="166"/>
      <c r="M6994" s="166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</row>
    <row r="6995">
      <c r="A6995" s="166"/>
      <c r="M6995" s="166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</row>
    <row r="6996">
      <c r="A6996" s="166"/>
      <c r="M6996" s="166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</row>
    <row r="6997">
      <c r="A6997" s="166"/>
      <c r="M6997" s="166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</row>
    <row r="6998">
      <c r="A6998" s="166"/>
      <c r="M6998" s="166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</row>
    <row r="6999">
      <c r="A6999" s="166"/>
      <c r="M6999" s="166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</row>
    <row r="7000">
      <c r="A7000" s="166"/>
      <c r="M7000" s="166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</row>
    <row r="7001">
      <c r="A7001" s="166"/>
      <c r="M7001" s="166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</row>
    <row r="7002">
      <c r="A7002" s="166"/>
      <c r="M7002" s="166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</row>
    <row r="7003">
      <c r="A7003" s="166"/>
      <c r="M7003" s="166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</row>
    <row r="7004">
      <c r="A7004" s="166"/>
      <c r="M7004" s="166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</row>
    <row r="7005">
      <c r="A7005" s="166"/>
      <c r="M7005" s="166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</row>
    <row r="7006">
      <c r="A7006" s="166"/>
      <c r="M7006" s="166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</row>
    <row r="7007">
      <c r="A7007" s="166"/>
      <c r="M7007" s="166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</row>
    <row r="7008">
      <c r="A7008" s="166"/>
      <c r="M7008" s="166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</row>
    <row r="7009">
      <c r="A7009" s="166"/>
      <c r="M7009" s="166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</row>
    <row r="7010">
      <c r="A7010" s="166"/>
      <c r="M7010" s="166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</row>
    <row r="7011">
      <c r="A7011" s="166"/>
      <c r="M7011" s="166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</row>
    <row r="7012">
      <c r="A7012" s="166"/>
      <c r="M7012" s="166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</row>
    <row r="7013">
      <c r="A7013" s="166"/>
      <c r="M7013" s="166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</row>
    <row r="7014">
      <c r="A7014" s="166"/>
      <c r="M7014" s="166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</row>
    <row r="7015">
      <c r="A7015" s="166"/>
      <c r="M7015" s="166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</row>
    <row r="7016">
      <c r="A7016" s="166"/>
      <c r="M7016" s="166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</row>
    <row r="7017">
      <c r="A7017" s="166"/>
      <c r="M7017" s="166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</row>
    <row r="7018">
      <c r="A7018" s="166"/>
      <c r="M7018" s="166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</row>
    <row r="7019">
      <c r="A7019" s="166"/>
      <c r="M7019" s="166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</row>
    <row r="7020">
      <c r="A7020" s="166"/>
      <c r="M7020" s="166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</row>
    <row r="7021">
      <c r="A7021" s="166"/>
      <c r="M7021" s="166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</row>
    <row r="7022">
      <c r="A7022" s="166"/>
      <c r="M7022" s="166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</row>
    <row r="7023">
      <c r="A7023" s="166"/>
      <c r="M7023" s="166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</row>
    <row r="7024">
      <c r="A7024" s="166"/>
      <c r="M7024" s="166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</row>
    <row r="7025">
      <c r="A7025" s="166"/>
      <c r="M7025" s="166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</row>
    <row r="7026">
      <c r="A7026" s="166"/>
      <c r="M7026" s="166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</row>
    <row r="7027">
      <c r="A7027" s="166"/>
      <c r="M7027" s="166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</row>
    <row r="7028">
      <c r="A7028" s="166"/>
      <c r="M7028" s="166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</row>
    <row r="7029">
      <c r="A7029" s="166"/>
      <c r="M7029" s="166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</row>
    <row r="7030">
      <c r="A7030" s="166"/>
      <c r="M7030" s="166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</row>
    <row r="7031">
      <c r="A7031" s="166"/>
      <c r="M7031" s="166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</row>
    <row r="7032">
      <c r="A7032" s="166"/>
      <c r="M7032" s="166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</row>
    <row r="7033">
      <c r="A7033" s="166"/>
      <c r="M7033" s="166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</row>
    <row r="7034">
      <c r="A7034" s="166"/>
      <c r="M7034" s="166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</row>
    <row r="7035">
      <c r="A7035" s="166"/>
      <c r="M7035" s="166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</row>
    <row r="7036">
      <c r="A7036" s="166"/>
      <c r="M7036" s="166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</row>
    <row r="7037">
      <c r="A7037" s="166"/>
      <c r="M7037" s="166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</row>
    <row r="7038">
      <c r="A7038" s="166"/>
      <c r="M7038" s="166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</row>
    <row r="7039">
      <c r="A7039" s="166"/>
      <c r="M7039" s="166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</row>
    <row r="7040">
      <c r="A7040" s="166"/>
      <c r="M7040" s="166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</row>
    <row r="7041">
      <c r="A7041" s="166"/>
      <c r="M7041" s="166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</row>
    <row r="7042">
      <c r="A7042" s="166"/>
      <c r="M7042" s="166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</row>
    <row r="7043">
      <c r="A7043" s="166"/>
      <c r="M7043" s="166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</row>
    <row r="7044">
      <c r="A7044" s="166"/>
      <c r="M7044" s="166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</row>
    <row r="7045">
      <c r="A7045" s="166"/>
      <c r="M7045" s="166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</row>
    <row r="7046">
      <c r="A7046" s="166"/>
      <c r="M7046" s="166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</row>
    <row r="7047">
      <c r="A7047" s="166"/>
      <c r="M7047" s="166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</row>
    <row r="7048">
      <c r="A7048" s="166"/>
      <c r="M7048" s="166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</row>
    <row r="7049">
      <c r="A7049" s="166"/>
      <c r="M7049" s="166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</row>
    <row r="7050">
      <c r="A7050" s="166"/>
      <c r="M7050" s="166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</row>
    <row r="7051">
      <c r="A7051" s="166"/>
      <c r="M7051" s="166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</row>
    <row r="7052">
      <c r="A7052" s="166"/>
      <c r="M7052" s="166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</row>
    <row r="7053">
      <c r="A7053" s="166"/>
      <c r="M7053" s="166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</row>
    <row r="7054">
      <c r="A7054" s="166"/>
      <c r="M7054" s="166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</row>
    <row r="7055">
      <c r="A7055" s="166"/>
      <c r="M7055" s="166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</row>
    <row r="7056">
      <c r="A7056" s="166"/>
      <c r="M7056" s="166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</row>
    <row r="7057">
      <c r="A7057" s="166"/>
      <c r="M7057" s="166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</row>
    <row r="7058">
      <c r="A7058" s="166"/>
      <c r="M7058" s="166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</row>
    <row r="7059">
      <c r="A7059" s="166"/>
      <c r="M7059" s="166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</row>
    <row r="7060">
      <c r="A7060" s="166"/>
      <c r="M7060" s="166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</row>
    <row r="7061">
      <c r="A7061" s="166"/>
      <c r="M7061" s="166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</row>
    <row r="7062">
      <c r="A7062" s="166"/>
      <c r="M7062" s="166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</row>
    <row r="7063">
      <c r="A7063" s="166"/>
      <c r="M7063" s="166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</row>
    <row r="7064">
      <c r="A7064" s="166"/>
      <c r="M7064" s="166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</row>
    <row r="7065">
      <c r="A7065" s="166"/>
      <c r="M7065" s="166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</row>
    <row r="7066">
      <c r="A7066" s="166"/>
      <c r="M7066" s="166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</row>
    <row r="7067">
      <c r="A7067" s="166"/>
      <c r="M7067" s="166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</row>
    <row r="7068">
      <c r="A7068" s="166"/>
      <c r="M7068" s="166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</row>
    <row r="7069">
      <c r="A7069" s="166"/>
      <c r="M7069" s="166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</row>
    <row r="7070">
      <c r="A7070" s="166"/>
      <c r="M7070" s="166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</row>
    <row r="7071">
      <c r="A7071" s="166"/>
      <c r="M7071" s="166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</row>
    <row r="7072">
      <c r="A7072" s="166"/>
      <c r="M7072" s="166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</row>
    <row r="7073">
      <c r="A7073" s="166"/>
      <c r="M7073" s="166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</row>
    <row r="7074">
      <c r="A7074" s="166"/>
      <c r="M7074" s="166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</row>
    <row r="7075">
      <c r="A7075" s="166"/>
      <c r="M7075" s="166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</row>
    <row r="7076">
      <c r="A7076" s="166"/>
      <c r="M7076" s="166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</row>
    <row r="7077">
      <c r="A7077" s="166"/>
      <c r="M7077" s="166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</row>
    <row r="7078">
      <c r="A7078" s="166"/>
      <c r="M7078" s="166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</row>
    <row r="7079">
      <c r="A7079" s="166"/>
      <c r="M7079" s="166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</row>
    <row r="7080">
      <c r="A7080" s="166"/>
      <c r="M7080" s="166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</row>
    <row r="7081">
      <c r="A7081" s="166"/>
      <c r="M7081" s="166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</row>
    <row r="7082">
      <c r="A7082" s="166"/>
      <c r="M7082" s="166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</row>
    <row r="7083">
      <c r="A7083" s="166"/>
      <c r="M7083" s="166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</row>
    <row r="7084">
      <c r="A7084" s="166"/>
      <c r="M7084" s="166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</row>
    <row r="7085">
      <c r="A7085" s="166"/>
      <c r="M7085" s="166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</row>
    <row r="7086">
      <c r="A7086" s="166"/>
      <c r="M7086" s="166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</row>
    <row r="7087">
      <c r="A7087" s="166"/>
      <c r="M7087" s="166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</row>
    <row r="7088">
      <c r="A7088" s="166"/>
      <c r="M7088" s="166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</row>
    <row r="7089">
      <c r="A7089" s="166"/>
      <c r="M7089" s="166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</row>
    <row r="7090">
      <c r="A7090" s="166"/>
      <c r="M7090" s="166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</row>
    <row r="7091">
      <c r="A7091" s="166"/>
      <c r="M7091" s="166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</row>
    <row r="7092">
      <c r="A7092" s="166"/>
      <c r="M7092" s="166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</row>
    <row r="7093">
      <c r="A7093" s="166"/>
      <c r="M7093" s="166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</row>
    <row r="7094">
      <c r="A7094" s="166"/>
      <c r="M7094" s="166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</row>
    <row r="7095">
      <c r="A7095" s="166"/>
      <c r="M7095" s="166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</row>
    <row r="7096">
      <c r="A7096" s="166"/>
      <c r="M7096" s="166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</row>
    <row r="7097">
      <c r="A7097" s="166"/>
      <c r="M7097" s="166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</row>
    <row r="7098">
      <c r="A7098" s="166"/>
      <c r="M7098" s="166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</row>
    <row r="7099">
      <c r="A7099" s="166"/>
      <c r="M7099" s="166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</row>
    <row r="7100">
      <c r="A7100" s="166"/>
      <c r="M7100" s="166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</row>
    <row r="7101">
      <c r="A7101" s="166"/>
      <c r="M7101" s="166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</row>
    <row r="7102">
      <c r="A7102" s="166"/>
      <c r="M7102" s="166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</row>
    <row r="7103">
      <c r="A7103" s="166"/>
      <c r="M7103" s="166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</row>
    <row r="7104">
      <c r="A7104" s="166"/>
      <c r="M7104" s="166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</row>
    <row r="7105">
      <c r="A7105" s="166"/>
      <c r="M7105" s="166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</row>
    <row r="7106">
      <c r="A7106" s="166"/>
      <c r="M7106" s="166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</row>
    <row r="7107">
      <c r="A7107" s="166"/>
      <c r="M7107" s="166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</row>
    <row r="7108">
      <c r="A7108" s="166"/>
      <c r="M7108" s="166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</row>
    <row r="7109">
      <c r="A7109" s="166"/>
      <c r="M7109" s="166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</row>
    <row r="7110">
      <c r="A7110" s="166"/>
      <c r="M7110" s="166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</row>
    <row r="7111">
      <c r="A7111" s="166"/>
      <c r="M7111" s="166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</row>
    <row r="7112">
      <c r="A7112" s="166"/>
      <c r="M7112" s="166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</row>
    <row r="7113">
      <c r="A7113" s="166"/>
      <c r="M7113" s="166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</row>
    <row r="7114">
      <c r="A7114" s="166"/>
      <c r="M7114" s="166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</row>
    <row r="7115">
      <c r="A7115" s="166"/>
      <c r="M7115" s="166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</row>
    <row r="7116">
      <c r="A7116" s="166"/>
      <c r="M7116" s="166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</row>
    <row r="7117">
      <c r="A7117" s="166"/>
      <c r="M7117" s="166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</row>
    <row r="7118">
      <c r="A7118" s="166"/>
      <c r="M7118" s="166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</row>
    <row r="7119">
      <c r="A7119" s="166"/>
      <c r="M7119" s="166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</row>
    <row r="7120">
      <c r="A7120" s="166"/>
      <c r="M7120" s="166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</row>
    <row r="7121">
      <c r="A7121" s="166"/>
      <c r="M7121" s="166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</row>
    <row r="7122">
      <c r="A7122" s="166"/>
      <c r="M7122" s="166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</row>
    <row r="7123">
      <c r="A7123" s="166"/>
      <c r="M7123" s="166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</row>
    <row r="7124">
      <c r="A7124" s="166"/>
      <c r="M7124" s="166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</row>
    <row r="7125">
      <c r="A7125" s="166"/>
      <c r="M7125" s="166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</row>
    <row r="7126">
      <c r="A7126" s="166"/>
      <c r="M7126" s="166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</row>
    <row r="7127">
      <c r="A7127" s="166"/>
      <c r="M7127" s="166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</row>
    <row r="7128">
      <c r="A7128" s="166"/>
      <c r="M7128" s="166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</row>
    <row r="7129">
      <c r="A7129" s="166"/>
      <c r="M7129" s="166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</row>
    <row r="7130">
      <c r="A7130" s="166"/>
      <c r="M7130" s="166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</row>
    <row r="7131">
      <c r="A7131" s="166"/>
      <c r="M7131" s="166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</row>
    <row r="7132">
      <c r="A7132" s="166"/>
      <c r="M7132" s="166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</row>
    <row r="7133">
      <c r="A7133" s="166"/>
      <c r="M7133" s="166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</row>
    <row r="7134">
      <c r="A7134" s="166"/>
      <c r="M7134" s="166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</row>
    <row r="7135">
      <c r="A7135" s="166"/>
      <c r="M7135" s="166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</row>
    <row r="7136">
      <c r="A7136" s="166"/>
      <c r="M7136" s="166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</row>
    <row r="7137">
      <c r="A7137" s="166"/>
      <c r="M7137" s="166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</row>
    <row r="7138">
      <c r="A7138" s="166"/>
      <c r="M7138" s="166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</row>
    <row r="7139">
      <c r="A7139" s="166"/>
      <c r="M7139" s="166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</row>
    <row r="7140">
      <c r="A7140" s="166"/>
      <c r="M7140" s="166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</row>
    <row r="7141">
      <c r="A7141" s="166"/>
      <c r="M7141" s="166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</row>
    <row r="7142">
      <c r="A7142" s="166"/>
      <c r="M7142" s="166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</row>
    <row r="7143">
      <c r="A7143" s="166"/>
      <c r="M7143" s="166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</row>
    <row r="7144">
      <c r="A7144" s="166"/>
      <c r="M7144" s="166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</row>
    <row r="7145">
      <c r="A7145" s="166"/>
      <c r="M7145" s="166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</row>
    <row r="7146">
      <c r="A7146" s="166"/>
      <c r="M7146" s="166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</row>
    <row r="7147">
      <c r="A7147" s="166"/>
      <c r="M7147" s="166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</row>
    <row r="7148">
      <c r="A7148" s="166"/>
      <c r="M7148" s="166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</row>
    <row r="7149">
      <c r="A7149" s="166"/>
      <c r="M7149" s="166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</row>
    <row r="7150">
      <c r="A7150" s="166"/>
      <c r="M7150" s="166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</row>
    <row r="7151">
      <c r="A7151" s="166"/>
      <c r="M7151" s="166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</row>
    <row r="7152">
      <c r="A7152" s="166"/>
      <c r="M7152" s="166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</row>
    <row r="7153">
      <c r="A7153" s="166"/>
      <c r="M7153" s="166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</row>
    <row r="7154">
      <c r="A7154" s="166"/>
      <c r="M7154" s="166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</row>
    <row r="7155">
      <c r="A7155" s="166"/>
      <c r="M7155" s="166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</row>
    <row r="7156">
      <c r="A7156" s="166"/>
      <c r="M7156" s="166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</row>
    <row r="7157">
      <c r="A7157" s="166"/>
      <c r="M7157" s="166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</row>
    <row r="7158">
      <c r="A7158" s="166"/>
      <c r="M7158" s="166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</row>
    <row r="7159">
      <c r="A7159" s="166"/>
      <c r="M7159" s="166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</row>
    <row r="7160">
      <c r="A7160" s="166"/>
      <c r="M7160" s="166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</row>
    <row r="7161">
      <c r="A7161" s="166"/>
      <c r="M7161" s="166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</row>
    <row r="7162">
      <c r="A7162" s="166"/>
      <c r="M7162" s="166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</row>
    <row r="7163">
      <c r="A7163" s="166"/>
      <c r="M7163" s="166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</row>
    <row r="7164">
      <c r="A7164" s="166"/>
      <c r="M7164" s="166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</row>
    <row r="7165">
      <c r="A7165" s="166"/>
      <c r="M7165" s="166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</row>
    <row r="7166">
      <c r="A7166" s="166"/>
      <c r="M7166" s="166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</row>
    <row r="7167">
      <c r="A7167" s="166"/>
      <c r="M7167" s="166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</row>
    <row r="7168">
      <c r="A7168" s="166"/>
      <c r="M7168" s="166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</row>
    <row r="7169">
      <c r="A7169" s="166"/>
      <c r="M7169" s="166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</row>
    <row r="7170">
      <c r="A7170" s="166"/>
      <c r="M7170" s="166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</row>
    <row r="7171">
      <c r="A7171" s="166"/>
      <c r="M7171" s="166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</row>
    <row r="7172">
      <c r="A7172" s="166"/>
      <c r="M7172" s="166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</row>
    <row r="7173">
      <c r="A7173" s="166"/>
      <c r="M7173" s="166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</row>
    <row r="7174">
      <c r="A7174" s="166"/>
      <c r="M7174" s="166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</row>
    <row r="7175">
      <c r="A7175" s="166"/>
      <c r="M7175" s="166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</row>
    <row r="7176">
      <c r="A7176" s="166"/>
      <c r="M7176" s="166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</row>
    <row r="7177">
      <c r="A7177" s="166"/>
      <c r="M7177" s="166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</row>
    <row r="7178">
      <c r="A7178" s="166"/>
      <c r="M7178" s="166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</row>
    <row r="7179">
      <c r="A7179" s="166"/>
      <c r="M7179" s="166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</row>
    <row r="7180">
      <c r="A7180" s="166"/>
      <c r="M7180" s="166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</row>
    <row r="7181">
      <c r="A7181" s="166"/>
      <c r="M7181" s="166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</row>
    <row r="7182">
      <c r="A7182" s="166"/>
      <c r="M7182" s="166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</row>
    <row r="7183">
      <c r="A7183" s="166"/>
      <c r="M7183" s="166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</row>
    <row r="7184">
      <c r="A7184" s="166"/>
      <c r="M7184" s="166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</row>
    <row r="7185">
      <c r="A7185" s="166"/>
      <c r="M7185" s="166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</row>
    <row r="7186">
      <c r="A7186" s="166"/>
      <c r="M7186" s="166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</row>
    <row r="7187">
      <c r="A7187" s="166"/>
      <c r="M7187" s="166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</row>
    <row r="7188">
      <c r="A7188" s="166"/>
      <c r="M7188" s="166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</row>
    <row r="7189">
      <c r="A7189" s="166"/>
      <c r="M7189" s="166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</row>
    <row r="7190">
      <c r="A7190" s="166"/>
      <c r="M7190" s="166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</row>
    <row r="7191">
      <c r="A7191" s="166"/>
      <c r="M7191" s="166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</row>
    <row r="7192">
      <c r="A7192" s="166"/>
      <c r="M7192" s="166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</row>
    <row r="7193">
      <c r="A7193" s="166"/>
      <c r="M7193" s="166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</row>
    <row r="7194">
      <c r="A7194" s="166"/>
      <c r="M7194" s="166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</row>
    <row r="7195">
      <c r="A7195" s="166"/>
      <c r="M7195" s="166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</row>
    <row r="7196">
      <c r="A7196" s="166"/>
      <c r="M7196" s="166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</row>
    <row r="7197">
      <c r="A7197" s="166"/>
      <c r="M7197" s="166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</row>
    <row r="7198">
      <c r="A7198" s="166"/>
      <c r="M7198" s="166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</row>
    <row r="7199">
      <c r="A7199" s="166"/>
      <c r="M7199" s="166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</row>
    <row r="7200">
      <c r="A7200" s="166"/>
      <c r="M7200" s="166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</row>
    <row r="7201">
      <c r="A7201" s="166"/>
      <c r="M7201" s="166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</row>
    <row r="7202">
      <c r="A7202" s="166"/>
      <c r="M7202" s="166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</row>
    <row r="7203">
      <c r="A7203" s="166"/>
      <c r="M7203" s="166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</row>
    <row r="7204">
      <c r="A7204" s="166"/>
      <c r="M7204" s="166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</row>
    <row r="7205">
      <c r="A7205" s="166"/>
      <c r="M7205" s="166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</row>
    <row r="7206">
      <c r="A7206" s="166"/>
      <c r="M7206" s="166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</row>
    <row r="7207">
      <c r="A7207" s="166"/>
      <c r="M7207" s="166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</row>
    <row r="7208">
      <c r="A7208" s="166"/>
      <c r="M7208" s="166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</row>
    <row r="7209">
      <c r="A7209" s="166"/>
      <c r="M7209" s="166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</row>
    <row r="7210">
      <c r="A7210" s="166"/>
      <c r="M7210" s="166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</row>
    <row r="7211">
      <c r="A7211" s="166"/>
      <c r="M7211" s="166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</row>
    <row r="7212">
      <c r="A7212" s="166"/>
      <c r="M7212" s="166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</row>
    <row r="7213">
      <c r="A7213" s="166"/>
      <c r="M7213" s="166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</row>
    <row r="7214">
      <c r="A7214" s="166"/>
      <c r="M7214" s="166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</row>
    <row r="7215">
      <c r="A7215" s="166"/>
      <c r="M7215" s="166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</row>
    <row r="7216">
      <c r="A7216" s="166"/>
      <c r="M7216" s="166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</row>
    <row r="7217">
      <c r="A7217" s="166"/>
      <c r="M7217" s="166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</row>
    <row r="7218">
      <c r="A7218" s="166"/>
      <c r="M7218" s="166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</row>
    <row r="7219">
      <c r="A7219" s="166"/>
      <c r="M7219" s="166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</row>
    <row r="7220">
      <c r="A7220" s="166"/>
      <c r="M7220" s="166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</row>
    <row r="7221">
      <c r="A7221" s="166"/>
      <c r="M7221" s="166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</row>
    <row r="7222">
      <c r="A7222" s="166"/>
      <c r="M7222" s="166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</row>
    <row r="7223">
      <c r="A7223" s="166"/>
      <c r="M7223" s="166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</row>
    <row r="7224">
      <c r="A7224" s="166"/>
      <c r="M7224" s="166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</row>
    <row r="7225">
      <c r="A7225" s="166"/>
      <c r="M7225" s="166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</row>
    <row r="7226">
      <c r="A7226" s="166"/>
      <c r="M7226" s="166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</row>
    <row r="7227">
      <c r="A7227" s="166"/>
      <c r="M7227" s="166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</row>
    <row r="7228">
      <c r="A7228" s="166"/>
      <c r="M7228" s="166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</row>
    <row r="7229">
      <c r="A7229" s="166"/>
      <c r="M7229" s="166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</row>
    <row r="7230">
      <c r="A7230" s="166"/>
      <c r="M7230" s="166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</row>
    <row r="7231">
      <c r="A7231" s="166"/>
      <c r="M7231" s="166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</row>
    <row r="7232">
      <c r="A7232" s="166"/>
      <c r="M7232" s="166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</row>
    <row r="7233">
      <c r="A7233" s="166"/>
      <c r="M7233" s="166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</row>
    <row r="7234">
      <c r="A7234" s="166"/>
      <c r="M7234" s="166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</row>
    <row r="7235">
      <c r="A7235" s="166"/>
      <c r="M7235" s="166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</row>
    <row r="7236">
      <c r="A7236" s="166"/>
      <c r="M7236" s="166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</row>
    <row r="7237">
      <c r="A7237" s="166"/>
      <c r="M7237" s="166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</row>
    <row r="7238">
      <c r="A7238" s="166"/>
      <c r="M7238" s="166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</row>
    <row r="7239">
      <c r="A7239" s="166"/>
      <c r="M7239" s="166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</row>
    <row r="7240">
      <c r="A7240" s="166"/>
      <c r="M7240" s="166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</row>
    <row r="7241">
      <c r="A7241" s="166"/>
      <c r="M7241" s="166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</row>
    <row r="7242">
      <c r="A7242" s="166"/>
      <c r="M7242" s="166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</row>
    <row r="7243">
      <c r="A7243" s="166"/>
      <c r="M7243" s="166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</row>
    <row r="7244">
      <c r="A7244" s="166"/>
      <c r="M7244" s="166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</row>
    <row r="7245">
      <c r="A7245" s="166"/>
      <c r="M7245" s="166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</row>
    <row r="7246">
      <c r="A7246" s="166"/>
      <c r="M7246" s="166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</row>
    <row r="7247">
      <c r="A7247" s="166"/>
      <c r="M7247" s="166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</row>
    <row r="7248">
      <c r="A7248" s="166"/>
      <c r="M7248" s="166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</row>
    <row r="7249">
      <c r="A7249" s="166"/>
      <c r="M7249" s="166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</row>
    <row r="7250">
      <c r="A7250" s="166"/>
      <c r="M7250" s="166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</row>
    <row r="7251">
      <c r="A7251" s="166"/>
      <c r="M7251" s="166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</row>
    <row r="7252">
      <c r="A7252" s="166"/>
      <c r="M7252" s="166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</row>
    <row r="7253">
      <c r="A7253" s="166"/>
      <c r="M7253" s="166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</row>
    <row r="7254">
      <c r="A7254" s="166"/>
      <c r="M7254" s="166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</row>
    <row r="7255">
      <c r="A7255" s="166"/>
      <c r="M7255" s="166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</row>
    <row r="7256">
      <c r="A7256" s="166"/>
      <c r="M7256" s="166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</row>
    <row r="7257">
      <c r="A7257" s="166"/>
      <c r="M7257" s="166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</row>
    <row r="7258">
      <c r="A7258" s="166"/>
      <c r="M7258" s="166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</row>
    <row r="7259">
      <c r="A7259" s="166"/>
      <c r="M7259" s="166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</row>
    <row r="7260">
      <c r="A7260" s="166"/>
      <c r="M7260" s="166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</row>
    <row r="7261">
      <c r="A7261" s="166"/>
      <c r="M7261" s="166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</row>
    <row r="7262">
      <c r="A7262" s="166"/>
      <c r="M7262" s="166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</row>
    <row r="7263">
      <c r="A7263" s="166"/>
      <c r="M7263" s="166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</row>
    <row r="7264">
      <c r="A7264" s="166"/>
      <c r="M7264" s="166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</row>
    <row r="7265">
      <c r="A7265" s="166"/>
      <c r="M7265" s="166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</row>
    <row r="7266">
      <c r="A7266" s="166"/>
      <c r="M7266" s="166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</row>
    <row r="7267">
      <c r="A7267" s="166"/>
      <c r="M7267" s="166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</row>
    <row r="7268">
      <c r="A7268" s="166"/>
      <c r="M7268" s="166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</row>
    <row r="7269">
      <c r="A7269" s="166"/>
      <c r="M7269" s="166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</row>
    <row r="7270">
      <c r="A7270" s="166"/>
      <c r="M7270" s="166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</row>
    <row r="7271">
      <c r="A7271" s="166"/>
      <c r="M7271" s="166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</row>
    <row r="7272">
      <c r="A7272" s="166"/>
      <c r="M7272" s="166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</row>
    <row r="7273">
      <c r="A7273" s="166"/>
      <c r="M7273" s="166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</row>
    <row r="7274">
      <c r="A7274" s="166"/>
      <c r="M7274" s="166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</row>
    <row r="7275">
      <c r="A7275" s="166"/>
      <c r="M7275" s="166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</row>
    <row r="7276">
      <c r="A7276" s="166"/>
      <c r="M7276" s="166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</row>
    <row r="7277">
      <c r="A7277" s="166"/>
      <c r="M7277" s="166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</row>
    <row r="7278">
      <c r="A7278" s="166"/>
      <c r="M7278" s="166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</row>
    <row r="7279">
      <c r="A7279" s="166"/>
      <c r="M7279" s="166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</row>
    <row r="7280">
      <c r="A7280" s="166"/>
      <c r="M7280" s="166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</row>
    <row r="7281">
      <c r="A7281" s="166"/>
      <c r="M7281" s="166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</row>
    <row r="7282">
      <c r="A7282" s="166"/>
      <c r="M7282" s="166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</row>
    <row r="7283">
      <c r="A7283" s="166"/>
      <c r="M7283" s="166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</row>
    <row r="7284">
      <c r="A7284" s="166"/>
      <c r="M7284" s="166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</row>
    <row r="7285">
      <c r="A7285" s="166"/>
      <c r="M7285" s="166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</row>
    <row r="7286">
      <c r="A7286" s="166"/>
      <c r="M7286" s="166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</row>
    <row r="7287">
      <c r="A7287" s="166"/>
      <c r="M7287" s="166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</row>
    <row r="7288">
      <c r="A7288" s="166"/>
      <c r="M7288" s="166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</row>
    <row r="7289">
      <c r="A7289" s="166"/>
      <c r="M7289" s="166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</row>
    <row r="7290">
      <c r="A7290" s="166"/>
      <c r="M7290" s="166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</row>
    <row r="7291">
      <c r="A7291" s="166"/>
      <c r="M7291" s="166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</row>
    <row r="7292">
      <c r="A7292" s="166"/>
      <c r="M7292" s="166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</row>
    <row r="7293">
      <c r="A7293" s="166"/>
      <c r="M7293" s="166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</row>
    <row r="7294">
      <c r="A7294" s="166"/>
      <c r="M7294" s="166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</row>
    <row r="7295">
      <c r="A7295" s="166"/>
      <c r="M7295" s="166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</row>
    <row r="7296">
      <c r="A7296" s="166"/>
      <c r="M7296" s="166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</row>
    <row r="7297">
      <c r="A7297" s="166"/>
      <c r="M7297" s="166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</row>
    <row r="7298">
      <c r="A7298" s="166"/>
      <c r="M7298" s="166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</row>
    <row r="7299">
      <c r="A7299" s="166"/>
      <c r="M7299" s="166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</row>
    <row r="7300">
      <c r="A7300" s="166"/>
      <c r="M7300" s="166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</row>
    <row r="7301">
      <c r="A7301" s="166"/>
      <c r="M7301" s="166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</row>
    <row r="7302">
      <c r="A7302" s="166"/>
      <c r="M7302" s="166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</row>
    <row r="7303">
      <c r="A7303" s="166"/>
      <c r="M7303" s="166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</row>
    <row r="7304">
      <c r="A7304" s="166"/>
      <c r="M7304" s="166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</row>
    <row r="7305">
      <c r="A7305" s="166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</row>
    <row r="7306">
      <c r="A7306" s="166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</row>
    <row r="7307">
      <c r="A7307" s="166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</row>
    <row r="7308">
      <c r="A7308" s="166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</row>
    <row r="7309">
      <c r="A7309" s="166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</row>
    <row r="7310">
      <c r="A7310" s="166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</row>
    <row r="7311">
      <c r="A7311" s="166"/>
    </row>
    <row r="7312">
      <c r="A7312" s="166"/>
    </row>
    <row r="7313">
      <c r="A7313" s="166"/>
    </row>
    <row r="7314">
      <c r="A7314" s="166"/>
    </row>
    <row r="7315">
      <c r="A7315" s="166"/>
    </row>
    <row r="7316">
      <c r="A7316" s="166"/>
    </row>
    <row r="7317">
      <c r="A7317" s="166"/>
    </row>
    <row r="7318">
      <c r="A7318" s="166"/>
    </row>
    <row r="7319">
      <c r="A7319" s="166"/>
    </row>
    <row r="7320">
      <c r="A7320" s="166"/>
    </row>
    <row r="7321">
      <c r="A7321" s="166"/>
    </row>
    <row r="7322">
      <c r="A7322" s="166"/>
    </row>
    <row r="7323">
      <c r="A7323" s="166"/>
    </row>
    <row r="7324">
      <c r="A7324" s="166"/>
    </row>
    <row r="7325">
      <c r="A7325" s="166"/>
    </row>
    <row r="7326">
      <c r="A7326" s="166"/>
    </row>
    <row r="7327">
      <c r="A7327" s="166"/>
    </row>
    <row r="7328">
      <c r="A7328" s="166"/>
    </row>
    <row r="7329">
      <c r="A7329" s="166"/>
    </row>
    <row r="7330">
      <c r="A7330" s="166"/>
    </row>
    <row r="7331">
      <c r="A7331" s="166"/>
    </row>
    <row r="7332">
      <c r="A7332" s="166"/>
    </row>
    <row r="7333">
      <c r="A7333" s="166"/>
    </row>
    <row r="7334">
      <c r="A7334" s="166"/>
    </row>
    <row r="7335">
      <c r="A7335" s="166"/>
    </row>
    <row r="7336">
      <c r="A7336" s="166"/>
    </row>
    <row r="7337">
      <c r="A7337" s="166"/>
    </row>
    <row r="7338">
      <c r="A7338" s="166"/>
    </row>
    <row r="7339">
      <c r="A7339" s="166"/>
    </row>
    <row r="7340">
      <c r="A7340" s="166"/>
    </row>
    <row r="7341">
      <c r="A7341" s="166"/>
    </row>
    <row r="7342">
      <c r="A7342" s="166"/>
    </row>
    <row r="7343">
      <c r="A7343" s="166"/>
    </row>
    <row r="7344">
      <c r="A7344" s="166"/>
    </row>
    <row r="7345">
      <c r="A7345" s="166"/>
    </row>
    <row r="7346">
      <c r="A7346" s="166"/>
    </row>
    <row r="7347">
      <c r="A7347" s="166"/>
    </row>
    <row r="7348">
      <c r="A7348" s="166"/>
    </row>
    <row r="7349">
      <c r="A7349" s="166"/>
    </row>
    <row r="7350">
      <c r="A7350" s="166"/>
    </row>
    <row r="7351">
      <c r="A7351" s="166"/>
    </row>
    <row r="7352">
      <c r="A7352" s="166"/>
    </row>
    <row r="7353">
      <c r="A7353" s="166"/>
    </row>
    <row r="7354">
      <c r="A7354" s="166"/>
    </row>
    <row r="7355">
      <c r="A7355" s="166"/>
    </row>
    <row r="7356">
      <c r="A7356" s="166"/>
    </row>
    <row r="7357">
      <c r="A7357" s="166"/>
    </row>
    <row r="7358">
      <c r="A7358" s="166"/>
    </row>
    <row r="7359">
      <c r="A7359" s="166"/>
    </row>
    <row r="7360">
      <c r="A7360" s="166"/>
    </row>
    <row r="7361">
      <c r="A7361" s="166"/>
    </row>
    <row r="7362">
      <c r="A7362" s="166"/>
    </row>
    <row r="7363">
      <c r="A7363" s="166"/>
    </row>
    <row r="7364">
      <c r="A7364" s="166"/>
    </row>
    <row r="7365">
      <c r="A7365" s="166"/>
    </row>
    <row r="7366">
      <c r="A7366" s="166"/>
    </row>
    <row r="7367">
      <c r="A7367" s="166"/>
    </row>
    <row r="7368">
      <c r="A7368" s="166"/>
    </row>
    <row r="7369">
      <c r="A7369" s="166"/>
    </row>
    <row r="7370">
      <c r="A7370" s="166"/>
    </row>
    <row r="7371">
      <c r="A7371" s="166"/>
    </row>
    <row r="7372">
      <c r="A7372" s="166"/>
    </row>
    <row r="7373">
      <c r="A7373" s="166"/>
    </row>
    <row r="7374">
      <c r="A7374" s="166"/>
    </row>
    <row r="7375">
      <c r="A7375" s="166"/>
    </row>
    <row r="7376">
      <c r="A7376" s="166"/>
    </row>
    <row r="7377">
      <c r="A7377" s="166"/>
    </row>
    <row r="7378">
      <c r="A7378" s="166"/>
    </row>
    <row r="7379">
      <c r="A7379" s="166"/>
    </row>
    <row r="7380">
      <c r="A7380" s="166"/>
    </row>
    <row r="7381">
      <c r="A7381" s="166"/>
    </row>
    <row r="7382">
      <c r="A7382" s="166"/>
    </row>
    <row r="7383">
      <c r="A7383" s="166"/>
    </row>
    <row r="7384">
      <c r="A7384" s="166"/>
    </row>
    <row r="7385">
      <c r="A7385" s="166"/>
    </row>
    <row r="7386">
      <c r="A7386" s="166"/>
    </row>
    <row r="7387">
      <c r="A7387" s="166"/>
    </row>
    <row r="7388">
      <c r="A7388" s="166"/>
    </row>
    <row r="7389">
      <c r="A7389" s="166"/>
    </row>
    <row r="7390">
      <c r="A7390" s="166"/>
    </row>
    <row r="7391">
      <c r="A7391" s="166"/>
    </row>
    <row r="7392">
      <c r="A7392" s="166"/>
    </row>
    <row r="7393">
      <c r="A7393" s="166"/>
    </row>
    <row r="7394">
      <c r="A7394" s="166"/>
    </row>
    <row r="7395">
      <c r="A7395" s="166"/>
    </row>
    <row r="7396">
      <c r="A7396" s="166"/>
    </row>
    <row r="7397">
      <c r="A7397" s="166"/>
    </row>
    <row r="7398">
      <c r="A7398" s="166"/>
    </row>
    <row r="7399">
      <c r="A7399" s="166"/>
    </row>
    <row r="7400">
      <c r="A7400" s="166"/>
    </row>
    <row r="7401">
      <c r="A7401" s="166"/>
    </row>
    <row r="7402">
      <c r="A7402" s="166"/>
    </row>
    <row r="7403">
      <c r="A7403" s="166"/>
    </row>
    <row r="7404">
      <c r="A7404" s="166"/>
    </row>
    <row r="7405">
      <c r="A7405" s="166"/>
    </row>
    <row r="7406">
      <c r="A7406" s="166"/>
    </row>
    <row r="7407">
      <c r="A7407" s="166"/>
    </row>
    <row r="7408">
      <c r="A7408" s="166"/>
    </row>
    <row r="7409">
      <c r="A7409" s="166"/>
    </row>
    <row r="7410">
      <c r="A7410" s="166"/>
    </row>
    <row r="7411">
      <c r="A7411" s="166"/>
    </row>
    <row r="7412">
      <c r="A7412" s="166"/>
    </row>
    <row r="7413">
      <c r="A7413" s="166"/>
    </row>
    <row r="7414">
      <c r="A7414" s="166"/>
    </row>
    <row r="7415">
      <c r="A7415" s="166"/>
    </row>
    <row r="7416">
      <c r="A7416" s="166"/>
    </row>
    <row r="7417">
      <c r="A7417" s="166"/>
    </row>
    <row r="7418">
      <c r="A7418" s="166"/>
    </row>
    <row r="7419">
      <c r="A7419" s="166"/>
    </row>
    <row r="7420">
      <c r="A7420" s="166"/>
    </row>
    <row r="7421">
      <c r="A7421" s="166"/>
    </row>
    <row r="7422">
      <c r="A7422" s="166"/>
    </row>
    <row r="7423">
      <c r="A7423" s="166"/>
    </row>
    <row r="7424">
      <c r="A7424" s="166"/>
    </row>
    <row r="7425">
      <c r="A7425" s="166"/>
    </row>
    <row r="7426">
      <c r="A7426" s="166"/>
    </row>
    <row r="7427">
      <c r="A7427" s="166"/>
    </row>
    <row r="7428">
      <c r="A7428" s="166"/>
    </row>
    <row r="7429">
      <c r="A7429" s="166"/>
    </row>
    <row r="7430">
      <c r="A7430" s="166"/>
    </row>
    <row r="7431">
      <c r="A7431" s="166"/>
    </row>
    <row r="7432">
      <c r="A7432" s="166"/>
    </row>
    <row r="7433">
      <c r="A7433" s="166"/>
    </row>
    <row r="7434">
      <c r="A7434" s="166"/>
    </row>
    <row r="7435">
      <c r="A7435" s="166"/>
    </row>
    <row r="7436">
      <c r="A7436" s="166"/>
    </row>
    <row r="7437">
      <c r="A7437" s="166"/>
    </row>
    <row r="7438">
      <c r="A7438" s="166"/>
    </row>
    <row r="7439">
      <c r="A7439" s="166"/>
    </row>
    <row r="7440">
      <c r="A7440" s="166"/>
    </row>
    <row r="7441">
      <c r="A7441" s="166"/>
    </row>
    <row r="7442">
      <c r="A7442" s="166"/>
    </row>
    <row r="7443">
      <c r="A7443" s="166"/>
    </row>
    <row r="7444">
      <c r="A7444" s="166"/>
    </row>
    <row r="7445">
      <c r="A7445" s="166"/>
    </row>
    <row r="7446">
      <c r="A7446" s="166"/>
    </row>
    <row r="7447">
      <c r="A7447" s="166"/>
    </row>
    <row r="7448">
      <c r="A7448" s="166"/>
    </row>
    <row r="7449">
      <c r="A7449" s="166"/>
    </row>
    <row r="7450">
      <c r="A7450" s="166"/>
    </row>
    <row r="7451">
      <c r="A7451" s="166"/>
    </row>
    <row r="7452">
      <c r="A7452" s="166"/>
    </row>
    <row r="7453">
      <c r="A7453" s="166"/>
    </row>
    <row r="7454">
      <c r="A7454" s="166"/>
    </row>
    <row r="7455">
      <c r="A7455" s="166"/>
    </row>
    <row r="7456">
      <c r="A7456" s="166"/>
    </row>
    <row r="7457">
      <c r="A7457" s="166"/>
    </row>
    <row r="7458">
      <c r="A7458" s="166"/>
    </row>
    <row r="7459">
      <c r="A7459" s="166"/>
    </row>
    <row r="7460">
      <c r="A7460" s="166"/>
    </row>
    <row r="7461">
      <c r="A7461" s="166"/>
    </row>
    <row r="7462">
      <c r="A7462" s="166"/>
    </row>
    <row r="7463">
      <c r="A7463" s="166"/>
    </row>
    <row r="7464">
      <c r="A7464" s="166"/>
    </row>
    <row r="7465">
      <c r="A7465" s="166"/>
    </row>
    <row r="7466">
      <c r="A7466" s="166"/>
    </row>
    <row r="7467">
      <c r="A7467" s="166"/>
    </row>
    <row r="7468">
      <c r="A7468" s="166"/>
    </row>
    <row r="7469">
      <c r="A7469" s="166"/>
    </row>
    <row r="7470">
      <c r="A7470" s="166"/>
    </row>
    <row r="7471">
      <c r="A7471" s="166"/>
    </row>
    <row r="7472">
      <c r="A7472" s="166"/>
    </row>
    <row r="7473">
      <c r="A7473" s="166"/>
    </row>
    <row r="7474">
      <c r="A7474" s="166"/>
    </row>
    <row r="7475">
      <c r="A7475" s="166"/>
    </row>
    <row r="7476">
      <c r="A7476" s="166"/>
    </row>
    <row r="7477">
      <c r="A7477" s="166"/>
    </row>
    <row r="7478">
      <c r="A7478" s="166"/>
    </row>
    <row r="7479">
      <c r="A7479" s="166"/>
    </row>
    <row r="7480">
      <c r="A7480" s="166"/>
    </row>
    <row r="7481">
      <c r="A7481" s="166"/>
    </row>
    <row r="7482">
      <c r="A7482" s="166"/>
    </row>
    <row r="7483">
      <c r="A7483" s="166"/>
    </row>
    <row r="7484">
      <c r="A7484" s="166"/>
    </row>
    <row r="7485">
      <c r="A7485" s="166"/>
    </row>
    <row r="7486">
      <c r="A7486" s="166"/>
    </row>
    <row r="7487">
      <c r="A7487" s="166"/>
    </row>
    <row r="7488">
      <c r="A7488" s="166"/>
    </row>
    <row r="7489">
      <c r="A7489" s="166"/>
    </row>
    <row r="7490">
      <c r="A7490" s="166"/>
    </row>
    <row r="7491">
      <c r="A7491" s="166"/>
    </row>
    <row r="7492">
      <c r="A7492" s="166"/>
    </row>
    <row r="7493">
      <c r="A7493" s="166"/>
    </row>
    <row r="7494">
      <c r="A7494" s="166"/>
    </row>
    <row r="7495">
      <c r="A7495" s="166"/>
    </row>
    <row r="7496">
      <c r="A7496" s="166"/>
    </row>
    <row r="7497">
      <c r="A7497" s="166"/>
    </row>
    <row r="7498">
      <c r="A7498" s="166"/>
    </row>
    <row r="7499">
      <c r="A7499" s="166"/>
    </row>
    <row r="7500">
      <c r="A7500" s="166"/>
    </row>
    <row r="7501">
      <c r="A7501" s="166"/>
    </row>
    <row r="7502">
      <c r="A7502" s="166"/>
    </row>
    <row r="7503">
      <c r="A7503" s="166"/>
    </row>
    <row r="7504">
      <c r="A7504" s="166"/>
    </row>
    <row r="7505">
      <c r="A7505" s="166"/>
    </row>
    <row r="7506">
      <c r="A7506" s="166"/>
    </row>
    <row r="7507">
      <c r="A7507" s="166"/>
    </row>
    <row r="7508">
      <c r="A7508" s="166"/>
    </row>
    <row r="7509">
      <c r="A7509" s="166"/>
    </row>
    <row r="7510">
      <c r="A7510" s="166"/>
    </row>
    <row r="7511">
      <c r="A7511" s="166"/>
    </row>
    <row r="7512">
      <c r="A7512" s="166"/>
    </row>
    <row r="7513">
      <c r="A7513" s="166"/>
    </row>
    <row r="7514">
      <c r="A7514" s="166"/>
    </row>
    <row r="7515">
      <c r="A7515" s="166"/>
    </row>
    <row r="7516">
      <c r="A7516" s="166"/>
    </row>
    <row r="7517">
      <c r="A7517" s="166"/>
    </row>
    <row r="7518">
      <c r="A7518" s="166"/>
    </row>
    <row r="7519">
      <c r="A7519" s="166"/>
    </row>
    <row r="7520">
      <c r="A7520" s="166"/>
    </row>
    <row r="7521">
      <c r="A7521" s="166"/>
    </row>
    <row r="7522">
      <c r="A7522" s="166"/>
    </row>
    <row r="7523">
      <c r="A7523" s="166"/>
    </row>
    <row r="7524">
      <c r="A7524" s="166"/>
    </row>
    <row r="7525">
      <c r="A7525" s="166"/>
    </row>
    <row r="7526">
      <c r="A7526" s="166"/>
    </row>
    <row r="7527">
      <c r="A7527" s="166"/>
    </row>
    <row r="7528">
      <c r="A7528" s="166"/>
    </row>
    <row r="7529">
      <c r="A7529" s="166"/>
    </row>
    <row r="7530">
      <c r="A7530" s="166"/>
    </row>
    <row r="7531">
      <c r="A7531" s="166"/>
    </row>
    <row r="7532">
      <c r="A7532" s="166"/>
    </row>
    <row r="7533">
      <c r="A7533" s="166"/>
    </row>
    <row r="7534">
      <c r="A7534" s="166"/>
    </row>
    <row r="7535">
      <c r="A7535" s="166"/>
    </row>
    <row r="7536">
      <c r="A7536" s="166"/>
    </row>
    <row r="7537">
      <c r="A7537" s="166"/>
    </row>
    <row r="7538">
      <c r="A7538" s="166"/>
    </row>
    <row r="7539">
      <c r="A7539" s="166"/>
    </row>
    <row r="7540">
      <c r="A7540" s="166"/>
    </row>
    <row r="7541">
      <c r="A7541" s="166"/>
    </row>
    <row r="7542">
      <c r="A7542" s="166"/>
    </row>
    <row r="7543">
      <c r="A7543" s="166"/>
    </row>
    <row r="7544">
      <c r="A7544" s="166"/>
    </row>
    <row r="7545">
      <c r="A7545" s="166"/>
    </row>
    <row r="7546">
      <c r="A7546" s="166"/>
    </row>
    <row r="7547">
      <c r="A7547" s="166"/>
    </row>
    <row r="7548">
      <c r="A7548" s="166"/>
    </row>
    <row r="7549">
      <c r="A7549" s="166"/>
    </row>
    <row r="7550">
      <c r="A7550" s="166"/>
    </row>
    <row r="7551">
      <c r="A7551" s="166"/>
    </row>
    <row r="7552">
      <c r="A7552" s="166"/>
    </row>
    <row r="7553">
      <c r="A7553" s="166"/>
    </row>
    <row r="7554">
      <c r="A7554" s="166"/>
    </row>
    <row r="7555">
      <c r="A7555" s="166"/>
    </row>
    <row r="7556">
      <c r="A7556" s="166"/>
    </row>
    <row r="7557">
      <c r="A7557" s="166"/>
    </row>
    <row r="7558">
      <c r="A7558" s="166"/>
    </row>
    <row r="7559">
      <c r="A7559" s="166"/>
    </row>
    <row r="7560">
      <c r="A7560" s="166"/>
    </row>
    <row r="7561">
      <c r="A7561" s="166"/>
    </row>
    <row r="7562">
      <c r="A7562" s="166"/>
    </row>
    <row r="7563">
      <c r="A7563" s="166"/>
    </row>
    <row r="7564">
      <c r="A7564" s="166"/>
    </row>
    <row r="7565">
      <c r="A7565" s="166"/>
    </row>
    <row r="7566">
      <c r="A7566" s="166"/>
    </row>
    <row r="7567">
      <c r="A7567" s="166"/>
    </row>
    <row r="7568">
      <c r="A7568" s="166"/>
    </row>
    <row r="7569">
      <c r="A7569" s="166"/>
    </row>
    <row r="7570">
      <c r="A7570" s="166"/>
    </row>
    <row r="7571">
      <c r="A7571" s="166"/>
    </row>
    <row r="7572">
      <c r="A7572" s="166"/>
    </row>
    <row r="7573">
      <c r="A7573" s="166"/>
    </row>
    <row r="7574">
      <c r="A7574" s="166"/>
    </row>
    <row r="7575">
      <c r="A7575" s="166"/>
    </row>
    <row r="7576">
      <c r="A7576" s="166"/>
    </row>
    <row r="7577">
      <c r="A7577" s="166"/>
    </row>
    <row r="7578">
      <c r="A7578" s="166"/>
    </row>
    <row r="7579">
      <c r="A7579" s="166"/>
    </row>
    <row r="7580">
      <c r="A7580" s="166"/>
    </row>
    <row r="7581">
      <c r="A7581" s="166"/>
    </row>
    <row r="7582">
      <c r="A7582" s="166"/>
    </row>
    <row r="7583">
      <c r="A7583" s="166"/>
    </row>
    <row r="7584">
      <c r="A7584" s="166"/>
    </row>
    <row r="7585">
      <c r="A7585" s="166"/>
    </row>
    <row r="7586">
      <c r="A7586" s="166"/>
    </row>
    <row r="7587">
      <c r="A7587" s="166"/>
    </row>
    <row r="7588">
      <c r="A7588" s="166"/>
    </row>
    <row r="7589">
      <c r="A7589" s="166"/>
    </row>
    <row r="7590">
      <c r="A7590" s="166"/>
    </row>
    <row r="7591">
      <c r="A7591" s="166"/>
    </row>
    <row r="7592">
      <c r="A7592" s="166"/>
    </row>
    <row r="7593">
      <c r="A7593" s="166"/>
    </row>
    <row r="7594">
      <c r="A7594" s="166"/>
    </row>
    <row r="7595">
      <c r="A7595" s="166"/>
    </row>
    <row r="7596">
      <c r="A7596" s="166"/>
    </row>
    <row r="7597">
      <c r="A7597" s="166"/>
    </row>
    <row r="7598">
      <c r="A7598" s="166"/>
    </row>
    <row r="7599">
      <c r="A7599" s="166"/>
    </row>
    <row r="7600">
      <c r="A7600" s="166"/>
    </row>
    <row r="7601">
      <c r="A7601" s="166"/>
    </row>
    <row r="7602">
      <c r="A7602" s="166"/>
    </row>
    <row r="7603">
      <c r="A7603" s="166"/>
    </row>
    <row r="7604">
      <c r="A7604" s="166"/>
    </row>
    <row r="7605">
      <c r="A7605" s="166"/>
    </row>
    <row r="7606">
      <c r="A7606" s="166"/>
    </row>
    <row r="7607">
      <c r="A7607" s="166"/>
    </row>
    <row r="7608">
      <c r="A7608" s="166"/>
    </row>
    <row r="7609">
      <c r="A7609" s="166"/>
    </row>
    <row r="7610">
      <c r="A7610" s="166"/>
    </row>
    <row r="7611">
      <c r="A7611" s="166"/>
    </row>
    <row r="7612">
      <c r="A7612" s="166"/>
    </row>
    <row r="7613">
      <c r="A7613" s="166"/>
    </row>
    <row r="7614">
      <c r="A7614" s="166"/>
    </row>
    <row r="7615">
      <c r="A7615" s="166"/>
    </row>
    <row r="7616">
      <c r="A7616" s="166"/>
    </row>
    <row r="7617">
      <c r="A7617" s="166"/>
    </row>
    <row r="7618">
      <c r="A7618" s="166"/>
    </row>
    <row r="7619">
      <c r="A7619" s="166"/>
    </row>
    <row r="7620">
      <c r="A7620" s="166"/>
    </row>
    <row r="7621">
      <c r="A7621" s="166"/>
    </row>
    <row r="7622">
      <c r="A7622" s="166"/>
    </row>
    <row r="7623">
      <c r="A7623" s="166"/>
    </row>
    <row r="7624">
      <c r="A7624" s="166"/>
    </row>
    <row r="7625">
      <c r="A7625" s="166"/>
    </row>
    <row r="7626">
      <c r="A7626" s="166"/>
    </row>
    <row r="7627">
      <c r="A7627" s="166"/>
    </row>
    <row r="7628">
      <c r="A7628" s="166"/>
    </row>
    <row r="7629">
      <c r="A7629" s="166"/>
    </row>
    <row r="7630">
      <c r="A7630" s="166"/>
    </row>
    <row r="7631">
      <c r="A7631" s="166"/>
    </row>
    <row r="7632">
      <c r="A7632" s="166"/>
    </row>
    <row r="7633">
      <c r="A7633" s="166"/>
    </row>
    <row r="7634">
      <c r="A7634" s="166"/>
    </row>
    <row r="7635">
      <c r="A7635" s="166"/>
    </row>
    <row r="7636">
      <c r="A7636" s="166"/>
    </row>
    <row r="7637">
      <c r="A7637" s="166"/>
    </row>
    <row r="7638">
      <c r="A7638" s="166"/>
    </row>
    <row r="7639">
      <c r="A7639" s="166"/>
    </row>
    <row r="7640">
      <c r="A7640" s="166"/>
    </row>
    <row r="7641">
      <c r="A7641" s="166"/>
    </row>
    <row r="7642">
      <c r="A7642" s="166"/>
    </row>
    <row r="7643">
      <c r="A7643" s="166"/>
    </row>
    <row r="7644">
      <c r="A7644" s="166"/>
    </row>
    <row r="7645">
      <c r="A7645" s="166"/>
    </row>
    <row r="7646">
      <c r="A7646" s="166"/>
    </row>
    <row r="7647">
      <c r="A7647" s="166"/>
    </row>
    <row r="7648">
      <c r="A7648" s="166"/>
    </row>
    <row r="7649">
      <c r="A7649" s="166"/>
    </row>
    <row r="7650">
      <c r="A7650" s="166"/>
    </row>
    <row r="7651">
      <c r="A7651" s="166"/>
    </row>
    <row r="7652">
      <c r="A7652" s="166"/>
    </row>
    <row r="7653">
      <c r="A7653" s="166"/>
    </row>
    <row r="7654">
      <c r="A7654" s="166"/>
    </row>
    <row r="7655">
      <c r="A7655" s="166"/>
    </row>
    <row r="7656">
      <c r="A7656" s="166"/>
    </row>
    <row r="7657">
      <c r="A7657" s="166"/>
    </row>
    <row r="7658">
      <c r="A7658" s="166"/>
    </row>
    <row r="7659">
      <c r="A7659" s="166"/>
    </row>
    <row r="7660">
      <c r="A7660" s="166"/>
    </row>
    <row r="7661">
      <c r="A7661" s="166"/>
    </row>
    <row r="7662">
      <c r="A7662" s="166"/>
    </row>
    <row r="7663">
      <c r="A7663" s="166"/>
    </row>
    <row r="7664">
      <c r="A7664" s="166"/>
    </row>
    <row r="7665">
      <c r="A7665" s="166"/>
    </row>
    <row r="7666">
      <c r="A7666" s="166"/>
    </row>
    <row r="7667">
      <c r="A7667" s="166"/>
    </row>
    <row r="7668">
      <c r="A7668" s="166"/>
    </row>
    <row r="7669">
      <c r="A7669" s="166"/>
    </row>
    <row r="7670">
      <c r="A7670" s="166"/>
    </row>
    <row r="7671">
      <c r="A7671" s="166"/>
    </row>
    <row r="7672">
      <c r="A7672" s="166"/>
    </row>
    <row r="7673">
      <c r="A7673" s="166"/>
    </row>
    <row r="7674">
      <c r="A7674" s="166"/>
    </row>
    <row r="7675">
      <c r="A7675" s="166"/>
    </row>
    <row r="7676">
      <c r="A7676" s="166"/>
    </row>
    <row r="7677">
      <c r="A7677" s="166"/>
    </row>
    <row r="7678">
      <c r="A7678" s="166"/>
    </row>
    <row r="7679">
      <c r="A7679" s="166"/>
    </row>
    <row r="7680">
      <c r="A7680" s="166"/>
    </row>
    <row r="7681">
      <c r="A7681" s="166"/>
    </row>
    <row r="7682">
      <c r="A7682" s="166"/>
    </row>
    <row r="7683">
      <c r="A7683" s="166"/>
    </row>
    <row r="7684">
      <c r="A7684" s="166"/>
    </row>
    <row r="7685">
      <c r="A7685" s="166"/>
    </row>
    <row r="7686">
      <c r="A7686" s="166"/>
    </row>
    <row r="7687">
      <c r="A7687" s="166"/>
    </row>
    <row r="7688">
      <c r="A7688" s="166"/>
    </row>
    <row r="7689">
      <c r="A7689" s="166"/>
    </row>
    <row r="7690">
      <c r="A7690" s="166"/>
    </row>
    <row r="7691">
      <c r="A7691" s="166"/>
    </row>
    <row r="7692">
      <c r="A7692" s="166"/>
    </row>
    <row r="7693">
      <c r="A7693" s="166"/>
    </row>
    <row r="7694">
      <c r="A7694" s="166"/>
    </row>
    <row r="7695">
      <c r="A7695" s="166"/>
    </row>
    <row r="7696">
      <c r="A7696" s="166"/>
    </row>
    <row r="7697">
      <c r="A7697" s="166"/>
    </row>
    <row r="7698">
      <c r="A7698" s="166"/>
    </row>
    <row r="7699">
      <c r="A7699" s="166"/>
    </row>
    <row r="7700">
      <c r="A7700" s="166"/>
    </row>
    <row r="7701">
      <c r="A7701" s="166"/>
    </row>
    <row r="7702">
      <c r="A7702" s="166"/>
    </row>
    <row r="7703">
      <c r="A7703" s="166"/>
    </row>
    <row r="7704">
      <c r="A7704" s="166"/>
    </row>
    <row r="7705">
      <c r="A7705" s="166"/>
    </row>
    <row r="7706">
      <c r="A7706" s="166"/>
    </row>
    <row r="7707">
      <c r="A7707" s="166"/>
    </row>
    <row r="7708">
      <c r="A7708" s="166"/>
    </row>
    <row r="7709">
      <c r="A7709" s="166"/>
    </row>
    <row r="7710">
      <c r="A7710" s="166"/>
    </row>
    <row r="7711">
      <c r="A7711" s="166"/>
    </row>
    <row r="7712">
      <c r="A7712" s="166"/>
    </row>
    <row r="7713">
      <c r="A7713" s="166"/>
    </row>
    <row r="7714">
      <c r="A7714" s="166"/>
    </row>
    <row r="7715">
      <c r="A7715" s="166"/>
    </row>
    <row r="7716">
      <c r="A7716" s="166"/>
    </row>
    <row r="7717">
      <c r="A7717" s="166"/>
    </row>
    <row r="7718">
      <c r="A7718" s="166"/>
    </row>
    <row r="7719">
      <c r="A7719" s="166"/>
    </row>
    <row r="7720">
      <c r="A7720" s="166"/>
    </row>
    <row r="7721">
      <c r="A7721" s="166"/>
    </row>
    <row r="7722">
      <c r="A7722" s="166"/>
    </row>
    <row r="7723">
      <c r="A7723" s="166"/>
    </row>
    <row r="7724">
      <c r="A7724" s="166"/>
    </row>
    <row r="7725">
      <c r="A7725" s="166"/>
    </row>
    <row r="7726">
      <c r="A7726" s="166"/>
    </row>
    <row r="7727">
      <c r="A7727" s="166"/>
    </row>
    <row r="7728">
      <c r="A7728" s="166"/>
    </row>
    <row r="7729">
      <c r="A7729" s="166"/>
    </row>
    <row r="7730">
      <c r="A7730" s="166"/>
    </row>
    <row r="7731">
      <c r="A7731" s="166"/>
    </row>
    <row r="7732">
      <c r="A7732" s="166"/>
    </row>
    <row r="7733">
      <c r="A7733" s="166"/>
    </row>
    <row r="7734">
      <c r="A7734" s="166"/>
    </row>
    <row r="7735">
      <c r="A7735" s="166"/>
    </row>
    <row r="7736">
      <c r="A7736" s="166"/>
    </row>
    <row r="7737">
      <c r="A7737" s="166"/>
    </row>
    <row r="7738">
      <c r="A7738" s="166"/>
    </row>
    <row r="7739">
      <c r="A7739" s="166"/>
    </row>
    <row r="7740">
      <c r="A7740" s="166"/>
    </row>
    <row r="7741">
      <c r="A7741" s="166"/>
    </row>
    <row r="7742">
      <c r="A7742" s="166"/>
    </row>
    <row r="7743">
      <c r="A7743" s="166"/>
    </row>
    <row r="7744">
      <c r="A7744" s="166"/>
    </row>
    <row r="7745">
      <c r="A7745" s="166"/>
    </row>
    <row r="7746">
      <c r="A7746" s="166"/>
    </row>
    <row r="7747">
      <c r="A7747" s="166"/>
    </row>
    <row r="7748">
      <c r="A7748" s="166"/>
    </row>
    <row r="7749">
      <c r="A7749" s="166"/>
    </row>
    <row r="7750">
      <c r="A7750" s="166"/>
    </row>
    <row r="7751">
      <c r="A7751" s="166"/>
    </row>
    <row r="7752">
      <c r="A7752" s="166"/>
    </row>
    <row r="7753">
      <c r="A7753" s="166"/>
    </row>
    <row r="7754">
      <c r="A7754" s="166"/>
    </row>
    <row r="7755">
      <c r="A7755" s="166"/>
    </row>
    <row r="7756">
      <c r="A7756" s="166"/>
    </row>
    <row r="7757">
      <c r="A7757" s="166"/>
    </row>
    <row r="7758">
      <c r="A7758" s="166"/>
    </row>
    <row r="7759">
      <c r="A7759" s="166"/>
    </row>
    <row r="7760">
      <c r="A7760" s="166"/>
    </row>
    <row r="7761">
      <c r="A7761" s="166"/>
    </row>
    <row r="7762">
      <c r="A7762" s="166"/>
    </row>
    <row r="7763">
      <c r="A7763" s="166"/>
    </row>
    <row r="7764">
      <c r="A7764" s="166"/>
    </row>
    <row r="7765">
      <c r="A7765" s="166"/>
    </row>
    <row r="7766">
      <c r="A7766" s="166"/>
    </row>
    <row r="7767">
      <c r="A7767" s="166"/>
    </row>
    <row r="7768">
      <c r="A7768" s="166"/>
    </row>
    <row r="7769">
      <c r="A7769" s="166"/>
    </row>
    <row r="7770">
      <c r="A7770" s="166"/>
    </row>
    <row r="7771">
      <c r="A7771" s="166"/>
    </row>
    <row r="7772">
      <c r="A7772" s="166"/>
    </row>
    <row r="7773">
      <c r="A7773" s="166"/>
    </row>
    <row r="7774">
      <c r="A7774" s="166"/>
    </row>
    <row r="7775">
      <c r="A7775" s="166"/>
    </row>
    <row r="7776">
      <c r="A7776" s="166"/>
    </row>
    <row r="7777">
      <c r="A7777" s="166"/>
    </row>
    <row r="7778">
      <c r="A7778" s="166"/>
    </row>
    <row r="7779">
      <c r="A7779" s="166"/>
    </row>
    <row r="7780">
      <c r="A7780" s="166"/>
    </row>
    <row r="7781">
      <c r="A7781" s="166"/>
    </row>
    <row r="7782">
      <c r="A7782" s="166"/>
    </row>
    <row r="7783">
      <c r="A7783" s="166"/>
    </row>
    <row r="7784">
      <c r="A7784" s="166"/>
    </row>
    <row r="7785">
      <c r="A7785" s="166"/>
    </row>
    <row r="7786">
      <c r="A7786" s="166"/>
    </row>
    <row r="7787">
      <c r="A7787" s="166"/>
    </row>
    <row r="7788">
      <c r="A7788" s="166"/>
    </row>
    <row r="7789">
      <c r="A7789" s="166"/>
    </row>
    <row r="7790">
      <c r="A7790" s="166"/>
    </row>
    <row r="7791">
      <c r="A7791" s="166"/>
    </row>
    <row r="7792">
      <c r="A7792" s="166"/>
    </row>
    <row r="7793">
      <c r="A7793" s="166"/>
    </row>
    <row r="7794">
      <c r="A7794" s="166"/>
    </row>
    <row r="7795">
      <c r="A7795" s="166"/>
    </row>
    <row r="7796">
      <c r="A7796" s="166"/>
    </row>
    <row r="7797">
      <c r="A7797" s="166"/>
    </row>
    <row r="7798">
      <c r="A7798" s="166"/>
    </row>
    <row r="7799">
      <c r="A7799" s="166"/>
    </row>
    <row r="7800">
      <c r="A7800" s="166"/>
    </row>
    <row r="7801">
      <c r="A7801" s="166"/>
    </row>
    <row r="7802">
      <c r="A7802" s="166"/>
    </row>
    <row r="7803">
      <c r="A7803" s="166"/>
    </row>
    <row r="7804">
      <c r="A7804" s="166"/>
    </row>
    <row r="7805">
      <c r="A7805" s="166"/>
    </row>
    <row r="7806">
      <c r="A7806" s="166"/>
    </row>
    <row r="7807">
      <c r="A7807" s="166"/>
    </row>
    <row r="7808">
      <c r="A7808" s="166"/>
    </row>
    <row r="7809">
      <c r="A7809" s="166"/>
    </row>
    <row r="7810">
      <c r="A7810" s="166"/>
    </row>
    <row r="7811">
      <c r="A7811" s="166"/>
    </row>
    <row r="7812">
      <c r="A7812" s="166"/>
    </row>
    <row r="7813">
      <c r="A7813" s="166"/>
    </row>
    <row r="7814">
      <c r="A7814" s="166"/>
    </row>
    <row r="7815">
      <c r="A7815" s="166"/>
    </row>
    <row r="7816">
      <c r="A7816" s="166"/>
    </row>
    <row r="7817">
      <c r="A7817" s="166"/>
    </row>
    <row r="7818">
      <c r="A7818" s="166"/>
    </row>
    <row r="7819">
      <c r="A7819" s="166"/>
    </row>
    <row r="7820">
      <c r="A7820" s="166"/>
    </row>
    <row r="7821">
      <c r="A7821" s="166"/>
    </row>
    <row r="7822">
      <c r="A7822" s="166"/>
    </row>
    <row r="7823">
      <c r="A7823" s="166"/>
    </row>
    <row r="7824">
      <c r="A7824" s="166"/>
    </row>
    <row r="7825">
      <c r="A7825" s="166"/>
    </row>
    <row r="7826">
      <c r="A7826" s="166"/>
    </row>
    <row r="7827">
      <c r="A7827" s="166"/>
    </row>
    <row r="7828">
      <c r="A7828" s="166"/>
    </row>
    <row r="7829">
      <c r="A7829" s="166"/>
    </row>
    <row r="7830">
      <c r="A7830" s="166"/>
    </row>
    <row r="7831">
      <c r="A7831" s="166"/>
    </row>
    <row r="7832">
      <c r="A7832" s="166"/>
    </row>
    <row r="7833">
      <c r="A7833" s="166"/>
    </row>
    <row r="7834">
      <c r="A7834" s="166"/>
    </row>
    <row r="7835">
      <c r="A7835" s="166"/>
    </row>
    <row r="7836">
      <c r="A7836" s="166"/>
    </row>
    <row r="7837">
      <c r="A7837" s="166"/>
    </row>
    <row r="7838">
      <c r="A7838" s="166"/>
    </row>
    <row r="7839">
      <c r="A7839" s="166"/>
    </row>
    <row r="7840">
      <c r="A7840" s="166"/>
    </row>
    <row r="7841">
      <c r="A7841" s="166"/>
    </row>
    <row r="7842">
      <c r="A7842" s="166"/>
    </row>
    <row r="7843">
      <c r="A7843" s="166"/>
    </row>
    <row r="7844">
      <c r="A7844" s="166"/>
    </row>
    <row r="7845">
      <c r="A7845" s="166"/>
    </row>
    <row r="7846">
      <c r="A7846" s="166"/>
    </row>
    <row r="7847">
      <c r="A7847" s="166"/>
    </row>
    <row r="7848">
      <c r="A7848" s="166"/>
    </row>
    <row r="7849">
      <c r="A7849" s="166"/>
    </row>
    <row r="7850">
      <c r="A7850" s="166"/>
    </row>
    <row r="7851">
      <c r="A7851" s="166"/>
    </row>
    <row r="7852">
      <c r="A7852" s="166"/>
    </row>
    <row r="7853">
      <c r="A7853" s="166"/>
    </row>
    <row r="7854">
      <c r="A7854" s="166"/>
    </row>
    <row r="7855">
      <c r="A7855" s="166"/>
    </row>
    <row r="7856">
      <c r="A7856" s="166"/>
    </row>
    <row r="7857">
      <c r="A7857" s="166"/>
    </row>
    <row r="7858">
      <c r="A7858" s="166"/>
    </row>
    <row r="7859">
      <c r="A7859" s="166"/>
    </row>
    <row r="7860">
      <c r="A7860" s="166"/>
    </row>
    <row r="7861">
      <c r="A7861" s="166"/>
    </row>
    <row r="7862">
      <c r="A7862" s="166"/>
    </row>
    <row r="7863">
      <c r="A7863" s="166"/>
    </row>
    <row r="7864">
      <c r="A7864" s="166"/>
    </row>
    <row r="7865">
      <c r="A7865" s="166"/>
    </row>
    <row r="7866">
      <c r="A7866" s="166"/>
    </row>
    <row r="7867">
      <c r="A7867" s="166"/>
    </row>
    <row r="7868">
      <c r="A7868" s="166"/>
    </row>
    <row r="7869">
      <c r="A7869" s="166"/>
    </row>
    <row r="7870">
      <c r="A7870" s="166"/>
    </row>
    <row r="7871">
      <c r="A7871" s="166"/>
    </row>
    <row r="7872">
      <c r="A7872" s="166"/>
    </row>
    <row r="7873">
      <c r="A7873" s="166"/>
    </row>
    <row r="7874">
      <c r="A7874" s="166"/>
    </row>
    <row r="7875">
      <c r="A7875" s="166"/>
    </row>
    <row r="7876">
      <c r="A7876" s="166"/>
    </row>
    <row r="7877">
      <c r="A7877" s="166"/>
    </row>
    <row r="7878">
      <c r="A7878" s="166"/>
    </row>
    <row r="7879">
      <c r="A7879" s="166"/>
    </row>
    <row r="7880">
      <c r="A7880" s="166"/>
    </row>
    <row r="7881">
      <c r="A7881" s="166"/>
    </row>
    <row r="7882">
      <c r="A7882" s="166"/>
    </row>
    <row r="7883">
      <c r="A7883" s="166"/>
    </row>
    <row r="7884">
      <c r="A7884" s="166"/>
    </row>
    <row r="7885">
      <c r="A7885" s="166"/>
    </row>
    <row r="7886">
      <c r="A7886" s="166"/>
    </row>
    <row r="7887">
      <c r="A7887" s="166"/>
    </row>
    <row r="7888">
      <c r="A7888" s="166"/>
    </row>
    <row r="7889">
      <c r="A7889" s="166"/>
    </row>
    <row r="7890">
      <c r="A7890" s="166"/>
    </row>
    <row r="7891">
      <c r="A7891" s="166"/>
    </row>
    <row r="7892">
      <c r="A7892" s="166"/>
    </row>
    <row r="7893">
      <c r="A7893" s="166"/>
    </row>
    <row r="7894">
      <c r="A7894" s="166"/>
    </row>
    <row r="7895">
      <c r="A7895" s="166"/>
    </row>
    <row r="7896">
      <c r="A7896" s="166"/>
    </row>
    <row r="7897">
      <c r="A7897" s="166"/>
    </row>
    <row r="7898">
      <c r="A7898" s="166"/>
    </row>
    <row r="7899">
      <c r="A7899" s="166"/>
    </row>
    <row r="7900">
      <c r="A7900" s="166"/>
    </row>
    <row r="7901">
      <c r="A7901" s="166"/>
    </row>
    <row r="7902">
      <c r="A7902" s="166"/>
    </row>
    <row r="7903">
      <c r="A7903" s="166"/>
    </row>
    <row r="7904">
      <c r="A7904" s="166"/>
    </row>
    <row r="7905">
      <c r="A7905" s="166"/>
    </row>
    <row r="7906">
      <c r="A7906" s="166"/>
    </row>
    <row r="7907">
      <c r="A7907" s="166"/>
    </row>
    <row r="7908">
      <c r="A7908" s="166"/>
    </row>
    <row r="7909">
      <c r="A7909" s="166"/>
    </row>
    <row r="7910">
      <c r="A7910" s="166"/>
    </row>
    <row r="7911">
      <c r="A7911" s="166"/>
    </row>
    <row r="7912">
      <c r="A7912" s="166"/>
    </row>
    <row r="7913">
      <c r="A7913" s="166"/>
    </row>
    <row r="7914">
      <c r="A7914" s="166"/>
    </row>
    <row r="7915">
      <c r="A7915" s="166"/>
    </row>
    <row r="7916">
      <c r="A7916" s="166"/>
    </row>
    <row r="7917">
      <c r="A7917" s="166"/>
    </row>
    <row r="7918">
      <c r="A7918" s="166"/>
    </row>
    <row r="7919">
      <c r="A7919" s="166"/>
    </row>
    <row r="7920">
      <c r="A7920" s="166"/>
    </row>
    <row r="7921">
      <c r="A7921" s="166"/>
    </row>
    <row r="7922">
      <c r="A7922" s="166"/>
    </row>
    <row r="7923">
      <c r="A7923" s="166"/>
    </row>
    <row r="7924">
      <c r="A7924" s="166"/>
    </row>
    <row r="7925">
      <c r="A7925" s="166"/>
    </row>
    <row r="7926">
      <c r="A7926" s="166"/>
    </row>
    <row r="7927">
      <c r="A7927" s="166"/>
    </row>
    <row r="7928">
      <c r="A7928" s="166"/>
    </row>
    <row r="7929">
      <c r="A7929" s="166"/>
    </row>
    <row r="7930">
      <c r="A7930" s="166"/>
    </row>
    <row r="7931">
      <c r="A7931" s="166"/>
    </row>
    <row r="7932">
      <c r="A7932" s="166"/>
    </row>
    <row r="7933">
      <c r="A7933" s="166"/>
    </row>
    <row r="7934">
      <c r="A7934" s="166"/>
    </row>
    <row r="7935">
      <c r="A7935" s="166"/>
    </row>
    <row r="7936">
      <c r="A7936" s="166"/>
    </row>
    <row r="7937">
      <c r="A7937" s="166"/>
    </row>
    <row r="7938">
      <c r="A7938" s="166"/>
    </row>
    <row r="7939">
      <c r="A7939" s="166"/>
    </row>
    <row r="7940">
      <c r="A7940" s="166"/>
    </row>
    <row r="7941">
      <c r="A7941" s="166"/>
    </row>
    <row r="7942">
      <c r="A7942" s="166"/>
    </row>
    <row r="7943">
      <c r="A7943" s="166"/>
    </row>
    <row r="7944">
      <c r="A7944" s="166"/>
    </row>
    <row r="7945">
      <c r="A7945" s="166"/>
    </row>
    <row r="7946">
      <c r="A7946" s="166"/>
    </row>
    <row r="7947">
      <c r="A7947" s="166"/>
    </row>
    <row r="7948">
      <c r="A7948" s="166"/>
    </row>
    <row r="7949">
      <c r="A7949" s="166"/>
    </row>
    <row r="7950">
      <c r="A7950" s="166"/>
    </row>
    <row r="7951">
      <c r="A7951" s="166"/>
    </row>
    <row r="7952">
      <c r="A7952" s="166"/>
    </row>
    <row r="7953">
      <c r="A7953" s="166"/>
    </row>
    <row r="7954">
      <c r="A7954" s="166"/>
    </row>
    <row r="7955">
      <c r="A7955" s="166"/>
    </row>
    <row r="7956">
      <c r="A7956" s="166"/>
    </row>
    <row r="7957">
      <c r="A7957" s="166"/>
    </row>
    <row r="7958">
      <c r="A7958" s="166"/>
    </row>
    <row r="7959">
      <c r="A7959" s="166"/>
    </row>
    <row r="7960">
      <c r="A7960" s="166"/>
    </row>
    <row r="7961">
      <c r="A7961" s="166"/>
    </row>
    <row r="7962">
      <c r="A7962" s="166"/>
    </row>
    <row r="7963">
      <c r="A7963" s="166"/>
    </row>
    <row r="7964">
      <c r="A7964" s="166"/>
    </row>
    <row r="7965">
      <c r="A7965" s="166"/>
    </row>
    <row r="7966">
      <c r="A7966" s="166"/>
    </row>
    <row r="7967">
      <c r="A7967" s="166"/>
    </row>
    <row r="7968">
      <c r="A7968" s="166"/>
    </row>
    <row r="7969">
      <c r="A7969" s="166"/>
    </row>
    <row r="7970">
      <c r="A7970" s="166"/>
    </row>
    <row r="7971">
      <c r="A7971" s="166"/>
    </row>
    <row r="7972">
      <c r="A7972" s="166"/>
    </row>
    <row r="7973">
      <c r="A7973" s="166"/>
    </row>
    <row r="7974">
      <c r="A7974" s="166"/>
    </row>
    <row r="7975">
      <c r="A7975" s="166"/>
    </row>
    <row r="7976">
      <c r="A7976" s="166"/>
    </row>
    <row r="7977">
      <c r="A7977" s="166"/>
    </row>
    <row r="7978">
      <c r="A7978" s="166"/>
    </row>
    <row r="7979">
      <c r="A7979" s="166"/>
    </row>
    <row r="7980">
      <c r="A7980" s="166"/>
    </row>
    <row r="7981">
      <c r="A7981" s="166"/>
    </row>
    <row r="7982">
      <c r="A7982" s="166"/>
    </row>
    <row r="7983">
      <c r="A7983" s="166"/>
    </row>
    <row r="7984">
      <c r="A7984" s="166"/>
    </row>
    <row r="7985">
      <c r="A7985" s="166"/>
    </row>
    <row r="7986">
      <c r="A7986" s="166"/>
    </row>
    <row r="7987">
      <c r="A7987" s="166"/>
    </row>
    <row r="7988">
      <c r="A7988" s="166"/>
    </row>
    <row r="7989">
      <c r="A7989" s="166"/>
    </row>
    <row r="7990">
      <c r="A7990" s="166"/>
    </row>
    <row r="7991">
      <c r="A7991" s="166"/>
    </row>
    <row r="7992">
      <c r="A7992" s="166"/>
    </row>
    <row r="7993">
      <c r="A7993" s="166"/>
    </row>
    <row r="7994">
      <c r="A7994" s="166"/>
    </row>
    <row r="7995">
      <c r="A7995" s="166"/>
    </row>
    <row r="7996">
      <c r="A7996" s="166"/>
    </row>
    <row r="7997">
      <c r="A7997" s="166"/>
    </row>
    <row r="7998">
      <c r="A7998" s="166"/>
    </row>
    <row r="7999">
      <c r="A7999" s="166"/>
    </row>
    <row r="8000">
      <c r="A8000" s="166"/>
    </row>
    <row r="8001">
      <c r="A8001" s="166"/>
    </row>
    <row r="8002">
      <c r="A8002" s="166"/>
    </row>
    <row r="8003">
      <c r="A8003" s="166"/>
    </row>
    <row r="8004">
      <c r="A8004" s="166"/>
    </row>
    <row r="8005">
      <c r="A8005" s="166"/>
    </row>
    <row r="8006">
      <c r="A8006" s="166"/>
    </row>
    <row r="8007">
      <c r="A8007" s="166"/>
    </row>
    <row r="8008">
      <c r="A8008" s="166"/>
    </row>
    <row r="8009">
      <c r="A8009" s="166"/>
    </row>
    <row r="8010">
      <c r="A8010" s="166"/>
    </row>
    <row r="8011">
      <c r="A8011" s="166"/>
    </row>
    <row r="8012">
      <c r="A8012" s="166"/>
    </row>
    <row r="8013">
      <c r="A8013" s="166"/>
    </row>
    <row r="8014">
      <c r="A8014" s="166"/>
    </row>
    <row r="8015">
      <c r="A8015" s="166"/>
    </row>
    <row r="8016">
      <c r="A8016" s="166"/>
    </row>
    <row r="8017">
      <c r="A8017" s="166"/>
    </row>
    <row r="8018">
      <c r="A8018" s="166"/>
    </row>
    <row r="8019">
      <c r="A8019" s="166"/>
    </row>
    <row r="8020">
      <c r="A8020" s="166"/>
    </row>
    <row r="8021">
      <c r="A8021" s="166"/>
    </row>
    <row r="8022">
      <c r="A8022" s="166"/>
    </row>
    <row r="8023">
      <c r="A8023" s="166"/>
    </row>
    <row r="8024">
      <c r="A8024" s="166"/>
    </row>
    <row r="8025">
      <c r="A8025" s="166"/>
    </row>
    <row r="8026">
      <c r="A8026" s="166"/>
    </row>
    <row r="8027">
      <c r="A8027" s="166"/>
    </row>
    <row r="8028">
      <c r="A8028" s="166"/>
    </row>
    <row r="8029">
      <c r="A8029" s="166"/>
    </row>
    <row r="8030">
      <c r="A8030" s="166"/>
    </row>
    <row r="8031">
      <c r="A8031" s="166"/>
    </row>
    <row r="8032">
      <c r="A8032" s="166"/>
    </row>
    <row r="8033">
      <c r="A8033" s="166"/>
    </row>
    <row r="8034">
      <c r="A8034" s="166"/>
    </row>
    <row r="8035">
      <c r="A8035" s="166"/>
    </row>
    <row r="8036">
      <c r="A8036" s="166"/>
    </row>
    <row r="8037">
      <c r="A8037" s="166"/>
    </row>
    <row r="8038">
      <c r="A8038" s="166"/>
    </row>
    <row r="8039">
      <c r="A8039" s="166"/>
    </row>
    <row r="8040">
      <c r="A8040" s="166"/>
    </row>
    <row r="8041">
      <c r="A8041" s="166"/>
    </row>
    <row r="8042">
      <c r="A8042" s="166"/>
    </row>
    <row r="8043">
      <c r="A8043" s="166"/>
    </row>
    <row r="8044">
      <c r="A8044" s="166"/>
    </row>
    <row r="8045">
      <c r="A8045" s="166"/>
    </row>
    <row r="8046">
      <c r="A8046" s="166"/>
    </row>
    <row r="8047">
      <c r="A8047" s="166"/>
    </row>
    <row r="8048">
      <c r="A8048" s="166"/>
    </row>
    <row r="8049">
      <c r="A8049" s="166"/>
    </row>
    <row r="8050">
      <c r="A8050" s="166"/>
    </row>
    <row r="8051">
      <c r="A8051" s="166"/>
    </row>
    <row r="8052">
      <c r="A8052" s="166"/>
    </row>
    <row r="8053">
      <c r="A8053" s="166"/>
    </row>
    <row r="8054">
      <c r="A8054" s="166"/>
    </row>
    <row r="8055">
      <c r="A8055" s="166"/>
    </row>
    <row r="8056">
      <c r="A8056" s="166"/>
    </row>
    <row r="8057">
      <c r="A8057" s="166"/>
    </row>
    <row r="8058">
      <c r="A8058" s="166"/>
    </row>
    <row r="8059">
      <c r="A8059" s="166"/>
    </row>
    <row r="8060">
      <c r="A8060" s="166"/>
    </row>
    <row r="8061">
      <c r="A8061" s="166"/>
    </row>
    <row r="8062">
      <c r="A8062" s="166"/>
    </row>
    <row r="8063">
      <c r="A8063" s="166"/>
    </row>
    <row r="8064">
      <c r="A8064" s="166"/>
    </row>
    <row r="8065">
      <c r="A8065" s="166"/>
    </row>
    <row r="8066">
      <c r="A8066" s="166"/>
    </row>
    <row r="8067">
      <c r="A8067" s="166"/>
    </row>
    <row r="8068">
      <c r="A8068" s="166"/>
    </row>
    <row r="8069">
      <c r="A8069" s="166"/>
    </row>
    <row r="8070">
      <c r="A8070" s="166"/>
    </row>
    <row r="8071">
      <c r="A8071" s="166"/>
    </row>
    <row r="8072">
      <c r="A8072" s="166"/>
    </row>
    <row r="8073">
      <c r="A8073" s="166"/>
    </row>
    <row r="8074">
      <c r="A8074" s="166"/>
    </row>
    <row r="8075">
      <c r="A8075" s="166"/>
    </row>
    <row r="8076">
      <c r="A8076" s="166"/>
    </row>
    <row r="8077">
      <c r="A8077" s="166"/>
    </row>
    <row r="8078">
      <c r="A8078" s="166"/>
    </row>
    <row r="8079">
      <c r="A8079" s="166"/>
    </row>
    <row r="8080">
      <c r="A8080" s="166"/>
    </row>
    <row r="8081">
      <c r="A8081" s="166"/>
    </row>
    <row r="8082">
      <c r="A8082" s="166"/>
    </row>
    <row r="8083">
      <c r="A8083" s="166"/>
    </row>
    <row r="8084">
      <c r="A8084" s="166"/>
    </row>
    <row r="8085">
      <c r="A8085" s="166"/>
    </row>
    <row r="8086">
      <c r="A8086" s="166"/>
    </row>
    <row r="8087">
      <c r="A8087" s="166"/>
    </row>
    <row r="8088">
      <c r="A8088" s="166"/>
    </row>
    <row r="8089">
      <c r="A8089" s="166"/>
    </row>
    <row r="8090">
      <c r="A8090" s="166"/>
    </row>
    <row r="8091">
      <c r="A8091" s="166"/>
    </row>
    <row r="8092">
      <c r="A8092" s="166"/>
    </row>
    <row r="8093">
      <c r="A8093" s="166"/>
    </row>
    <row r="8094">
      <c r="A8094" s="166"/>
    </row>
    <row r="8095">
      <c r="A8095" s="166"/>
    </row>
    <row r="8096">
      <c r="A8096" s="166"/>
    </row>
    <row r="8097">
      <c r="A8097" s="166"/>
    </row>
    <row r="8098">
      <c r="A8098" s="166"/>
    </row>
    <row r="8099">
      <c r="A8099" s="166"/>
    </row>
    <row r="8100">
      <c r="A8100" s="166"/>
    </row>
    <row r="8101">
      <c r="A8101" s="166"/>
    </row>
    <row r="8102">
      <c r="A8102" s="166"/>
    </row>
    <row r="8103">
      <c r="A8103" s="166"/>
    </row>
    <row r="8104">
      <c r="A8104" s="166"/>
    </row>
    <row r="8105">
      <c r="A8105" s="166"/>
    </row>
    <row r="8106">
      <c r="A8106" s="166"/>
    </row>
    <row r="8107">
      <c r="A8107" s="166"/>
    </row>
    <row r="8108">
      <c r="A8108" s="166"/>
    </row>
    <row r="8109">
      <c r="A8109" s="166"/>
    </row>
    <row r="8110">
      <c r="A8110" s="166"/>
    </row>
    <row r="8111">
      <c r="A8111" s="166"/>
    </row>
    <row r="8112">
      <c r="A8112" s="166"/>
    </row>
    <row r="8113">
      <c r="A8113" s="166"/>
    </row>
    <row r="8114">
      <c r="A8114" s="166"/>
    </row>
    <row r="8115">
      <c r="A8115" s="166"/>
    </row>
    <row r="8116">
      <c r="A8116" s="166"/>
    </row>
    <row r="8117">
      <c r="A8117" s="166"/>
    </row>
    <row r="8118">
      <c r="A8118" s="166"/>
    </row>
    <row r="8119">
      <c r="A8119" s="166"/>
    </row>
    <row r="8120">
      <c r="A8120" s="166"/>
    </row>
    <row r="8121">
      <c r="A8121" s="166"/>
    </row>
    <row r="8122">
      <c r="A8122" s="166"/>
    </row>
    <row r="8123">
      <c r="A8123" s="166"/>
    </row>
    <row r="8124">
      <c r="A8124" s="166"/>
    </row>
    <row r="8125">
      <c r="A8125" s="166"/>
    </row>
    <row r="8126">
      <c r="A8126" s="166"/>
    </row>
    <row r="8127">
      <c r="A8127" s="166"/>
    </row>
    <row r="8128">
      <c r="A8128" s="166"/>
    </row>
    <row r="8129">
      <c r="A8129" s="166"/>
    </row>
    <row r="8130">
      <c r="A8130" s="166"/>
    </row>
    <row r="8131">
      <c r="A8131" s="166"/>
    </row>
    <row r="8132">
      <c r="A8132" s="166"/>
    </row>
    <row r="8133">
      <c r="A8133" s="166"/>
    </row>
    <row r="8134">
      <c r="A8134" s="166"/>
    </row>
    <row r="8135">
      <c r="A8135" s="166"/>
    </row>
    <row r="8136">
      <c r="A8136" s="166"/>
    </row>
    <row r="8137">
      <c r="A8137" s="166"/>
    </row>
    <row r="8138">
      <c r="A8138" s="166"/>
    </row>
    <row r="8139">
      <c r="A8139" s="166"/>
    </row>
    <row r="8140">
      <c r="A8140" s="166"/>
    </row>
    <row r="8141">
      <c r="A8141" s="166"/>
    </row>
    <row r="8142">
      <c r="A8142" s="166"/>
    </row>
    <row r="8143">
      <c r="A8143" s="166"/>
    </row>
    <row r="8144">
      <c r="A8144" s="166"/>
    </row>
    <row r="8145">
      <c r="A8145" s="166"/>
    </row>
    <row r="8146">
      <c r="A8146" s="166"/>
    </row>
    <row r="8147">
      <c r="A8147" s="166"/>
    </row>
    <row r="8148">
      <c r="A8148" s="166"/>
    </row>
    <row r="8149">
      <c r="A8149" s="166"/>
    </row>
    <row r="8150">
      <c r="A8150" s="166"/>
    </row>
    <row r="8151">
      <c r="A8151" s="166"/>
    </row>
    <row r="8152">
      <c r="A8152" s="166"/>
    </row>
    <row r="8153">
      <c r="A8153" s="166"/>
    </row>
    <row r="8154">
      <c r="A8154" s="166"/>
    </row>
    <row r="8155">
      <c r="A8155" s="166"/>
    </row>
    <row r="8156">
      <c r="A8156" s="166"/>
    </row>
    <row r="8157">
      <c r="A8157" s="166"/>
    </row>
    <row r="8158">
      <c r="A8158" s="166"/>
    </row>
    <row r="8159">
      <c r="A8159" s="166"/>
    </row>
    <row r="8160">
      <c r="A8160" s="166"/>
    </row>
    <row r="8161">
      <c r="A8161" s="166"/>
    </row>
    <row r="8162">
      <c r="A8162" s="166"/>
    </row>
    <row r="8163">
      <c r="A8163" s="166"/>
    </row>
    <row r="8164">
      <c r="A8164" s="166"/>
    </row>
    <row r="8165">
      <c r="A8165" s="166"/>
    </row>
    <row r="8166">
      <c r="A8166" s="166"/>
    </row>
    <row r="8167">
      <c r="A8167" s="166"/>
    </row>
    <row r="8168">
      <c r="A8168" s="166"/>
    </row>
    <row r="8169">
      <c r="A8169" s="166"/>
    </row>
    <row r="8170">
      <c r="A8170" s="166"/>
    </row>
    <row r="8171">
      <c r="A8171" s="166"/>
    </row>
    <row r="8172">
      <c r="A8172" s="166"/>
    </row>
    <row r="8173">
      <c r="A8173" s="166"/>
    </row>
    <row r="8174">
      <c r="A8174" s="166"/>
    </row>
    <row r="8175">
      <c r="A8175" s="166"/>
    </row>
    <row r="8176">
      <c r="A8176" s="166"/>
    </row>
    <row r="8177">
      <c r="A8177" s="166"/>
    </row>
    <row r="8178">
      <c r="A8178" s="166"/>
    </row>
    <row r="8179">
      <c r="A8179" s="166"/>
    </row>
    <row r="8180">
      <c r="A8180" s="166"/>
    </row>
    <row r="8181">
      <c r="A8181" s="166"/>
    </row>
    <row r="8182">
      <c r="A8182" s="166"/>
    </row>
    <row r="8183">
      <c r="A8183" s="166"/>
    </row>
    <row r="8184">
      <c r="A8184" s="166"/>
    </row>
    <row r="8185">
      <c r="A8185" s="166"/>
    </row>
    <row r="8186">
      <c r="A8186" s="166"/>
    </row>
    <row r="8187">
      <c r="A8187" s="166"/>
    </row>
    <row r="8188">
      <c r="A8188" s="166"/>
    </row>
    <row r="8189">
      <c r="A8189" s="166"/>
    </row>
    <row r="8190">
      <c r="A8190" s="166"/>
    </row>
    <row r="8191">
      <c r="A8191" s="166"/>
    </row>
    <row r="8192">
      <c r="A8192" s="166"/>
    </row>
    <row r="8193">
      <c r="A8193" s="166"/>
    </row>
    <row r="8194">
      <c r="A8194" s="166"/>
    </row>
    <row r="8195">
      <c r="A8195" s="166"/>
    </row>
    <row r="8196">
      <c r="A8196" s="166"/>
    </row>
    <row r="8197">
      <c r="A8197" s="166"/>
    </row>
    <row r="8198">
      <c r="A8198" s="166"/>
    </row>
    <row r="8199">
      <c r="A8199" s="166"/>
    </row>
    <row r="8200">
      <c r="A8200" s="166"/>
    </row>
    <row r="8201">
      <c r="A8201" s="166"/>
    </row>
    <row r="8202">
      <c r="A8202" s="166"/>
    </row>
    <row r="8203">
      <c r="A8203" s="166"/>
    </row>
    <row r="8204">
      <c r="A8204" s="166"/>
    </row>
    <row r="8205">
      <c r="A8205" s="166"/>
    </row>
    <row r="8206">
      <c r="A8206" s="166"/>
    </row>
    <row r="8207">
      <c r="A8207" s="166"/>
    </row>
    <row r="8208">
      <c r="A8208" s="166"/>
    </row>
    <row r="8209">
      <c r="A8209" s="166"/>
    </row>
    <row r="8210">
      <c r="A8210" s="166"/>
    </row>
    <row r="8211">
      <c r="A8211" s="166"/>
    </row>
    <row r="8212">
      <c r="A8212" s="166"/>
    </row>
    <row r="8213">
      <c r="A8213" s="166"/>
    </row>
    <row r="8214">
      <c r="A8214" s="166"/>
    </row>
    <row r="8215">
      <c r="A8215" s="166"/>
    </row>
    <row r="8216">
      <c r="A8216" s="166"/>
    </row>
    <row r="8217">
      <c r="A8217" s="166"/>
    </row>
    <row r="8218">
      <c r="A8218" s="166"/>
    </row>
    <row r="8219">
      <c r="A8219" s="166"/>
    </row>
    <row r="8220">
      <c r="A8220" s="166"/>
    </row>
    <row r="8221">
      <c r="A8221" s="166"/>
    </row>
    <row r="8222">
      <c r="A8222" s="166"/>
    </row>
    <row r="8223">
      <c r="A8223" s="166"/>
    </row>
    <row r="8224">
      <c r="A8224" s="166"/>
    </row>
    <row r="8225">
      <c r="A8225" s="166"/>
    </row>
    <row r="8226">
      <c r="A8226" s="166"/>
    </row>
    <row r="8227">
      <c r="A8227" s="166"/>
    </row>
    <row r="8228">
      <c r="A8228" s="166"/>
    </row>
    <row r="8229">
      <c r="A8229" s="166"/>
    </row>
  </sheetData>
  <autoFilter ref="$A$1:$O$491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6" max="6" width="15.63"/>
    <col customWidth="1" min="8" max="8" width="23.75"/>
    <col customWidth="1" min="13" max="13" width="13.0"/>
    <col customWidth="1" min="14" max="14" width="19.0"/>
  </cols>
  <sheetData>
    <row r="1">
      <c r="B1" s="76" t="s">
        <v>14198</v>
      </c>
      <c r="C1" s="166"/>
      <c r="R1" s="76" t="s">
        <v>14199</v>
      </c>
      <c r="S1" s="166" t="str">
        <f>IFERROR(__xludf.DUMMYFUNCTION("importdata(""http://54.180.0.38/api/queries/15550/results.csv?api_key=yFGc0ESWUaYvqNFM3cEqBeCvarVxyorzwGq8srdo"")"),"date")</f>
        <v>date</v>
      </c>
      <c r="T1" s="78" t="str">
        <f>IFERROR(__xludf.DUMMYFUNCTION("""COMPUTED_VALUE"""),"enter_user_cnt")</f>
        <v>enter_user_cnt</v>
      </c>
      <c r="U1" s="78" t="str">
        <f>IFERROR(__xludf.DUMMYFUNCTION("""COMPUTED_VALUE"""),"order_user_cnt")</f>
        <v>order_user_cnt</v>
      </c>
      <c r="V1" s="78" t="str">
        <f>IFERROR(__xludf.DUMMYFUNCTION("""COMPUTED_VALUE"""),"bc")</f>
        <v>bc</v>
      </c>
      <c r="Y1" s="76" t="s">
        <v>14200</v>
      </c>
      <c r="Z1" s="166" t="str">
        <f>IFERROR(__xludf.DUMMYFUNCTION("IMPORTDATA(""http://54.180.0.38/api/queries/15541/results.csv?api_key=IIk9fWxjxPEu2K5dPmq8IVTNKMTmON3ujh2HM7SM"")"),"#REF!")</f>
        <v>#REF!</v>
      </c>
      <c r="AA1" s="78"/>
      <c r="AB1" s="78"/>
      <c r="AC1" s="78"/>
      <c r="AD1" s="78"/>
      <c r="AE1" s="78"/>
      <c r="AF1" s="78"/>
    </row>
    <row r="2">
      <c r="A2" s="176" t="s">
        <v>14201</v>
      </c>
      <c r="B2" s="176" t="s">
        <v>14201</v>
      </c>
      <c r="C2" s="166" t="str">
        <f>IFERROR(__xludf.DUMMYFUNCTION("importdata(""http://54.180.0.38/api/queries/15549/results.csv?api_key=6mELgNd68Jqgi9A6hEClZ9Texgl5hM5tnVOp3Kxw"")"),"date")</f>
        <v>date</v>
      </c>
      <c r="D2" s="78" t="str">
        <f>IFERROR(__xludf.DUMMYFUNCTION("""COMPUTED_VALUE"""),"order_cnt")</f>
        <v>order_cnt</v>
      </c>
      <c r="E2" s="78" t="str">
        <f>IFERROR(__xludf.DUMMYFUNCTION("""COMPUTED_VALUE"""),"lunch_order_cnt")</f>
        <v>lunch_order_cnt</v>
      </c>
      <c r="F2" s="78" t="str">
        <f>IFERROR(__xludf.DUMMYFUNCTION("""COMPUTED_VALUE"""),"dinner_order_cnt")</f>
        <v>dinner_order_cnt</v>
      </c>
      <c r="G2" s="78" t="str">
        <f>IFERROR(__xludf.DUMMYFUNCTION("""COMPUTED_VALUE"""),"baro_cnt")</f>
        <v>baro_cnt</v>
      </c>
      <c r="H2" s="78" t="str">
        <f>IFERROR(__xludf.DUMMYFUNCTION("""COMPUTED_VALUE"""),"lunch_baro_order_cnt")</f>
        <v>lunch_baro_order_cnt</v>
      </c>
      <c r="I2" s="78" t="str">
        <f>IFERROR(__xludf.DUMMYFUNCTION("""COMPUTED_VALUE"""),"dinner_baro_order_cnt")</f>
        <v>dinner_baro_order_cnt</v>
      </c>
      <c r="J2" s="78" t="str">
        <f>IFERROR(__xludf.DUMMYFUNCTION("""COMPUTED_VALUE"""),"pb_order_cnt")</f>
        <v>pb_order_cnt</v>
      </c>
      <c r="K2" s="78" t="str">
        <f>IFERROR(__xludf.DUMMYFUNCTION("""COMPUTED_VALUE"""),"baro_rate")</f>
        <v>baro_rate</v>
      </c>
      <c r="L2" s="78" t="str">
        <f>IFERROR(__xludf.DUMMYFUNCTION("""COMPUTED_VALUE"""),"pb_rate")</f>
        <v>pb_rate</v>
      </c>
      <c r="M2" s="78" t="str">
        <f>IFERROR(__xludf.DUMMYFUNCTION("""COMPUTED_VALUE"""),"lunch_baro_rate")</f>
        <v>lunch_baro_rate</v>
      </c>
      <c r="N2" s="78" t="str">
        <f>IFERROR(__xludf.DUMMYFUNCTION("""COMPUTED_VALUE"""),"dinner_baro_rate")</f>
        <v>dinner_baro_rate</v>
      </c>
      <c r="R2" s="176" t="s">
        <v>14202</v>
      </c>
      <c r="S2" s="166">
        <f>IFERROR(__xludf.DUMMYFUNCTION("""COMPUTED_VALUE"""),45751.0)</f>
        <v>45751</v>
      </c>
      <c r="T2" s="78">
        <f>IFERROR(__xludf.DUMMYFUNCTION("""COMPUTED_VALUE"""),27576.0)</f>
        <v>27576</v>
      </c>
      <c r="U2" s="78">
        <f>IFERROR(__xludf.DUMMYFUNCTION("""COMPUTED_VALUE"""),20.0)</f>
        <v>20</v>
      </c>
      <c r="V2" s="78">
        <f>IFERROR(__xludf.DUMMYFUNCTION("""COMPUTED_VALUE"""),7.2526834928923E-4)</f>
        <v>0.0007252683493</v>
      </c>
      <c r="Y2" s="176" t="s">
        <v>14203</v>
      </c>
      <c r="Z2" s="166"/>
      <c r="AA2" s="78"/>
      <c r="AB2" s="78"/>
      <c r="AC2" s="78"/>
      <c r="AD2" s="78"/>
      <c r="AE2" s="78"/>
      <c r="AF2" s="78"/>
    </row>
    <row r="3">
      <c r="B3" s="82" t="s">
        <v>14204</v>
      </c>
      <c r="C3" s="166">
        <f>IFERROR(__xludf.DUMMYFUNCTION("""COMPUTED_VALUE"""),45751.0)</f>
        <v>45751</v>
      </c>
      <c r="D3" s="78">
        <f>IFERROR(__xludf.DUMMYFUNCTION("""COMPUTED_VALUE"""),9586.0)</f>
        <v>9586</v>
      </c>
      <c r="E3" s="78">
        <f>IFERROR(__xludf.DUMMYFUNCTION("""COMPUTED_VALUE"""),2061.0)</f>
        <v>2061</v>
      </c>
      <c r="F3" s="78">
        <f>IFERROR(__xludf.DUMMYFUNCTION("""COMPUTED_VALUE"""),2344.0)</f>
        <v>2344</v>
      </c>
      <c r="G3" s="78">
        <f>IFERROR(__xludf.DUMMYFUNCTION("""COMPUTED_VALUE"""),20.0)</f>
        <v>20</v>
      </c>
      <c r="H3" s="78">
        <f>IFERROR(__xludf.DUMMYFUNCTION("""COMPUTED_VALUE"""),0.0)</f>
        <v>0</v>
      </c>
      <c r="I3" s="78">
        <f>IFERROR(__xludf.DUMMYFUNCTION("""COMPUTED_VALUE"""),13.0)</f>
        <v>13</v>
      </c>
      <c r="J3" s="78">
        <f>IFERROR(__xludf.DUMMYFUNCTION("""COMPUTED_VALUE"""),591.0)</f>
        <v>591</v>
      </c>
      <c r="K3" s="78">
        <f>IFERROR(__xludf.DUMMYFUNCTION("""COMPUTED_VALUE"""),0.208637596494888)</f>
        <v>0.2086375965</v>
      </c>
      <c r="L3" s="78">
        <f>IFERROR(__xludf.DUMMYFUNCTION("""COMPUTED_VALUE"""),3.38409475465313)</f>
        <v>3.384094755</v>
      </c>
      <c r="M3" s="78">
        <f>IFERROR(__xludf.DUMMYFUNCTION("""COMPUTED_VALUE"""),0.0)</f>
        <v>0</v>
      </c>
      <c r="N3" s="78">
        <f>IFERROR(__xludf.DUMMYFUNCTION("""COMPUTED_VALUE"""),0.554607508532423)</f>
        <v>0.5546075085</v>
      </c>
      <c r="S3" s="166">
        <f>IFERROR(__xludf.DUMMYFUNCTION("""COMPUTED_VALUE"""),45752.0)</f>
        <v>45752</v>
      </c>
      <c r="T3" s="78">
        <f>IFERROR(__xludf.DUMMYFUNCTION("""COMPUTED_VALUE"""),30368.0)</f>
        <v>30368</v>
      </c>
      <c r="U3" s="78">
        <f>IFERROR(__xludf.DUMMYFUNCTION("""COMPUTED_VALUE"""),123.0)</f>
        <v>123</v>
      </c>
      <c r="V3" s="78">
        <f>IFERROR(__xludf.DUMMYFUNCTION("""COMPUTED_VALUE"""),0.00405031612223393)</f>
        <v>0.004050316122</v>
      </c>
      <c r="Z3" s="166"/>
      <c r="AA3" s="78"/>
      <c r="AB3" s="78"/>
      <c r="AC3" s="78"/>
      <c r="AD3" s="78"/>
      <c r="AE3" s="78"/>
      <c r="AF3" s="78"/>
    </row>
    <row r="4">
      <c r="C4" s="166">
        <f>IFERROR(__xludf.DUMMYFUNCTION("""COMPUTED_VALUE"""),45752.0)</f>
        <v>45752</v>
      </c>
      <c r="D4" s="78">
        <f>IFERROR(__xludf.DUMMYFUNCTION("""COMPUTED_VALUE"""),10753.0)</f>
        <v>10753</v>
      </c>
      <c r="E4" s="78">
        <f>IFERROR(__xludf.DUMMYFUNCTION("""COMPUTED_VALUE"""),2581.0)</f>
        <v>2581</v>
      </c>
      <c r="F4" s="78">
        <f>IFERROR(__xludf.DUMMYFUNCTION("""COMPUTED_VALUE"""),2983.0)</f>
        <v>2983</v>
      </c>
      <c r="G4" s="78">
        <f>IFERROR(__xludf.DUMMYFUNCTION("""COMPUTED_VALUE"""),136.0)</f>
        <v>136</v>
      </c>
      <c r="H4" s="78">
        <f>IFERROR(__xludf.DUMMYFUNCTION("""COMPUTED_VALUE"""),60.0)</f>
        <v>60</v>
      </c>
      <c r="I4" s="78">
        <f>IFERROR(__xludf.DUMMYFUNCTION("""COMPUTED_VALUE"""),48.0)</f>
        <v>48</v>
      </c>
      <c r="J4" s="78">
        <f>IFERROR(__xludf.DUMMYFUNCTION("""COMPUTED_VALUE"""),826.0)</f>
        <v>826</v>
      </c>
      <c r="K4" s="78">
        <f>IFERROR(__xludf.DUMMYFUNCTION("""COMPUTED_VALUE"""),1.26476332186366)</f>
        <v>1.264763322</v>
      </c>
      <c r="L4" s="78">
        <f>IFERROR(__xludf.DUMMYFUNCTION("""COMPUTED_VALUE"""),16.4648910411622)</f>
        <v>16.46489104</v>
      </c>
      <c r="M4" s="78">
        <f>IFERROR(__xludf.DUMMYFUNCTION("""COMPUTED_VALUE"""),2.32468035645098)</f>
        <v>2.324680356</v>
      </c>
      <c r="N4" s="78">
        <f>IFERROR(__xludf.DUMMYFUNCTION("""COMPUTED_VALUE"""),1.60911833724438)</f>
        <v>1.609118337</v>
      </c>
      <c r="S4" s="166">
        <f>IFERROR(__xludf.DUMMYFUNCTION("""COMPUTED_VALUE"""),45753.0)</f>
        <v>45753</v>
      </c>
      <c r="T4" s="78">
        <f>IFERROR(__xludf.DUMMYFUNCTION("""COMPUTED_VALUE"""),30372.0)</f>
        <v>30372</v>
      </c>
      <c r="U4" s="78">
        <f>IFERROR(__xludf.DUMMYFUNCTION("""COMPUTED_VALUE"""),203.0)</f>
        <v>203</v>
      </c>
      <c r="V4" s="78">
        <f>IFERROR(__xludf.DUMMYFUNCTION("""COMPUTED_VALUE"""),0.00668378769919662)</f>
        <v>0.006683787699</v>
      </c>
      <c r="Z4" s="166"/>
      <c r="AA4" s="78"/>
      <c r="AB4" s="78"/>
      <c r="AC4" s="78"/>
      <c r="AD4" s="78"/>
      <c r="AE4" s="78"/>
      <c r="AF4" s="78"/>
    </row>
    <row r="5">
      <c r="C5" s="166">
        <f>IFERROR(__xludf.DUMMYFUNCTION("""COMPUTED_VALUE"""),45753.0)</f>
        <v>45753</v>
      </c>
      <c r="D5" s="78">
        <f>IFERROR(__xludf.DUMMYFUNCTION("""COMPUTED_VALUE"""),12152.0)</f>
        <v>12152</v>
      </c>
      <c r="E5" s="78">
        <f>IFERROR(__xludf.DUMMYFUNCTION("""COMPUTED_VALUE"""),3050.0)</f>
        <v>3050</v>
      </c>
      <c r="F5" s="78">
        <f>IFERROR(__xludf.DUMMYFUNCTION("""COMPUTED_VALUE"""),3664.0)</f>
        <v>3664</v>
      </c>
      <c r="G5" s="78">
        <f>IFERROR(__xludf.DUMMYFUNCTION("""COMPUTED_VALUE"""),216.0)</f>
        <v>216</v>
      </c>
      <c r="H5" s="78">
        <f>IFERROR(__xludf.DUMMYFUNCTION("""COMPUTED_VALUE"""),120.0)</f>
        <v>120</v>
      </c>
      <c r="I5" s="78">
        <f>IFERROR(__xludf.DUMMYFUNCTION("""COMPUTED_VALUE"""),58.0)</f>
        <v>58</v>
      </c>
      <c r="J5" s="78">
        <f>IFERROR(__xludf.DUMMYFUNCTION("""COMPUTED_VALUE"""),1103.0)</f>
        <v>1103</v>
      </c>
      <c r="K5" s="78">
        <f>IFERROR(__xludf.DUMMYFUNCTION("""COMPUTED_VALUE"""),1.77748518762343)</f>
        <v>1.777485188</v>
      </c>
      <c r="L5" s="78">
        <f>IFERROR(__xludf.DUMMYFUNCTION("""COMPUTED_VALUE"""),19.5829555757026)</f>
        <v>19.58295558</v>
      </c>
      <c r="M5" s="78">
        <f>IFERROR(__xludf.DUMMYFUNCTION("""COMPUTED_VALUE"""),3.93442622950819)</f>
        <v>3.93442623</v>
      </c>
      <c r="N5" s="78">
        <f>IFERROR(__xludf.DUMMYFUNCTION("""COMPUTED_VALUE"""),1.58296943231441)</f>
        <v>1.582969432</v>
      </c>
      <c r="S5" s="166">
        <f>IFERROR(__xludf.DUMMYFUNCTION("""COMPUTED_VALUE"""),45754.0)</f>
        <v>45754</v>
      </c>
      <c r="T5" s="78">
        <f>IFERROR(__xludf.DUMMYFUNCTION("""COMPUTED_VALUE"""),27557.0)</f>
        <v>27557</v>
      </c>
      <c r="U5" s="78">
        <f>IFERROR(__xludf.DUMMYFUNCTION("""COMPUTED_VALUE"""),128.0)</f>
        <v>128</v>
      </c>
      <c r="V5" s="78">
        <f>IFERROR(__xludf.DUMMYFUNCTION("""COMPUTED_VALUE"""),0.00464491780672787)</f>
        <v>0.004644917807</v>
      </c>
      <c r="Z5" s="166"/>
      <c r="AA5" s="78"/>
      <c r="AB5" s="78"/>
      <c r="AC5" s="78"/>
      <c r="AD5" s="78"/>
      <c r="AE5" s="78"/>
      <c r="AF5" s="78"/>
    </row>
    <row r="6">
      <c r="C6" s="166">
        <f>IFERROR(__xludf.DUMMYFUNCTION("""COMPUTED_VALUE"""),45754.0)</f>
        <v>45754</v>
      </c>
      <c r="D6" s="78">
        <f>IFERROR(__xludf.DUMMYFUNCTION("""COMPUTED_VALUE"""),9149.0)</f>
        <v>9149</v>
      </c>
      <c r="E6" s="78">
        <f>IFERROR(__xludf.DUMMYFUNCTION("""COMPUTED_VALUE"""),1735.0)</f>
        <v>1735</v>
      </c>
      <c r="F6" s="78">
        <f>IFERROR(__xludf.DUMMYFUNCTION("""COMPUTED_VALUE"""),2473.0)</f>
        <v>2473</v>
      </c>
      <c r="G6" s="78">
        <f>IFERROR(__xludf.DUMMYFUNCTION("""COMPUTED_VALUE"""),132.0)</f>
        <v>132</v>
      </c>
      <c r="H6" s="78">
        <f>IFERROR(__xludf.DUMMYFUNCTION("""COMPUTED_VALUE"""),75.0)</f>
        <v>75</v>
      </c>
      <c r="I6" s="78">
        <f>IFERROR(__xludf.DUMMYFUNCTION("""COMPUTED_VALUE"""),25.0)</f>
        <v>25</v>
      </c>
      <c r="J6" s="78">
        <f>IFERROR(__xludf.DUMMYFUNCTION("""COMPUTED_VALUE"""),657.0)</f>
        <v>657</v>
      </c>
      <c r="K6" s="78">
        <f>IFERROR(__xludf.DUMMYFUNCTION("""COMPUTED_VALUE"""),1.44278063176303)</f>
        <v>1.442780632</v>
      </c>
      <c r="L6" s="78">
        <f>IFERROR(__xludf.DUMMYFUNCTION("""COMPUTED_VALUE"""),20.0913242009132)</f>
        <v>20.0913242</v>
      </c>
      <c r="M6" s="78">
        <f>IFERROR(__xludf.DUMMYFUNCTION("""COMPUTED_VALUE"""),4.32276657060518)</f>
        <v>4.322766571</v>
      </c>
      <c r="N6" s="78">
        <f>IFERROR(__xludf.DUMMYFUNCTION("""COMPUTED_VALUE"""),1.01091791346542)</f>
        <v>1.010917913</v>
      </c>
      <c r="S6" s="166">
        <f>IFERROR(__xludf.DUMMYFUNCTION("""COMPUTED_VALUE"""),45755.0)</f>
        <v>45755</v>
      </c>
      <c r="T6" s="78">
        <f>IFERROR(__xludf.DUMMYFUNCTION("""COMPUTED_VALUE"""),27419.0)</f>
        <v>27419</v>
      </c>
      <c r="U6" s="78">
        <f>IFERROR(__xludf.DUMMYFUNCTION("""COMPUTED_VALUE"""),81.0)</f>
        <v>81</v>
      </c>
      <c r="V6" s="78">
        <f>IFERROR(__xludf.DUMMYFUNCTION("""COMPUTED_VALUE"""),0.00295415587731135)</f>
        <v>0.002954155877</v>
      </c>
      <c r="Z6" s="166"/>
      <c r="AA6" s="78"/>
      <c r="AB6" s="78"/>
      <c r="AC6" s="78"/>
      <c r="AD6" s="78"/>
      <c r="AE6" s="78"/>
      <c r="AF6" s="78"/>
    </row>
    <row r="7">
      <c r="C7" s="166">
        <f>IFERROR(__xludf.DUMMYFUNCTION("""COMPUTED_VALUE"""),45755.0)</f>
        <v>45755</v>
      </c>
      <c r="D7" s="78">
        <f>IFERROR(__xludf.DUMMYFUNCTION("""COMPUTED_VALUE"""),9073.0)</f>
        <v>9073</v>
      </c>
      <c r="E7" s="78">
        <f>IFERROR(__xludf.DUMMYFUNCTION("""COMPUTED_VALUE"""),1766.0)</f>
        <v>1766</v>
      </c>
      <c r="F7" s="78">
        <f>IFERROR(__xludf.DUMMYFUNCTION("""COMPUTED_VALUE"""),2478.0)</f>
        <v>2478</v>
      </c>
      <c r="G7" s="78">
        <f>IFERROR(__xludf.DUMMYFUNCTION("""COMPUTED_VALUE"""),81.0)</f>
        <v>81</v>
      </c>
      <c r="H7" s="78">
        <f>IFERROR(__xludf.DUMMYFUNCTION("""COMPUTED_VALUE"""),33.0)</f>
        <v>33</v>
      </c>
      <c r="I7" s="78">
        <f>IFERROR(__xludf.DUMMYFUNCTION("""COMPUTED_VALUE"""),48.0)</f>
        <v>48</v>
      </c>
      <c r="J7" s="78">
        <f>IFERROR(__xludf.DUMMYFUNCTION("""COMPUTED_VALUE"""),621.0)</f>
        <v>621</v>
      </c>
      <c r="K7" s="78">
        <f>IFERROR(__xludf.DUMMYFUNCTION("""COMPUTED_VALUE"""),0.892758734707373)</f>
        <v>0.8927587347</v>
      </c>
      <c r="L7" s="78">
        <f>IFERROR(__xludf.DUMMYFUNCTION("""COMPUTED_VALUE"""),13.0434782608695)</f>
        <v>13.04347826</v>
      </c>
      <c r="M7" s="78">
        <f>IFERROR(__xludf.DUMMYFUNCTION("""COMPUTED_VALUE"""),1.86862967157417)</f>
        <v>1.868629672</v>
      </c>
      <c r="N7" s="78">
        <f>IFERROR(__xludf.DUMMYFUNCTION("""COMPUTED_VALUE"""),1.93704600484261)</f>
        <v>1.937046005</v>
      </c>
      <c r="S7" s="166">
        <f>IFERROR(__xludf.DUMMYFUNCTION("""COMPUTED_VALUE"""),45756.0)</f>
        <v>45756</v>
      </c>
      <c r="T7" s="78">
        <f>IFERROR(__xludf.DUMMYFUNCTION("""COMPUTED_VALUE"""),27471.0)</f>
        <v>27471</v>
      </c>
      <c r="U7" s="78">
        <f>IFERROR(__xludf.DUMMYFUNCTION("""COMPUTED_VALUE"""),83.0)</f>
        <v>83</v>
      </c>
      <c r="V7" s="78">
        <f>IFERROR(__xludf.DUMMYFUNCTION("""COMPUTED_VALUE"""),0.00302136798806013)</f>
        <v>0.003021367988</v>
      </c>
      <c r="Z7" s="166"/>
      <c r="AA7" s="78"/>
      <c r="AB7" s="78"/>
      <c r="AC7" s="78"/>
      <c r="AD7" s="78"/>
      <c r="AE7" s="78"/>
      <c r="AF7" s="78"/>
    </row>
    <row r="8">
      <c r="C8" s="166">
        <f>IFERROR(__xludf.DUMMYFUNCTION("""COMPUTED_VALUE"""),45756.0)</f>
        <v>45756</v>
      </c>
      <c r="D8" s="78">
        <f>IFERROR(__xludf.DUMMYFUNCTION("""COMPUTED_VALUE"""),9497.0)</f>
        <v>9497</v>
      </c>
      <c r="E8" s="78">
        <f>IFERROR(__xludf.DUMMYFUNCTION("""COMPUTED_VALUE"""),1908.0)</f>
        <v>1908</v>
      </c>
      <c r="F8" s="78">
        <f>IFERROR(__xludf.DUMMYFUNCTION("""COMPUTED_VALUE"""),2596.0)</f>
        <v>2596</v>
      </c>
      <c r="G8" s="78">
        <f>IFERROR(__xludf.DUMMYFUNCTION("""COMPUTED_VALUE"""),89.0)</f>
        <v>89</v>
      </c>
      <c r="H8" s="78">
        <f>IFERROR(__xludf.DUMMYFUNCTION("""COMPUTED_VALUE"""),54.0)</f>
        <v>54</v>
      </c>
      <c r="I8" s="78">
        <f>IFERROR(__xludf.DUMMYFUNCTION("""COMPUTED_VALUE"""),28.0)</f>
        <v>28</v>
      </c>
      <c r="J8" s="78">
        <f>IFERROR(__xludf.DUMMYFUNCTION("""COMPUTED_VALUE"""),635.0)</f>
        <v>635</v>
      </c>
      <c r="K8" s="78">
        <f>IFERROR(__xludf.DUMMYFUNCTION("""COMPUTED_VALUE"""),0.937138043592713)</f>
        <v>0.9371380436</v>
      </c>
      <c r="L8" s="78">
        <f>IFERROR(__xludf.DUMMYFUNCTION("""COMPUTED_VALUE"""),14.015748031496)</f>
        <v>14.01574803</v>
      </c>
      <c r="M8" s="78">
        <f>IFERROR(__xludf.DUMMYFUNCTION("""COMPUTED_VALUE"""),2.83018867924528)</f>
        <v>2.830188679</v>
      </c>
      <c r="N8" s="78">
        <f>IFERROR(__xludf.DUMMYFUNCTION("""COMPUTED_VALUE"""),1.07858243451463)</f>
        <v>1.078582435</v>
      </c>
      <c r="S8" s="166">
        <f>IFERROR(__xludf.DUMMYFUNCTION("""COMPUTED_VALUE"""),45757.0)</f>
        <v>45757</v>
      </c>
      <c r="T8" s="78">
        <f>IFERROR(__xludf.DUMMYFUNCTION("""COMPUTED_VALUE"""),27055.0)</f>
        <v>27055</v>
      </c>
      <c r="U8" s="78">
        <f>IFERROR(__xludf.DUMMYFUNCTION("""COMPUTED_VALUE"""),81.0)</f>
        <v>81</v>
      </c>
      <c r="V8" s="78">
        <f>IFERROR(__xludf.DUMMYFUNCTION("""COMPUTED_VALUE"""),0.00299390131214193)</f>
        <v>0.002993901312</v>
      </c>
      <c r="Z8" s="166"/>
      <c r="AA8" s="78"/>
      <c r="AB8" s="78"/>
      <c r="AC8" s="78"/>
      <c r="AD8" s="78"/>
      <c r="AE8" s="78"/>
      <c r="AF8" s="78"/>
    </row>
    <row r="9">
      <c r="C9" s="166">
        <f>IFERROR(__xludf.DUMMYFUNCTION("""COMPUTED_VALUE"""),45757.0)</f>
        <v>45757</v>
      </c>
      <c r="D9" s="78">
        <f>IFERROR(__xludf.DUMMYFUNCTION("""COMPUTED_VALUE"""),9485.0)</f>
        <v>9485</v>
      </c>
      <c r="E9" s="78">
        <f>IFERROR(__xludf.DUMMYFUNCTION("""COMPUTED_VALUE"""),1931.0)</f>
        <v>1931</v>
      </c>
      <c r="F9" s="78">
        <f>IFERROR(__xludf.DUMMYFUNCTION("""COMPUTED_VALUE"""),2504.0)</f>
        <v>2504</v>
      </c>
      <c r="G9" s="78">
        <f>IFERROR(__xludf.DUMMYFUNCTION("""COMPUTED_VALUE"""),83.0)</f>
        <v>83</v>
      </c>
      <c r="H9" s="78">
        <f>IFERROR(__xludf.DUMMYFUNCTION("""COMPUTED_VALUE"""),48.0)</f>
        <v>48</v>
      </c>
      <c r="I9" s="78">
        <f>IFERROR(__xludf.DUMMYFUNCTION("""COMPUTED_VALUE"""),35.0)</f>
        <v>35</v>
      </c>
      <c r="J9" s="78">
        <f>IFERROR(__xludf.DUMMYFUNCTION("""COMPUTED_VALUE"""),616.0)</f>
        <v>616</v>
      </c>
      <c r="K9" s="78">
        <f>IFERROR(__xludf.DUMMYFUNCTION("""COMPUTED_VALUE"""),0.875065893516078)</f>
        <v>0.8750658935</v>
      </c>
      <c r="L9" s="78">
        <f>IFERROR(__xludf.DUMMYFUNCTION("""COMPUTED_VALUE"""),13.4740259740259)</f>
        <v>13.47402597</v>
      </c>
      <c r="M9" s="78">
        <f>IFERROR(__xludf.DUMMYFUNCTION("""COMPUTED_VALUE"""),2.48575867426204)</f>
        <v>2.485758674</v>
      </c>
      <c r="N9" s="78">
        <f>IFERROR(__xludf.DUMMYFUNCTION("""COMPUTED_VALUE"""),1.39776357827476)</f>
        <v>1.397763578</v>
      </c>
      <c r="S9" s="166">
        <f>IFERROR(__xludf.DUMMYFUNCTION("""COMPUTED_VALUE"""),45758.0)</f>
        <v>45758</v>
      </c>
      <c r="T9" s="78">
        <f>IFERROR(__xludf.DUMMYFUNCTION("""COMPUTED_VALUE"""),27780.0)</f>
        <v>27780</v>
      </c>
      <c r="U9" s="78">
        <f>IFERROR(__xludf.DUMMYFUNCTION("""COMPUTED_VALUE"""),89.0)</f>
        <v>89</v>
      </c>
      <c r="V9" s="78">
        <f>IFERROR(__xludf.DUMMYFUNCTION("""COMPUTED_VALUE"""),0.00320374370050395)</f>
        <v>0.003203743701</v>
      </c>
      <c r="Z9" s="166"/>
      <c r="AA9" s="78"/>
      <c r="AB9" s="78"/>
      <c r="AC9" s="78"/>
      <c r="AD9" s="78"/>
      <c r="AE9" s="78"/>
      <c r="AF9" s="78"/>
    </row>
    <row r="10">
      <c r="C10" s="166">
        <f>IFERROR(__xludf.DUMMYFUNCTION("""COMPUTED_VALUE"""),45758.0)</f>
        <v>45758</v>
      </c>
      <c r="D10" s="78">
        <f>IFERROR(__xludf.DUMMYFUNCTION("""COMPUTED_VALUE"""),9303.0)</f>
        <v>9303</v>
      </c>
      <c r="E10" s="78">
        <f>IFERROR(__xludf.DUMMYFUNCTION("""COMPUTED_VALUE"""),1986.0)</f>
        <v>1986</v>
      </c>
      <c r="F10" s="78">
        <f>IFERROR(__xludf.DUMMYFUNCTION("""COMPUTED_VALUE"""),2221.0)</f>
        <v>2221</v>
      </c>
      <c r="G10" s="78">
        <f>IFERROR(__xludf.DUMMYFUNCTION("""COMPUTED_VALUE"""),94.0)</f>
        <v>94</v>
      </c>
      <c r="H10" s="78">
        <f>IFERROR(__xludf.DUMMYFUNCTION("""COMPUTED_VALUE"""),70.0)</f>
        <v>70</v>
      </c>
      <c r="I10" s="78">
        <f>IFERROR(__xludf.DUMMYFUNCTION("""COMPUTED_VALUE"""),24.0)</f>
        <v>24</v>
      </c>
      <c r="J10" s="78">
        <f>IFERROR(__xludf.DUMMYFUNCTION("""COMPUTED_VALUE"""),578.0)</f>
        <v>578</v>
      </c>
      <c r="K10" s="78">
        <f>IFERROR(__xludf.DUMMYFUNCTION("""COMPUTED_VALUE"""),1.01042674406105)</f>
        <v>1.010426744</v>
      </c>
      <c r="L10" s="78">
        <f>IFERROR(__xludf.DUMMYFUNCTION("""COMPUTED_VALUE"""),16.2629757785467)</f>
        <v>16.26297578</v>
      </c>
      <c r="M10" s="78">
        <f>IFERROR(__xludf.DUMMYFUNCTION("""COMPUTED_VALUE"""),3.52467270896273)</f>
        <v>3.524672709</v>
      </c>
      <c r="N10" s="78">
        <f>IFERROR(__xludf.DUMMYFUNCTION("""COMPUTED_VALUE"""),1.08059432687978)</f>
        <v>1.080594327</v>
      </c>
      <c r="S10" s="166">
        <f>IFERROR(__xludf.DUMMYFUNCTION("""COMPUTED_VALUE"""),45759.0)</f>
        <v>45759</v>
      </c>
      <c r="T10" s="78">
        <f>IFERROR(__xludf.DUMMYFUNCTION("""COMPUTED_VALUE"""),29119.0)</f>
        <v>29119</v>
      </c>
      <c r="U10" s="78">
        <f>IFERROR(__xludf.DUMMYFUNCTION("""COMPUTED_VALUE"""),83.0)</f>
        <v>83</v>
      </c>
      <c r="V10" s="78">
        <f>IFERROR(__xludf.DUMMYFUNCTION("""COMPUTED_VALUE"""),0.00285037260894948)</f>
        <v>0.002850372609</v>
      </c>
      <c r="Z10" s="166"/>
      <c r="AA10" s="78"/>
      <c r="AB10" s="78"/>
      <c r="AC10" s="78"/>
      <c r="AD10" s="78"/>
      <c r="AE10" s="78"/>
      <c r="AF10" s="78"/>
    </row>
    <row r="11">
      <c r="C11" s="166">
        <f>IFERROR(__xludf.DUMMYFUNCTION("""COMPUTED_VALUE"""),45759.0)</f>
        <v>45759</v>
      </c>
      <c r="D11" s="78">
        <f>IFERROR(__xludf.DUMMYFUNCTION("""COMPUTED_VALUE"""),12235.0)</f>
        <v>12235</v>
      </c>
      <c r="E11" s="78">
        <f>IFERROR(__xludf.DUMMYFUNCTION("""COMPUTED_VALUE"""),3588.0)</f>
        <v>3588</v>
      </c>
      <c r="F11" s="78">
        <f>IFERROR(__xludf.DUMMYFUNCTION("""COMPUTED_VALUE"""),3339.0)</f>
        <v>3339</v>
      </c>
      <c r="G11" s="78">
        <f>IFERROR(__xludf.DUMMYFUNCTION("""COMPUTED_VALUE"""),89.0)</f>
        <v>89</v>
      </c>
      <c r="H11" s="78">
        <f>IFERROR(__xludf.DUMMYFUNCTION("""COMPUTED_VALUE"""),59.0)</f>
        <v>59</v>
      </c>
      <c r="I11" s="78">
        <f>IFERROR(__xludf.DUMMYFUNCTION("""COMPUTED_VALUE"""),30.0)</f>
        <v>30</v>
      </c>
      <c r="J11" s="78">
        <f>IFERROR(__xludf.DUMMYFUNCTION("""COMPUTED_VALUE"""),968.0)</f>
        <v>968</v>
      </c>
      <c r="K11" s="78">
        <f>IFERROR(__xludf.DUMMYFUNCTION("""COMPUTED_VALUE"""),0.727421332243563)</f>
        <v>0.7274213322</v>
      </c>
      <c r="L11" s="78">
        <f>IFERROR(__xludf.DUMMYFUNCTION("""COMPUTED_VALUE"""),9.19421487603305)</f>
        <v>9.194214876</v>
      </c>
      <c r="M11" s="78">
        <f>IFERROR(__xludf.DUMMYFUNCTION("""COMPUTED_VALUE"""),1.64437012263099)</f>
        <v>1.644370123</v>
      </c>
      <c r="N11" s="78">
        <f>IFERROR(__xludf.DUMMYFUNCTION("""COMPUTED_VALUE"""),0.898472596585804)</f>
        <v>0.8984725966</v>
      </c>
      <c r="S11" s="166"/>
      <c r="Z11" s="166"/>
      <c r="AA11" s="78"/>
      <c r="AB11" s="78"/>
      <c r="AC11" s="78"/>
      <c r="AD11" s="78"/>
      <c r="AE11" s="78"/>
      <c r="AF11" s="78"/>
    </row>
    <row r="12">
      <c r="C12" s="166">
        <f>IFERROR(__xludf.DUMMYFUNCTION("""COMPUTED_VALUE"""),45760.0)</f>
        <v>45760</v>
      </c>
      <c r="D12" s="78">
        <f>IFERROR(__xludf.DUMMYFUNCTION("""COMPUTED_VALUE"""),13718.0)</f>
        <v>13718</v>
      </c>
      <c r="E12" s="78">
        <f>IFERROR(__xludf.DUMMYFUNCTION("""COMPUTED_VALUE"""),3747.0)</f>
        <v>3747</v>
      </c>
      <c r="F12" s="78">
        <f>IFERROR(__xludf.DUMMYFUNCTION("""COMPUTED_VALUE"""),3933.0)</f>
        <v>3933</v>
      </c>
      <c r="G12" s="78">
        <f>IFERROR(__xludf.DUMMYFUNCTION("""COMPUTED_VALUE"""),174.0)</f>
        <v>174</v>
      </c>
      <c r="H12" s="78">
        <f>IFERROR(__xludf.DUMMYFUNCTION("""COMPUTED_VALUE"""),123.0)</f>
        <v>123</v>
      </c>
      <c r="I12" s="78">
        <f>IFERROR(__xludf.DUMMYFUNCTION("""COMPUTED_VALUE"""),42.0)</f>
        <v>42</v>
      </c>
      <c r="J12" s="78">
        <f>IFERROR(__xludf.DUMMYFUNCTION("""COMPUTED_VALUE"""),1113.0)</f>
        <v>1113</v>
      </c>
      <c r="K12" s="78">
        <f>IFERROR(__xludf.DUMMYFUNCTION("""COMPUTED_VALUE"""),1.26840647324682)</f>
        <v>1.268406473</v>
      </c>
      <c r="L12" s="78">
        <f>IFERROR(__xludf.DUMMYFUNCTION("""COMPUTED_VALUE"""),15.6334231805929)</f>
        <v>15.63342318</v>
      </c>
      <c r="M12" s="78">
        <f>IFERROR(__xludf.DUMMYFUNCTION("""COMPUTED_VALUE"""),3.2826261008807)</f>
        <v>3.282626101</v>
      </c>
      <c r="N12" s="78">
        <f>IFERROR(__xludf.DUMMYFUNCTION("""COMPUTED_VALUE"""),1.06788710907704)</f>
        <v>1.067887109</v>
      </c>
      <c r="S12" s="166"/>
      <c r="Z12" s="166"/>
      <c r="AA12" s="78"/>
      <c r="AB12" s="78"/>
      <c r="AC12" s="78"/>
      <c r="AD12" s="78"/>
      <c r="AE12" s="78"/>
      <c r="AF12" s="78"/>
    </row>
    <row r="13">
      <c r="C13" s="166">
        <f>IFERROR(__xludf.DUMMYFUNCTION("""COMPUTED_VALUE"""),45761.0)</f>
        <v>45761</v>
      </c>
      <c r="D13" s="78">
        <f>IFERROR(__xludf.DUMMYFUNCTION("""COMPUTED_VALUE"""),9778.0)</f>
        <v>9778</v>
      </c>
      <c r="E13" s="78">
        <f>IFERROR(__xludf.DUMMYFUNCTION("""COMPUTED_VALUE"""),1906.0)</f>
        <v>1906</v>
      </c>
      <c r="F13" s="78">
        <f>IFERROR(__xludf.DUMMYFUNCTION("""COMPUTED_VALUE"""),2450.0)</f>
        <v>2450</v>
      </c>
      <c r="G13" s="78">
        <f>IFERROR(__xludf.DUMMYFUNCTION("""COMPUTED_VALUE"""),159.0)</f>
        <v>159</v>
      </c>
      <c r="H13" s="78">
        <f>IFERROR(__xludf.DUMMYFUNCTION("""COMPUTED_VALUE"""),63.0)</f>
        <v>63</v>
      </c>
      <c r="I13" s="78">
        <f>IFERROR(__xludf.DUMMYFUNCTION("""COMPUTED_VALUE"""),96.0)</f>
        <v>96</v>
      </c>
      <c r="J13" s="78">
        <f>IFERROR(__xludf.DUMMYFUNCTION("""COMPUTED_VALUE"""),614.0)</f>
        <v>614</v>
      </c>
      <c r="K13" s="78">
        <f>IFERROR(__xludf.DUMMYFUNCTION("""COMPUTED_VALUE"""),1.62609940683166)</f>
        <v>1.626099407</v>
      </c>
      <c r="L13" s="78">
        <f>IFERROR(__xludf.DUMMYFUNCTION("""COMPUTED_VALUE"""),25.8957654723127)</f>
        <v>25.89576547</v>
      </c>
      <c r="M13" s="78">
        <f>IFERROR(__xludf.DUMMYFUNCTION("""COMPUTED_VALUE"""),3.30535152151101)</f>
        <v>3.305351522</v>
      </c>
      <c r="N13" s="78">
        <f>IFERROR(__xludf.DUMMYFUNCTION("""COMPUTED_VALUE"""),3.91836734693877)</f>
        <v>3.918367347</v>
      </c>
      <c r="S13" s="166"/>
      <c r="Z13" s="166"/>
      <c r="AA13" s="78"/>
      <c r="AB13" s="78"/>
      <c r="AC13" s="78"/>
      <c r="AD13" s="78"/>
      <c r="AE13" s="78"/>
      <c r="AF13" s="78"/>
    </row>
    <row r="14">
      <c r="C14" s="166">
        <f>IFERROR(__xludf.DUMMYFUNCTION("""COMPUTED_VALUE"""),45762.0)</f>
        <v>45762</v>
      </c>
      <c r="D14" s="78">
        <f>IFERROR(__xludf.DUMMYFUNCTION("""COMPUTED_VALUE"""),9376.0)</f>
        <v>9376</v>
      </c>
      <c r="E14" s="78">
        <f>IFERROR(__xludf.DUMMYFUNCTION("""COMPUTED_VALUE"""),1808.0)</f>
        <v>1808</v>
      </c>
      <c r="F14" s="78">
        <f>IFERROR(__xludf.DUMMYFUNCTION("""COMPUTED_VALUE"""),2489.0)</f>
        <v>2489</v>
      </c>
      <c r="G14" s="78">
        <f>IFERROR(__xludf.DUMMYFUNCTION("""COMPUTED_VALUE"""),236.0)</f>
        <v>236</v>
      </c>
      <c r="H14" s="78">
        <f>IFERROR(__xludf.DUMMYFUNCTION("""COMPUTED_VALUE"""),167.0)</f>
        <v>167</v>
      </c>
      <c r="I14" s="78">
        <f>IFERROR(__xludf.DUMMYFUNCTION("""COMPUTED_VALUE"""),51.0)</f>
        <v>51</v>
      </c>
      <c r="J14" s="78">
        <f>IFERROR(__xludf.DUMMYFUNCTION("""COMPUTED_VALUE"""),650.0)</f>
        <v>650</v>
      </c>
      <c r="K14" s="78">
        <f>IFERROR(__xludf.DUMMYFUNCTION("""COMPUTED_VALUE"""),2.51706484641638)</f>
        <v>2.517064846</v>
      </c>
      <c r="L14" s="78">
        <f>IFERROR(__xludf.DUMMYFUNCTION("""COMPUTED_VALUE"""),36.3076923076923)</f>
        <v>36.30769231</v>
      </c>
      <c r="M14" s="78">
        <f>IFERROR(__xludf.DUMMYFUNCTION("""COMPUTED_VALUE"""),9.23672566371681)</f>
        <v>9.236725664</v>
      </c>
      <c r="N14" s="78">
        <f>IFERROR(__xludf.DUMMYFUNCTION("""COMPUTED_VALUE"""),2.04901566894335)</f>
        <v>2.049015669</v>
      </c>
      <c r="S14" s="166"/>
      <c r="Z14" s="166"/>
      <c r="AA14" s="78"/>
      <c r="AB14" s="78"/>
      <c r="AC14" s="78"/>
      <c r="AD14" s="78"/>
      <c r="AE14" s="78"/>
      <c r="AF14" s="78"/>
    </row>
    <row r="15">
      <c r="C15" s="166">
        <f>IFERROR(__xludf.DUMMYFUNCTION("""COMPUTED_VALUE"""),45763.0)</f>
        <v>45763</v>
      </c>
      <c r="D15" s="78">
        <f>IFERROR(__xludf.DUMMYFUNCTION("""COMPUTED_VALUE"""),9483.0)</f>
        <v>9483</v>
      </c>
      <c r="E15" s="78">
        <f>IFERROR(__xludf.DUMMYFUNCTION("""COMPUTED_VALUE"""),1831.0)</f>
        <v>1831</v>
      </c>
      <c r="F15" s="78">
        <f>IFERROR(__xludf.DUMMYFUNCTION("""COMPUTED_VALUE"""),2559.0)</f>
        <v>2559</v>
      </c>
      <c r="G15" s="78">
        <f>IFERROR(__xludf.DUMMYFUNCTION("""COMPUTED_VALUE"""),254.0)</f>
        <v>254</v>
      </c>
      <c r="H15" s="78">
        <f>IFERROR(__xludf.DUMMYFUNCTION("""COMPUTED_VALUE"""),148.0)</f>
        <v>148</v>
      </c>
      <c r="I15" s="78">
        <f>IFERROR(__xludf.DUMMYFUNCTION("""COMPUTED_VALUE"""),94.0)</f>
        <v>94</v>
      </c>
      <c r="J15" s="78">
        <f>IFERROR(__xludf.DUMMYFUNCTION("""COMPUTED_VALUE"""),525.0)</f>
        <v>525</v>
      </c>
      <c r="K15" s="78">
        <f>IFERROR(__xludf.DUMMYFUNCTION("""COMPUTED_VALUE"""),2.6784772751239)</f>
        <v>2.678477275</v>
      </c>
      <c r="L15" s="78">
        <f>IFERROR(__xludf.DUMMYFUNCTION("""COMPUTED_VALUE"""),48.3809523809523)</f>
        <v>48.38095238</v>
      </c>
      <c r="M15" s="78">
        <f>IFERROR(__xludf.DUMMYFUNCTION("""COMPUTED_VALUE"""),8.08301474604041)</f>
        <v>8.083014746</v>
      </c>
      <c r="N15" s="78">
        <f>IFERROR(__xludf.DUMMYFUNCTION("""COMPUTED_VALUE"""),3.67330988667448)</f>
        <v>3.673309887</v>
      </c>
      <c r="S15" s="166"/>
      <c r="Z15" s="166"/>
      <c r="AA15" s="78"/>
      <c r="AB15" s="78"/>
      <c r="AC15" s="78"/>
      <c r="AD15" s="78"/>
      <c r="AE15" s="78"/>
      <c r="AF15" s="78"/>
    </row>
    <row r="16">
      <c r="C16" s="166">
        <f>IFERROR(__xludf.DUMMYFUNCTION("""COMPUTED_VALUE"""),45764.0)</f>
        <v>45764</v>
      </c>
      <c r="D16" s="78">
        <f>IFERROR(__xludf.DUMMYFUNCTION("""COMPUTED_VALUE"""),9508.0)</f>
        <v>9508</v>
      </c>
      <c r="E16" s="78">
        <f>IFERROR(__xludf.DUMMYFUNCTION("""COMPUTED_VALUE"""),1833.0)</f>
        <v>1833</v>
      </c>
      <c r="F16" s="78">
        <f>IFERROR(__xludf.DUMMYFUNCTION("""COMPUTED_VALUE"""),2527.0)</f>
        <v>2527</v>
      </c>
      <c r="G16" s="78">
        <f>IFERROR(__xludf.DUMMYFUNCTION("""COMPUTED_VALUE"""),460.0)</f>
        <v>460</v>
      </c>
      <c r="H16" s="78">
        <f>IFERROR(__xludf.DUMMYFUNCTION("""COMPUTED_VALUE"""),234.0)</f>
        <v>234</v>
      </c>
      <c r="I16" s="78">
        <f>IFERROR(__xludf.DUMMYFUNCTION("""COMPUTED_VALUE"""),204.0)</f>
        <v>204</v>
      </c>
      <c r="J16" s="78">
        <f>IFERROR(__xludf.DUMMYFUNCTION("""COMPUTED_VALUE"""),539.0)</f>
        <v>539</v>
      </c>
      <c r="K16" s="78">
        <f>IFERROR(__xludf.DUMMYFUNCTION("""COMPUTED_VALUE"""),4.83803113167858)</f>
        <v>4.838031132</v>
      </c>
      <c r="L16" s="78">
        <f>IFERROR(__xludf.DUMMYFUNCTION("""COMPUTED_VALUE"""),85.343228200371)</f>
        <v>85.3432282</v>
      </c>
      <c r="M16" s="78">
        <f>IFERROR(__xludf.DUMMYFUNCTION("""COMPUTED_VALUE"""),12.7659574468085)</f>
        <v>12.76595745</v>
      </c>
      <c r="N16" s="78">
        <f>IFERROR(__xludf.DUMMYFUNCTION("""COMPUTED_VALUE"""),8.07281361297981)</f>
        <v>8.072813613</v>
      </c>
      <c r="S16" s="166"/>
      <c r="Z16" s="166"/>
      <c r="AA16" s="78"/>
      <c r="AB16" s="78"/>
      <c r="AC16" s="78"/>
      <c r="AD16" s="78"/>
      <c r="AE16" s="78"/>
      <c r="AF16" s="78"/>
    </row>
    <row r="17">
      <c r="C17" s="166">
        <f>IFERROR(__xludf.DUMMYFUNCTION("""COMPUTED_VALUE"""),45765.0)</f>
        <v>45765</v>
      </c>
      <c r="D17" s="78">
        <f>IFERROR(__xludf.DUMMYFUNCTION("""COMPUTED_VALUE"""),9845.0)</f>
        <v>9845</v>
      </c>
      <c r="E17" s="78">
        <f>IFERROR(__xludf.DUMMYFUNCTION("""COMPUTED_VALUE"""),2088.0)</f>
        <v>2088</v>
      </c>
      <c r="F17" s="78">
        <f>IFERROR(__xludf.DUMMYFUNCTION("""COMPUTED_VALUE"""),2312.0)</f>
        <v>2312</v>
      </c>
      <c r="G17" s="78">
        <f>IFERROR(__xludf.DUMMYFUNCTION("""COMPUTED_VALUE"""),184.0)</f>
        <v>184</v>
      </c>
      <c r="H17" s="78">
        <f>IFERROR(__xludf.DUMMYFUNCTION("""COMPUTED_VALUE"""),184.0)</f>
        <v>184</v>
      </c>
      <c r="I17" s="78">
        <f>IFERROR(__xludf.DUMMYFUNCTION("""COMPUTED_VALUE"""),0.0)</f>
        <v>0</v>
      </c>
      <c r="J17" s="78">
        <f>IFERROR(__xludf.DUMMYFUNCTION("""COMPUTED_VALUE"""),613.0)</f>
        <v>613</v>
      </c>
      <c r="K17" s="78">
        <f>IFERROR(__xludf.DUMMYFUNCTION("""COMPUTED_VALUE"""),1.868969019807)</f>
        <v>1.86896902</v>
      </c>
      <c r="L17" s="78">
        <f>IFERROR(__xludf.DUMMYFUNCTION("""COMPUTED_VALUE"""),30.0163132137031)</f>
        <v>30.01631321</v>
      </c>
      <c r="M17" s="78">
        <f>IFERROR(__xludf.DUMMYFUNCTION("""COMPUTED_VALUE"""),8.81226053639846)</f>
        <v>8.812260536</v>
      </c>
      <c r="N17" s="78">
        <f>IFERROR(__xludf.DUMMYFUNCTION("""COMPUTED_VALUE"""),0.0)</f>
        <v>0</v>
      </c>
      <c r="S17" s="166"/>
      <c r="Z17" s="166"/>
      <c r="AA17" s="78"/>
      <c r="AB17" s="78"/>
      <c r="AC17" s="78"/>
      <c r="AD17" s="78"/>
      <c r="AE17" s="78"/>
      <c r="AF17" s="78"/>
    </row>
    <row r="18">
      <c r="C18" s="166">
        <f>IFERROR(__xludf.DUMMYFUNCTION("""COMPUTED_VALUE"""),45766.0)</f>
        <v>45766</v>
      </c>
      <c r="D18" s="78">
        <f>IFERROR(__xludf.DUMMYFUNCTION("""COMPUTED_VALUE"""),12797.0)</f>
        <v>12797</v>
      </c>
      <c r="E18" s="78">
        <f>IFERROR(__xludf.DUMMYFUNCTION("""COMPUTED_VALUE"""),3681.0)</f>
        <v>3681</v>
      </c>
      <c r="F18" s="78">
        <f>IFERROR(__xludf.DUMMYFUNCTION("""COMPUTED_VALUE"""),3304.0)</f>
        <v>3304</v>
      </c>
      <c r="G18" s="78">
        <f>IFERROR(__xludf.DUMMYFUNCTION("""COMPUTED_VALUE"""),0.0)</f>
        <v>0</v>
      </c>
      <c r="H18" s="78">
        <f>IFERROR(__xludf.DUMMYFUNCTION("""COMPUTED_VALUE"""),0.0)</f>
        <v>0</v>
      </c>
      <c r="I18" s="78">
        <f>IFERROR(__xludf.DUMMYFUNCTION("""COMPUTED_VALUE"""),0.0)</f>
        <v>0</v>
      </c>
      <c r="J18" s="78">
        <f>IFERROR(__xludf.DUMMYFUNCTION("""COMPUTED_VALUE"""),1044.0)</f>
        <v>1044</v>
      </c>
      <c r="K18" s="78">
        <f>IFERROR(__xludf.DUMMYFUNCTION("""COMPUTED_VALUE"""),0.0)</f>
        <v>0</v>
      </c>
      <c r="L18" s="78">
        <f>IFERROR(__xludf.DUMMYFUNCTION("""COMPUTED_VALUE"""),0.0)</f>
        <v>0</v>
      </c>
      <c r="M18" s="78">
        <f>IFERROR(__xludf.DUMMYFUNCTION("""COMPUTED_VALUE"""),0.0)</f>
        <v>0</v>
      </c>
      <c r="N18" s="78">
        <f>IFERROR(__xludf.DUMMYFUNCTION("""COMPUTED_VALUE"""),0.0)</f>
        <v>0</v>
      </c>
      <c r="S18" s="166"/>
      <c r="Z18" s="166"/>
      <c r="AA18" s="78"/>
      <c r="AB18" s="78"/>
      <c r="AC18" s="78"/>
      <c r="AD18" s="78"/>
      <c r="AE18" s="78"/>
      <c r="AF18" s="78"/>
    </row>
    <row r="19">
      <c r="C19" s="166">
        <f>IFERROR(__xludf.DUMMYFUNCTION("""COMPUTED_VALUE"""),45767.0)</f>
        <v>45767</v>
      </c>
      <c r="D19" s="78">
        <f>IFERROR(__xludf.DUMMYFUNCTION("""COMPUTED_VALUE"""),13069.0)</f>
        <v>13069</v>
      </c>
      <c r="E19" s="78">
        <f>IFERROR(__xludf.DUMMYFUNCTION("""COMPUTED_VALUE"""),3692.0)</f>
        <v>3692</v>
      </c>
      <c r="F19" s="78">
        <f>IFERROR(__xludf.DUMMYFUNCTION("""COMPUTED_VALUE"""),3635.0)</f>
        <v>3635</v>
      </c>
      <c r="G19" s="78">
        <f>IFERROR(__xludf.DUMMYFUNCTION("""COMPUTED_VALUE"""),0.0)</f>
        <v>0</v>
      </c>
      <c r="H19" s="78">
        <f>IFERROR(__xludf.DUMMYFUNCTION("""COMPUTED_VALUE"""),0.0)</f>
        <v>0</v>
      </c>
      <c r="I19" s="78">
        <f>IFERROR(__xludf.DUMMYFUNCTION("""COMPUTED_VALUE"""),0.0)</f>
        <v>0</v>
      </c>
      <c r="J19" s="78">
        <f>IFERROR(__xludf.DUMMYFUNCTION("""COMPUTED_VALUE"""),1111.0)</f>
        <v>1111</v>
      </c>
      <c r="K19" s="78">
        <f>IFERROR(__xludf.DUMMYFUNCTION("""COMPUTED_VALUE"""),0.0)</f>
        <v>0</v>
      </c>
      <c r="L19" s="78">
        <f>IFERROR(__xludf.DUMMYFUNCTION("""COMPUTED_VALUE"""),0.0)</f>
        <v>0</v>
      </c>
      <c r="M19" s="78">
        <f>IFERROR(__xludf.DUMMYFUNCTION("""COMPUTED_VALUE"""),0.0)</f>
        <v>0</v>
      </c>
      <c r="N19" s="78">
        <f>IFERROR(__xludf.DUMMYFUNCTION("""COMPUTED_VALUE"""),0.0)</f>
        <v>0</v>
      </c>
      <c r="S19" s="166"/>
      <c r="Z19" s="166"/>
      <c r="AA19" s="78"/>
      <c r="AB19" s="78"/>
      <c r="AC19" s="78"/>
      <c r="AD19" s="78"/>
      <c r="AE19" s="78"/>
      <c r="AF19" s="78"/>
    </row>
    <row r="20">
      <c r="C20" s="166">
        <f>IFERROR(__xludf.DUMMYFUNCTION("""COMPUTED_VALUE"""),45768.0)</f>
        <v>45768</v>
      </c>
      <c r="D20" s="78">
        <f>IFERROR(__xludf.DUMMYFUNCTION("""COMPUTED_VALUE"""),9826.0)</f>
        <v>9826</v>
      </c>
      <c r="E20" s="78">
        <f>IFERROR(__xludf.DUMMYFUNCTION("""COMPUTED_VALUE"""),1621.0)</f>
        <v>1621</v>
      </c>
      <c r="F20" s="78">
        <f>IFERROR(__xludf.DUMMYFUNCTION("""COMPUTED_VALUE"""),2650.0)</f>
        <v>2650</v>
      </c>
      <c r="G20" s="78">
        <f>IFERROR(__xludf.DUMMYFUNCTION("""COMPUTED_VALUE"""),26.0)</f>
        <v>26</v>
      </c>
      <c r="H20" s="78">
        <f>IFERROR(__xludf.DUMMYFUNCTION("""COMPUTED_VALUE"""),0.0)</f>
        <v>0</v>
      </c>
      <c r="I20" s="78">
        <f>IFERROR(__xludf.DUMMYFUNCTION("""COMPUTED_VALUE"""),26.0)</f>
        <v>26</v>
      </c>
      <c r="J20" s="78">
        <f>IFERROR(__xludf.DUMMYFUNCTION("""COMPUTED_VALUE"""),724.0)</f>
        <v>724</v>
      </c>
      <c r="K20" s="78">
        <f>IFERROR(__xludf.DUMMYFUNCTION("""COMPUTED_VALUE"""),0.26460411154081)</f>
        <v>0.2646041115</v>
      </c>
      <c r="L20" s="78">
        <f>IFERROR(__xludf.DUMMYFUNCTION("""COMPUTED_VALUE"""),3.59116022099447)</f>
        <v>3.591160221</v>
      </c>
      <c r="M20" s="78">
        <f>IFERROR(__xludf.DUMMYFUNCTION("""COMPUTED_VALUE"""),0.0)</f>
        <v>0</v>
      </c>
      <c r="N20" s="78">
        <f>IFERROR(__xludf.DUMMYFUNCTION("""COMPUTED_VALUE"""),0.981132075471698)</f>
        <v>0.9811320755</v>
      </c>
      <c r="S20" s="166"/>
      <c r="Z20" s="166"/>
      <c r="AA20" s="78"/>
      <c r="AB20" s="78"/>
      <c r="AC20" s="78"/>
      <c r="AD20" s="78"/>
      <c r="AE20" s="78"/>
      <c r="AF20" s="78"/>
    </row>
    <row r="21">
      <c r="C21" s="166">
        <f>IFERROR(__xludf.DUMMYFUNCTION("""COMPUTED_VALUE"""),45769.0)</f>
        <v>45769</v>
      </c>
      <c r="D21" s="78">
        <f>IFERROR(__xludf.DUMMYFUNCTION("""COMPUTED_VALUE"""),3258.0)</f>
        <v>3258</v>
      </c>
      <c r="E21" s="78">
        <f>IFERROR(__xludf.DUMMYFUNCTION("""COMPUTED_VALUE"""),1682.0)</f>
        <v>1682</v>
      </c>
      <c r="F21" s="78">
        <f>IFERROR(__xludf.DUMMYFUNCTION("""COMPUTED_VALUE"""),0.0)</f>
        <v>0</v>
      </c>
      <c r="G21" s="78">
        <f>IFERROR(__xludf.DUMMYFUNCTION("""COMPUTED_VALUE"""),23.0)</f>
        <v>23</v>
      </c>
      <c r="H21" s="78">
        <f>IFERROR(__xludf.DUMMYFUNCTION("""COMPUTED_VALUE"""),23.0)</f>
        <v>23</v>
      </c>
      <c r="I21" s="78">
        <f>IFERROR(__xludf.DUMMYFUNCTION("""COMPUTED_VALUE"""),0.0)</f>
        <v>0</v>
      </c>
      <c r="J21" s="78">
        <f>IFERROR(__xludf.DUMMYFUNCTION("""COMPUTED_VALUE"""),467.0)</f>
        <v>467</v>
      </c>
      <c r="K21" s="78">
        <f>IFERROR(__xludf.DUMMYFUNCTION("""COMPUTED_VALUE"""),0.705954573357888)</f>
        <v>0.7059545734</v>
      </c>
      <c r="L21" s="78">
        <f>IFERROR(__xludf.DUMMYFUNCTION("""COMPUTED_VALUE"""),4.92505353319057)</f>
        <v>4.925053533</v>
      </c>
      <c r="M21" s="78">
        <f>IFERROR(__xludf.DUMMYFUNCTION("""COMPUTED_VALUE"""),1.36741973840665)</f>
        <v>1.367419738</v>
      </c>
      <c r="N21" s="78"/>
      <c r="S21" s="166"/>
      <c r="Z21" s="166"/>
      <c r="AA21" s="78"/>
      <c r="AB21" s="78"/>
      <c r="AC21" s="78"/>
      <c r="AD21" s="78"/>
      <c r="AE21" s="78"/>
      <c r="AF21" s="78"/>
    </row>
    <row r="22">
      <c r="C22" s="166"/>
      <c r="S22" s="166"/>
      <c r="Z22" s="166"/>
      <c r="AA22" s="78"/>
      <c r="AB22" s="78"/>
      <c r="AC22" s="78"/>
      <c r="AD22" s="78"/>
      <c r="AE22" s="78"/>
      <c r="AF22" s="78"/>
    </row>
    <row r="23">
      <c r="C23" s="166"/>
      <c r="S23" s="166"/>
      <c r="Z23" s="166"/>
      <c r="AA23" s="78"/>
      <c r="AB23" s="78"/>
      <c r="AC23" s="78"/>
      <c r="AD23" s="78"/>
      <c r="AE23" s="78"/>
      <c r="AF23" s="78"/>
    </row>
    <row r="24">
      <c r="C24" s="166"/>
      <c r="S24" s="166"/>
      <c r="Z24" s="166"/>
      <c r="AA24" s="78"/>
      <c r="AB24" s="78"/>
      <c r="AC24" s="78"/>
      <c r="AD24" s="78"/>
      <c r="AE24" s="78"/>
      <c r="AF24" s="78"/>
    </row>
    <row r="25">
      <c r="C25" s="166"/>
      <c r="S25" s="166"/>
      <c r="Z25" s="166"/>
      <c r="AA25" s="78"/>
      <c r="AB25" s="78"/>
      <c r="AC25" s="78"/>
      <c r="AD25" s="78"/>
      <c r="AE25" s="78"/>
      <c r="AF25" s="78"/>
    </row>
    <row r="26">
      <c r="C26" s="166"/>
      <c r="S26" s="166"/>
      <c r="Z26" s="166"/>
      <c r="AA26" s="78"/>
      <c r="AB26" s="78"/>
      <c r="AC26" s="78"/>
      <c r="AD26" s="78"/>
      <c r="AE26" s="78"/>
      <c r="AF26" s="78"/>
    </row>
    <row r="27">
      <c r="C27" s="166"/>
      <c r="S27" s="166"/>
      <c r="Z27" s="166"/>
      <c r="AA27" s="78"/>
      <c r="AB27" s="78"/>
      <c r="AC27" s="78"/>
      <c r="AD27" s="78"/>
      <c r="AE27" s="78"/>
      <c r="AF27" s="78"/>
    </row>
    <row r="28">
      <c r="C28" s="166"/>
      <c r="S28" s="166"/>
      <c r="Z28" s="166"/>
      <c r="AA28" s="78"/>
      <c r="AB28" s="78"/>
      <c r="AC28" s="78"/>
      <c r="AD28" s="78"/>
      <c r="AE28" s="78"/>
      <c r="AF28" s="78"/>
    </row>
    <row r="29">
      <c r="C29" s="166"/>
      <c r="S29" s="166"/>
      <c r="Z29" s="166"/>
      <c r="AA29" s="78"/>
      <c r="AB29" s="78"/>
      <c r="AC29" s="78"/>
      <c r="AD29" s="78"/>
      <c r="AE29" s="78"/>
      <c r="AF29" s="78"/>
    </row>
    <row r="30">
      <c r="C30" s="166"/>
      <c r="S30" s="166"/>
      <c r="Z30" s="166"/>
      <c r="AA30" s="78"/>
      <c r="AB30" s="78"/>
      <c r="AC30" s="78"/>
      <c r="AD30" s="78"/>
      <c r="AE30" s="78"/>
      <c r="AF30" s="78"/>
    </row>
    <row r="31">
      <c r="C31" s="166"/>
      <c r="S31" s="166"/>
      <c r="Z31" s="166"/>
      <c r="AA31" s="78"/>
      <c r="AB31" s="78"/>
      <c r="AC31" s="78"/>
      <c r="AD31" s="78"/>
      <c r="AE31" s="78"/>
      <c r="AF31" s="78"/>
    </row>
    <row r="32">
      <c r="C32" s="166"/>
      <c r="S32" s="166"/>
      <c r="Z32" s="166"/>
      <c r="AA32" s="78"/>
      <c r="AB32" s="78"/>
      <c r="AC32" s="78"/>
      <c r="AD32" s="78"/>
      <c r="AE32" s="78"/>
      <c r="AF32" s="78"/>
    </row>
    <row r="33">
      <c r="C33" s="166"/>
      <c r="S33" s="166"/>
      <c r="Z33" s="166"/>
      <c r="AA33" s="78"/>
      <c r="AB33" s="78"/>
      <c r="AC33" s="78"/>
      <c r="AD33" s="78"/>
      <c r="AE33" s="78"/>
      <c r="AF33" s="78"/>
    </row>
    <row r="34">
      <c r="C34" s="166"/>
      <c r="S34" s="166"/>
      <c r="Z34" s="166"/>
      <c r="AA34" s="78"/>
      <c r="AB34" s="78"/>
      <c r="AC34" s="78"/>
      <c r="AD34" s="78"/>
      <c r="AE34" s="78"/>
      <c r="AF34" s="78"/>
    </row>
    <row r="35">
      <c r="C35" s="166"/>
      <c r="S35" s="166"/>
      <c r="Z35" s="166"/>
      <c r="AA35" s="78"/>
      <c r="AB35" s="78"/>
      <c r="AC35" s="78"/>
      <c r="AD35" s="78"/>
      <c r="AE35" s="78"/>
      <c r="AF35" s="78"/>
    </row>
    <row r="36">
      <c r="C36" s="166"/>
      <c r="S36" s="166"/>
      <c r="Z36" s="166"/>
      <c r="AA36" s="78"/>
      <c r="AB36" s="78"/>
      <c r="AC36" s="78"/>
      <c r="AD36" s="78"/>
      <c r="AE36" s="78"/>
      <c r="AF36" s="78"/>
    </row>
    <row r="37">
      <c r="C37" s="166"/>
      <c r="S37" s="166"/>
      <c r="Z37" s="166"/>
      <c r="AA37" s="78"/>
      <c r="AB37" s="78"/>
      <c r="AC37" s="78"/>
      <c r="AD37" s="78"/>
      <c r="AE37" s="78"/>
      <c r="AF37" s="78"/>
    </row>
    <row r="38">
      <c r="C38" s="166"/>
      <c r="S38" s="166"/>
      <c r="Z38" s="166"/>
      <c r="AA38" s="78"/>
      <c r="AB38" s="78"/>
      <c r="AC38" s="78"/>
      <c r="AD38" s="78"/>
      <c r="AE38" s="78"/>
      <c r="AF38" s="78"/>
    </row>
    <row r="39">
      <c r="C39" s="166"/>
      <c r="S39" s="166"/>
      <c r="Z39" s="166"/>
      <c r="AA39" s="78"/>
      <c r="AB39" s="78"/>
      <c r="AC39" s="78"/>
      <c r="AD39" s="78"/>
      <c r="AE39" s="78"/>
      <c r="AF39" s="78"/>
    </row>
    <row r="40">
      <c r="C40" s="166"/>
      <c r="S40" s="166"/>
      <c r="Z40" s="166"/>
      <c r="AA40" s="78"/>
      <c r="AB40" s="78"/>
      <c r="AC40" s="78"/>
      <c r="AD40" s="78"/>
      <c r="AE40" s="78"/>
      <c r="AF40" s="78"/>
    </row>
    <row r="41">
      <c r="C41" s="166"/>
      <c r="S41" s="166"/>
      <c r="Z41" s="166"/>
      <c r="AA41" s="78"/>
      <c r="AB41" s="78"/>
      <c r="AC41" s="78"/>
      <c r="AD41" s="78"/>
      <c r="AE41" s="78"/>
      <c r="AF41" s="78"/>
    </row>
    <row r="42">
      <c r="C42" s="166"/>
      <c r="S42" s="166"/>
      <c r="Z42" s="166"/>
      <c r="AA42" s="78"/>
      <c r="AB42" s="78"/>
      <c r="AC42" s="78"/>
      <c r="AD42" s="78"/>
      <c r="AE42" s="78"/>
      <c r="AF42" s="78"/>
    </row>
    <row r="43">
      <c r="C43" s="166"/>
      <c r="S43" s="166"/>
      <c r="Z43" s="166"/>
      <c r="AA43" s="78"/>
      <c r="AB43" s="78"/>
      <c r="AC43" s="78"/>
      <c r="AD43" s="78"/>
      <c r="AE43" s="78"/>
      <c r="AF43" s="78"/>
    </row>
    <row r="44">
      <c r="C44" s="166"/>
      <c r="S44" s="166"/>
      <c r="Z44" s="166"/>
      <c r="AA44" s="78"/>
      <c r="AB44" s="78"/>
      <c r="AC44" s="78"/>
      <c r="AD44" s="78"/>
      <c r="AE44" s="78"/>
      <c r="AF44" s="96">
        <v>8.777775</v>
      </c>
    </row>
    <row r="45">
      <c r="C45" s="166"/>
      <c r="S45" s="166"/>
      <c r="Z45" s="166"/>
    </row>
    <row r="46">
      <c r="C46" s="166"/>
      <c r="S46" s="166"/>
      <c r="Z46" s="166"/>
    </row>
    <row r="47">
      <c r="C47" s="166"/>
      <c r="S47" s="166"/>
      <c r="Z47" s="166"/>
    </row>
    <row r="48">
      <c r="C48" s="177"/>
      <c r="D48" s="178"/>
      <c r="E48" s="178"/>
      <c r="F48" s="179"/>
      <c r="G48" s="179"/>
      <c r="H48" s="179"/>
      <c r="I48" s="179"/>
      <c r="J48" s="179"/>
      <c r="K48" s="179"/>
      <c r="L48" s="179"/>
      <c r="M48" s="179"/>
      <c r="N48" s="179"/>
      <c r="S48" s="166"/>
      <c r="Z48" s="166"/>
    </row>
    <row r="49">
      <c r="C49" s="166"/>
      <c r="S49" s="166"/>
      <c r="Z49" s="166"/>
    </row>
    <row r="50">
      <c r="C50" s="166"/>
      <c r="S50" s="166"/>
      <c r="Z50" s="166"/>
    </row>
    <row r="51">
      <c r="C51" s="166"/>
      <c r="S51" s="166"/>
      <c r="Z51" s="166"/>
    </row>
    <row r="52">
      <c r="C52" s="166"/>
      <c r="S52" s="166"/>
      <c r="Z52" s="166"/>
    </row>
    <row r="53">
      <c r="C53" s="166"/>
      <c r="S53" s="166"/>
      <c r="Z53" s="166"/>
    </row>
    <row r="54">
      <c r="C54" s="166"/>
      <c r="S54" s="166"/>
      <c r="Z54" s="166"/>
    </row>
    <row r="55">
      <c r="C55" s="166"/>
      <c r="S55" s="166"/>
      <c r="Z55" s="166"/>
    </row>
    <row r="56">
      <c r="C56" s="166"/>
      <c r="S56" s="166"/>
      <c r="Z56" s="166"/>
    </row>
    <row r="57">
      <c r="C57" s="166"/>
      <c r="S57" s="166"/>
      <c r="Z57" s="166"/>
    </row>
    <row r="58">
      <c r="C58" s="166"/>
      <c r="S58" s="166"/>
      <c r="Z58" s="166"/>
    </row>
    <row r="59">
      <c r="C59" s="166"/>
      <c r="S59" s="166"/>
      <c r="Z59" s="166"/>
    </row>
    <row r="60">
      <c r="C60" s="166"/>
      <c r="S60" s="166"/>
      <c r="Z60" s="166"/>
    </row>
    <row r="61">
      <c r="C61" s="166"/>
      <c r="S61" s="166"/>
      <c r="Z61" s="166"/>
    </row>
    <row r="62">
      <c r="C62" s="166"/>
      <c r="S62" s="166"/>
      <c r="Z62" s="166"/>
    </row>
    <row r="63">
      <c r="C63" s="166"/>
      <c r="S63" s="166"/>
      <c r="Z63" s="166"/>
    </row>
    <row r="64">
      <c r="C64" s="166"/>
      <c r="S64" s="166"/>
      <c r="Z64" s="166"/>
    </row>
    <row r="65">
      <c r="C65" s="166"/>
      <c r="S65" s="166"/>
      <c r="Z65" s="166"/>
    </row>
    <row r="66">
      <c r="C66" s="166"/>
      <c r="S66" s="166"/>
      <c r="Z66" s="166"/>
    </row>
    <row r="67">
      <c r="C67" s="166"/>
      <c r="S67" s="166"/>
      <c r="Z67" s="166"/>
    </row>
    <row r="68">
      <c r="C68" s="166"/>
      <c r="S68" s="166"/>
      <c r="Z68" s="166"/>
    </row>
    <row r="69">
      <c r="C69" s="166"/>
      <c r="S69" s="166"/>
      <c r="Z69" s="166"/>
    </row>
    <row r="70">
      <c r="C70" s="166"/>
      <c r="S70" s="166"/>
      <c r="Z70" s="166"/>
    </row>
    <row r="71">
      <c r="C71" s="166"/>
      <c r="S71" s="166"/>
      <c r="Z71" s="166"/>
    </row>
    <row r="72">
      <c r="C72" s="166"/>
      <c r="S72" s="166"/>
      <c r="Z72" s="166"/>
    </row>
    <row r="73">
      <c r="C73" s="166"/>
      <c r="S73" s="166"/>
      <c r="Z73" s="166"/>
    </row>
    <row r="74">
      <c r="C74" s="166"/>
      <c r="S74" s="166"/>
      <c r="Z74" s="166"/>
    </row>
    <row r="75">
      <c r="C75" s="166"/>
      <c r="S75" s="166"/>
      <c r="Z75" s="166"/>
    </row>
    <row r="76">
      <c r="C76" s="166"/>
      <c r="S76" s="166"/>
      <c r="Z76" s="166"/>
    </row>
    <row r="77">
      <c r="C77" s="166"/>
      <c r="S77" s="166"/>
      <c r="Z77" s="166"/>
    </row>
    <row r="78">
      <c r="C78" s="166"/>
      <c r="S78" s="166"/>
      <c r="Z78" s="166"/>
    </row>
    <row r="79">
      <c r="C79" s="166"/>
      <c r="S79" s="166"/>
      <c r="Z79" s="166"/>
    </row>
    <row r="80">
      <c r="C80" s="166"/>
      <c r="S80" s="166"/>
      <c r="Z80" s="166"/>
    </row>
    <row r="81">
      <c r="C81" s="166"/>
      <c r="S81" s="166"/>
      <c r="Z81" s="166"/>
    </row>
    <row r="82">
      <c r="C82" s="166"/>
      <c r="S82" s="166"/>
      <c r="Z82" s="166"/>
    </row>
    <row r="83">
      <c r="C83" s="166"/>
      <c r="S83" s="166"/>
      <c r="Z83" s="166"/>
    </row>
    <row r="84">
      <c r="C84" s="166"/>
      <c r="S84" s="166"/>
      <c r="Z84" s="166"/>
    </row>
    <row r="85">
      <c r="C85" s="166"/>
      <c r="S85" s="166"/>
      <c r="Z85" s="166"/>
    </row>
    <row r="86">
      <c r="C86" s="166"/>
      <c r="S86" s="166"/>
      <c r="Z86" s="166"/>
    </row>
    <row r="87">
      <c r="C87" s="166"/>
      <c r="S87" s="166"/>
      <c r="Z87" s="166"/>
    </row>
    <row r="88">
      <c r="C88" s="166"/>
      <c r="S88" s="166"/>
      <c r="Z88" s="166"/>
    </row>
    <row r="89">
      <c r="C89" s="166"/>
      <c r="S89" s="166"/>
      <c r="Z89" s="166"/>
    </row>
    <row r="90">
      <c r="C90" s="166"/>
      <c r="S90" s="166"/>
      <c r="Z90" s="166"/>
    </row>
    <row r="91">
      <c r="C91" s="166"/>
      <c r="S91" s="166"/>
      <c r="Z91" s="166"/>
    </row>
    <row r="92">
      <c r="C92" s="166"/>
      <c r="S92" s="166"/>
      <c r="Z92" s="166"/>
    </row>
    <row r="93">
      <c r="C93" s="166"/>
      <c r="S93" s="166"/>
      <c r="Z93" s="166"/>
    </row>
    <row r="94">
      <c r="C94" s="166"/>
      <c r="S94" s="166"/>
      <c r="Z94" s="166"/>
    </row>
    <row r="95">
      <c r="C95" s="166"/>
      <c r="S95" s="166"/>
      <c r="Z95" s="166"/>
    </row>
    <row r="96">
      <c r="C96" s="166"/>
      <c r="S96" s="166"/>
      <c r="Z96" s="166"/>
    </row>
    <row r="97">
      <c r="C97" s="166"/>
      <c r="S97" s="166"/>
      <c r="Z97" s="166"/>
    </row>
    <row r="98">
      <c r="C98" s="166"/>
      <c r="S98" s="166"/>
      <c r="Z98" s="166"/>
    </row>
    <row r="99">
      <c r="C99" s="166"/>
      <c r="S99" s="166"/>
      <c r="Z99" s="166"/>
    </row>
    <row r="100">
      <c r="C100" s="166"/>
      <c r="S100" s="166"/>
      <c r="Z100" s="166"/>
    </row>
    <row r="101">
      <c r="C101" s="166"/>
      <c r="S101" s="166"/>
      <c r="Z101" s="166"/>
    </row>
    <row r="102">
      <c r="C102" s="166"/>
      <c r="S102" s="166"/>
      <c r="Z102" s="166"/>
    </row>
    <row r="103">
      <c r="C103" s="166"/>
      <c r="S103" s="166"/>
      <c r="Z103" s="166"/>
    </row>
    <row r="104">
      <c r="C104" s="166"/>
      <c r="S104" s="166"/>
      <c r="Z104" s="166"/>
    </row>
    <row r="105">
      <c r="C105" s="166"/>
      <c r="S105" s="166"/>
      <c r="Z105" s="166"/>
    </row>
    <row r="106">
      <c r="C106" s="166"/>
      <c r="S106" s="166"/>
      <c r="Z106" s="166"/>
    </row>
    <row r="107">
      <c r="C107" s="166"/>
      <c r="S107" s="166"/>
      <c r="Z107" s="166"/>
    </row>
    <row r="108">
      <c r="C108" s="166"/>
      <c r="S108" s="166"/>
      <c r="Z108" s="166"/>
    </row>
    <row r="109">
      <c r="C109" s="166"/>
      <c r="S109" s="166"/>
      <c r="Z109" s="166"/>
    </row>
    <row r="110">
      <c r="C110" s="166"/>
      <c r="S110" s="166"/>
      <c r="Z110" s="166"/>
    </row>
    <row r="111">
      <c r="C111" s="166"/>
      <c r="S111" s="166"/>
      <c r="Z111" s="166"/>
    </row>
    <row r="112">
      <c r="C112" s="166"/>
      <c r="S112" s="166"/>
      <c r="Z112" s="166"/>
    </row>
    <row r="113">
      <c r="C113" s="166"/>
      <c r="S113" s="166"/>
      <c r="Z113" s="166"/>
    </row>
    <row r="114">
      <c r="C114" s="166"/>
      <c r="S114" s="166"/>
      <c r="Z114" s="166"/>
    </row>
    <row r="115">
      <c r="C115" s="166"/>
      <c r="S115" s="166"/>
      <c r="Z115" s="166"/>
    </row>
    <row r="116">
      <c r="C116" s="166"/>
      <c r="S116" s="166"/>
      <c r="Z116" s="166"/>
    </row>
    <row r="117">
      <c r="C117" s="166"/>
      <c r="S117" s="166"/>
      <c r="Z117" s="166"/>
    </row>
    <row r="118">
      <c r="C118" s="166"/>
      <c r="S118" s="166"/>
      <c r="Z118" s="166"/>
    </row>
    <row r="119">
      <c r="C119" s="166"/>
      <c r="S119" s="166"/>
      <c r="Z119" s="166"/>
    </row>
    <row r="120">
      <c r="C120" s="166"/>
      <c r="S120" s="166"/>
      <c r="Z120" s="166"/>
    </row>
    <row r="121">
      <c r="C121" s="166"/>
      <c r="S121" s="166"/>
      <c r="Z121" s="166"/>
    </row>
    <row r="122">
      <c r="C122" s="166"/>
      <c r="S122" s="166"/>
      <c r="Z122" s="166"/>
    </row>
    <row r="123">
      <c r="C123" s="166"/>
      <c r="S123" s="166"/>
      <c r="Z123" s="166"/>
    </row>
    <row r="124">
      <c r="C124" s="166"/>
      <c r="S124" s="166"/>
      <c r="Z124" s="166"/>
    </row>
    <row r="125">
      <c r="C125" s="166"/>
      <c r="S125" s="166"/>
      <c r="Z125" s="166"/>
    </row>
    <row r="126">
      <c r="C126" s="166"/>
      <c r="S126" s="166"/>
      <c r="Z126" s="166"/>
    </row>
    <row r="127">
      <c r="C127" s="166"/>
      <c r="S127" s="166"/>
      <c r="Z127" s="166"/>
    </row>
    <row r="128">
      <c r="C128" s="166"/>
      <c r="S128" s="166"/>
      <c r="Z128" s="166"/>
    </row>
    <row r="129">
      <c r="C129" s="166"/>
      <c r="S129" s="166"/>
      <c r="Z129" s="166"/>
    </row>
    <row r="130">
      <c r="C130" s="166"/>
      <c r="S130" s="166"/>
      <c r="Z130" s="166"/>
    </row>
    <row r="131">
      <c r="C131" s="166"/>
      <c r="S131" s="166"/>
      <c r="Z131" s="166"/>
    </row>
    <row r="132">
      <c r="C132" s="166"/>
      <c r="S132" s="166"/>
      <c r="Z132" s="166"/>
    </row>
    <row r="133">
      <c r="C133" s="166"/>
      <c r="S133" s="166"/>
      <c r="Z133" s="166"/>
    </row>
    <row r="134">
      <c r="C134" s="166"/>
      <c r="S134" s="166"/>
      <c r="Z134" s="166"/>
    </row>
    <row r="135">
      <c r="C135" s="166"/>
      <c r="S135" s="166"/>
      <c r="Z135" s="166"/>
    </row>
    <row r="136">
      <c r="C136" s="166"/>
      <c r="S136" s="166"/>
      <c r="Z136" s="166"/>
    </row>
    <row r="137">
      <c r="C137" s="166"/>
      <c r="S137" s="166"/>
      <c r="Z137" s="166"/>
    </row>
    <row r="138">
      <c r="C138" s="166"/>
      <c r="S138" s="166"/>
      <c r="Z138" s="166"/>
    </row>
    <row r="139">
      <c r="C139" s="166"/>
      <c r="S139" s="166"/>
      <c r="Z139" s="166"/>
    </row>
    <row r="140">
      <c r="C140" s="166"/>
      <c r="S140" s="166"/>
      <c r="Z140" s="166"/>
    </row>
    <row r="141">
      <c r="C141" s="166"/>
      <c r="S141" s="166"/>
      <c r="Z141" s="166"/>
    </row>
    <row r="142">
      <c r="C142" s="166"/>
      <c r="S142" s="166"/>
      <c r="Z142" s="166"/>
    </row>
    <row r="143">
      <c r="C143" s="166"/>
      <c r="S143" s="166"/>
      <c r="Z143" s="166"/>
    </row>
    <row r="144">
      <c r="C144" s="166"/>
      <c r="S144" s="166"/>
      <c r="Z144" s="166"/>
    </row>
    <row r="145">
      <c r="C145" s="166"/>
      <c r="S145" s="166"/>
      <c r="Z145" s="166"/>
    </row>
    <row r="146">
      <c r="C146" s="166"/>
      <c r="S146" s="166"/>
      <c r="Z146" s="166"/>
    </row>
    <row r="147">
      <c r="C147" s="166"/>
      <c r="S147" s="166"/>
      <c r="Z147" s="166"/>
    </row>
    <row r="148">
      <c r="C148" s="166"/>
      <c r="S148" s="166"/>
      <c r="Z148" s="166"/>
    </row>
    <row r="149">
      <c r="C149" s="166"/>
      <c r="S149" s="166"/>
      <c r="Z149" s="166"/>
    </row>
    <row r="150">
      <c r="C150" s="166"/>
      <c r="S150" s="166"/>
      <c r="Z150" s="166"/>
    </row>
    <row r="151">
      <c r="C151" s="166"/>
      <c r="S151" s="166"/>
      <c r="Z151" s="166"/>
    </row>
    <row r="152">
      <c r="C152" s="166"/>
      <c r="S152" s="166"/>
      <c r="Z152" s="166"/>
    </row>
    <row r="153">
      <c r="C153" s="166"/>
      <c r="S153" s="166"/>
      <c r="Z153" s="166"/>
    </row>
    <row r="154">
      <c r="C154" s="166"/>
      <c r="S154" s="166"/>
      <c r="Z154" s="166"/>
    </row>
    <row r="155">
      <c r="C155" s="166"/>
      <c r="S155" s="166"/>
      <c r="Z155" s="166"/>
    </row>
    <row r="156">
      <c r="C156" s="166"/>
      <c r="S156" s="166"/>
      <c r="Z156" s="166"/>
    </row>
    <row r="157">
      <c r="C157" s="166"/>
      <c r="S157" s="166"/>
      <c r="Z157" s="166"/>
    </row>
    <row r="158">
      <c r="C158" s="166"/>
      <c r="S158" s="166"/>
      <c r="Z158" s="166"/>
    </row>
    <row r="159">
      <c r="C159" s="166"/>
      <c r="S159" s="166"/>
      <c r="Z159" s="166"/>
    </row>
    <row r="160">
      <c r="C160" s="166"/>
      <c r="S160" s="166"/>
      <c r="Z160" s="166"/>
    </row>
    <row r="161">
      <c r="C161" s="166"/>
      <c r="S161" s="166"/>
      <c r="Z161" s="166"/>
    </row>
    <row r="162">
      <c r="C162" s="166"/>
      <c r="S162" s="166"/>
      <c r="Z162" s="166"/>
    </row>
    <row r="163">
      <c r="C163" s="166"/>
      <c r="S163" s="166"/>
      <c r="Z163" s="166"/>
    </row>
    <row r="164">
      <c r="C164" s="166"/>
      <c r="S164" s="166"/>
      <c r="Z164" s="166"/>
    </row>
    <row r="165">
      <c r="C165" s="166"/>
      <c r="S165" s="166"/>
      <c r="Z165" s="166"/>
    </row>
    <row r="166">
      <c r="C166" s="166"/>
      <c r="S166" s="166"/>
      <c r="Z166" s="166"/>
    </row>
    <row r="167">
      <c r="C167" s="166"/>
      <c r="S167" s="166"/>
      <c r="Z167" s="166"/>
    </row>
    <row r="168">
      <c r="C168" s="166"/>
      <c r="S168" s="166"/>
      <c r="Z168" s="166"/>
    </row>
    <row r="169">
      <c r="C169" s="166"/>
      <c r="S169" s="166"/>
      <c r="Z169" s="166"/>
    </row>
    <row r="170">
      <c r="C170" s="166"/>
      <c r="S170" s="166"/>
      <c r="Z170" s="166"/>
    </row>
    <row r="171">
      <c r="C171" s="166"/>
      <c r="S171" s="166"/>
      <c r="Z171" s="166"/>
    </row>
    <row r="172">
      <c r="C172" s="166"/>
      <c r="S172" s="166"/>
      <c r="Z172" s="166"/>
    </row>
    <row r="173">
      <c r="C173" s="166"/>
      <c r="S173" s="166"/>
      <c r="Z173" s="166"/>
    </row>
    <row r="174">
      <c r="C174" s="166"/>
      <c r="S174" s="166"/>
      <c r="Z174" s="166"/>
    </row>
    <row r="175">
      <c r="C175" s="166"/>
      <c r="S175" s="166"/>
      <c r="Z175" s="166"/>
    </row>
    <row r="176">
      <c r="C176" s="166"/>
      <c r="S176" s="166"/>
      <c r="Z176" s="166"/>
    </row>
    <row r="177">
      <c r="C177" s="166"/>
      <c r="S177" s="166"/>
      <c r="Z177" s="166"/>
    </row>
    <row r="178">
      <c r="C178" s="166"/>
      <c r="S178" s="166"/>
      <c r="Z178" s="166"/>
    </row>
    <row r="179">
      <c r="C179" s="166"/>
      <c r="S179" s="166"/>
      <c r="Z179" s="166"/>
    </row>
    <row r="180">
      <c r="C180" s="166"/>
      <c r="S180" s="166"/>
      <c r="Z180" s="166"/>
    </row>
    <row r="181">
      <c r="C181" s="166"/>
      <c r="S181" s="166"/>
      <c r="Z181" s="166"/>
    </row>
    <row r="182">
      <c r="C182" s="166"/>
      <c r="S182" s="166"/>
      <c r="Z182" s="166"/>
    </row>
    <row r="183">
      <c r="C183" s="166"/>
      <c r="S183" s="166"/>
      <c r="Z183" s="166"/>
    </row>
    <row r="184">
      <c r="C184" s="166"/>
      <c r="S184" s="166"/>
      <c r="Z184" s="166"/>
    </row>
    <row r="185">
      <c r="C185" s="166"/>
      <c r="S185" s="166"/>
      <c r="Z185" s="166"/>
    </row>
    <row r="186">
      <c r="C186" s="166"/>
      <c r="S186" s="166"/>
      <c r="Z186" s="166"/>
    </row>
    <row r="187">
      <c r="C187" s="166"/>
      <c r="S187" s="166"/>
      <c r="Z187" s="166"/>
    </row>
    <row r="188">
      <c r="C188" s="166"/>
      <c r="S188" s="166"/>
      <c r="Z188" s="166"/>
    </row>
    <row r="189">
      <c r="C189" s="166"/>
      <c r="S189" s="166"/>
      <c r="Z189" s="166"/>
    </row>
    <row r="190">
      <c r="C190" s="166"/>
      <c r="S190" s="166"/>
      <c r="Z190" s="166"/>
    </row>
    <row r="191">
      <c r="C191" s="166"/>
      <c r="S191" s="166"/>
      <c r="Z191" s="166"/>
    </row>
    <row r="192">
      <c r="C192" s="166"/>
      <c r="S192" s="166"/>
      <c r="Z192" s="166"/>
    </row>
    <row r="193">
      <c r="C193" s="166"/>
      <c r="S193" s="166"/>
      <c r="Z193" s="166"/>
    </row>
    <row r="194">
      <c r="C194" s="166"/>
      <c r="S194" s="166"/>
      <c r="Z194" s="166"/>
    </row>
    <row r="195">
      <c r="C195" s="166"/>
      <c r="S195" s="166"/>
      <c r="Z195" s="166"/>
    </row>
    <row r="196">
      <c r="C196" s="166"/>
      <c r="S196" s="166"/>
      <c r="Z196" s="166"/>
    </row>
    <row r="197">
      <c r="C197" s="166"/>
      <c r="S197" s="166"/>
      <c r="Z197" s="166"/>
    </row>
    <row r="198">
      <c r="C198" s="166"/>
      <c r="S198" s="166"/>
      <c r="Z198" s="166"/>
    </row>
    <row r="199">
      <c r="C199" s="166"/>
      <c r="S199" s="166"/>
      <c r="Z199" s="166"/>
    </row>
    <row r="200">
      <c r="C200" s="166"/>
      <c r="S200" s="166"/>
      <c r="Z200" s="166"/>
    </row>
    <row r="201">
      <c r="C201" s="166"/>
      <c r="S201" s="166"/>
      <c r="Z201" s="166"/>
    </row>
    <row r="202">
      <c r="C202" s="166"/>
      <c r="S202" s="166"/>
      <c r="Z202" s="166"/>
    </row>
    <row r="203">
      <c r="C203" s="166"/>
      <c r="S203" s="166"/>
      <c r="Z203" s="166"/>
    </row>
    <row r="204">
      <c r="C204" s="166"/>
      <c r="S204" s="166"/>
      <c r="Z204" s="166"/>
    </row>
    <row r="205">
      <c r="C205" s="166"/>
      <c r="S205" s="166"/>
      <c r="Z205" s="166"/>
    </row>
    <row r="206">
      <c r="C206" s="166"/>
      <c r="S206" s="166"/>
      <c r="Z206" s="166"/>
    </row>
    <row r="207">
      <c r="C207" s="166"/>
      <c r="S207" s="166"/>
      <c r="Z207" s="166"/>
    </row>
    <row r="208">
      <c r="C208" s="166"/>
      <c r="S208" s="166"/>
      <c r="Z208" s="166"/>
    </row>
    <row r="209">
      <c r="C209" s="166"/>
      <c r="S209" s="166"/>
      <c r="Z209" s="166"/>
    </row>
    <row r="210">
      <c r="C210" s="166"/>
      <c r="S210" s="166"/>
      <c r="Z210" s="166"/>
    </row>
    <row r="211">
      <c r="C211" s="166"/>
      <c r="S211" s="166"/>
      <c r="Z211" s="166"/>
    </row>
    <row r="212">
      <c r="C212" s="166"/>
      <c r="S212" s="166"/>
      <c r="Z212" s="166"/>
    </row>
    <row r="213">
      <c r="C213" s="166"/>
      <c r="S213" s="166"/>
      <c r="Z213" s="166"/>
    </row>
    <row r="214">
      <c r="C214" s="166"/>
      <c r="S214" s="166"/>
      <c r="Z214" s="166"/>
    </row>
    <row r="215">
      <c r="C215" s="166"/>
      <c r="S215" s="166"/>
      <c r="Z215" s="166"/>
    </row>
    <row r="216">
      <c r="C216" s="166"/>
      <c r="S216" s="166"/>
      <c r="Z216" s="166"/>
    </row>
    <row r="217">
      <c r="C217" s="166"/>
      <c r="S217" s="166"/>
      <c r="Z217" s="166"/>
    </row>
    <row r="218">
      <c r="C218" s="166"/>
      <c r="S218" s="166"/>
      <c r="Z218" s="166"/>
    </row>
    <row r="219">
      <c r="C219" s="166"/>
      <c r="S219" s="166"/>
      <c r="Z219" s="166"/>
    </row>
    <row r="220">
      <c r="C220" s="166"/>
      <c r="S220" s="166"/>
      <c r="Z220" s="166"/>
    </row>
    <row r="221">
      <c r="C221" s="166"/>
      <c r="S221" s="166"/>
      <c r="Z221" s="166"/>
    </row>
    <row r="222">
      <c r="C222" s="166"/>
      <c r="S222" s="166"/>
      <c r="Z222" s="166"/>
    </row>
    <row r="223">
      <c r="C223" s="166"/>
      <c r="S223" s="166"/>
      <c r="Z223" s="166"/>
    </row>
    <row r="224">
      <c r="C224" s="166"/>
      <c r="S224" s="166"/>
      <c r="Z224" s="166"/>
    </row>
    <row r="225">
      <c r="C225" s="166"/>
      <c r="S225" s="166"/>
      <c r="Z225" s="166"/>
    </row>
    <row r="226">
      <c r="C226" s="166"/>
      <c r="S226" s="166"/>
      <c r="Z226" s="166"/>
    </row>
    <row r="227">
      <c r="C227" s="166"/>
      <c r="S227" s="166"/>
      <c r="Z227" s="166"/>
    </row>
    <row r="228">
      <c r="C228" s="166"/>
      <c r="S228" s="166"/>
      <c r="Z228" s="166"/>
    </row>
    <row r="229">
      <c r="C229" s="166"/>
      <c r="S229" s="166"/>
      <c r="Z229" s="166"/>
    </row>
    <row r="230">
      <c r="C230" s="166"/>
      <c r="S230" s="166"/>
      <c r="Z230" s="166"/>
    </row>
    <row r="231">
      <c r="C231" s="166"/>
      <c r="S231" s="166"/>
      <c r="Z231" s="166"/>
    </row>
    <row r="232">
      <c r="C232" s="166"/>
      <c r="S232" s="166"/>
      <c r="Z232" s="166"/>
    </row>
    <row r="233">
      <c r="C233" s="166"/>
      <c r="S233" s="166"/>
      <c r="Z233" s="166"/>
    </row>
    <row r="234">
      <c r="C234" s="166"/>
      <c r="S234" s="166"/>
      <c r="Z234" s="166"/>
    </row>
    <row r="235">
      <c r="C235" s="166"/>
      <c r="S235" s="166"/>
      <c r="Z235" s="166"/>
    </row>
    <row r="236">
      <c r="C236" s="166"/>
      <c r="S236" s="166"/>
      <c r="Z236" s="166"/>
    </row>
    <row r="237">
      <c r="C237" s="166"/>
      <c r="S237" s="166"/>
      <c r="Z237" s="166"/>
    </row>
    <row r="238">
      <c r="C238" s="166"/>
      <c r="S238" s="166"/>
      <c r="Z238" s="166"/>
    </row>
    <row r="239">
      <c r="C239" s="166"/>
      <c r="S239" s="166"/>
      <c r="Z239" s="166"/>
    </row>
    <row r="240">
      <c r="C240" s="166"/>
      <c r="S240" s="166"/>
      <c r="Z240" s="166"/>
    </row>
    <row r="241">
      <c r="C241" s="166"/>
      <c r="S241" s="166"/>
      <c r="Z241" s="166"/>
    </row>
    <row r="242">
      <c r="C242" s="166"/>
      <c r="S242" s="166"/>
      <c r="Z242" s="166"/>
    </row>
    <row r="243">
      <c r="C243" s="166"/>
      <c r="S243" s="166"/>
      <c r="Z243" s="166"/>
    </row>
    <row r="244">
      <c r="C244" s="166"/>
      <c r="S244" s="166"/>
      <c r="Z244" s="166"/>
    </row>
    <row r="245">
      <c r="C245" s="166"/>
      <c r="S245" s="166"/>
      <c r="Z245" s="166"/>
    </row>
    <row r="246">
      <c r="C246" s="166"/>
      <c r="S246" s="166"/>
      <c r="Z246" s="166"/>
    </row>
    <row r="247">
      <c r="C247" s="166"/>
      <c r="S247" s="166"/>
      <c r="Z247" s="166"/>
    </row>
    <row r="248">
      <c r="C248" s="166"/>
      <c r="S248" s="166"/>
      <c r="Z248" s="166"/>
    </row>
    <row r="249">
      <c r="C249" s="166"/>
      <c r="S249" s="166"/>
      <c r="Z249" s="166"/>
    </row>
    <row r="250">
      <c r="C250" s="166"/>
      <c r="S250" s="166"/>
      <c r="Z250" s="166"/>
    </row>
    <row r="251">
      <c r="C251" s="166"/>
      <c r="S251" s="166"/>
      <c r="Z251" s="166"/>
    </row>
    <row r="252">
      <c r="C252" s="166"/>
      <c r="S252" s="166"/>
      <c r="Z252" s="166"/>
    </row>
    <row r="253">
      <c r="C253" s="166"/>
      <c r="S253" s="166"/>
      <c r="Z253" s="166"/>
    </row>
    <row r="254">
      <c r="C254" s="166"/>
      <c r="S254" s="166"/>
      <c r="Z254" s="166"/>
    </row>
    <row r="255">
      <c r="C255" s="166"/>
      <c r="S255" s="166"/>
      <c r="Z255" s="166"/>
    </row>
    <row r="256">
      <c r="C256" s="166"/>
      <c r="S256" s="166"/>
      <c r="Z256" s="166"/>
    </row>
    <row r="257">
      <c r="C257" s="166"/>
      <c r="S257" s="166"/>
      <c r="Z257" s="166"/>
    </row>
    <row r="258">
      <c r="C258" s="166"/>
      <c r="S258" s="166"/>
      <c r="Z258" s="166"/>
    </row>
    <row r="259">
      <c r="C259" s="166"/>
      <c r="S259" s="166"/>
      <c r="Z259" s="166"/>
    </row>
    <row r="260">
      <c r="C260" s="166"/>
      <c r="S260" s="166"/>
      <c r="Z260" s="166"/>
    </row>
    <row r="261">
      <c r="C261" s="166"/>
      <c r="S261" s="166"/>
      <c r="Z261" s="166"/>
    </row>
    <row r="262">
      <c r="C262" s="166"/>
      <c r="S262" s="166"/>
      <c r="Z262" s="166"/>
    </row>
    <row r="263">
      <c r="C263" s="166"/>
      <c r="S263" s="166"/>
      <c r="Z263" s="166"/>
    </row>
    <row r="264">
      <c r="C264" s="166"/>
      <c r="S264" s="166"/>
      <c r="Z264" s="166"/>
    </row>
    <row r="265">
      <c r="C265" s="166"/>
      <c r="S265" s="166"/>
      <c r="Z265" s="166"/>
    </row>
    <row r="266">
      <c r="C266" s="166"/>
      <c r="S266" s="166"/>
      <c r="Z266" s="166"/>
    </row>
    <row r="267">
      <c r="C267" s="166"/>
      <c r="S267" s="166"/>
      <c r="Z267" s="166"/>
    </row>
    <row r="268">
      <c r="C268" s="166"/>
      <c r="S268" s="166"/>
      <c r="Z268" s="166"/>
    </row>
    <row r="269">
      <c r="C269" s="166"/>
      <c r="S269" s="166"/>
      <c r="Z269" s="166"/>
    </row>
    <row r="270">
      <c r="C270" s="166"/>
      <c r="S270" s="166"/>
      <c r="Z270" s="166"/>
    </row>
    <row r="271">
      <c r="C271" s="166"/>
      <c r="S271" s="166"/>
      <c r="Z271" s="166"/>
    </row>
    <row r="272">
      <c r="C272" s="166"/>
      <c r="S272" s="166"/>
      <c r="Z272" s="166"/>
    </row>
    <row r="273">
      <c r="C273" s="166"/>
      <c r="S273" s="166"/>
      <c r="Z273" s="166"/>
    </row>
    <row r="274">
      <c r="C274" s="166"/>
      <c r="S274" s="166"/>
      <c r="Z274" s="166"/>
    </row>
    <row r="275">
      <c r="C275" s="166"/>
      <c r="S275" s="166"/>
      <c r="Z275" s="166"/>
    </row>
    <row r="276">
      <c r="C276" s="166"/>
      <c r="S276" s="166"/>
      <c r="Z276" s="166"/>
    </row>
    <row r="277">
      <c r="C277" s="166"/>
      <c r="S277" s="166"/>
      <c r="Z277" s="166"/>
    </row>
    <row r="278">
      <c r="C278" s="166"/>
      <c r="S278" s="166"/>
      <c r="Z278" s="166"/>
    </row>
    <row r="279">
      <c r="C279" s="166"/>
      <c r="S279" s="166"/>
      <c r="Z279" s="166"/>
    </row>
    <row r="280">
      <c r="C280" s="166"/>
      <c r="S280" s="166"/>
      <c r="Z280" s="166"/>
    </row>
    <row r="281">
      <c r="C281" s="166"/>
      <c r="S281" s="166"/>
      <c r="Z281" s="166"/>
    </row>
    <row r="282">
      <c r="C282" s="166"/>
      <c r="S282" s="166"/>
      <c r="Z282" s="166"/>
    </row>
    <row r="283">
      <c r="C283" s="166"/>
      <c r="S283" s="166"/>
      <c r="Z283" s="166"/>
    </row>
    <row r="284">
      <c r="C284" s="166"/>
      <c r="S284" s="166"/>
      <c r="Z284" s="166"/>
    </row>
    <row r="285">
      <c r="C285" s="166"/>
      <c r="S285" s="166"/>
      <c r="Z285" s="166"/>
    </row>
    <row r="286">
      <c r="C286" s="166"/>
      <c r="S286" s="166"/>
      <c r="Z286" s="166"/>
    </row>
    <row r="287">
      <c r="C287" s="166"/>
      <c r="S287" s="166"/>
      <c r="Z287" s="166"/>
    </row>
    <row r="288">
      <c r="C288" s="166"/>
      <c r="S288" s="166"/>
      <c r="Z288" s="166"/>
    </row>
    <row r="289">
      <c r="C289" s="166"/>
      <c r="S289" s="166"/>
      <c r="Z289" s="166"/>
    </row>
    <row r="290">
      <c r="C290" s="166"/>
      <c r="S290" s="166"/>
      <c r="Z290" s="166"/>
    </row>
    <row r="291">
      <c r="C291" s="166"/>
      <c r="S291" s="166"/>
      <c r="Z291" s="166"/>
    </row>
    <row r="292">
      <c r="C292" s="166"/>
      <c r="S292" s="166"/>
      <c r="Z292" s="166"/>
    </row>
    <row r="293">
      <c r="C293" s="166"/>
      <c r="S293" s="166"/>
      <c r="Z293" s="166"/>
    </row>
    <row r="294">
      <c r="C294" s="166"/>
      <c r="S294" s="166"/>
      <c r="Z294" s="166"/>
    </row>
    <row r="295">
      <c r="C295" s="166"/>
      <c r="S295" s="166"/>
      <c r="Z295" s="166"/>
    </row>
    <row r="296">
      <c r="C296" s="166"/>
      <c r="S296" s="166"/>
      <c r="Z296" s="166"/>
    </row>
    <row r="297">
      <c r="C297" s="166"/>
      <c r="S297" s="166"/>
      <c r="Z297" s="166"/>
    </row>
    <row r="298">
      <c r="C298" s="166"/>
      <c r="S298" s="166"/>
      <c r="Z298" s="166"/>
    </row>
    <row r="299">
      <c r="C299" s="166"/>
      <c r="S299" s="166"/>
      <c r="Z299" s="166"/>
    </row>
    <row r="300">
      <c r="C300" s="166"/>
      <c r="S300" s="166"/>
      <c r="Z300" s="166"/>
    </row>
    <row r="301">
      <c r="C301" s="166"/>
      <c r="S301" s="166"/>
      <c r="Z301" s="166"/>
    </row>
    <row r="302">
      <c r="C302" s="166"/>
      <c r="S302" s="166"/>
      <c r="Z302" s="166"/>
    </row>
    <row r="303">
      <c r="C303" s="166"/>
      <c r="S303" s="166"/>
      <c r="Z303" s="166"/>
    </row>
    <row r="304">
      <c r="C304" s="166"/>
      <c r="S304" s="166"/>
      <c r="Z304" s="166"/>
    </row>
    <row r="305">
      <c r="C305" s="166"/>
      <c r="S305" s="166"/>
      <c r="Z305" s="166"/>
    </row>
    <row r="306">
      <c r="C306" s="166"/>
      <c r="S306" s="166"/>
      <c r="Z306" s="166"/>
    </row>
    <row r="307">
      <c r="C307" s="166"/>
      <c r="S307" s="166"/>
      <c r="Z307" s="166"/>
    </row>
    <row r="308">
      <c r="C308" s="166"/>
      <c r="S308" s="166"/>
      <c r="Z308" s="166"/>
    </row>
    <row r="309">
      <c r="C309" s="166"/>
      <c r="S309" s="166"/>
      <c r="Z309" s="166"/>
    </row>
    <row r="310">
      <c r="C310" s="166"/>
      <c r="S310" s="166"/>
      <c r="Z310" s="166"/>
    </row>
    <row r="311">
      <c r="C311" s="166"/>
      <c r="S311" s="166"/>
      <c r="Z311" s="166"/>
    </row>
    <row r="312">
      <c r="C312" s="166"/>
      <c r="S312" s="166"/>
      <c r="Z312" s="166"/>
    </row>
    <row r="313">
      <c r="C313" s="166"/>
      <c r="S313" s="166"/>
      <c r="Z313" s="166"/>
    </row>
    <row r="314">
      <c r="C314" s="166"/>
      <c r="S314" s="166"/>
      <c r="Z314" s="166"/>
    </row>
    <row r="315">
      <c r="C315" s="166"/>
      <c r="S315" s="166"/>
      <c r="Z315" s="166"/>
    </row>
    <row r="316">
      <c r="C316" s="166"/>
      <c r="S316" s="166"/>
      <c r="Z316" s="166"/>
    </row>
    <row r="317">
      <c r="C317" s="166"/>
      <c r="S317" s="166"/>
      <c r="Z317" s="166"/>
    </row>
    <row r="318">
      <c r="C318" s="166"/>
      <c r="S318" s="166"/>
      <c r="Z318" s="166"/>
    </row>
    <row r="319">
      <c r="C319" s="166"/>
      <c r="S319" s="166"/>
      <c r="Z319" s="166"/>
    </row>
    <row r="320">
      <c r="C320" s="166"/>
      <c r="S320" s="166"/>
      <c r="Z320" s="166"/>
    </row>
    <row r="321">
      <c r="C321" s="166"/>
      <c r="S321" s="166"/>
      <c r="Z321" s="166"/>
    </row>
    <row r="322">
      <c r="C322" s="166"/>
      <c r="S322" s="166"/>
      <c r="Z322" s="166"/>
    </row>
    <row r="323">
      <c r="C323" s="166"/>
      <c r="S323" s="166"/>
      <c r="Z323" s="166"/>
    </row>
    <row r="324">
      <c r="C324" s="166"/>
      <c r="S324" s="166"/>
      <c r="Z324" s="166"/>
    </row>
    <row r="325">
      <c r="C325" s="166"/>
      <c r="S325" s="166"/>
      <c r="Z325" s="166"/>
    </row>
    <row r="326">
      <c r="C326" s="166"/>
      <c r="S326" s="166"/>
      <c r="Z326" s="166"/>
    </row>
    <row r="327">
      <c r="C327" s="166"/>
      <c r="S327" s="166"/>
      <c r="Z327" s="166"/>
    </row>
    <row r="328">
      <c r="C328" s="166"/>
      <c r="S328" s="166"/>
      <c r="Z328" s="166"/>
    </row>
    <row r="329">
      <c r="C329" s="166"/>
      <c r="S329" s="166"/>
      <c r="Z329" s="166"/>
    </row>
    <row r="330">
      <c r="C330" s="166"/>
      <c r="S330" s="166"/>
      <c r="Z330" s="166"/>
    </row>
    <row r="331">
      <c r="C331" s="166"/>
      <c r="S331" s="166"/>
      <c r="Z331" s="166"/>
    </row>
    <row r="332">
      <c r="C332" s="166"/>
      <c r="S332" s="166"/>
      <c r="Z332" s="166"/>
    </row>
    <row r="333">
      <c r="C333" s="166"/>
      <c r="S333" s="166"/>
      <c r="Z333" s="166"/>
    </row>
    <row r="334">
      <c r="C334" s="166"/>
      <c r="S334" s="166"/>
      <c r="Z334" s="166"/>
    </row>
    <row r="335">
      <c r="C335" s="166"/>
      <c r="S335" s="166"/>
      <c r="Z335" s="166"/>
    </row>
    <row r="336">
      <c r="C336" s="166"/>
      <c r="S336" s="166"/>
      <c r="Z336" s="166"/>
    </row>
    <row r="337">
      <c r="C337" s="166"/>
      <c r="S337" s="166"/>
      <c r="Z337" s="166"/>
    </row>
    <row r="338">
      <c r="C338" s="166"/>
      <c r="S338" s="166"/>
      <c r="Z338" s="166"/>
    </row>
    <row r="339">
      <c r="C339" s="166"/>
      <c r="S339" s="166"/>
      <c r="Z339" s="166"/>
    </row>
    <row r="340">
      <c r="C340" s="166"/>
      <c r="S340" s="166"/>
      <c r="Z340" s="166"/>
    </row>
    <row r="341">
      <c r="C341" s="166"/>
      <c r="S341" s="166"/>
      <c r="Z341" s="166"/>
    </row>
    <row r="342">
      <c r="C342" s="166"/>
      <c r="S342" s="166"/>
      <c r="Z342" s="166"/>
    </row>
    <row r="343">
      <c r="C343" s="166"/>
      <c r="S343" s="166"/>
      <c r="Z343" s="166"/>
    </row>
    <row r="344">
      <c r="C344" s="166"/>
      <c r="S344" s="166"/>
      <c r="Z344" s="166"/>
    </row>
    <row r="345">
      <c r="C345" s="166"/>
      <c r="S345" s="166"/>
      <c r="Z345" s="166"/>
    </row>
    <row r="346">
      <c r="C346" s="166"/>
      <c r="S346" s="166"/>
      <c r="Z346" s="166"/>
    </row>
    <row r="347">
      <c r="C347" s="166"/>
      <c r="S347" s="166"/>
      <c r="Z347" s="166"/>
    </row>
    <row r="348">
      <c r="C348" s="166"/>
      <c r="S348" s="166"/>
      <c r="Z348" s="166"/>
    </row>
    <row r="349">
      <c r="C349" s="166"/>
      <c r="S349" s="166"/>
      <c r="Z349" s="166"/>
    </row>
    <row r="350">
      <c r="C350" s="166"/>
      <c r="S350" s="166"/>
      <c r="Z350" s="166"/>
    </row>
    <row r="351">
      <c r="C351" s="166"/>
      <c r="S351" s="166"/>
      <c r="Z351" s="166"/>
    </row>
    <row r="352">
      <c r="C352" s="166"/>
      <c r="S352" s="166"/>
      <c r="Z352" s="166"/>
    </row>
    <row r="353">
      <c r="C353" s="166"/>
      <c r="S353" s="166"/>
      <c r="Z353" s="166"/>
    </row>
    <row r="354">
      <c r="C354" s="166"/>
      <c r="S354" s="166"/>
      <c r="Z354" s="166"/>
    </row>
    <row r="355">
      <c r="C355" s="166"/>
      <c r="S355" s="166"/>
      <c r="Z355" s="166"/>
    </row>
    <row r="356">
      <c r="C356" s="166"/>
      <c r="S356" s="166"/>
      <c r="Z356" s="166"/>
    </row>
    <row r="357">
      <c r="C357" s="166"/>
      <c r="S357" s="166"/>
      <c r="Z357" s="166"/>
    </row>
    <row r="358">
      <c r="C358" s="166"/>
      <c r="S358" s="166"/>
      <c r="Z358" s="166"/>
    </row>
    <row r="359">
      <c r="C359" s="166"/>
      <c r="S359" s="166"/>
      <c r="Z359" s="166"/>
    </row>
    <row r="360">
      <c r="C360" s="166"/>
      <c r="S360" s="166"/>
      <c r="Z360" s="166"/>
    </row>
    <row r="361">
      <c r="C361" s="166"/>
      <c r="S361" s="166"/>
      <c r="Z361" s="166"/>
    </row>
    <row r="362">
      <c r="C362" s="166"/>
      <c r="S362" s="166"/>
      <c r="Z362" s="166"/>
    </row>
    <row r="363">
      <c r="C363" s="166"/>
      <c r="S363" s="166"/>
      <c r="Z363" s="166"/>
    </row>
    <row r="364">
      <c r="C364" s="166"/>
      <c r="S364" s="166"/>
      <c r="Z364" s="166"/>
    </row>
    <row r="365">
      <c r="C365" s="166"/>
      <c r="S365" s="166"/>
      <c r="Z365" s="166"/>
    </row>
    <row r="366">
      <c r="C366" s="166"/>
      <c r="S366" s="166"/>
      <c r="Z366" s="166"/>
    </row>
    <row r="367">
      <c r="C367" s="166"/>
      <c r="S367" s="166"/>
      <c r="Z367" s="166"/>
    </row>
    <row r="368">
      <c r="C368" s="166"/>
      <c r="S368" s="166"/>
      <c r="Z368" s="166"/>
    </row>
    <row r="369">
      <c r="C369" s="166"/>
      <c r="S369" s="166"/>
      <c r="Z369" s="166"/>
    </row>
    <row r="370">
      <c r="C370" s="166"/>
      <c r="S370" s="166"/>
      <c r="Z370" s="166"/>
    </row>
    <row r="371">
      <c r="C371" s="166"/>
      <c r="S371" s="166"/>
      <c r="Z371" s="166"/>
    </row>
    <row r="372">
      <c r="C372" s="166"/>
      <c r="S372" s="166"/>
      <c r="Z372" s="166"/>
    </row>
    <row r="373">
      <c r="C373" s="166"/>
      <c r="S373" s="166"/>
      <c r="Z373" s="166"/>
    </row>
    <row r="374">
      <c r="C374" s="166"/>
      <c r="S374" s="166"/>
      <c r="Z374" s="166"/>
    </row>
    <row r="375">
      <c r="C375" s="166"/>
      <c r="S375" s="166"/>
      <c r="Z375" s="166"/>
    </row>
    <row r="376">
      <c r="C376" s="166"/>
      <c r="S376" s="166"/>
      <c r="Z376" s="166"/>
    </row>
    <row r="377">
      <c r="C377" s="166"/>
      <c r="S377" s="166"/>
      <c r="Z377" s="166"/>
    </row>
    <row r="378">
      <c r="C378" s="166"/>
      <c r="S378" s="166"/>
      <c r="Z378" s="166"/>
    </row>
    <row r="379">
      <c r="C379" s="166"/>
      <c r="S379" s="166"/>
      <c r="Z379" s="166"/>
    </row>
    <row r="380">
      <c r="C380" s="166"/>
      <c r="S380" s="166"/>
      <c r="Z380" s="166"/>
    </row>
    <row r="381">
      <c r="C381" s="166"/>
      <c r="S381" s="166"/>
      <c r="Z381" s="166"/>
    </row>
    <row r="382">
      <c r="C382" s="166"/>
      <c r="S382" s="166"/>
      <c r="Z382" s="166"/>
    </row>
    <row r="383">
      <c r="C383" s="166"/>
      <c r="S383" s="166"/>
      <c r="Z383" s="166"/>
    </row>
    <row r="384">
      <c r="C384" s="166"/>
      <c r="S384" s="166"/>
      <c r="Z384" s="166"/>
    </row>
    <row r="385">
      <c r="C385" s="166"/>
      <c r="S385" s="166"/>
      <c r="Z385" s="166"/>
    </row>
    <row r="386">
      <c r="C386" s="166"/>
      <c r="S386" s="166"/>
      <c r="Z386" s="166"/>
    </row>
    <row r="387">
      <c r="C387" s="166"/>
      <c r="S387" s="166"/>
      <c r="Z387" s="166"/>
    </row>
    <row r="388">
      <c r="C388" s="166"/>
      <c r="S388" s="166"/>
      <c r="Z388" s="166"/>
    </row>
    <row r="389">
      <c r="C389" s="166"/>
      <c r="S389" s="166"/>
      <c r="Z389" s="166"/>
    </row>
    <row r="390">
      <c r="C390" s="166"/>
      <c r="S390" s="166"/>
      <c r="Z390" s="166"/>
    </row>
    <row r="391">
      <c r="C391" s="166"/>
      <c r="S391" s="166"/>
      <c r="Z391" s="166"/>
    </row>
    <row r="392">
      <c r="C392" s="166"/>
      <c r="S392" s="166"/>
      <c r="Z392" s="166"/>
    </row>
    <row r="393">
      <c r="C393" s="166"/>
      <c r="S393" s="166"/>
      <c r="Z393" s="166"/>
    </row>
    <row r="394">
      <c r="C394" s="166"/>
      <c r="S394" s="166"/>
      <c r="Z394" s="166"/>
    </row>
    <row r="395">
      <c r="C395" s="166"/>
      <c r="S395" s="166"/>
      <c r="Z395" s="166"/>
    </row>
    <row r="396">
      <c r="C396" s="166"/>
      <c r="S396" s="166"/>
      <c r="Z396" s="166"/>
    </row>
    <row r="397">
      <c r="C397" s="166"/>
      <c r="S397" s="166"/>
      <c r="Z397" s="166"/>
    </row>
    <row r="398">
      <c r="C398" s="166"/>
      <c r="S398" s="166"/>
      <c r="Z398" s="166"/>
    </row>
    <row r="399">
      <c r="C399" s="166"/>
      <c r="S399" s="166"/>
      <c r="Z399" s="166"/>
    </row>
    <row r="400">
      <c r="C400" s="166"/>
      <c r="S400" s="166"/>
      <c r="Z400" s="166"/>
    </row>
    <row r="401">
      <c r="C401" s="166"/>
      <c r="S401" s="166"/>
      <c r="Z401" s="166"/>
    </row>
    <row r="402">
      <c r="C402" s="166"/>
      <c r="S402" s="166"/>
      <c r="Z402" s="166"/>
    </row>
    <row r="403">
      <c r="C403" s="166"/>
      <c r="S403" s="166"/>
      <c r="Z403" s="166"/>
    </row>
    <row r="404">
      <c r="C404" s="166"/>
      <c r="S404" s="166"/>
      <c r="Z404" s="166"/>
    </row>
    <row r="405">
      <c r="C405" s="166"/>
      <c r="S405" s="166"/>
      <c r="Z405" s="166"/>
    </row>
    <row r="406">
      <c r="C406" s="166"/>
      <c r="S406" s="166"/>
      <c r="Z406" s="166"/>
    </row>
    <row r="407">
      <c r="C407" s="166"/>
      <c r="S407" s="166"/>
      <c r="Z407" s="166"/>
    </row>
    <row r="408">
      <c r="C408" s="166"/>
      <c r="S408" s="166"/>
      <c r="Z408" s="166"/>
    </row>
    <row r="409">
      <c r="C409" s="166"/>
      <c r="S409" s="166"/>
      <c r="Z409" s="166"/>
    </row>
    <row r="410">
      <c r="C410" s="166"/>
      <c r="S410" s="166"/>
      <c r="Z410" s="166"/>
    </row>
    <row r="411">
      <c r="C411" s="166"/>
      <c r="S411" s="166"/>
      <c r="Z411" s="166"/>
    </row>
    <row r="412">
      <c r="C412" s="166"/>
      <c r="S412" s="166"/>
      <c r="Z412" s="166"/>
    </row>
    <row r="413">
      <c r="C413" s="166"/>
      <c r="S413" s="166"/>
      <c r="Z413" s="166"/>
    </row>
    <row r="414">
      <c r="C414" s="166"/>
      <c r="S414" s="166"/>
      <c r="Z414" s="166"/>
    </row>
    <row r="415">
      <c r="C415" s="166"/>
      <c r="S415" s="166"/>
      <c r="Z415" s="166"/>
    </row>
    <row r="416">
      <c r="C416" s="166"/>
      <c r="S416" s="166"/>
      <c r="Z416" s="166"/>
    </row>
    <row r="417">
      <c r="C417" s="166"/>
      <c r="S417" s="166"/>
      <c r="Z417" s="166"/>
    </row>
    <row r="418">
      <c r="C418" s="166"/>
      <c r="S418" s="166"/>
      <c r="Z418" s="166"/>
    </row>
    <row r="419">
      <c r="C419" s="166"/>
      <c r="S419" s="166"/>
      <c r="Z419" s="166"/>
    </row>
    <row r="420">
      <c r="C420" s="166"/>
      <c r="S420" s="166"/>
      <c r="Z420" s="166"/>
    </row>
    <row r="421">
      <c r="C421" s="166"/>
      <c r="S421" s="166"/>
      <c r="Z421" s="166"/>
    </row>
    <row r="422">
      <c r="C422" s="166"/>
      <c r="S422" s="166"/>
      <c r="Z422" s="166"/>
    </row>
    <row r="423">
      <c r="C423" s="166"/>
      <c r="S423" s="166"/>
      <c r="Z423" s="166"/>
    </row>
    <row r="424">
      <c r="C424" s="166"/>
      <c r="S424" s="166"/>
      <c r="Z424" s="166"/>
    </row>
    <row r="425">
      <c r="C425" s="166"/>
      <c r="S425" s="166"/>
      <c r="Z425" s="166"/>
    </row>
    <row r="426">
      <c r="C426" s="166"/>
      <c r="S426" s="166"/>
      <c r="Z426" s="166"/>
    </row>
    <row r="427">
      <c r="C427" s="166"/>
      <c r="S427" s="166"/>
      <c r="Z427" s="166"/>
    </row>
    <row r="428">
      <c r="C428" s="166"/>
      <c r="S428" s="166"/>
      <c r="Z428" s="166"/>
    </row>
    <row r="429">
      <c r="C429" s="166"/>
      <c r="S429" s="166"/>
      <c r="Z429" s="166"/>
    </row>
    <row r="430">
      <c r="C430" s="166"/>
      <c r="S430" s="166"/>
      <c r="Z430" s="166"/>
    </row>
    <row r="431">
      <c r="C431" s="166"/>
      <c r="S431" s="166"/>
      <c r="Z431" s="166"/>
    </row>
    <row r="432">
      <c r="C432" s="166"/>
      <c r="S432" s="166"/>
      <c r="Z432" s="166"/>
    </row>
    <row r="433">
      <c r="C433" s="166"/>
      <c r="S433" s="166"/>
      <c r="Z433" s="166"/>
    </row>
    <row r="434">
      <c r="C434" s="166"/>
      <c r="S434" s="166"/>
      <c r="Z434" s="166"/>
    </row>
    <row r="435">
      <c r="C435" s="166"/>
      <c r="S435" s="166"/>
      <c r="Z435" s="166"/>
    </row>
    <row r="436">
      <c r="C436" s="166"/>
      <c r="S436" s="166"/>
      <c r="Z436" s="166"/>
    </row>
    <row r="437">
      <c r="C437" s="166"/>
      <c r="S437" s="166"/>
      <c r="Z437" s="166"/>
    </row>
    <row r="438">
      <c r="C438" s="166"/>
      <c r="S438" s="166"/>
      <c r="Z438" s="166"/>
    </row>
    <row r="439">
      <c r="C439" s="166"/>
      <c r="S439" s="166"/>
      <c r="Z439" s="166"/>
    </row>
    <row r="440">
      <c r="C440" s="166"/>
      <c r="S440" s="166"/>
      <c r="Z440" s="166"/>
    </row>
    <row r="441">
      <c r="C441" s="166"/>
      <c r="S441" s="166"/>
      <c r="Z441" s="166"/>
    </row>
    <row r="442">
      <c r="C442" s="166"/>
      <c r="S442" s="166"/>
      <c r="Z442" s="166"/>
    </row>
    <row r="443">
      <c r="C443" s="166"/>
      <c r="S443" s="166"/>
      <c r="Z443" s="166"/>
    </row>
    <row r="444">
      <c r="C444" s="166"/>
      <c r="S444" s="166"/>
      <c r="Z444" s="166"/>
    </row>
    <row r="445">
      <c r="C445" s="166"/>
      <c r="S445" s="166"/>
      <c r="Z445" s="166"/>
    </row>
    <row r="446">
      <c r="C446" s="166"/>
      <c r="S446" s="166"/>
      <c r="Z446" s="166"/>
    </row>
    <row r="447">
      <c r="C447" s="166"/>
      <c r="S447" s="166"/>
      <c r="Z447" s="166"/>
    </row>
    <row r="448">
      <c r="C448" s="166"/>
      <c r="S448" s="166"/>
      <c r="Z448" s="166"/>
    </row>
    <row r="449">
      <c r="C449" s="166"/>
      <c r="S449" s="166"/>
      <c r="Z449" s="166"/>
    </row>
    <row r="450">
      <c r="C450" s="166"/>
      <c r="S450" s="166"/>
      <c r="Z450" s="166"/>
    </row>
    <row r="451">
      <c r="C451" s="166"/>
      <c r="S451" s="166"/>
      <c r="Z451" s="166"/>
    </row>
    <row r="452">
      <c r="C452" s="166"/>
      <c r="S452" s="166"/>
      <c r="Z452" s="166"/>
    </row>
    <row r="453">
      <c r="C453" s="166"/>
      <c r="S453" s="166"/>
      <c r="Z453" s="166"/>
    </row>
    <row r="454">
      <c r="C454" s="166"/>
      <c r="S454" s="166"/>
      <c r="Z454" s="166"/>
    </row>
    <row r="455">
      <c r="C455" s="166"/>
      <c r="S455" s="166"/>
      <c r="Z455" s="166"/>
    </row>
    <row r="456">
      <c r="C456" s="166"/>
      <c r="S456" s="166"/>
      <c r="Z456" s="166"/>
    </row>
    <row r="457">
      <c r="C457" s="166"/>
      <c r="S457" s="166"/>
      <c r="Z457" s="166"/>
    </row>
    <row r="458">
      <c r="C458" s="166"/>
      <c r="S458" s="166"/>
      <c r="Z458" s="166"/>
    </row>
    <row r="459">
      <c r="C459" s="166"/>
      <c r="S459" s="166"/>
      <c r="Z459" s="166"/>
    </row>
    <row r="460">
      <c r="C460" s="166"/>
      <c r="S460" s="166"/>
      <c r="Z460" s="166"/>
    </row>
    <row r="461">
      <c r="C461" s="166"/>
      <c r="S461" s="166"/>
      <c r="Z461" s="166"/>
    </row>
    <row r="462">
      <c r="C462" s="166"/>
      <c r="S462" s="166"/>
      <c r="Z462" s="166"/>
    </row>
    <row r="463">
      <c r="C463" s="166"/>
      <c r="S463" s="166"/>
      <c r="Z463" s="166"/>
    </row>
    <row r="464">
      <c r="C464" s="166"/>
      <c r="S464" s="166"/>
      <c r="Z464" s="166"/>
    </row>
    <row r="465">
      <c r="C465" s="166"/>
      <c r="S465" s="166"/>
      <c r="Z465" s="166"/>
    </row>
    <row r="466">
      <c r="C466" s="166"/>
      <c r="S466" s="166"/>
      <c r="Z466" s="166"/>
    </row>
    <row r="467">
      <c r="C467" s="166"/>
      <c r="S467" s="166"/>
      <c r="Z467" s="166"/>
    </row>
    <row r="468">
      <c r="C468" s="166"/>
      <c r="S468" s="166"/>
      <c r="Z468" s="166"/>
    </row>
    <row r="469">
      <c r="C469" s="166"/>
      <c r="S469" s="166"/>
      <c r="Z469" s="166"/>
    </row>
    <row r="470">
      <c r="C470" s="166"/>
      <c r="S470" s="166"/>
      <c r="Z470" s="166"/>
    </row>
    <row r="471">
      <c r="C471" s="166"/>
      <c r="S471" s="166"/>
      <c r="Z471" s="166"/>
    </row>
    <row r="472">
      <c r="C472" s="166"/>
      <c r="S472" s="166"/>
      <c r="Z472" s="166"/>
    </row>
    <row r="473">
      <c r="C473" s="166"/>
      <c r="S473" s="166"/>
      <c r="Z473" s="166"/>
    </row>
    <row r="474">
      <c r="C474" s="166"/>
      <c r="S474" s="166"/>
      <c r="Z474" s="166"/>
    </row>
    <row r="475">
      <c r="C475" s="166"/>
      <c r="S475" s="166"/>
      <c r="Z475" s="166"/>
    </row>
    <row r="476">
      <c r="C476" s="166"/>
      <c r="S476" s="166"/>
      <c r="Z476" s="166"/>
    </row>
    <row r="477">
      <c r="C477" s="166"/>
      <c r="S477" s="166"/>
      <c r="Z477" s="166"/>
    </row>
    <row r="478">
      <c r="C478" s="166"/>
      <c r="S478" s="166"/>
      <c r="Z478" s="166"/>
    </row>
    <row r="479">
      <c r="C479" s="166"/>
      <c r="S479" s="166"/>
      <c r="Z479" s="166"/>
    </row>
    <row r="480">
      <c r="C480" s="166"/>
      <c r="S480" s="166"/>
      <c r="Z480" s="166"/>
    </row>
    <row r="481">
      <c r="C481" s="166"/>
      <c r="S481" s="166"/>
      <c r="Z481" s="166"/>
    </row>
    <row r="482">
      <c r="C482" s="166"/>
      <c r="S482" s="166"/>
      <c r="Z482" s="166"/>
    </row>
    <row r="483">
      <c r="C483" s="166"/>
      <c r="S483" s="166"/>
      <c r="Z483" s="166"/>
    </row>
    <row r="484">
      <c r="C484" s="166"/>
      <c r="S484" s="166"/>
      <c r="Z484" s="166"/>
    </row>
    <row r="485">
      <c r="C485" s="166"/>
      <c r="S485" s="166"/>
      <c r="Z485" s="166"/>
    </row>
    <row r="486">
      <c r="C486" s="166"/>
      <c r="S486" s="166"/>
      <c r="Z486" s="166"/>
    </row>
    <row r="487">
      <c r="C487" s="166"/>
      <c r="S487" s="166"/>
      <c r="Z487" s="166"/>
    </row>
    <row r="488">
      <c r="C488" s="166"/>
      <c r="S488" s="166"/>
      <c r="Z488" s="166"/>
    </row>
    <row r="489">
      <c r="C489" s="166"/>
      <c r="S489" s="166"/>
      <c r="Z489" s="166"/>
    </row>
    <row r="490">
      <c r="C490" s="166"/>
      <c r="S490" s="166"/>
      <c r="Z490" s="166"/>
    </row>
    <row r="491">
      <c r="C491" s="166"/>
      <c r="S491" s="166"/>
      <c r="Z491" s="166"/>
    </row>
    <row r="492">
      <c r="C492" s="166"/>
      <c r="S492" s="166"/>
      <c r="Z492" s="166"/>
    </row>
    <row r="493">
      <c r="C493" s="166"/>
      <c r="S493" s="166"/>
      <c r="Z493" s="166"/>
    </row>
    <row r="494">
      <c r="C494" s="166"/>
      <c r="S494" s="166"/>
      <c r="Z494" s="166"/>
    </row>
    <row r="495">
      <c r="C495" s="166"/>
      <c r="S495" s="166"/>
      <c r="Z495" s="166"/>
    </row>
    <row r="496">
      <c r="C496" s="166"/>
      <c r="S496" s="166"/>
      <c r="Z496" s="166"/>
    </row>
    <row r="497">
      <c r="C497" s="166"/>
      <c r="S497" s="166"/>
      <c r="Z497" s="166"/>
    </row>
    <row r="498">
      <c r="C498" s="166"/>
      <c r="S498" s="166"/>
      <c r="Z498" s="166"/>
    </row>
    <row r="499">
      <c r="C499" s="166"/>
      <c r="S499" s="166"/>
      <c r="Z499" s="166"/>
    </row>
    <row r="500">
      <c r="C500" s="166"/>
      <c r="S500" s="166"/>
      <c r="Z500" s="166"/>
    </row>
    <row r="501">
      <c r="C501" s="166"/>
      <c r="S501" s="166"/>
      <c r="Z501" s="166"/>
    </row>
    <row r="502">
      <c r="C502" s="166"/>
      <c r="S502" s="166"/>
      <c r="Z502" s="166"/>
    </row>
    <row r="503">
      <c r="C503" s="166"/>
      <c r="S503" s="166"/>
      <c r="Z503" s="166"/>
    </row>
    <row r="504">
      <c r="C504" s="166"/>
      <c r="S504" s="166"/>
      <c r="Z504" s="166"/>
    </row>
    <row r="505">
      <c r="C505" s="166"/>
      <c r="S505" s="166"/>
      <c r="Z505" s="166"/>
    </row>
    <row r="506">
      <c r="C506" s="166"/>
      <c r="S506" s="166"/>
      <c r="Z506" s="166"/>
    </row>
    <row r="507">
      <c r="C507" s="166"/>
      <c r="S507" s="166"/>
      <c r="Z507" s="166"/>
    </row>
    <row r="508">
      <c r="C508" s="166"/>
      <c r="S508" s="166"/>
      <c r="Z508" s="166"/>
    </row>
    <row r="509">
      <c r="C509" s="166"/>
      <c r="S509" s="166"/>
      <c r="Z509" s="166"/>
    </row>
    <row r="510">
      <c r="C510" s="166"/>
      <c r="S510" s="166"/>
      <c r="Z510" s="166"/>
    </row>
    <row r="511">
      <c r="C511" s="166"/>
      <c r="S511" s="166"/>
      <c r="Z511" s="166"/>
    </row>
    <row r="512">
      <c r="C512" s="166"/>
      <c r="S512" s="166"/>
      <c r="Z512" s="166"/>
    </row>
    <row r="513">
      <c r="C513" s="166"/>
      <c r="S513" s="166"/>
      <c r="Z513" s="166"/>
    </row>
    <row r="514">
      <c r="C514" s="166"/>
      <c r="S514" s="166"/>
      <c r="Z514" s="166"/>
    </row>
    <row r="515">
      <c r="C515" s="166"/>
      <c r="S515" s="166"/>
      <c r="Z515" s="166"/>
    </row>
    <row r="516">
      <c r="C516" s="166"/>
      <c r="S516" s="166"/>
      <c r="Z516" s="166"/>
    </row>
    <row r="517">
      <c r="C517" s="166"/>
      <c r="S517" s="166"/>
      <c r="Z517" s="166"/>
    </row>
    <row r="518">
      <c r="C518" s="166"/>
      <c r="S518" s="166"/>
      <c r="Z518" s="166"/>
    </row>
    <row r="519">
      <c r="C519" s="166"/>
      <c r="S519" s="166"/>
      <c r="Z519" s="166"/>
    </row>
    <row r="520">
      <c r="C520" s="166"/>
      <c r="S520" s="166"/>
      <c r="Z520" s="166"/>
    </row>
    <row r="521">
      <c r="C521" s="166"/>
      <c r="S521" s="166"/>
      <c r="Z521" s="166"/>
    </row>
    <row r="522">
      <c r="C522" s="166"/>
      <c r="S522" s="166"/>
      <c r="Z522" s="166"/>
    </row>
    <row r="523">
      <c r="C523" s="166"/>
      <c r="S523" s="166"/>
      <c r="Z523" s="166"/>
    </row>
    <row r="524">
      <c r="C524" s="166"/>
      <c r="S524" s="166"/>
      <c r="Z524" s="166"/>
    </row>
    <row r="525">
      <c r="C525" s="166"/>
      <c r="S525" s="166"/>
      <c r="Z525" s="166"/>
    </row>
    <row r="526">
      <c r="C526" s="166"/>
      <c r="S526" s="166"/>
      <c r="Z526" s="166"/>
    </row>
    <row r="527">
      <c r="C527" s="166"/>
      <c r="S527" s="166"/>
      <c r="Z527" s="166"/>
    </row>
    <row r="528">
      <c r="C528" s="166"/>
      <c r="S528" s="166"/>
      <c r="Z528" s="166"/>
    </row>
    <row r="529">
      <c r="C529" s="166"/>
      <c r="S529" s="166"/>
      <c r="Z529" s="166"/>
    </row>
    <row r="530">
      <c r="C530" s="166"/>
      <c r="S530" s="166"/>
      <c r="Z530" s="166"/>
    </row>
    <row r="531">
      <c r="C531" s="166"/>
      <c r="S531" s="166"/>
      <c r="Z531" s="166"/>
    </row>
    <row r="532">
      <c r="C532" s="166"/>
      <c r="S532" s="166"/>
      <c r="Z532" s="166"/>
    </row>
    <row r="533">
      <c r="C533" s="166"/>
      <c r="S533" s="166"/>
      <c r="Z533" s="166"/>
    </row>
    <row r="534">
      <c r="C534" s="166"/>
      <c r="S534" s="166"/>
      <c r="Z534" s="166"/>
    </row>
    <row r="535">
      <c r="C535" s="166"/>
      <c r="S535" s="166"/>
      <c r="Z535" s="166"/>
    </row>
    <row r="536">
      <c r="C536" s="166"/>
      <c r="S536" s="166"/>
      <c r="Z536" s="166"/>
    </row>
    <row r="537">
      <c r="C537" s="166"/>
      <c r="S537" s="166"/>
      <c r="Z537" s="166"/>
    </row>
    <row r="538">
      <c r="C538" s="166"/>
      <c r="S538" s="166"/>
      <c r="Z538" s="166"/>
    </row>
    <row r="539">
      <c r="C539" s="166"/>
      <c r="S539" s="166"/>
      <c r="Z539" s="166"/>
    </row>
    <row r="540">
      <c r="C540" s="166"/>
      <c r="S540" s="166"/>
      <c r="Z540" s="166"/>
    </row>
    <row r="541">
      <c r="C541" s="166"/>
      <c r="S541" s="166"/>
      <c r="Z541" s="166"/>
    </row>
    <row r="542">
      <c r="C542" s="166"/>
      <c r="S542" s="166"/>
      <c r="Z542" s="166"/>
    </row>
    <row r="543">
      <c r="C543" s="166"/>
      <c r="S543" s="166"/>
      <c r="Z543" s="166"/>
    </row>
    <row r="544">
      <c r="C544" s="166"/>
      <c r="S544" s="166"/>
      <c r="Z544" s="166"/>
    </row>
    <row r="545">
      <c r="C545" s="166"/>
      <c r="S545" s="166"/>
      <c r="Z545" s="166"/>
    </row>
    <row r="546">
      <c r="C546" s="166"/>
      <c r="S546" s="166"/>
      <c r="Z546" s="166"/>
    </row>
    <row r="547">
      <c r="C547" s="166"/>
      <c r="S547" s="166"/>
      <c r="Z547" s="166"/>
    </row>
    <row r="548">
      <c r="C548" s="166"/>
      <c r="S548" s="166"/>
      <c r="Z548" s="166"/>
    </row>
    <row r="549">
      <c r="C549" s="166"/>
      <c r="S549" s="166"/>
      <c r="Z549" s="166"/>
    </row>
    <row r="550">
      <c r="C550" s="166"/>
      <c r="S550" s="166"/>
      <c r="Z550" s="166"/>
    </row>
    <row r="551">
      <c r="C551" s="166"/>
      <c r="S551" s="166"/>
      <c r="Z551" s="166"/>
    </row>
    <row r="552">
      <c r="C552" s="166"/>
      <c r="S552" s="166"/>
      <c r="Z552" s="166"/>
    </row>
    <row r="553">
      <c r="C553" s="166"/>
      <c r="S553" s="166"/>
      <c r="Z553" s="166"/>
    </row>
    <row r="554">
      <c r="C554" s="166"/>
      <c r="S554" s="166"/>
      <c r="Z554" s="166"/>
    </row>
    <row r="555">
      <c r="C555" s="166"/>
      <c r="S555" s="166"/>
      <c r="Z555" s="166"/>
    </row>
    <row r="556">
      <c r="C556" s="166"/>
      <c r="S556" s="166"/>
      <c r="Z556" s="166"/>
    </row>
    <row r="557">
      <c r="C557" s="166"/>
      <c r="S557" s="166"/>
      <c r="Z557" s="166"/>
    </row>
    <row r="558">
      <c r="C558" s="166"/>
      <c r="S558" s="166"/>
      <c r="Z558" s="166"/>
    </row>
    <row r="559">
      <c r="C559" s="166"/>
      <c r="S559" s="166"/>
      <c r="Z559" s="166"/>
    </row>
    <row r="560">
      <c r="C560" s="166"/>
      <c r="S560" s="166"/>
      <c r="Z560" s="166"/>
    </row>
    <row r="561">
      <c r="C561" s="166"/>
      <c r="S561" s="166"/>
      <c r="Z561" s="166"/>
    </row>
    <row r="562">
      <c r="C562" s="166"/>
      <c r="S562" s="166"/>
      <c r="Z562" s="166"/>
    </row>
    <row r="563">
      <c r="C563" s="166"/>
      <c r="S563" s="166"/>
      <c r="Z563" s="166"/>
    </row>
    <row r="564">
      <c r="C564" s="166"/>
      <c r="S564" s="166"/>
      <c r="Z564" s="166"/>
    </row>
    <row r="565">
      <c r="C565" s="166"/>
      <c r="S565" s="166"/>
      <c r="Z565" s="166"/>
    </row>
    <row r="566">
      <c r="C566" s="166"/>
      <c r="S566" s="166"/>
      <c r="Z566" s="166"/>
    </row>
    <row r="567">
      <c r="C567" s="166"/>
      <c r="S567" s="166"/>
      <c r="Z567" s="166"/>
    </row>
    <row r="568">
      <c r="C568" s="166"/>
      <c r="S568" s="166"/>
      <c r="Z568" s="166"/>
    </row>
    <row r="569">
      <c r="C569" s="166"/>
      <c r="S569" s="166"/>
      <c r="Z569" s="166"/>
    </row>
    <row r="570">
      <c r="C570" s="166"/>
      <c r="S570" s="166"/>
      <c r="Z570" s="166"/>
    </row>
    <row r="571">
      <c r="C571" s="166"/>
      <c r="S571" s="166"/>
      <c r="Z571" s="166"/>
    </row>
    <row r="572">
      <c r="C572" s="166"/>
      <c r="S572" s="166"/>
      <c r="Z572" s="166"/>
    </row>
    <row r="573">
      <c r="C573" s="166"/>
      <c r="S573" s="166"/>
      <c r="Z573" s="166"/>
    </row>
    <row r="574">
      <c r="C574" s="166"/>
      <c r="S574" s="166"/>
      <c r="Z574" s="166"/>
    </row>
    <row r="575">
      <c r="C575" s="166"/>
      <c r="S575" s="166"/>
      <c r="Z575" s="166"/>
    </row>
    <row r="576">
      <c r="C576" s="166"/>
      <c r="S576" s="166"/>
      <c r="Z576" s="166"/>
    </row>
    <row r="577">
      <c r="C577" s="166"/>
      <c r="S577" s="166"/>
      <c r="Z577" s="166"/>
    </row>
    <row r="578">
      <c r="C578" s="166"/>
      <c r="S578" s="166"/>
      <c r="Z578" s="166"/>
    </row>
    <row r="579">
      <c r="C579" s="166"/>
      <c r="S579" s="166"/>
      <c r="Z579" s="166"/>
    </row>
    <row r="580">
      <c r="C580" s="166"/>
      <c r="S580" s="166"/>
      <c r="Z580" s="166"/>
    </row>
    <row r="581">
      <c r="C581" s="166"/>
      <c r="S581" s="166"/>
      <c r="Z581" s="166"/>
    </row>
    <row r="582">
      <c r="C582" s="166"/>
      <c r="S582" s="166"/>
      <c r="Z582" s="166"/>
    </row>
    <row r="583">
      <c r="C583" s="166"/>
      <c r="S583" s="166"/>
      <c r="Z583" s="166"/>
    </row>
    <row r="584">
      <c r="C584" s="166"/>
      <c r="S584" s="166"/>
      <c r="Z584" s="166"/>
    </row>
    <row r="585">
      <c r="C585" s="166"/>
      <c r="S585" s="166"/>
      <c r="Z585" s="166"/>
    </row>
    <row r="586">
      <c r="C586" s="166"/>
      <c r="S586" s="166"/>
      <c r="Z586" s="166"/>
    </row>
    <row r="587">
      <c r="C587" s="166"/>
      <c r="S587" s="166"/>
      <c r="Z587" s="166"/>
    </row>
    <row r="588">
      <c r="C588" s="166"/>
      <c r="S588" s="166"/>
      <c r="Z588" s="166"/>
    </row>
    <row r="589">
      <c r="C589" s="166"/>
      <c r="S589" s="166"/>
      <c r="Z589" s="166"/>
    </row>
    <row r="590">
      <c r="C590" s="166"/>
      <c r="S590" s="166"/>
      <c r="Z590" s="166"/>
    </row>
    <row r="591">
      <c r="C591" s="166"/>
      <c r="S591" s="166"/>
      <c r="Z591" s="166"/>
    </row>
    <row r="592">
      <c r="C592" s="166"/>
      <c r="S592" s="166"/>
      <c r="Z592" s="166"/>
    </row>
    <row r="593">
      <c r="C593" s="166"/>
      <c r="S593" s="166"/>
      <c r="Z593" s="166"/>
    </row>
    <row r="594">
      <c r="C594" s="166"/>
      <c r="S594" s="166"/>
      <c r="Z594" s="166"/>
    </row>
    <row r="595">
      <c r="C595" s="166"/>
      <c r="S595" s="166"/>
      <c r="Z595" s="166"/>
    </row>
    <row r="596">
      <c r="C596" s="166"/>
      <c r="S596" s="166"/>
      <c r="Z596" s="166"/>
    </row>
    <row r="597">
      <c r="C597" s="166"/>
      <c r="S597" s="166"/>
      <c r="Z597" s="166"/>
    </row>
    <row r="598">
      <c r="C598" s="166"/>
      <c r="S598" s="166"/>
      <c r="Z598" s="166"/>
    </row>
    <row r="599">
      <c r="C599" s="166"/>
      <c r="S599" s="166"/>
      <c r="Z599" s="166"/>
    </row>
    <row r="600">
      <c r="C600" s="166"/>
      <c r="S600" s="166"/>
      <c r="Z600" s="166"/>
    </row>
    <row r="601">
      <c r="C601" s="166"/>
      <c r="S601" s="166"/>
      <c r="Z601" s="166"/>
    </row>
    <row r="602">
      <c r="C602" s="166"/>
      <c r="S602" s="166"/>
      <c r="Z602" s="166"/>
    </row>
    <row r="603">
      <c r="C603" s="166"/>
      <c r="S603" s="166"/>
      <c r="Z603" s="166"/>
    </row>
    <row r="604">
      <c r="C604" s="166"/>
      <c r="S604" s="166"/>
      <c r="Z604" s="166"/>
    </row>
    <row r="605">
      <c r="C605" s="166"/>
      <c r="S605" s="166"/>
      <c r="Z605" s="166"/>
    </row>
    <row r="606">
      <c r="C606" s="166"/>
      <c r="S606" s="166"/>
      <c r="Z606" s="166"/>
    </row>
    <row r="607">
      <c r="C607" s="166"/>
      <c r="S607" s="166"/>
      <c r="Z607" s="166"/>
    </row>
    <row r="608">
      <c r="C608" s="166"/>
      <c r="S608" s="166"/>
      <c r="Z608" s="166"/>
    </row>
    <row r="609">
      <c r="C609" s="166"/>
      <c r="S609" s="166"/>
      <c r="Z609" s="166"/>
    </row>
    <row r="610">
      <c r="C610" s="166"/>
      <c r="S610" s="166"/>
      <c r="Z610" s="166"/>
    </row>
    <row r="611">
      <c r="C611" s="166"/>
      <c r="S611" s="166"/>
      <c r="Z611" s="166"/>
    </row>
    <row r="612">
      <c r="C612" s="166"/>
      <c r="S612" s="166"/>
      <c r="Z612" s="166"/>
    </row>
    <row r="613">
      <c r="C613" s="166"/>
      <c r="S613" s="166"/>
      <c r="Z613" s="166"/>
    </row>
    <row r="614">
      <c r="C614" s="166"/>
      <c r="S614" s="166"/>
      <c r="Z614" s="166"/>
    </row>
    <row r="615">
      <c r="C615" s="166"/>
      <c r="S615" s="166"/>
      <c r="Z615" s="166"/>
    </row>
    <row r="616">
      <c r="C616" s="166"/>
      <c r="S616" s="166"/>
      <c r="Z616" s="166"/>
    </row>
    <row r="617">
      <c r="C617" s="166"/>
      <c r="S617" s="166"/>
      <c r="Z617" s="166"/>
    </row>
    <row r="618">
      <c r="C618" s="166"/>
      <c r="S618" s="166"/>
      <c r="Z618" s="166"/>
    </row>
    <row r="619">
      <c r="C619" s="166"/>
      <c r="S619" s="166"/>
      <c r="Z619" s="166"/>
    </row>
    <row r="620">
      <c r="C620" s="166"/>
      <c r="S620" s="166"/>
      <c r="Z620" s="166"/>
    </row>
    <row r="621">
      <c r="C621" s="166"/>
      <c r="S621" s="166"/>
      <c r="Z621" s="166"/>
    </row>
    <row r="622">
      <c r="C622" s="166"/>
      <c r="S622" s="166"/>
      <c r="Z622" s="166"/>
    </row>
    <row r="623">
      <c r="C623" s="166"/>
      <c r="S623" s="166"/>
      <c r="Z623" s="166"/>
    </row>
    <row r="624">
      <c r="C624" s="166"/>
      <c r="S624" s="166"/>
      <c r="Z624" s="166"/>
    </row>
    <row r="625">
      <c r="C625" s="166"/>
      <c r="S625" s="166"/>
      <c r="Z625" s="166"/>
    </row>
    <row r="626">
      <c r="C626" s="166"/>
      <c r="S626" s="166"/>
      <c r="Z626" s="166"/>
    </row>
    <row r="627">
      <c r="C627" s="166"/>
      <c r="S627" s="166"/>
      <c r="Z627" s="166"/>
    </row>
    <row r="628">
      <c r="C628" s="166"/>
      <c r="S628" s="166"/>
      <c r="Z628" s="166"/>
    </row>
    <row r="629">
      <c r="C629" s="166"/>
      <c r="S629" s="166"/>
      <c r="Z629" s="166"/>
    </row>
    <row r="630">
      <c r="C630" s="166"/>
      <c r="S630" s="166"/>
      <c r="Z630" s="166"/>
    </row>
    <row r="631">
      <c r="C631" s="166"/>
      <c r="S631" s="166"/>
      <c r="Z631" s="166"/>
    </row>
    <row r="632">
      <c r="C632" s="166"/>
      <c r="S632" s="166"/>
      <c r="Z632" s="166"/>
    </row>
    <row r="633">
      <c r="C633" s="166"/>
      <c r="S633" s="166"/>
      <c r="Z633" s="166"/>
    </row>
    <row r="634">
      <c r="C634" s="166"/>
      <c r="S634" s="166"/>
      <c r="Z634" s="166"/>
    </row>
    <row r="635">
      <c r="C635" s="166"/>
      <c r="S635" s="166"/>
      <c r="Z635" s="166"/>
    </row>
    <row r="636">
      <c r="C636" s="166"/>
      <c r="S636" s="166"/>
      <c r="Z636" s="166"/>
    </row>
    <row r="637">
      <c r="C637" s="166"/>
      <c r="S637" s="166"/>
      <c r="Z637" s="166"/>
    </row>
    <row r="638">
      <c r="C638" s="166"/>
      <c r="S638" s="166"/>
      <c r="Z638" s="166"/>
    </row>
    <row r="639">
      <c r="C639" s="166"/>
      <c r="S639" s="166"/>
      <c r="Z639" s="166"/>
    </row>
    <row r="640">
      <c r="C640" s="166"/>
      <c r="S640" s="166"/>
      <c r="Z640" s="166"/>
    </row>
    <row r="641">
      <c r="C641" s="166"/>
      <c r="S641" s="166"/>
      <c r="Z641" s="166"/>
    </row>
    <row r="642">
      <c r="C642" s="166"/>
      <c r="S642" s="166"/>
      <c r="Z642" s="166"/>
    </row>
    <row r="643">
      <c r="C643" s="166"/>
      <c r="S643" s="166"/>
      <c r="Z643" s="166"/>
    </row>
    <row r="644">
      <c r="C644" s="166"/>
      <c r="S644" s="166"/>
      <c r="Z644" s="166"/>
    </row>
    <row r="645">
      <c r="C645" s="166"/>
      <c r="S645" s="166"/>
      <c r="Z645" s="166"/>
    </row>
    <row r="646">
      <c r="C646" s="166"/>
      <c r="S646" s="166"/>
      <c r="Z646" s="166"/>
    </row>
    <row r="647">
      <c r="C647" s="166"/>
      <c r="S647" s="166"/>
      <c r="Z647" s="166"/>
    </row>
    <row r="648">
      <c r="C648" s="166"/>
      <c r="S648" s="166"/>
      <c r="Z648" s="166"/>
    </row>
    <row r="649">
      <c r="C649" s="166"/>
      <c r="S649" s="166"/>
      <c r="Z649" s="166"/>
    </row>
    <row r="650">
      <c r="C650" s="166"/>
      <c r="S650" s="166"/>
      <c r="Z650" s="166"/>
    </row>
    <row r="651">
      <c r="C651" s="166"/>
      <c r="S651" s="166"/>
      <c r="Z651" s="166"/>
    </row>
    <row r="652">
      <c r="C652" s="166"/>
      <c r="S652" s="166"/>
      <c r="Z652" s="166"/>
    </row>
    <row r="653">
      <c r="C653" s="166"/>
      <c r="S653" s="166"/>
      <c r="Z653" s="166"/>
    </row>
    <row r="654">
      <c r="C654" s="166"/>
      <c r="S654" s="166"/>
      <c r="Z654" s="166"/>
    </row>
    <row r="655">
      <c r="C655" s="166"/>
      <c r="S655" s="166"/>
      <c r="Z655" s="166"/>
    </row>
    <row r="656">
      <c r="C656" s="166"/>
      <c r="S656" s="166"/>
      <c r="Z656" s="166"/>
    </row>
    <row r="657">
      <c r="C657" s="166"/>
      <c r="S657" s="166"/>
      <c r="Z657" s="166"/>
    </row>
    <row r="658">
      <c r="C658" s="166"/>
      <c r="S658" s="166"/>
      <c r="Z658" s="166"/>
    </row>
    <row r="659">
      <c r="C659" s="166"/>
      <c r="S659" s="166"/>
      <c r="Z659" s="166"/>
    </row>
    <row r="660">
      <c r="C660" s="166"/>
      <c r="S660" s="166"/>
      <c r="Z660" s="166"/>
    </row>
    <row r="661">
      <c r="C661" s="166"/>
      <c r="S661" s="166"/>
      <c r="Z661" s="166"/>
    </row>
    <row r="662">
      <c r="C662" s="166"/>
      <c r="S662" s="166"/>
      <c r="Z662" s="166"/>
    </row>
    <row r="663">
      <c r="C663" s="166"/>
      <c r="S663" s="166"/>
      <c r="Z663" s="166"/>
    </row>
    <row r="664">
      <c r="C664" s="166"/>
      <c r="S664" s="166"/>
      <c r="Z664" s="166"/>
    </row>
    <row r="665">
      <c r="C665" s="166"/>
      <c r="S665" s="166"/>
      <c r="Z665" s="166"/>
    </row>
    <row r="666">
      <c r="C666" s="166"/>
      <c r="S666" s="166"/>
      <c r="Z666" s="166"/>
    </row>
    <row r="667">
      <c r="C667" s="166"/>
      <c r="S667" s="166"/>
      <c r="Z667" s="166"/>
    </row>
    <row r="668">
      <c r="C668" s="166"/>
      <c r="S668" s="166"/>
      <c r="Z668" s="166"/>
    </row>
    <row r="669">
      <c r="C669" s="166"/>
      <c r="S669" s="166"/>
      <c r="Z669" s="166"/>
    </row>
    <row r="670">
      <c r="C670" s="166"/>
      <c r="S670" s="166"/>
      <c r="Z670" s="166"/>
    </row>
    <row r="671">
      <c r="C671" s="166"/>
      <c r="S671" s="166"/>
      <c r="Z671" s="166"/>
    </row>
    <row r="672">
      <c r="C672" s="166"/>
      <c r="S672" s="166"/>
      <c r="Z672" s="166"/>
    </row>
    <row r="673">
      <c r="C673" s="166"/>
      <c r="S673" s="166"/>
      <c r="Z673" s="166"/>
    </row>
    <row r="674">
      <c r="C674" s="166"/>
      <c r="S674" s="166"/>
      <c r="Z674" s="166"/>
    </row>
    <row r="675">
      <c r="C675" s="166"/>
      <c r="S675" s="166"/>
      <c r="Z675" s="166"/>
    </row>
    <row r="676">
      <c r="C676" s="166"/>
      <c r="S676" s="166"/>
      <c r="Z676" s="166"/>
    </row>
    <row r="677">
      <c r="C677" s="166"/>
      <c r="S677" s="166"/>
      <c r="Z677" s="166"/>
    </row>
    <row r="678">
      <c r="C678" s="166"/>
      <c r="S678" s="166"/>
      <c r="Z678" s="166"/>
    </row>
    <row r="679">
      <c r="C679" s="166"/>
      <c r="S679" s="166"/>
      <c r="Z679" s="166"/>
    </row>
    <row r="680">
      <c r="C680" s="166"/>
      <c r="S680" s="166"/>
      <c r="Z680" s="166"/>
    </row>
    <row r="681">
      <c r="C681" s="166"/>
      <c r="S681" s="166"/>
      <c r="Z681" s="166"/>
    </row>
    <row r="682">
      <c r="C682" s="166"/>
      <c r="S682" s="166"/>
      <c r="Z682" s="166"/>
    </row>
    <row r="683">
      <c r="C683" s="166"/>
      <c r="S683" s="166"/>
      <c r="Z683" s="166"/>
    </row>
    <row r="684">
      <c r="C684" s="166"/>
      <c r="S684" s="166"/>
      <c r="Z684" s="166"/>
    </row>
    <row r="685">
      <c r="C685" s="166"/>
      <c r="S685" s="166"/>
      <c r="Z685" s="166"/>
    </row>
    <row r="686">
      <c r="C686" s="166"/>
      <c r="S686" s="166"/>
      <c r="Z686" s="166"/>
    </row>
    <row r="687">
      <c r="C687" s="166"/>
      <c r="S687" s="166"/>
      <c r="Z687" s="166"/>
    </row>
    <row r="688">
      <c r="C688" s="166"/>
      <c r="S688" s="166"/>
      <c r="Z688" s="166"/>
    </row>
    <row r="689">
      <c r="C689" s="166"/>
      <c r="S689" s="166"/>
      <c r="Z689" s="166"/>
    </row>
    <row r="690">
      <c r="C690" s="166"/>
      <c r="S690" s="166"/>
      <c r="Z690" s="166"/>
    </row>
    <row r="691">
      <c r="C691" s="166"/>
      <c r="S691" s="166"/>
      <c r="Z691" s="166"/>
    </row>
    <row r="692">
      <c r="C692" s="166"/>
      <c r="S692" s="166"/>
      <c r="Z692" s="166"/>
    </row>
    <row r="693">
      <c r="C693" s="166"/>
      <c r="S693" s="166"/>
      <c r="Z693" s="166"/>
    </row>
    <row r="694">
      <c r="C694" s="166"/>
      <c r="S694" s="166"/>
      <c r="Z694" s="166"/>
    </row>
    <row r="695">
      <c r="C695" s="166"/>
      <c r="S695" s="166"/>
      <c r="Z695" s="166"/>
    </row>
    <row r="696">
      <c r="C696" s="166"/>
      <c r="S696" s="166"/>
      <c r="Z696" s="166"/>
    </row>
    <row r="697">
      <c r="C697" s="166"/>
      <c r="S697" s="166"/>
      <c r="Z697" s="166"/>
    </row>
    <row r="698">
      <c r="C698" s="166"/>
      <c r="S698" s="166"/>
      <c r="Z698" s="166"/>
    </row>
    <row r="699">
      <c r="C699" s="166"/>
      <c r="S699" s="166"/>
      <c r="Z699" s="166"/>
    </row>
    <row r="700">
      <c r="C700" s="166"/>
      <c r="S700" s="166"/>
      <c r="Z700" s="166"/>
    </row>
    <row r="701">
      <c r="C701" s="166"/>
      <c r="S701" s="166"/>
      <c r="Z701" s="166"/>
    </row>
    <row r="702">
      <c r="C702" s="166"/>
      <c r="S702" s="166"/>
      <c r="Z702" s="166"/>
    </row>
    <row r="703">
      <c r="C703" s="166"/>
      <c r="S703" s="166"/>
      <c r="Z703" s="166"/>
    </row>
    <row r="704">
      <c r="C704" s="166"/>
      <c r="S704" s="166"/>
      <c r="Z704" s="166"/>
    </row>
    <row r="705">
      <c r="C705" s="166"/>
      <c r="S705" s="166"/>
      <c r="Z705" s="166"/>
    </row>
    <row r="706">
      <c r="C706" s="166"/>
      <c r="S706" s="166"/>
      <c r="Z706" s="166"/>
    </row>
    <row r="707">
      <c r="C707" s="166"/>
      <c r="S707" s="166"/>
      <c r="Z707" s="166"/>
    </row>
    <row r="708">
      <c r="C708" s="166"/>
      <c r="S708" s="166"/>
      <c r="Z708" s="166"/>
    </row>
    <row r="709">
      <c r="C709" s="166"/>
      <c r="S709" s="166"/>
      <c r="Z709" s="166"/>
    </row>
    <row r="710">
      <c r="C710" s="166"/>
      <c r="S710" s="166"/>
      <c r="Z710" s="166"/>
    </row>
    <row r="711">
      <c r="C711" s="166"/>
      <c r="S711" s="166"/>
      <c r="Z711" s="166"/>
    </row>
    <row r="712">
      <c r="C712" s="166"/>
      <c r="S712" s="166"/>
      <c r="Z712" s="166"/>
    </row>
    <row r="713">
      <c r="C713" s="166"/>
      <c r="S713" s="166"/>
      <c r="Z713" s="166"/>
    </row>
    <row r="714">
      <c r="C714" s="166"/>
      <c r="S714" s="166"/>
      <c r="Z714" s="166"/>
    </row>
    <row r="715">
      <c r="C715" s="166"/>
      <c r="S715" s="166"/>
      <c r="Z715" s="166"/>
    </row>
    <row r="716">
      <c r="C716" s="166"/>
      <c r="S716" s="166"/>
      <c r="Z716" s="166"/>
    </row>
    <row r="717">
      <c r="C717" s="166"/>
      <c r="S717" s="166"/>
      <c r="Z717" s="166"/>
    </row>
    <row r="718">
      <c r="C718" s="166"/>
      <c r="S718" s="166"/>
      <c r="Z718" s="166"/>
    </row>
    <row r="719">
      <c r="C719" s="166"/>
      <c r="S719" s="166"/>
      <c r="Z719" s="166"/>
    </row>
    <row r="720">
      <c r="C720" s="166"/>
      <c r="S720" s="166"/>
      <c r="Z720" s="166"/>
    </row>
    <row r="721">
      <c r="C721" s="166"/>
      <c r="S721" s="166"/>
      <c r="Z721" s="166"/>
    </row>
    <row r="722">
      <c r="C722" s="166"/>
      <c r="S722" s="166"/>
      <c r="Z722" s="166"/>
    </row>
    <row r="723">
      <c r="C723" s="166"/>
      <c r="S723" s="166"/>
      <c r="Z723" s="166"/>
    </row>
    <row r="724">
      <c r="C724" s="166"/>
      <c r="S724" s="166"/>
      <c r="Z724" s="166"/>
    </row>
    <row r="725">
      <c r="C725" s="166"/>
      <c r="S725" s="166"/>
      <c r="Z725" s="166"/>
    </row>
    <row r="726">
      <c r="C726" s="166"/>
      <c r="S726" s="166"/>
      <c r="Z726" s="166"/>
    </row>
    <row r="727">
      <c r="C727" s="166"/>
      <c r="S727" s="166"/>
      <c r="Z727" s="166"/>
    </row>
    <row r="728">
      <c r="C728" s="166"/>
      <c r="S728" s="166"/>
      <c r="Z728" s="166"/>
    </row>
    <row r="729">
      <c r="C729" s="166"/>
      <c r="S729" s="166"/>
      <c r="Z729" s="166"/>
    </row>
    <row r="730">
      <c r="C730" s="166"/>
      <c r="S730" s="166"/>
      <c r="Z730" s="166"/>
    </row>
    <row r="731">
      <c r="C731" s="166"/>
      <c r="S731" s="166"/>
      <c r="Z731" s="166"/>
    </row>
    <row r="732">
      <c r="C732" s="166"/>
      <c r="S732" s="166"/>
      <c r="Z732" s="166"/>
    </row>
    <row r="733">
      <c r="C733" s="166"/>
      <c r="S733" s="166"/>
      <c r="Z733" s="166"/>
    </row>
    <row r="734">
      <c r="C734" s="166"/>
      <c r="S734" s="166"/>
      <c r="Z734" s="166"/>
    </row>
    <row r="735">
      <c r="C735" s="166"/>
      <c r="S735" s="166"/>
      <c r="Z735" s="166"/>
    </row>
    <row r="736">
      <c r="C736" s="166"/>
      <c r="S736" s="166"/>
      <c r="Z736" s="166"/>
    </row>
    <row r="737">
      <c r="C737" s="166"/>
      <c r="S737" s="166"/>
      <c r="Z737" s="166"/>
    </row>
    <row r="738">
      <c r="C738" s="166"/>
      <c r="S738" s="166"/>
      <c r="Z738" s="166"/>
    </row>
    <row r="739">
      <c r="C739" s="166"/>
      <c r="S739" s="166"/>
      <c r="Z739" s="166"/>
    </row>
    <row r="740">
      <c r="C740" s="166"/>
      <c r="S740" s="166"/>
      <c r="Z740" s="166"/>
    </row>
    <row r="741">
      <c r="C741" s="166"/>
      <c r="S741" s="166"/>
      <c r="Z741" s="166"/>
    </row>
    <row r="742">
      <c r="C742" s="166"/>
      <c r="S742" s="166"/>
      <c r="Z742" s="166"/>
    </row>
    <row r="743">
      <c r="C743" s="166"/>
      <c r="S743" s="166"/>
      <c r="Z743" s="166"/>
    </row>
    <row r="744">
      <c r="C744" s="166"/>
      <c r="S744" s="166"/>
      <c r="Z744" s="166"/>
    </row>
    <row r="745">
      <c r="C745" s="166"/>
      <c r="S745" s="166"/>
      <c r="Z745" s="166"/>
    </row>
    <row r="746">
      <c r="C746" s="166"/>
      <c r="S746" s="166"/>
      <c r="Z746" s="166"/>
    </row>
    <row r="747">
      <c r="C747" s="166"/>
      <c r="S747" s="166"/>
      <c r="Z747" s="166"/>
    </row>
    <row r="748">
      <c r="C748" s="166"/>
      <c r="S748" s="166"/>
      <c r="Z748" s="166"/>
    </row>
    <row r="749">
      <c r="C749" s="166"/>
      <c r="S749" s="166"/>
      <c r="Z749" s="166"/>
    </row>
    <row r="750">
      <c r="C750" s="166"/>
      <c r="S750" s="166"/>
      <c r="Z750" s="166"/>
    </row>
    <row r="751">
      <c r="C751" s="166"/>
      <c r="S751" s="166"/>
      <c r="Z751" s="166"/>
    </row>
    <row r="752">
      <c r="C752" s="166"/>
      <c r="S752" s="166"/>
      <c r="Z752" s="166"/>
    </row>
    <row r="753">
      <c r="C753" s="166"/>
      <c r="S753" s="166"/>
      <c r="Z753" s="166"/>
    </row>
    <row r="754">
      <c r="C754" s="166"/>
      <c r="S754" s="166"/>
      <c r="Z754" s="166"/>
    </row>
    <row r="755">
      <c r="C755" s="166"/>
      <c r="S755" s="166"/>
      <c r="Z755" s="166"/>
    </row>
    <row r="756">
      <c r="C756" s="166"/>
      <c r="S756" s="166"/>
      <c r="Z756" s="166"/>
    </row>
    <row r="757">
      <c r="C757" s="166"/>
      <c r="S757" s="166"/>
      <c r="Z757" s="166"/>
    </row>
    <row r="758">
      <c r="C758" s="166"/>
      <c r="S758" s="166"/>
      <c r="Z758" s="166"/>
    </row>
    <row r="759">
      <c r="C759" s="166"/>
      <c r="S759" s="166"/>
      <c r="Z759" s="166"/>
    </row>
    <row r="760">
      <c r="C760" s="166"/>
      <c r="S760" s="166"/>
      <c r="Z760" s="166"/>
    </row>
    <row r="761">
      <c r="C761" s="166"/>
      <c r="S761" s="166"/>
      <c r="Z761" s="166"/>
    </row>
    <row r="762">
      <c r="C762" s="166"/>
      <c r="S762" s="166"/>
      <c r="Z762" s="166"/>
    </row>
    <row r="763">
      <c r="C763" s="166"/>
      <c r="S763" s="166"/>
      <c r="Z763" s="166"/>
    </row>
    <row r="764">
      <c r="C764" s="166"/>
      <c r="S764" s="166"/>
      <c r="Z764" s="166"/>
    </row>
    <row r="765">
      <c r="C765" s="166"/>
      <c r="S765" s="166"/>
      <c r="Z765" s="166"/>
    </row>
    <row r="766">
      <c r="C766" s="166"/>
      <c r="S766" s="166"/>
      <c r="Z766" s="166"/>
    </row>
    <row r="767">
      <c r="C767" s="166"/>
      <c r="S767" s="166"/>
      <c r="Z767" s="166"/>
    </row>
    <row r="768">
      <c r="C768" s="166"/>
      <c r="S768" s="166"/>
      <c r="Z768" s="166"/>
    </row>
    <row r="769">
      <c r="C769" s="166"/>
      <c r="S769" s="166"/>
      <c r="Z769" s="166"/>
    </row>
    <row r="770">
      <c r="C770" s="166"/>
      <c r="S770" s="166"/>
      <c r="Z770" s="166"/>
    </row>
    <row r="771">
      <c r="C771" s="166"/>
      <c r="S771" s="166"/>
      <c r="Z771" s="166"/>
    </row>
    <row r="772">
      <c r="C772" s="166"/>
      <c r="S772" s="166"/>
      <c r="Z772" s="166"/>
    </row>
    <row r="773">
      <c r="C773" s="166"/>
      <c r="S773" s="166"/>
      <c r="Z773" s="166"/>
    </row>
    <row r="774">
      <c r="C774" s="166"/>
      <c r="S774" s="166"/>
      <c r="Z774" s="166"/>
    </row>
    <row r="775">
      <c r="C775" s="166"/>
      <c r="S775" s="166"/>
      <c r="Z775" s="166"/>
    </row>
    <row r="776">
      <c r="C776" s="166"/>
      <c r="S776" s="166"/>
      <c r="Z776" s="166"/>
    </row>
    <row r="777">
      <c r="C777" s="166"/>
      <c r="S777" s="166"/>
      <c r="Z777" s="166"/>
    </row>
    <row r="778">
      <c r="C778" s="166"/>
      <c r="S778" s="166"/>
      <c r="Z778" s="166"/>
    </row>
    <row r="779">
      <c r="C779" s="166"/>
      <c r="S779" s="166"/>
      <c r="Z779" s="166"/>
    </row>
    <row r="780">
      <c r="C780" s="166"/>
      <c r="S780" s="166"/>
      <c r="Z780" s="166"/>
    </row>
    <row r="781">
      <c r="C781" s="166"/>
      <c r="S781" s="166"/>
      <c r="Z781" s="166"/>
    </row>
    <row r="782">
      <c r="C782" s="166"/>
      <c r="S782" s="166"/>
      <c r="Z782" s="166"/>
    </row>
    <row r="783">
      <c r="C783" s="166"/>
      <c r="S783" s="166"/>
      <c r="Z783" s="166"/>
    </row>
    <row r="784">
      <c r="C784" s="166"/>
      <c r="S784" s="166"/>
      <c r="Z784" s="166"/>
    </row>
    <row r="785">
      <c r="C785" s="166"/>
      <c r="S785" s="166"/>
      <c r="Z785" s="166"/>
    </row>
    <row r="786">
      <c r="C786" s="166"/>
      <c r="S786" s="166"/>
      <c r="Z786" s="166"/>
    </row>
    <row r="787">
      <c r="C787" s="166"/>
      <c r="S787" s="166"/>
      <c r="Z787" s="166"/>
    </row>
    <row r="788">
      <c r="C788" s="166"/>
      <c r="S788" s="166"/>
      <c r="Z788" s="166"/>
    </row>
    <row r="789">
      <c r="C789" s="166"/>
      <c r="S789" s="166"/>
      <c r="Z789" s="166"/>
    </row>
    <row r="790">
      <c r="C790" s="166"/>
      <c r="S790" s="166"/>
      <c r="Z790" s="166"/>
    </row>
    <row r="791">
      <c r="C791" s="166"/>
      <c r="S791" s="166"/>
      <c r="Z791" s="166"/>
    </row>
    <row r="792">
      <c r="C792" s="166"/>
      <c r="S792" s="166"/>
      <c r="Z792" s="166"/>
    </row>
    <row r="793">
      <c r="C793" s="166"/>
      <c r="S793" s="166"/>
      <c r="Z793" s="166"/>
    </row>
    <row r="794">
      <c r="C794" s="166"/>
      <c r="S794" s="166"/>
      <c r="Z794" s="166"/>
    </row>
    <row r="795">
      <c r="C795" s="166"/>
      <c r="S795" s="166"/>
      <c r="Z795" s="166"/>
    </row>
    <row r="796">
      <c r="C796" s="166"/>
      <c r="S796" s="166"/>
      <c r="Z796" s="166"/>
    </row>
    <row r="797">
      <c r="C797" s="166"/>
      <c r="S797" s="166"/>
      <c r="Z797" s="166"/>
    </row>
    <row r="798">
      <c r="C798" s="166"/>
      <c r="S798" s="166"/>
      <c r="Z798" s="166"/>
    </row>
    <row r="799">
      <c r="C799" s="166"/>
      <c r="S799" s="166"/>
      <c r="Z799" s="166"/>
    </row>
    <row r="800">
      <c r="C800" s="166"/>
      <c r="S800" s="166"/>
      <c r="Z800" s="166"/>
    </row>
    <row r="801">
      <c r="C801" s="166"/>
      <c r="S801" s="166"/>
      <c r="Z801" s="166"/>
    </row>
    <row r="802">
      <c r="C802" s="166"/>
      <c r="S802" s="166"/>
      <c r="Z802" s="166"/>
    </row>
    <row r="803">
      <c r="C803" s="166"/>
      <c r="S803" s="166"/>
      <c r="Z803" s="166"/>
    </row>
    <row r="804">
      <c r="C804" s="166"/>
      <c r="S804" s="166"/>
      <c r="Z804" s="166"/>
    </row>
    <row r="805">
      <c r="C805" s="166"/>
      <c r="S805" s="166"/>
      <c r="Z805" s="166"/>
    </row>
    <row r="806">
      <c r="C806" s="166"/>
      <c r="S806" s="166"/>
      <c r="Z806" s="166"/>
    </row>
    <row r="807">
      <c r="C807" s="166"/>
      <c r="S807" s="166"/>
      <c r="Z807" s="166"/>
    </row>
    <row r="808">
      <c r="C808" s="166"/>
      <c r="S808" s="166"/>
      <c r="Z808" s="166"/>
    </row>
    <row r="809">
      <c r="C809" s="166"/>
      <c r="S809" s="166"/>
      <c r="Z809" s="166"/>
    </row>
    <row r="810">
      <c r="C810" s="166"/>
      <c r="S810" s="166"/>
      <c r="Z810" s="166"/>
    </row>
    <row r="811">
      <c r="C811" s="166"/>
      <c r="S811" s="166"/>
      <c r="Z811" s="166"/>
    </row>
    <row r="812">
      <c r="C812" s="166"/>
      <c r="S812" s="166"/>
      <c r="Z812" s="166"/>
    </row>
    <row r="813">
      <c r="C813" s="166"/>
      <c r="S813" s="166"/>
      <c r="Z813" s="166"/>
    </row>
    <row r="814">
      <c r="C814" s="166"/>
      <c r="S814" s="166"/>
      <c r="Z814" s="166"/>
    </row>
    <row r="815">
      <c r="C815" s="166"/>
      <c r="S815" s="166"/>
      <c r="Z815" s="166"/>
    </row>
    <row r="816">
      <c r="C816" s="166"/>
      <c r="S816" s="166"/>
      <c r="Z816" s="166"/>
    </row>
    <row r="817">
      <c r="C817" s="166"/>
      <c r="S817" s="166"/>
      <c r="Z817" s="166"/>
    </row>
    <row r="818">
      <c r="C818" s="166"/>
      <c r="S818" s="166"/>
      <c r="Z818" s="166"/>
    </row>
    <row r="819">
      <c r="C819" s="166"/>
      <c r="S819" s="166"/>
      <c r="Z819" s="166"/>
    </row>
    <row r="820">
      <c r="C820" s="166"/>
      <c r="S820" s="166"/>
      <c r="Z820" s="166"/>
    </row>
    <row r="821">
      <c r="C821" s="166"/>
      <c r="S821" s="166"/>
      <c r="Z821" s="166"/>
    </row>
    <row r="822">
      <c r="C822" s="166"/>
      <c r="S822" s="166"/>
      <c r="Z822" s="166"/>
    </row>
    <row r="823">
      <c r="C823" s="166"/>
      <c r="S823" s="166"/>
      <c r="Z823" s="166"/>
    </row>
    <row r="824">
      <c r="C824" s="166"/>
      <c r="S824" s="166"/>
      <c r="Z824" s="166"/>
    </row>
    <row r="825">
      <c r="C825" s="166"/>
      <c r="S825" s="166"/>
      <c r="Z825" s="166"/>
    </row>
    <row r="826">
      <c r="C826" s="166"/>
      <c r="S826" s="166"/>
      <c r="Z826" s="166"/>
    </row>
    <row r="827">
      <c r="C827" s="166"/>
      <c r="S827" s="166"/>
      <c r="Z827" s="166"/>
    </row>
    <row r="828">
      <c r="C828" s="166"/>
      <c r="S828" s="166"/>
      <c r="Z828" s="166"/>
    </row>
    <row r="829">
      <c r="C829" s="166"/>
      <c r="S829" s="166"/>
      <c r="Z829" s="166"/>
    </row>
    <row r="830">
      <c r="C830" s="166"/>
      <c r="S830" s="166"/>
      <c r="Z830" s="166"/>
    </row>
    <row r="831">
      <c r="C831" s="166"/>
      <c r="S831" s="166"/>
      <c r="Z831" s="166"/>
    </row>
    <row r="832">
      <c r="C832" s="166"/>
      <c r="S832" s="166"/>
      <c r="Z832" s="166"/>
    </row>
    <row r="833">
      <c r="C833" s="166"/>
      <c r="S833" s="166"/>
      <c r="Z833" s="166"/>
    </row>
    <row r="834">
      <c r="C834" s="166"/>
      <c r="S834" s="166"/>
      <c r="Z834" s="166"/>
    </row>
    <row r="835">
      <c r="C835" s="166"/>
      <c r="S835" s="166"/>
      <c r="Z835" s="166"/>
    </row>
    <row r="836">
      <c r="C836" s="166"/>
      <c r="S836" s="166"/>
      <c r="Z836" s="166"/>
    </row>
    <row r="837">
      <c r="C837" s="166"/>
      <c r="S837" s="166"/>
      <c r="Z837" s="166"/>
    </row>
    <row r="838">
      <c r="C838" s="166"/>
      <c r="S838" s="166"/>
      <c r="Z838" s="166"/>
    </row>
    <row r="839">
      <c r="C839" s="166"/>
      <c r="S839" s="166"/>
      <c r="Z839" s="166"/>
    </row>
    <row r="840">
      <c r="C840" s="166"/>
      <c r="S840" s="166"/>
      <c r="Z840" s="166"/>
    </row>
    <row r="841">
      <c r="C841" s="166"/>
      <c r="S841" s="166"/>
      <c r="Z841" s="166"/>
    </row>
    <row r="842">
      <c r="C842" s="166"/>
      <c r="S842" s="166"/>
      <c r="Z842" s="166"/>
    </row>
    <row r="843">
      <c r="C843" s="166"/>
      <c r="S843" s="166"/>
      <c r="Z843" s="166"/>
    </row>
    <row r="844">
      <c r="C844" s="166"/>
      <c r="S844" s="166"/>
      <c r="Z844" s="166"/>
    </row>
    <row r="845">
      <c r="C845" s="166"/>
      <c r="S845" s="166"/>
      <c r="Z845" s="166"/>
    </row>
    <row r="846">
      <c r="C846" s="166"/>
      <c r="S846" s="166"/>
      <c r="Z846" s="166"/>
    </row>
    <row r="847">
      <c r="C847" s="166"/>
      <c r="S847" s="166"/>
      <c r="Z847" s="166"/>
    </row>
    <row r="848">
      <c r="C848" s="166"/>
      <c r="S848" s="166"/>
      <c r="Z848" s="166"/>
    </row>
    <row r="849">
      <c r="C849" s="166"/>
      <c r="S849" s="166"/>
      <c r="Z849" s="166"/>
    </row>
    <row r="850">
      <c r="C850" s="166"/>
      <c r="S850" s="166"/>
      <c r="Z850" s="166"/>
    </row>
    <row r="851">
      <c r="C851" s="166"/>
      <c r="S851" s="166"/>
      <c r="Z851" s="166"/>
    </row>
    <row r="852">
      <c r="C852" s="166"/>
      <c r="S852" s="166"/>
      <c r="Z852" s="166"/>
    </row>
    <row r="853">
      <c r="C853" s="166"/>
      <c r="S853" s="166"/>
      <c r="Z853" s="166"/>
    </row>
    <row r="854">
      <c r="C854" s="166"/>
      <c r="S854" s="166"/>
      <c r="Z854" s="166"/>
    </row>
    <row r="855">
      <c r="C855" s="166"/>
      <c r="S855" s="166"/>
      <c r="Z855" s="166"/>
    </row>
    <row r="856">
      <c r="C856" s="166"/>
      <c r="S856" s="166"/>
      <c r="Z856" s="166"/>
    </row>
    <row r="857">
      <c r="C857" s="166"/>
      <c r="S857" s="166"/>
      <c r="Z857" s="166"/>
    </row>
    <row r="858">
      <c r="C858" s="166"/>
      <c r="S858" s="166"/>
      <c r="Z858" s="166"/>
    </row>
    <row r="859">
      <c r="C859" s="166"/>
      <c r="S859" s="166"/>
      <c r="Z859" s="166"/>
    </row>
    <row r="860">
      <c r="C860" s="166"/>
      <c r="S860" s="166"/>
      <c r="Z860" s="166"/>
    </row>
    <row r="861">
      <c r="C861" s="166"/>
      <c r="S861" s="166"/>
      <c r="Z861" s="166"/>
    </row>
    <row r="862">
      <c r="C862" s="166"/>
      <c r="S862" s="166"/>
      <c r="Z862" s="166"/>
    </row>
    <row r="863">
      <c r="C863" s="166"/>
      <c r="S863" s="166"/>
      <c r="Z863" s="166"/>
    </row>
    <row r="864">
      <c r="C864" s="166"/>
      <c r="S864" s="166"/>
      <c r="Z864" s="166"/>
    </row>
    <row r="865">
      <c r="C865" s="166"/>
      <c r="S865" s="166"/>
      <c r="Z865" s="166"/>
    </row>
    <row r="866">
      <c r="C866" s="166"/>
      <c r="S866" s="166"/>
      <c r="Z866" s="166"/>
    </row>
    <row r="867">
      <c r="C867" s="166"/>
      <c r="S867" s="166"/>
      <c r="Z867" s="166"/>
    </row>
    <row r="868">
      <c r="C868" s="166"/>
      <c r="S868" s="166"/>
      <c r="Z868" s="166"/>
    </row>
    <row r="869">
      <c r="C869" s="166"/>
      <c r="S869" s="166"/>
      <c r="Z869" s="166"/>
    </row>
    <row r="870">
      <c r="C870" s="166"/>
      <c r="S870" s="166"/>
      <c r="Z870" s="166"/>
    </row>
    <row r="871">
      <c r="C871" s="166"/>
      <c r="S871" s="166"/>
      <c r="Z871" s="166"/>
    </row>
    <row r="872">
      <c r="C872" s="166"/>
      <c r="S872" s="166"/>
      <c r="Z872" s="166"/>
    </row>
    <row r="873">
      <c r="C873" s="166"/>
      <c r="S873" s="166"/>
      <c r="Z873" s="166"/>
    </row>
    <row r="874">
      <c r="C874" s="166"/>
      <c r="S874" s="166"/>
      <c r="Z874" s="166"/>
    </row>
    <row r="875">
      <c r="C875" s="166"/>
      <c r="S875" s="166"/>
      <c r="Z875" s="166"/>
    </row>
    <row r="876">
      <c r="C876" s="166"/>
      <c r="S876" s="166"/>
      <c r="Z876" s="166"/>
    </row>
    <row r="877">
      <c r="C877" s="166"/>
      <c r="S877" s="166"/>
      <c r="Z877" s="166"/>
    </row>
    <row r="878">
      <c r="C878" s="166"/>
      <c r="S878" s="166"/>
      <c r="Z878" s="166"/>
    </row>
    <row r="879">
      <c r="C879" s="166"/>
      <c r="S879" s="166"/>
      <c r="Z879" s="166"/>
    </row>
    <row r="880">
      <c r="C880" s="166"/>
      <c r="S880" s="166"/>
      <c r="Z880" s="166"/>
    </row>
    <row r="881">
      <c r="C881" s="166"/>
      <c r="S881" s="166"/>
      <c r="Z881" s="166"/>
    </row>
    <row r="882">
      <c r="C882" s="166"/>
      <c r="S882" s="166"/>
      <c r="Z882" s="166"/>
    </row>
    <row r="883">
      <c r="C883" s="166"/>
      <c r="S883" s="166"/>
      <c r="Z883" s="166"/>
    </row>
    <row r="884">
      <c r="C884" s="166"/>
      <c r="S884" s="166"/>
      <c r="Z884" s="166"/>
    </row>
    <row r="885">
      <c r="C885" s="166"/>
      <c r="S885" s="166"/>
      <c r="Z885" s="166"/>
    </row>
    <row r="886">
      <c r="C886" s="166"/>
      <c r="S886" s="166"/>
      <c r="Z886" s="166"/>
    </row>
    <row r="887">
      <c r="C887" s="166"/>
      <c r="S887" s="166"/>
      <c r="Z887" s="166"/>
    </row>
    <row r="888">
      <c r="C888" s="166"/>
      <c r="S888" s="166"/>
      <c r="Z888" s="166"/>
    </row>
    <row r="889">
      <c r="C889" s="166"/>
      <c r="S889" s="166"/>
      <c r="Z889" s="166"/>
    </row>
    <row r="890">
      <c r="C890" s="166"/>
      <c r="S890" s="166"/>
      <c r="Z890" s="166"/>
    </row>
    <row r="891">
      <c r="C891" s="166"/>
      <c r="S891" s="166"/>
      <c r="Z891" s="166"/>
    </row>
    <row r="892">
      <c r="C892" s="166"/>
      <c r="S892" s="166"/>
      <c r="Z892" s="166"/>
    </row>
    <row r="893">
      <c r="C893" s="166"/>
      <c r="S893" s="166"/>
      <c r="Z893" s="166"/>
    </row>
    <row r="894">
      <c r="C894" s="166"/>
      <c r="S894" s="166"/>
      <c r="Z894" s="166"/>
    </row>
    <row r="895">
      <c r="C895" s="166"/>
      <c r="S895" s="166"/>
      <c r="Z895" s="166"/>
    </row>
    <row r="896">
      <c r="C896" s="166"/>
      <c r="S896" s="166"/>
      <c r="Z896" s="166"/>
    </row>
    <row r="897">
      <c r="C897" s="166"/>
      <c r="S897" s="166"/>
      <c r="Z897" s="166"/>
    </row>
    <row r="898">
      <c r="C898" s="166"/>
      <c r="S898" s="166"/>
      <c r="Z898" s="166"/>
    </row>
    <row r="899">
      <c r="C899" s="166"/>
      <c r="S899" s="166"/>
      <c r="Z899" s="166"/>
    </row>
    <row r="900">
      <c r="C900" s="166"/>
      <c r="S900" s="166"/>
      <c r="Z900" s="166"/>
    </row>
    <row r="901">
      <c r="C901" s="166"/>
      <c r="S901" s="166"/>
      <c r="Z901" s="166"/>
    </row>
    <row r="902">
      <c r="C902" s="166"/>
      <c r="S902" s="166"/>
      <c r="Z902" s="166"/>
    </row>
    <row r="903">
      <c r="C903" s="166"/>
      <c r="S903" s="166"/>
      <c r="Z903" s="166"/>
    </row>
    <row r="904">
      <c r="C904" s="166"/>
      <c r="S904" s="166"/>
      <c r="Z904" s="166"/>
    </row>
    <row r="905">
      <c r="C905" s="166"/>
      <c r="S905" s="166"/>
      <c r="Z905" s="166"/>
    </row>
    <row r="906">
      <c r="C906" s="166"/>
      <c r="S906" s="166"/>
      <c r="Z906" s="166"/>
    </row>
    <row r="907">
      <c r="C907" s="166"/>
      <c r="S907" s="166"/>
      <c r="Z907" s="166"/>
    </row>
    <row r="908">
      <c r="C908" s="166"/>
      <c r="S908" s="166"/>
      <c r="Z908" s="166"/>
    </row>
    <row r="909">
      <c r="C909" s="166"/>
      <c r="S909" s="166"/>
      <c r="Z909" s="166"/>
    </row>
    <row r="910">
      <c r="C910" s="166"/>
      <c r="S910" s="166"/>
      <c r="Z910" s="166"/>
    </row>
    <row r="911">
      <c r="C911" s="166"/>
      <c r="S911" s="166"/>
      <c r="Z911" s="166"/>
    </row>
    <row r="912">
      <c r="C912" s="166"/>
      <c r="S912" s="166"/>
      <c r="Z912" s="166"/>
    </row>
    <row r="913">
      <c r="C913" s="166"/>
      <c r="S913" s="166"/>
      <c r="Z913" s="166"/>
    </row>
    <row r="914">
      <c r="C914" s="166"/>
      <c r="S914" s="166"/>
      <c r="Z914" s="166"/>
    </row>
    <row r="915">
      <c r="C915" s="166"/>
      <c r="S915" s="166"/>
      <c r="Z915" s="166"/>
    </row>
    <row r="916">
      <c r="C916" s="166"/>
      <c r="S916" s="166"/>
      <c r="Z916" s="166"/>
    </row>
    <row r="917">
      <c r="C917" s="166"/>
      <c r="S917" s="166"/>
      <c r="Z917" s="166"/>
    </row>
    <row r="918">
      <c r="C918" s="166"/>
      <c r="S918" s="166"/>
      <c r="Z918" s="166"/>
    </row>
    <row r="919">
      <c r="C919" s="166"/>
      <c r="S919" s="166"/>
      <c r="Z919" s="166"/>
    </row>
    <row r="920">
      <c r="C920" s="166"/>
      <c r="S920" s="166"/>
      <c r="Z920" s="166"/>
    </row>
    <row r="921">
      <c r="C921" s="166"/>
      <c r="S921" s="166"/>
      <c r="Z921" s="166"/>
    </row>
    <row r="922">
      <c r="C922" s="166"/>
      <c r="S922" s="166"/>
      <c r="Z922" s="166"/>
    </row>
    <row r="923">
      <c r="C923" s="166"/>
      <c r="S923" s="166"/>
      <c r="Z923" s="166"/>
    </row>
    <row r="924">
      <c r="C924" s="166"/>
      <c r="S924" s="166"/>
      <c r="Z924" s="166"/>
    </row>
    <row r="925">
      <c r="C925" s="166"/>
      <c r="S925" s="166"/>
      <c r="Z925" s="166"/>
    </row>
    <row r="926">
      <c r="C926" s="166"/>
      <c r="S926" s="166"/>
      <c r="Z926" s="166"/>
    </row>
    <row r="927">
      <c r="C927" s="166"/>
      <c r="S927" s="166"/>
      <c r="Z927" s="166"/>
    </row>
    <row r="928">
      <c r="C928" s="166"/>
      <c r="S928" s="166"/>
      <c r="Z928" s="166"/>
    </row>
    <row r="929">
      <c r="C929" s="166"/>
      <c r="S929" s="166"/>
      <c r="Z929" s="166"/>
    </row>
    <row r="930">
      <c r="C930" s="166"/>
      <c r="S930" s="166"/>
      <c r="Z930" s="166"/>
    </row>
    <row r="931">
      <c r="C931" s="166"/>
      <c r="S931" s="166"/>
      <c r="Z931" s="166"/>
    </row>
    <row r="932">
      <c r="C932" s="166"/>
      <c r="S932" s="166"/>
      <c r="Z932" s="166"/>
    </row>
    <row r="933">
      <c r="C933" s="166"/>
      <c r="S933" s="166"/>
      <c r="Z933" s="166"/>
    </row>
    <row r="934">
      <c r="C934" s="166"/>
      <c r="S934" s="166"/>
      <c r="Z934" s="166"/>
    </row>
    <row r="935">
      <c r="C935" s="166"/>
      <c r="S935" s="166"/>
      <c r="Z935" s="166"/>
    </row>
    <row r="936">
      <c r="C936" s="166"/>
      <c r="S936" s="166"/>
      <c r="Z936" s="166"/>
    </row>
    <row r="937">
      <c r="C937" s="166"/>
      <c r="S937" s="166"/>
      <c r="Z937" s="166"/>
    </row>
    <row r="938">
      <c r="C938" s="166"/>
      <c r="S938" s="166"/>
      <c r="Z938" s="166"/>
    </row>
    <row r="939">
      <c r="C939" s="166"/>
      <c r="S939" s="166"/>
      <c r="Z939" s="166"/>
    </row>
    <row r="940">
      <c r="C940" s="166"/>
      <c r="S940" s="166"/>
      <c r="Z940" s="166"/>
    </row>
    <row r="941">
      <c r="C941" s="166"/>
      <c r="S941" s="166"/>
      <c r="Z941" s="166"/>
    </row>
    <row r="942">
      <c r="C942" s="166"/>
      <c r="S942" s="166"/>
      <c r="Z942" s="166"/>
    </row>
    <row r="943">
      <c r="C943" s="166"/>
      <c r="S943" s="166"/>
      <c r="Z943" s="166"/>
    </row>
    <row r="944">
      <c r="C944" s="166"/>
      <c r="S944" s="166"/>
      <c r="Z944" s="166"/>
    </row>
    <row r="945">
      <c r="C945" s="166"/>
      <c r="S945" s="166"/>
      <c r="Z945" s="166"/>
    </row>
    <row r="946">
      <c r="C946" s="166"/>
      <c r="S946" s="166"/>
      <c r="Z946" s="166"/>
    </row>
    <row r="947">
      <c r="C947" s="166"/>
      <c r="S947" s="166"/>
      <c r="Z947" s="166"/>
    </row>
    <row r="948">
      <c r="C948" s="166"/>
      <c r="S948" s="166"/>
      <c r="Z948" s="166"/>
    </row>
    <row r="949">
      <c r="C949" s="166"/>
      <c r="S949" s="166"/>
      <c r="Z949" s="166"/>
    </row>
    <row r="950">
      <c r="C950" s="166"/>
      <c r="S950" s="166"/>
      <c r="Z950" s="166"/>
    </row>
    <row r="951">
      <c r="C951" s="166"/>
      <c r="S951" s="166"/>
      <c r="Z951" s="166"/>
    </row>
    <row r="952">
      <c r="C952" s="166"/>
      <c r="S952" s="166"/>
      <c r="Z952" s="166"/>
    </row>
    <row r="953">
      <c r="C953" s="166"/>
      <c r="S953" s="166"/>
      <c r="Z953" s="166"/>
    </row>
    <row r="954">
      <c r="C954" s="166"/>
      <c r="S954" s="166"/>
      <c r="Z954" s="166"/>
    </row>
    <row r="955">
      <c r="C955" s="166"/>
      <c r="S955" s="166"/>
      <c r="Z955" s="166"/>
    </row>
    <row r="956">
      <c r="C956" s="166"/>
      <c r="S956" s="166"/>
      <c r="Z956" s="166"/>
    </row>
    <row r="957">
      <c r="C957" s="166"/>
      <c r="S957" s="166"/>
      <c r="Z957" s="166"/>
    </row>
    <row r="958">
      <c r="C958" s="166"/>
      <c r="S958" s="166"/>
      <c r="Z958" s="166"/>
    </row>
    <row r="959">
      <c r="C959" s="166"/>
      <c r="S959" s="166"/>
      <c r="Z959" s="166"/>
    </row>
    <row r="960">
      <c r="C960" s="166"/>
      <c r="S960" s="166"/>
      <c r="Z960" s="166"/>
    </row>
    <row r="961">
      <c r="C961" s="166"/>
      <c r="S961" s="166"/>
      <c r="Z961" s="166"/>
    </row>
    <row r="962">
      <c r="C962" s="166"/>
      <c r="S962" s="166"/>
      <c r="Z962" s="166"/>
    </row>
    <row r="963">
      <c r="C963" s="166"/>
      <c r="S963" s="166"/>
      <c r="Z963" s="166"/>
    </row>
    <row r="964">
      <c r="C964" s="166"/>
      <c r="S964" s="166"/>
      <c r="Z964" s="166"/>
    </row>
    <row r="965">
      <c r="C965" s="166"/>
      <c r="S965" s="166"/>
      <c r="Z965" s="166"/>
    </row>
    <row r="966">
      <c r="C966" s="166"/>
      <c r="S966" s="166"/>
      <c r="Z966" s="166"/>
    </row>
    <row r="967">
      <c r="C967" s="166"/>
      <c r="S967" s="166"/>
      <c r="Z967" s="166"/>
    </row>
    <row r="968">
      <c r="C968" s="166"/>
      <c r="S968" s="166"/>
      <c r="Z968" s="166"/>
    </row>
    <row r="969">
      <c r="C969" s="166"/>
      <c r="S969" s="166"/>
      <c r="Z969" s="166"/>
    </row>
    <row r="970">
      <c r="C970" s="166"/>
      <c r="S970" s="166"/>
      <c r="Z970" s="166"/>
    </row>
    <row r="971">
      <c r="C971" s="166"/>
      <c r="S971" s="166"/>
      <c r="Z971" s="166"/>
    </row>
    <row r="972">
      <c r="C972" s="166"/>
      <c r="S972" s="166"/>
      <c r="Z972" s="166"/>
    </row>
    <row r="973">
      <c r="C973" s="166"/>
      <c r="S973" s="166"/>
      <c r="Z973" s="166"/>
    </row>
    <row r="974">
      <c r="C974" s="166"/>
      <c r="S974" s="166"/>
      <c r="Z974" s="166"/>
    </row>
    <row r="975">
      <c r="C975" s="166"/>
      <c r="S975" s="166"/>
      <c r="Z975" s="166"/>
    </row>
    <row r="976">
      <c r="C976" s="166"/>
      <c r="S976" s="166"/>
      <c r="Z976" s="166"/>
    </row>
    <row r="977">
      <c r="C977" s="166"/>
      <c r="S977" s="166"/>
      <c r="Z977" s="166"/>
    </row>
    <row r="978">
      <c r="C978" s="166"/>
      <c r="S978" s="166"/>
      <c r="Z978" s="166"/>
    </row>
    <row r="979">
      <c r="C979" s="166"/>
      <c r="S979" s="166"/>
      <c r="Z979" s="166"/>
    </row>
    <row r="980">
      <c r="C980" s="166"/>
      <c r="S980" s="166"/>
      <c r="Z980" s="166"/>
    </row>
    <row r="981">
      <c r="C981" s="166"/>
      <c r="S981" s="166"/>
      <c r="Z981" s="166"/>
    </row>
    <row r="982">
      <c r="C982" s="166"/>
      <c r="S982" s="166"/>
      <c r="Z982" s="166"/>
    </row>
    <row r="983">
      <c r="C983" s="166"/>
      <c r="S983" s="166"/>
      <c r="Z983" s="166"/>
    </row>
    <row r="984">
      <c r="C984" s="166"/>
      <c r="S984" s="166"/>
      <c r="Z984" s="166"/>
    </row>
    <row r="985">
      <c r="C985" s="166"/>
      <c r="S985" s="166"/>
      <c r="Z985" s="166"/>
    </row>
    <row r="986">
      <c r="C986" s="166"/>
      <c r="S986" s="166"/>
      <c r="Z986" s="166"/>
    </row>
    <row r="987">
      <c r="C987" s="166"/>
      <c r="S987" s="166"/>
      <c r="Z987" s="166"/>
    </row>
    <row r="988">
      <c r="C988" s="166"/>
      <c r="S988" s="166"/>
      <c r="Z988" s="166"/>
    </row>
    <row r="989">
      <c r="C989" s="166"/>
      <c r="S989" s="166"/>
      <c r="Z989" s="166"/>
    </row>
    <row r="990">
      <c r="C990" s="166"/>
      <c r="S990" s="166"/>
      <c r="Z990" s="166"/>
    </row>
    <row r="991">
      <c r="C991" s="166"/>
      <c r="S991" s="166"/>
      <c r="Z991" s="166"/>
    </row>
    <row r="992">
      <c r="C992" s="166"/>
      <c r="S992" s="166"/>
      <c r="Z992" s="166"/>
    </row>
    <row r="993">
      <c r="C993" s="166"/>
      <c r="S993" s="166"/>
      <c r="Z993" s="166"/>
    </row>
    <row r="994">
      <c r="C994" s="166"/>
      <c r="S994" s="166"/>
      <c r="Z994" s="166"/>
    </row>
    <row r="995">
      <c r="C995" s="166"/>
      <c r="S995" s="166"/>
      <c r="Z995" s="166"/>
    </row>
    <row r="996">
      <c r="C996" s="166"/>
      <c r="S996" s="166"/>
      <c r="Z996" s="166"/>
    </row>
    <row r="997">
      <c r="C997" s="166"/>
      <c r="S997" s="166"/>
      <c r="Z997" s="166"/>
    </row>
    <row r="998">
      <c r="C998" s="166"/>
      <c r="S998" s="166"/>
      <c r="Z998" s="166"/>
    </row>
    <row r="999">
      <c r="C999" s="166"/>
      <c r="S999" s="166"/>
      <c r="Z999" s="166"/>
    </row>
    <row r="1000">
      <c r="C1000" s="166"/>
      <c r="S1000" s="166"/>
      <c r="Z1000" s="166"/>
    </row>
  </sheetData>
  <hyperlinks>
    <hyperlink r:id="rId1" ref="A2"/>
    <hyperlink r:id="rId2" ref="B2"/>
    <hyperlink r:id="rId3" ref="R2"/>
    <hyperlink r:id="rId4" ref="Y2"/>
    <hyperlink r:id="rId5" ref="B3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75"/>
    <col customWidth="1" min="9" max="9" width="17.13"/>
  </cols>
  <sheetData>
    <row r="1">
      <c r="Z1" s="73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</row>
    <row r="2">
      <c r="A2" s="180"/>
      <c r="B2" s="181"/>
      <c r="C2" s="181"/>
      <c r="D2" s="181"/>
      <c r="E2" s="181"/>
      <c r="F2" s="182" t="s">
        <v>14205</v>
      </c>
      <c r="G2" s="183"/>
      <c r="H2" s="184" t="s">
        <v>14206</v>
      </c>
      <c r="I2" s="181"/>
      <c r="J2" s="181"/>
      <c r="K2" s="185"/>
      <c r="L2" s="184" t="s">
        <v>77</v>
      </c>
      <c r="M2" s="181"/>
      <c r="N2" s="181"/>
      <c r="O2" s="181"/>
      <c r="P2" s="181"/>
      <c r="Q2" s="181"/>
      <c r="R2" s="181"/>
      <c r="S2" s="181"/>
      <c r="T2" s="181"/>
      <c r="U2" s="181"/>
      <c r="V2" s="183"/>
      <c r="Z2" s="76"/>
    </row>
    <row r="3">
      <c r="A3" s="186" t="s">
        <v>67</v>
      </c>
      <c r="B3" s="187" t="s">
        <v>68</v>
      </c>
      <c r="C3" s="187" t="s">
        <v>70</v>
      </c>
      <c r="D3" s="187" t="s">
        <v>72</v>
      </c>
      <c r="E3" s="187" t="s">
        <v>73</v>
      </c>
      <c r="F3" s="188" t="s">
        <v>14207</v>
      </c>
      <c r="G3" s="189" t="s">
        <v>14208</v>
      </c>
      <c r="H3" s="187" t="s">
        <v>14209</v>
      </c>
      <c r="I3" s="187" t="s">
        <v>14210</v>
      </c>
      <c r="J3" s="187" t="s">
        <v>76</v>
      </c>
      <c r="K3" s="190" t="s">
        <v>14211</v>
      </c>
      <c r="L3" s="187" t="s">
        <v>14212</v>
      </c>
      <c r="M3" s="187" t="s">
        <v>14213</v>
      </c>
      <c r="N3" s="187" t="s">
        <v>14214</v>
      </c>
      <c r="O3" s="187" t="s">
        <v>14215</v>
      </c>
      <c r="P3" s="187" t="s">
        <v>14216</v>
      </c>
      <c r="Q3" s="187" t="s">
        <v>30</v>
      </c>
      <c r="R3" s="187" t="s">
        <v>14217</v>
      </c>
      <c r="S3" s="187" t="s">
        <v>23</v>
      </c>
      <c r="T3" s="187" t="s">
        <v>27</v>
      </c>
      <c r="U3" s="187" t="s">
        <v>14218</v>
      </c>
      <c r="V3" s="189" t="s">
        <v>14219</v>
      </c>
      <c r="Z3" s="76"/>
    </row>
    <row r="4">
      <c r="A4" s="191">
        <v>45763.0</v>
      </c>
      <c r="B4" s="76" t="s">
        <v>2</v>
      </c>
      <c r="C4" s="77">
        <v>6280.0</v>
      </c>
      <c r="D4" s="77" t="s">
        <v>80</v>
      </c>
      <c r="E4" s="76" t="s">
        <v>9</v>
      </c>
      <c r="S4" s="78"/>
      <c r="V4" s="78"/>
      <c r="Z4" s="76"/>
    </row>
    <row r="5">
      <c r="B5" s="76" t="s">
        <v>2</v>
      </c>
      <c r="C5" s="77">
        <v>6280.0</v>
      </c>
      <c r="D5" s="77" t="s">
        <v>80</v>
      </c>
      <c r="E5" s="76" t="s">
        <v>82</v>
      </c>
      <c r="S5" s="78"/>
      <c r="V5" s="78"/>
      <c r="Z5" s="76"/>
    </row>
    <row r="6">
      <c r="B6" s="76" t="s">
        <v>2</v>
      </c>
      <c r="C6" s="77">
        <v>6280.0</v>
      </c>
      <c r="D6" s="77" t="s">
        <v>80</v>
      </c>
      <c r="E6" s="76" t="s">
        <v>83</v>
      </c>
      <c r="S6" s="78"/>
      <c r="V6" s="78"/>
      <c r="Z6" s="76"/>
    </row>
    <row r="7">
      <c r="A7" s="191">
        <v>45764.0</v>
      </c>
      <c r="B7" s="76" t="s">
        <v>2</v>
      </c>
      <c r="C7" s="77">
        <v>6280.0</v>
      </c>
      <c r="D7" s="77" t="s">
        <v>80</v>
      </c>
      <c r="E7" s="76" t="s">
        <v>9</v>
      </c>
      <c r="F7" s="76">
        <v>162.0</v>
      </c>
      <c r="S7" s="78"/>
      <c r="V7" s="78"/>
      <c r="Z7" s="76"/>
    </row>
    <row r="8">
      <c r="B8" s="76" t="s">
        <v>2</v>
      </c>
      <c r="C8" s="77">
        <v>6280.0</v>
      </c>
      <c r="D8" s="77" t="s">
        <v>80</v>
      </c>
      <c r="E8" s="76" t="s">
        <v>83</v>
      </c>
      <c r="F8" s="76">
        <v>180.0</v>
      </c>
      <c r="Z8" s="76"/>
    </row>
    <row r="9">
      <c r="B9" s="76" t="s">
        <v>2</v>
      </c>
      <c r="C9" s="77">
        <v>6280.0</v>
      </c>
      <c r="D9" s="77" t="s">
        <v>80</v>
      </c>
      <c r="E9" s="76" t="s">
        <v>82</v>
      </c>
      <c r="F9" s="76">
        <v>150.0</v>
      </c>
      <c r="S9" s="78"/>
      <c r="V9" s="78"/>
      <c r="Z9" s="76"/>
    </row>
    <row r="10">
      <c r="A10" s="75"/>
      <c r="S10" s="78"/>
      <c r="V10" s="78"/>
      <c r="Z10" s="76"/>
    </row>
    <row r="11">
      <c r="A11" s="75"/>
      <c r="S11" s="78"/>
      <c r="V11" s="78"/>
      <c r="Z11" s="76"/>
    </row>
    <row r="12">
      <c r="A12" s="75"/>
      <c r="S12" s="78"/>
      <c r="V12" s="78"/>
      <c r="Z12" s="76"/>
    </row>
    <row r="13">
      <c r="A13" s="75"/>
      <c r="S13" s="78"/>
      <c r="V13" s="78"/>
      <c r="Z13" s="76"/>
    </row>
    <row r="14">
      <c r="A14" s="75"/>
      <c r="S14" s="78"/>
      <c r="V14" s="78"/>
      <c r="Z14" s="76"/>
    </row>
    <row r="15">
      <c r="A15" s="75"/>
      <c r="S15" s="78"/>
      <c r="V15" s="78"/>
      <c r="Z15" s="76"/>
    </row>
    <row r="16">
      <c r="A16" s="192"/>
      <c r="B16" s="193"/>
      <c r="C16" s="193"/>
      <c r="D16" s="193"/>
      <c r="E16" s="193"/>
      <c r="F16" s="194" t="s">
        <v>14205</v>
      </c>
      <c r="G16" s="23"/>
      <c r="H16" s="21"/>
      <c r="I16" s="195"/>
      <c r="J16" s="195"/>
      <c r="K16" s="195"/>
      <c r="L16" s="195"/>
      <c r="M16" s="195"/>
      <c r="N16" s="195"/>
      <c r="O16" s="195"/>
      <c r="P16" s="195"/>
      <c r="Q16" s="196" t="s">
        <v>14206</v>
      </c>
      <c r="R16" s="23"/>
      <c r="S16" s="23"/>
      <c r="T16" s="23"/>
      <c r="U16" s="23"/>
      <c r="V16" s="23"/>
      <c r="W16" s="23"/>
      <c r="X16" s="21"/>
      <c r="Y16" s="197" t="s">
        <v>77</v>
      </c>
      <c r="Z16" s="193"/>
      <c r="AA16" s="193"/>
      <c r="AB16" s="193"/>
      <c r="AC16" s="193"/>
      <c r="AD16" s="193"/>
      <c r="AE16" s="193"/>
      <c r="AF16" s="193"/>
      <c r="AG16" s="193"/>
      <c r="AH16" s="193"/>
      <c r="AI16" s="198"/>
      <c r="AJ16" s="199"/>
      <c r="AK16" s="199"/>
      <c r="AL16" s="199"/>
      <c r="AM16" s="200"/>
      <c r="AN16" s="199"/>
      <c r="AO16" s="199"/>
      <c r="AP16" s="199"/>
      <c r="AQ16" s="199"/>
      <c r="AR16" s="199"/>
      <c r="AS16" s="199"/>
      <c r="AT16" s="199"/>
      <c r="AU16" s="199"/>
    </row>
    <row r="17">
      <c r="A17" s="201" t="s">
        <v>67</v>
      </c>
      <c r="B17" s="202" t="s">
        <v>68</v>
      </c>
      <c r="C17" s="202" t="s">
        <v>70</v>
      </c>
      <c r="D17" s="202" t="s">
        <v>72</v>
      </c>
      <c r="E17" s="202" t="s">
        <v>73</v>
      </c>
      <c r="F17" s="203" t="s">
        <v>14207</v>
      </c>
      <c r="G17" s="202" t="s">
        <v>14208</v>
      </c>
      <c r="H17" s="204" t="s">
        <v>14220</v>
      </c>
      <c r="I17" s="200" t="s">
        <v>14221</v>
      </c>
      <c r="J17" s="200" t="s">
        <v>14222</v>
      </c>
      <c r="K17" s="200" t="s">
        <v>14223</v>
      </c>
      <c r="L17" s="200" t="s">
        <v>14224</v>
      </c>
      <c r="M17" s="200" t="s">
        <v>4</v>
      </c>
      <c r="N17" s="200" t="s">
        <v>14225</v>
      </c>
      <c r="O17" s="200" t="s">
        <v>14226</v>
      </c>
      <c r="P17" s="205" t="s">
        <v>14227</v>
      </c>
      <c r="Q17" s="202" t="s">
        <v>14209</v>
      </c>
      <c r="R17" s="200" t="s">
        <v>14228</v>
      </c>
      <c r="S17" s="200" t="s">
        <v>14211</v>
      </c>
      <c r="T17" s="202" t="s">
        <v>14210</v>
      </c>
      <c r="U17" s="202" t="s">
        <v>14229</v>
      </c>
      <c r="V17" s="202" t="s">
        <v>14230</v>
      </c>
      <c r="W17" s="202" t="s">
        <v>14231</v>
      </c>
      <c r="X17" s="202" t="s">
        <v>76</v>
      </c>
      <c r="Y17" s="202" t="s">
        <v>14212</v>
      </c>
      <c r="Z17" s="202" t="s">
        <v>14213</v>
      </c>
      <c r="AA17" s="202" t="s">
        <v>14214</v>
      </c>
      <c r="AB17" s="202" t="s">
        <v>14215</v>
      </c>
      <c r="AC17" s="202" t="s">
        <v>14216</v>
      </c>
      <c r="AD17" s="202" t="s">
        <v>30</v>
      </c>
      <c r="AE17" s="202" t="s">
        <v>14217</v>
      </c>
      <c r="AF17" s="202" t="s">
        <v>23</v>
      </c>
      <c r="AG17" s="202" t="s">
        <v>27</v>
      </c>
      <c r="AH17" s="202" t="s">
        <v>14218</v>
      </c>
      <c r="AI17" s="204" t="s">
        <v>14219</v>
      </c>
      <c r="AM17" s="200"/>
      <c r="AN17" s="199"/>
      <c r="AO17" s="199"/>
      <c r="AP17" s="199"/>
      <c r="AQ17" s="199"/>
      <c r="AR17" s="199"/>
      <c r="AS17" s="199"/>
      <c r="AT17" s="199"/>
      <c r="AU17" s="199"/>
    </row>
    <row r="18">
      <c r="A18" s="206">
        <v>45762.0</v>
      </c>
      <c r="B18" s="197" t="s">
        <v>78</v>
      </c>
      <c r="C18" s="197">
        <v>324.0</v>
      </c>
      <c r="D18" s="197" t="s">
        <v>14232</v>
      </c>
      <c r="E18" s="197" t="s">
        <v>447</v>
      </c>
      <c r="F18" s="197">
        <v>88.0</v>
      </c>
      <c r="G18" s="197">
        <v>88.0</v>
      </c>
      <c r="H18" s="198">
        <f>G18+G19</f>
        <v>180</v>
      </c>
      <c r="I18" s="197">
        <f>CEILING((H18/K18),1)/2</f>
        <v>9</v>
      </c>
      <c r="J18" s="197"/>
      <c r="K18" s="197">
        <v>10.0</v>
      </c>
      <c r="L18" s="197">
        <v>10.0</v>
      </c>
      <c r="M18" s="197"/>
      <c r="N18" s="197"/>
      <c r="O18" s="197"/>
      <c r="P18" s="207"/>
      <c r="Q18" s="197">
        <v>82.0</v>
      </c>
      <c r="R18" s="208"/>
      <c r="S18" s="208"/>
      <c r="T18" s="197">
        <f>H18-Q18</f>
        <v>98</v>
      </c>
      <c r="U18" s="197">
        <v>13.0</v>
      </c>
      <c r="V18" s="209">
        <f>100*U18/Q18</f>
        <v>15.85365854</v>
      </c>
      <c r="W18" s="209">
        <f>(T18/H18)*100</f>
        <v>54.44444444</v>
      </c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7"/>
      <c r="AN18" s="193"/>
      <c r="AO18" s="193"/>
      <c r="AP18" s="193"/>
      <c r="AQ18" s="193"/>
      <c r="AR18" s="193"/>
      <c r="AS18" s="193"/>
      <c r="AT18" s="193"/>
      <c r="AU18" s="198"/>
    </row>
    <row r="19">
      <c r="A19" s="210"/>
      <c r="B19" s="202" t="s">
        <v>78</v>
      </c>
      <c r="C19" s="202">
        <v>324.0</v>
      </c>
      <c r="D19" s="202" t="s">
        <v>14232</v>
      </c>
      <c r="E19" s="202" t="s">
        <v>438</v>
      </c>
      <c r="F19" s="202">
        <v>92.0</v>
      </c>
      <c r="G19" s="202">
        <v>92.0</v>
      </c>
      <c r="H19" s="211"/>
      <c r="I19" s="212"/>
      <c r="J19" s="202"/>
      <c r="K19" s="212"/>
      <c r="L19" s="212"/>
      <c r="M19" s="202"/>
      <c r="N19" s="202"/>
      <c r="O19" s="202"/>
      <c r="P19" s="204"/>
      <c r="Q19" s="212"/>
      <c r="R19" s="213"/>
      <c r="S19" s="213">
        <f t="shared" ref="S19:S24" si="1">100* Q19/G19</f>
        <v>0</v>
      </c>
      <c r="T19" s="212"/>
      <c r="U19" s="212"/>
      <c r="V19" s="212"/>
      <c r="W19" s="212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02"/>
      <c r="AN19" s="214"/>
      <c r="AO19" s="214"/>
      <c r="AP19" s="214"/>
      <c r="AQ19" s="214"/>
      <c r="AR19" s="214"/>
      <c r="AS19" s="214"/>
      <c r="AT19" s="214"/>
      <c r="AU19" s="215"/>
    </row>
    <row r="20">
      <c r="A20" s="206">
        <v>45763.0</v>
      </c>
      <c r="B20" s="197" t="s">
        <v>78</v>
      </c>
      <c r="C20" s="197">
        <v>324.0</v>
      </c>
      <c r="D20" s="197" t="s">
        <v>14232</v>
      </c>
      <c r="E20" s="197" t="s">
        <v>447</v>
      </c>
      <c r="F20" s="197">
        <v>76.0</v>
      </c>
      <c r="G20" s="197">
        <v>76.0</v>
      </c>
      <c r="H20" s="198">
        <f>G20+G21</f>
        <v>181</v>
      </c>
      <c r="I20" s="193"/>
      <c r="J20" s="199"/>
      <c r="K20" s="193"/>
      <c r="L20" s="193"/>
      <c r="M20" s="193"/>
      <c r="N20" s="193"/>
      <c r="O20" s="193"/>
      <c r="P20" s="198"/>
      <c r="Q20" s="76">
        <v>52.0</v>
      </c>
      <c r="R20" s="216">
        <v>117.0</v>
      </c>
      <c r="S20" s="217">
        <f t="shared" si="1"/>
        <v>68.42105263</v>
      </c>
      <c r="T20" s="199">
        <f t="shared" ref="T20:T24" si="2">G20-Q20</f>
        <v>24</v>
      </c>
      <c r="U20" s="197">
        <v>3.0</v>
      </c>
      <c r="V20" s="218">
        <f t="shared" ref="V20:V21" si="3">100*U20/Q20</f>
        <v>5.769230769</v>
      </c>
      <c r="W20" s="217">
        <f t="shared" ref="W20:W21" si="4">(T20/G20)*100</f>
        <v>31.57894737</v>
      </c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7"/>
      <c r="AN20" s="193"/>
      <c r="AO20" s="193"/>
      <c r="AP20" s="193"/>
      <c r="AQ20" s="193"/>
      <c r="AR20" s="193"/>
      <c r="AS20" s="193"/>
      <c r="AT20" s="193"/>
      <c r="AU20" s="198"/>
    </row>
    <row r="21">
      <c r="A21" s="210"/>
      <c r="B21" s="202" t="s">
        <v>78</v>
      </c>
      <c r="C21" s="202">
        <v>324.0</v>
      </c>
      <c r="D21" s="202" t="s">
        <v>14232</v>
      </c>
      <c r="E21" s="202" t="s">
        <v>438</v>
      </c>
      <c r="F21" s="202">
        <v>105.0</v>
      </c>
      <c r="G21" s="202">
        <v>105.0</v>
      </c>
      <c r="H21" s="211"/>
      <c r="I21" s="212"/>
      <c r="J21" s="214"/>
      <c r="K21" s="214"/>
      <c r="L21" s="214"/>
      <c r="M21" s="214"/>
      <c r="N21" s="214"/>
      <c r="O21" s="214"/>
      <c r="P21" s="215"/>
      <c r="Q21" s="202">
        <v>65.0</v>
      </c>
      <c r="R21" s="212"/>
      <c r="S21" s="219">
        <f t="shared" si="1"/>
        <v>61.9047619</v>
      </c>
      <c r="T21" s="214">
        <f t="shared" si="2"/>
        <v>40</v>
      </c>
      <c r="U21" s="202">
        <v>6.0</v>
      </c>
      <c r="V21" s="220">
        <f t="shared" si="3"/>
        <v>9.230769231</v>
      </c>
      <c r="W21" s="219">
        <f t="shared" si="4"/>
        <v>38.0952381</v>
      </c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02"/>
      <c r="AN21" s="214"/>
      <c r="AO21" s="214"/>
      <c r="AP21" s="214"/>
      <c r="AQ21" s="214"/>
      <c r="AR21" s="214"/>
      <c r="AS21" s="214"/>
      <c r="AT21" s="214"/>
      <c r="AU21" s="215"/>
    </row>
    <row r="22">
      <c r="A22" s="206">
        <v>45764.0</v>
      </c>
      <c r="B22" s="202" t="s">
        <v>78</v>
      </c>
      <c r="C22" s="77">
        <v>6280.0</v>
      </c>
      <c r="D22" s="77" t="s">
        <v>80</v>
      </c>
      <c r="E22" s="202" t="s">
        <v>82</v>
      </c>
      <c r="F22" s="200">
        <v>51.0</v>
      </c>
      <c r="G22" s="200">
        <v>51.0</v>
      </c>
      <c r="H22" s="200">
        <v>315.0</v>
      </c>
      <c r="I22" s="200">
        <f>CEILING((H22/K22),1)/2</f>
        <v>16</v>
      </c>
      <c r="J22" s="200">
        <f>CEILING((R22/K22),1)/2</f>
        <v>11</v>
      </c>
      <c r="K22" s="200">
        <v>10.0</v>
      </c>
      <c r="L22" s="200">
        <v>13.0</v>
      </c>
      <c r="M22" s="200">
        <v>11.0</v>
      </c>
      <c r="N22" s="199"/>
      <c r="O22" s="199"/>
      <c r="P22" s="199"/>
      <c r="Q22" s="200">
        <v>27.0</v>
      </c>
      <c r="R22" s="216">
        <f>sum(Q22:Q23,Q24)</f>
        <v>217</v>
      </c>
      <c r="S22" s="219">
        <f t="shared" si="1"/>
        <v>52.94117647</v>
      </c>
      <c r="T22" s="214">
        <f t="shared" si="2"/>
        <v>24</v>
      </c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200"/>
      <c r="AN22" s="199"/>
      <c r="AO22" s="199"/>
      <c r="AP22" s="199"/>
      <c r="AQ22" s="199"/>
      <c r="AR22" s="199"/>
      <c r="AS22" s="199"/>
      <c r="AT22" s="199"/>
      <c r="AU22" s="199"/>
    </row>
    <row r="23">
      <c r="A23" s="221"/>
      <c r="B23" s="202" t="s">
        <v>78</v>
      </c>
      <c r="C23" s="77">
        <v>6280.0</v>
      </c>
      <c r="D23" s="77" t="s">
        <v>80</v>
      </c>
      <c r="E23" s="202" t="s">
        <v>9</v>
      </c>
      <c r="F23" s="200">
        <v>144.0</v>
      </c>
      <c r="G23" s="200">
        <v>144.0</v>
      </c>
      <c r="N23" s="199"/>
      <c r="O23" s="199"/>
      <c r="P23" s="199"/>
      <c r="Q23" s="200">
        <v>120.0</v>
      </c>
      <c r="S23" s="219">
        <f t="shared" si="1"/>
        <v>83.33333333</v>
      </c>
      <c r="T23" s="214">
        <f t="shared" si="2"/>
        <v>24</v>
      </c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200"/>
      <c r="AN23" s="199"/>
      <c r="AO23" s="199"/>
      <c r="AP23" s="199"/>
      <c r="AQ23" s="199"/>
      <c r="AR23" s="199"/>
      <c r="AS23" s="199"/>
      <c r="AT23" s="199"/>
      <c r="AU23" s="199"/>
    </row>
    <row r="24">
      <c r="A24" s="210"/>
      <c r="B24" s="202" t="s">
        <v>78</v>
      </c>
      <c r="C24" s="77">
        <v>6280.0</v>
      </c>
      <c r="D24" s="77" t="s">
        <v>80</v>
      </c>
      <c r="E24" s="202" t="s">
        <v>83</v>
      </c>
      <c r="F24" s="200">
        <v>120.0</v>
      </c>
      <c r="G24" s="200">
        <v>120.0</v>
      </c>
      <c r="N24" s="199"/>
      <c r="O24" s="199"/>
      <c r="P24" s="199"/>
      <c r="Q24" s="200">
        <v>70.0</v>
      </c>
      <c r="S24" s="219">
        <f t="shared" si="1"/>
        <v>58.33333333</v>
      </c>
      <c r="T24" s="214">
        <f t="shared" si="2"/>
        <v>50</v>
      </c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200"/>
      <c r="AN24" s="199"/>
      <c r="AO24" s="199"/>
      <c r="AP24" s="199"/>
      <c r="AQ24" s="199"/>
      <c r="AR24" s="199"/>
      <c r="AS24" s="199"/>
      <c r="AT24" s="199"/>
      <c r="AU24" s="199"/>
    </row>
    <row r="25">
      <c r="V25" s="78"/>
    </row>
    <row r="26">
      <c r="V26" s="78"/>
    </row>
    <row r="27">
      <c r="V27" s="78"/>
    </row>
    <row r="28">
      <c r="V28" s="78"/>
    </row>
    <row r="29">
      <c r="A29" s="206">
        <v>45764.0</v>
      </c>
      <c r="B29" s="202" t="s">
        <v>2</v>
      </c>
      <c r="C29" s="77">
        <v>6280.0</v>
      </c>
      <c r="D29" s="77" t="s">
        <v>80</v>
      </c>
      <c r="E29" s="202" t="s">
        <v>9</v>
      </c>
      <c r="F29" s="200">
        <v>162.0</v>
      </c>
      <c r="G29" s="200">
        <v>162.0</v>
      </c>
      <c r="H29" s="200">
        <f>sum(G29:G31)</f>
        <v>492</v>
      </c>
      <c r="I29" s="200">
        <f>CEILING((H29/K29),1)/2</f>
        <v>25</v>
      </c>
      <c r="J29" s="200">
        <f>CEILING((R29/K29),1)/2</f>
        <v>18.5</v>
      </c>
      <c r="K29" s="200">
        <v>10.0</v>
      </c>
      <c r="L29" s="200">
        <v>13.0</v>
      </c>
      <c r="M29" s="200">
        <v>11.0</v>
      </c>
      <c r="N29" s="199"/>
      <c r="O29" s="199"/>
      <c r="P29" s="199"/>
      <c r="Q29" s="200">
        <v>84.0</v>
      </c>
      <c r="R29" s="216">
        <v>370.0</v>
      </c>
      <c r="S29" s="219">
        <f t="shared" ref="S29:S31" si="5">100* Q29/G29</f>
        <v>51.85185185</v>
      </c>
      <c r="T29" s="214">
        <f t="shared" ref="T29:T31" si="6">G29-Q29</f>
        <v>78</v>
      </c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200"/>
      <c r="AN29" s="199"/>
      <c r="AO29" s="199"/>
      <c r="AP29" s="199"/>
      <c r="AQ29" s="199"/>
      <c r="AR29" s="199"/>
      <c r="AS29" s="199"/>
      <c r="AT29" s="199"/>
      <c r="AU29" s="199"/>
    </row>
    <row r="30">
      <c r="A30" s="221"/>
      <c r="B30" s="202" t="s">
        <v>2</v>
      </c>
      <c r="C30" s="77">
        <v>6280.0</v>
      </c>
      <c r="D30" s="77" t="s">
        <v>80</v>
      </c>
      <c r="E30" s="202" t="s">
        <v>83</v>
      </c>
      <c r="F30" s="200">
        <v>180.0</v>
      </c>
      <c r="G30" s="200">
        <v>180.0</v>
      </c>
      <c r="N30" s="199"/>
      <c r="O30" s="199"/>
      <c r="P30" s="199"/>
      <c r="Q30" s="200">
        <v>74.0</v>
      </c>
      <c r="S30" s="219">
        <f t="shared" si="5"/>
        <v>41.11111111</v>
      </c>
      <c r="T30" s="214">
        <f t="shared" si="6"/>
        <v>106</v>
      </c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200"/>
      <c r="AN30" s="199"/>
      <c r="AO30" s="199"/>
      <c r="AP30" s="199"/>
      <c r="AQ30" s="199"/>
      <c r="AR30" s="199"/>
      <c r="AS30" s="199"/>
      <c r="AT30" s="199"/>
      <c r="AU30" s="199"/>
    </row>
    <row r="31">
      <c r="A31" s="210"/>
      <c r="B31" s="202" t="s">
        <v>2</v>
      </c>
      <c r="C31" s="77">
        <v>6280.0</v>
      </c>
      <c r="D31" s="77" t="s">
        <v>80</v>
      </c>
      <c r="E31" s="202" t="s">
        <v>82</v>
      </c>
      <c r="F31" s="200">
        <v>150.0</v>
      </c>
      <c r="G31" s="200">
        <v>150.0</v>
      </c>
      <c r="N31" s="199"/>
      <c r="O31" s="199"/>
      <c r="P31" s="199"/>
      <c r="Q31" s="200">
        <v>98.0</v>
      </c>
      <c r="S31" s="219">
        <f t="shared" si="5"/>
        <v>65.33333333</v>
      </c>
      <c r="T31" s="214">
        <f t="shared" si="6"/>
        <v>52</v>
      </c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200"/>
      <c r="AN31" s="199"/>
      <c r="AO31" s="199"/>
      <c r="AP31" s="199"/>
      <c r="AQ31" s="199"/>
      <c r="AR31" s="199"/>
      <c r="AS31" s="199"/>
      <c r="AT31" s="199"/>
      <c r="AU31" s="199"/>
    </row>
    <row r="32">
      <c r="V32" s="78"/>
    </row>
    <row r="33">
      <c r="V33" s="78"/>
    </row>
    <row r="34">
      <c r="A34" s="222">
        <v>45765.0</v>
      </c>
      <c r="B34" s="223" t="s">
        <v>2</v>
      </c>
      <c r="C34" s="224">
        <v>6280.0</v>
      </c>
      <c r="D34" s="225" t="s">
        <v>80</v>
      </c>
      <c r="E34" s="223" t="s">
        <v>9</v>
      </c>
      <c r="F34" s="226">
        <v>130.0</v>
      </c>
      <c r="G34" s="227"/>
      <c r="H34" s="228">
        <v>290.0</v>
      </c>
      <c r="I34" s="227"/>
      <c r="J34" s="227">
        <f>CEILING((R34/K34),1)/2</f>
        <v>12.5</v>
      </c>
      <c r="K34" s="226">
        <v>10.0</v>
      </c>
      <c r="L34" s="227">
        <v>13.0</v>
      </c>
      <c r="M34" s="227">
        <v>11.0</v>
      </c>
      <c r="N34" s="229"/>
      <c r="O34" s="229"/>
      <c r="P34" s="229"/>
      <c r="Q34" s="226">
        <v>150.0</v>
      </c>
      <c r="R34" s="230">
        <f>sum(Q34:Q36)</f>
        <v>250</v>
      </c>
      <c r="S34" s="231" t="str">
        <f t="shared" ref="S34:S35" si="7">100* Q34/G34</f>
        <v>#DIV/0!</v>
      </c>
      <c r="T34" s="232">
        <f t="shared" ref="T34:T35" si="8">G34-Q34</f>
        <v>-150</v>
      </c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</row>
    <row r="35">
      <c r="A35" s="210"/>
      <c r="B35" s="223" t="s">
        <v>2</v>
      </c>
      <c r="C35" s="224">
        <v>6280.0</v>
      </c>
      <c r="D35" s="225" t="s">
        <v>80</v>
      </c>
      <c r="E35" s="223" t="s">
        <v>82</v>
      </c>
      <c r="F35" s="226">
        <v>160.0</v>
      </c>
      <c r="G35" s="227"/>
      <c r="N35" s="229"/>
      <c r="O35" s="229"/>
      <c r="P35" s="229"/>
      <c r="Q35" s="226">
        <v>100.0</v>
      </c>
      <c r="S35" s="231" t="str">
        <f t="shared" si="7"/>
        <v>#DIV/0!</v>
      </c>
      <c r="T35" s="232">
        <f t="shared" si="8"/>
        <v>-100</v>
      </c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29"/>
      <c r="AH35" s="229"/>
      <c r="AI35" s="229"/>
      <c r="AJ35" s="229"/>
      <c r="AK35" s="229"/>
      <c r="AL35" s="229"/>
      <c r="AM35" s="229"/>
      <c r="AN35" s="229"/>
      <c r="AO35" s="229"/>
      <c r="AP35" s="229"/>
      <c r="AQ35" s="229"/>
      <c r="AR35" s="229"/>
      <c r="AS35" s="229"/>
      <c r="AT35" s="229"/>
      <c r="AU35" s="229"/>
    </row>
    <row r="36">
      <c r="V36" s="78"/>
    </row>
    <row r="37">
      <c r="V37" s="78"/>
    </row>
    <row r="38">
      <c r="V38" s="78"/>
    </row>
    <row r="39">
      <c r="V39" s="78"/>
    </row>
    <row r="40">
      <c r="V40" s="78"/>
    </row>
    <row r="41">
      <c r="V41" s="78"/>
    </row>
    <row r="42">
      <c r="V42" s="78"/>
    </row>
    <row r="43">
      <c r="V43" s="78"/>
    </row>
    <row r="44">
      <c r="V44" s="78"/>
    </row>
    <row r="45">
      <c r="V45" s="78"/>
    </row>
    <row r="46">
      <c r="V46" s="78"/>
    </row>
    <row r="47">
      <c r="V47" s="78"/>
    </row>
  </sheetData>
  <mergeCells count="37">
    <mergeCell ref="H22:H24"/>
    <mergeCell ref="H29:H31"/>
    <mergeCell ref="A34:A35"/>
    <mergeCell ref="H34:H35"/>
    <mergeCell ref="K18:K19"/>
    <mergeCell ref="L18:L19"/>
    <mergeCell ref="A20:A21"/>
    <mergeCell ref="H20:H21"/>
    <mergeCell ref="I20:I21"/>
    <mergeCell ref="A22:A24"/>
    <mergeCell ref="A29:A31"/>
    <mergeCell ref="Q18:Q19"/>
    <mergeCell ref="T18:T19"/>
    <mergeCell ref="R20:R21"/>
    <mergeCell ref="R22:R24"/>
    <mergeCell ref="U18:U19"/>
    <mergeCell ref="V18:V19"/>
    <mergeCell ref="A4:A6"/>
    <mergeCell ref="A7:A9"/>
    <mergeCell ref="F16:H16"/>
    <mergeCell ref="Q16:X16"/>
    <mergeCell ref="A18:A19"/>
    <mergeCell ref="H18:H19"/>
    <mergeCell ref="I18:I19"/>
    <mergeCell ref="W18:W19"/>
    <mergeCell ref="I22:I24"/>
    <mergeCell ref="J22:J24"/>
    <mergeCell ref="K22:K24"/>
    <mergeCell ref="L22:L24"/>
    <mergeCell ref="M22:M24"/>
    <mergeCell ref="I29:I31"/>
    <mergeCell ref="J29:J31"/>
    <mergeCell ref="K29:K31"/>
    <mergeCell ref="L29:L31"/>
    <mergeCell ref="M29:M31"/>
    <mergeCell ref="R29:R31"/>
    <mergeCell ref="R34:R35"/>
  </mergeCells>
  <dataValidations>
    <dataValidation type="list" allowBlank="1" showErrorMessage="1" sqref="E18:E24 E29:E31 E34:E35">
      <formula1>"아삭참치김밥 + 바삭치킨커틀릿,아이스 아메리카노,맥시칸식 샐러드 보울,[두잇 119] 귀한 불족 도시락,[두잇 119] 귀한보쌈 도시락"</formula1>
    </dataValidation>
    <dataValidation type="list" allowBlank="1" showErrorMessage="1" sqref="E4:E9">
      <formula1>"아삭참치김밥 + 바삭치킨커틀릿,아이스 아메리카노,맥시칸식 샐러드 보울,[두잇 119] 귀한 불족 도시락,[두잇 119] 귀한보쌈 도시락"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75"/>
    <col customWidth="1" min="9" max="9" width="20.75"/>
    <col customWidth="1" min="10" max="10" width="14.63"/>
    <col customWidth="1" min="16" max="16" width="14.38"/>
    <col customWidth="1" min="21" max="21" width="15.25"/>
    <col customWidth="1" min="22" max="22" width="11.38"/>
    <col customWidth="1" min="23" max="23" width="10.88"/>
    <col customWidth="1" min="35" max="35" width="11.0"/>
    <col customWidth="1" min="38" max="38" width="15.25"/>
  </cols>
  <sheetData>
    <row r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233"/>
      <c r="AN1" s="234"/>
      <c r="AO1" s="234"/>
      <c r="AP1" s="234"/>
      <c r="AQ1" s="234"/>
      <c r="AR1" s="234"/>
      <c r="AS1" s="234"/>
      <c r="AT1" s="234"/>
      <c r="AU1" s="234"/>
    </row>
    <row r="2">
      <c r="A2" s="192"/>
      <c r="B2" s="193"/>
      <c r="C2" s="193"/>
      <c r="D2" s="193"/>
      <c r="E2" s="193"/>
      <c r="F2" s="194" t="s">
        <v>14205</v>
      </c>
      <c r="G2" s="23"/>
      <c r="H2" s="21"/>
      <c r="I2" s="195"/>
      <c r="J2" s="195"/>
      <c r="K2" s="195"/>
      <c r="L2" s="195"/>
      <c r="M2" s="195"/>
      <c r="N2" s="195"/>
      <c r="O2" s="195"/>
      <c r="P2" s="195"/>
      <c r="Q2" s="196" t="s">
        <v>14206</v>
      </c>
      <c r="R2" s="23"/>
      <c r="S2" s="23"/>
      <c r="T2" s="23"/>
      <c r="U2" s="23"/>
      <c r="V2" s="23"/>
      <c r="W2" s="23"/>
      <c r="X2" s="21"/>
      <c r="Y2" s="197" t="s">
        <v>77</v>
      </c>
      <c r="Z2" s="193"/>
      <c r="AA2" s="193"/>
      <c r="AB2" s="193"/>
      <c r="AC2" s="193"/>
      <c r="AD2" s="193"/>
      <c r="AE2" s="193"/>
      <c r="AF2" s="193"/>
      <c r="AG2" s="193"/>
      <c r="AH2" s="193"/>
      <c r="AI2" s="198"/>
      <c r="AJ2" s="199"/>
      <c r="AK2" s="199"/>
      <c r="AL2" s="199"/>
      <c r="AM2" s="200"/>
      <c r="AN2" s="199"/>
      <c r="AO2" s="199"/>
      <c r="AP2" s="199"/>
      <c r="AQ2" s="199"/>
      <c r="AR2" s="199"/>
      <c r="AS2" s="199"/>
      <c r="AT2" s="199"/>
      <c r="AU2" s="199"/>
    </row>
    <row r="3">
      <c r="A3" s="201" t="s">
        <v>67</v>
      </c>
      <c r="B3" s="202" t="s">
        <v>68</v>
      </c>
      <c r="C3" s="202" t="s">
        <v>70</v>
      </c>
      <c r="D3" s="202" t="s">
        <v>72</v>
      </c>
      <c r="E3" s="202" t="s">
        <v>73</v>
      </c>
      <c r="F3" s="203" t="s">
        <v>14207</v>
      </c>
      <c r="G3" s="202" t="s">
        <v>14208</v>
      </c>
      <c r="H3" s="204" t="s">
        <v>14220</v>
      </c>
      <c r="I3" s="200" t="s">
        <v>14221</v>
      </c>
      <c r="J3" s="200" t="s">
        <v>14222</v>
      </c>
      <c r="K3" s="200" t="s">
        <v>14223</v>
      </c>
      <c r="L3" s="200" t="s">
        <v>14224</v>
      </c>
      <c r="M3" s="200" t="s">
        <v>4</v>
      </c>
      <c r="N3" s="200" t="s">
        <v>14225</v>
      </c>
      <c r="O3" s="200" t="s">
        <v>14226</v>
      </c>
      <c r="P3" s="205" t="s">
        <v>14227</v>
      </c>
      <c r="Q3" s="202" t="s">
        <v>14209</v>
      </c>
      <c r="R3" s="200" t="s">
        <v>14228</v>
      </c>
      <c r="S3" s="200" t="s">
        <v>14211</v>
      </c>
      <c r="T3" s="202" t="s">
        <v>14210</v>
      </c>
      <c r="U3" s="202" t="s">
        <v>14229</v>
      </c>
      <c r="V3" s="202" t="s">
        <v>14230</v>
      </c>
      <c r="W3" s="202" t="s">
        <v>14231</v>
      </c>
      <c r="X3" s="202" t="s">
        <v>76</v>
      </c>
      <c r="Y3" s="202" t="s">
        <v>14212</v>
      </c>
      <c r="Z3" s="202" t="s">
        <v>14213</v>
      </c>
      <c r="AA3" s="202" t="s">
        <v>14214</v>
      </c>
      <c r="AB3" s="202" t="s">
        <v>14215</v>
      </c>
      <c r="AC3" s="202" t="s">
        <v>14216</v>
      </c>
      <c r="AD3" s="202" t="s">
        <v>30</v>
      </c>
      <c r="AE3" s="202" t="s">
        <v>14217</v>
      </c>
      <c r="AF3" s="202" t="s">
        <v>23</v>
      </c>
      <c r="AG3" s="202" t="s">
        <v>27</v>
      </c>
      <c r="AH3" s="202" t="s">
        <v>14218</v>
      </c>
      <c r="AI3" s="204" t="s">
        <v>14219</v>
      </c>
      <c r="AM3" s="200"/>
      <c r="AN3" s="199"/>
      <c r="AO3" s="199"/>
      <c r="AP3" s="199"/>
      <c r="AQ3" s="199"/>
      <c r="AR3" s="199"/>
      <c r="AS3" s="199"/>
      <c r="AT3" s="199"/>
      <c r="AU3" s="199"/>
    </row>
    <row r="4">
      <c r="A4" s="206">
        <v>45762.0</v>
      </c>
      <c r="B4" s="197" t="s">
        <v>78</v>
      </c>
      <c r="C4" s="197">
        <v>324.0</v>
      </c>
      <c r="D4" s="197" t="s">
        <v>14232</v>
      </c>
      <c r="E4" s="197" t="s">
        <v>447</v>
      </c>
      <c r="F4" s="197">
        <v>88.0</v>
      </c>
      <c r="G4" s="197">
        <v>88.0</v>
      </c>
      <c r="H4" s="198">
        <f>G4+G5</f>
        <v>180</v>
      </c>
      <c r="I4" s="197">
        <f>CEILING((H4/K4),1)/2</f>
        <v>9</v>
      </c>
      <c r="J4" s="235"/>
      <c r="K4" s="197">
        <v>10.0</v>
      </c>
      <c r="L4" s="197">
        <v>10.0</v>
      </c>
      <c r="M4" s="197"/>
      <c r="N4" s="197"/>
      <c r="O4" s="197"/>
      <c r="P4" s="207"/>
      <c r="Q4" s="197">
        <v>82.0</v>
      </c>
      <c r="R4" s="208"/>
      <c r="S4" s="208"/>
      <c r="T4" s="197">
        <f>H4-Q4</f>
        <v>98</v>
      </c>
      <c r="U4" s="197">
        <v>13.0</v>
      </c>
      <c r="V4" s="209">
        <f>100*U4/Q4</f>
        <v>15.85365854</v>
      </c>
      <c r="W4" s="209">
        <f>(T4/H4)*100</f>
        <v>54.44444444</v>
      </c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7"/>
      <c r="AN4" s="193"/>
      <c r="AO4" s="193"/>
      <c r="AP4" s="193"/>
      <c r="AQ4" s="193"/>
      <c r="AR4" s="193"/>
      <c r="AS4" s="193"/>
      <c r="AT4" s="193"/>
      <c r="AU4" s="198"/>
    </row>
    <row r="5">
      <c r="A5" s="210"/>
      <c r="B5" s="202" t="s">
        <v>78</v>
      </c>
      <c r="C5" s="202">
        <v>324.0</v>
      </c>
      <c r="D5" s="202" t="s">
        <v>14232</v>
      </c>
      <c r="E5" s="202" t="s">
        <v>438</v>
      </c>
      <c r="F5" s="202">
        <v>92.0</v>
      </c>
      <c r="G5" s="202">
        <v>92.0</v>
      </c>
      <c r="H5" s="211"/>
      <c r="I5" s="212"/>
      <c r="J5" s="235"/>
      <c r="K5" s="212"/>
      <c r="L5" s="212"/>
      <c r="M5" s="202"/>
      <c r="N5" s="202"/>
      <c r="O5" s="202"/>
      <c r="P5" s="204"/>
      <c r="Q5" s="212"/>
      <c r="R5" s="213"/>
      <c r="S5" s="213">
        <f t="shared" ref="S5:S10" si="1">100* Q5/G5</f>
        <v>0</v>
      </c>
      <c r="T5" s="212"/>
      <c r="U5" s="212"/>
      <c r="V5" s="212"/>
      <c r="W5" s="212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02"/>
      <c r="AN5" s="214"/>
      <c r="AO5" s="214"/>
      <c r="AP5" s="214"/>
      <c r="AQ5" s="214"/>
      <c r="AR5" s="214"/>
      <c r="AS5" s="214"/>
      <c r="AT5" s="214"/>
      <c r="AU5" s="215"/>
    </row>
    <row r="6">
      <c r="A6" s="206">
        <v>45763.0</v>
      </c>
      <c r="B6" s="197" t="s">
        <v>78</v>
      </c>
      <c r="C6" s="197">
        <v>324.0</v>
      </c>
      <c r="D6" s="197" t="s">
        <v>14232</v>
      </c>
      <c r="E6" s="197" t="s">
        <v>447</v>
      </c>
      <c r="F6" s="197">
        <v>76.0</v>
      </c>
      <c r="G6" s="197">
        <v>76.0</v>
      </c>
      <c r="H6" s="198">
        <f>G6+G7</f>
        <v>181</v>
      </c>
      <c r="I6" s="193"/>
      <c r="J6" s="193"/>
      <c r="K6" s="193"/>
      <c r="L6" s="193"/>
      <c r="M6" s="193"/>
      <c r="N6" s="193"/>
      <c r="O6" s="193"/>
      <c r="P6" s="198"/>
      <c r="Q6" s="76">
        <v>52.0</v>
      </c>
      <c r="R6" s="216">
        <v>117.0</v>
      </c>
      <c r="S6" s="217">
        <f t="shared" si="1"/>
        <v>68.42105263</v>
      </c>
      <c r="T6" s="199">
        <f t="shared" ref="T6:T10" si="2">G6-Q6</f>
        <v>24</v>
      </c>
      <c r="U6" s="197">
        <v>3.0</v>
      </c>
      <c r="V6" s="218">
        <f t="shared" ref="V6:V7" si="3">100*U6/Q6</f>
        <v>5.769230769</v>
      </c>
      <c r="W6" s="217">
        <f t="shared" ref="W6:W7" si="4">(T6/G6)*100</f>
        <v>31.57894737</v>
      </c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7"/>
      <c r="AN6" s="193"/>
      <c r="AO6" s="193"/>
      <c r="AP6" s="193"/>
      <c r="AQ6" s="193"/>
      <c r="AR6" s="193"/>
      <c r="AS6" s="193"/>
      <c r="AT6" s="193"/>
      <c r="AU6" s="198"/>
    </row>
    <row r="7">
      <c r="A7" s="210"/>
      <c r="B7" s="202" t="s">
        <v>78</v>
      </c>
      <c r="C7" s="202">
        <v>324.0</v>
      </c>
      <c r="D7" s="202" t="s">
        <v>14232</v>
      </c>
      <c r="E7" s="202" t="s">
        <v>438</v>
      </c>
      <c r="F7" s="202">
        <v>105.0</v>
      </c>
      <c r="G7" s="202">
        <v>105.0</v>
      </c>
      <c r="H7" s="211"/>
      <c r="I7" s="212"/>
      <c r="J7" s="214"/>
      <c r="K7" s="214"/>
      <c r="L7" s="214"/>
      <c r="M7" s="214"/>
      <c r="N7" s="214"/>
      <c r="O7" s="214"/>
      <c r="P7" s="215"/>
      <c r="Q7" s="202">
        <v>65.0</v>
      </c>
      <c r="R7" s="212"/>
      <c r="S7" s="219">
        <f t="shared" si="1"/>
        <v>61.9047619</v>
      </c>
      <c r="T7" s="214">
        <f t="shared" si="2"/>
        <v>40</v>
      </c>
      <c r="U7" s="202">
        <v>6.0</v>
      </c>
      <c r="V7" s="220">
        <f t="shared" si="3"/>
        <v>9.230769231</v>
      </c>
      <c r="W7" s="219">
        <f t="shared" si="4"/>
        <v>38.0952381</v>
      </c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02"/>
      <c r="AN7" s="214"/>
      <c r="AO7" s="214"/>
      <c r="AP7" s="214"/>
      <c r="AQ7" s="214"/>
      <c r="AR7" s="214"/>
      <c r="AS7" s="214"/>
      <c r="AT7" s="214"/>
      <c r="AU7" s="215"/>
    </row>
    <row r="8">
      <c r="A8" s="206">
        <v>45764.0</v>
      </c>
      <c r="B8" s="202" t="s">
        <v>78</v>
      </c>
      <c r="C8" s="77">
        <v>6280.0</v>
      </c>
      <c r="D8" s="77" t="s">
        <v>80</v>
      </c>
      <c r="E8" s="202" t="s">
        <v>82</v>
      </c>
      <c r="F8" s="200">
        <v>51.0</v>
      </c>
      <c r="G8" s="200">
        <v>51.0</v>
      </c>
      <c r="H8" s="200">
        <v>315.0</v>
      </c>
      <c r="I8" s="200">
        <f>CEILING((H8/K8),1)/2</f>
        <v>16</v>
      </c>
      <c r="J8" s="200">
        <f>CEILING((R8/K8),1)/2</f>
        <v>11</v>
      </c>
      <c r="K8" s="200">
        <v>10.0</v>
      </c>
      <c r="L8" s="200">
        <v>13.0</v>
      </c>
      <c r="M8" s="200">
        <v>11.0</v>
      </c>
      <c r="N8" s="199"/>
      <c r="O8" s="199"/>
      <c r="P8" s="199"/>
      <c r="Q8" s="200">
        <v>27.0</v>
      </c>
      <c r="R8" s="216">
        <v>217.0</v>
      </c>
      <c r="S8" s="219">
        <f t="shared" si="1"/>
        <v>52.94117647</v>
      </c>
      <c r="T8" s="214">
        <f t="shared" si="2"/>
        <v>24</v>
      </c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200"/>
      <c r="AN8" s="199"/>
      <c r="AO8" s="199"/>
      <c r="AP8" s="199"/>
      <c r="AQ8" s="199"/>
      <c r="AR8" s="199"/>
      <c r="AS8" s="199"/>
      <c r="AT8" s="199"/>
      <c r="AU8" s="199"/>
    </row>
    <row r="9">
      <c r="A9" s="221"/>
      <c r="B9" s="202" t="s">
        <v>78</v>
      </c>
      <c r="C9" s="77">
        <v>6280.0</v>
      </c>
      <c r="D9" s="77" t="s">
        <v>80</v>
      </c>
      <c r="E9" s="202" t="s">
        <v>9</v>
      </c>
      <c r="F9" s="200">
        <v>144.0</v>
      </c>
      <c r="G9" s="200">
        <v>144.0</v>
      </c>
      <c r="N9" s="199"/>
      <c r="O9" s="199"/>
      <c r="P9" s="199"/>
      <c r="Q9" s="200">
        <v>120.0</v>
      </c>
      <c r="S9" s="219">
        <f t="shared" si="1"/>
        <v>83.33333333</v>
      </c>
      <c r="T9" s="214">
        <f t="shared" si="2"/>
        <v>24</v>
      </c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200"/>
      <c r="AN9" s="199"/>
      <c r="AO9" s="199"/>
      <c r="AP9" s="199"/>
      <c r="AQ9" s="199"/>
      <c r="AR9" s="199"/>
      <c r="AS9" s="199"/>
      <c r="AT9" s="199"/>
      <c r="AU9" s="199"/>
    </row>
    <row r="10">
      <c r="A10" s="210"/>
      <c r="B10" s="202" t="s">
        <v>78</v>
      </c>
      <c r="C10" s="77">
        <v>6280.0</v>
      </c>
      <c r="D10" s="77" t="s">
        <v>80</v>
      </c>
      <c r="E10" s="202" t="s">
        <v>83</v>
      </c>
      <c r="F10" s="200">
        <v>120.0</v>
      </c>
      <c r="G10" s="200">
        <v>120.0</v>
      </c>
      <c r="N10" s="199"/>
      <c r="O10" s="199"/>
      <c r="P10" s="199"/>
      <c r="Q10" s="200">
        <v>70.0</v>
      </c>
      <c r="S10" s="219">
        <f t="shared" si="1"/>
        <v>58.33333333</v>
      </c>
      <c r="T10" s="214">
        <f t="shared" si="2"/>
        <v>50</v>
      </c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200"/>
      <c r="AN10" s="199"/>
      <c r="AO10" s="199"/>
      <c r="AP10" s="199"/>
      <c r="AQ10" s="199"/>
      <c r="AR10" s="199"/>
      <c r="AS10" s="199"/>
      <c r="AT10" s="199"/>
      <c r="AU10" s="199"/>
    </row>
    <row r="11">
      <c r="A11" s="236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200"/>
      <c r="AN11" s="199"/>
      <c r="AO11" s="199"/>
      <c r="AP11" s="199"/>
      <c r="AQ11" s="199"/>
      <c r="AR11" s="199"/>
      <c r="AS11" s="199"/>
      <c r="AT11" s="199"/>
      <c r="AU11" s="199"/>
    </row>
    <row r="12">
      <c r="A12" s="236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200"/>
      <c r="AN12" s="199"/>
      <c r="AO12" s="199"/>
      <c r="AP12" s="199"/>
      <c r="AQ12" s="199"/>
      <c r="AR12" s="199"/>
      <c r="AS12" s="199"/>
      <c r="AT12" s="199"/>
      <c r="AU12" s="199"/>
    </row>
    <row r="13">
      <c r="A13" s="236"/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200"/>
      <c r="AN13" s="199"/>
      <c r="AO13" s="199"/>
      <c r="AP13" s="199"/>
      <c r="AQ13" s="199"/>
      <c r="AR13" s="199"/>
      <c r="AS13" s="199"/>
      <c r="AT13" s="199"/>
      <c r="AU13" s="199"/>
    </row>
    <row r="14">
      <c r="A14" s="236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200"/>
      <c r="AN14" s="199"/>
      <c r="AO14" s="199"/>
      <c r="AP14" s="199"/>
      <c r="AQ14" s="199"/>
      <c r="AR14" s="199"/>
      <c r="AS14" s="199"/>
      <c r="AT14" s="199"/>
      <c r="AU14" s="199"/>
    </row>
    <row r="15">
      <c r="A15" s="199"/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</row>
    <row r="16">
      <c r="A16" s="199"/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</row>
    <row r="17">
      <c r="A17" s="199"/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</row>
    <row r="18">
      <c r="A18" s="199"/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</row>
    <row r="19">
      <c r="A19" s="199"/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</row>
    <row r="20">
      <c r="A20" s="199"/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</row>
    <row r="21">
      <c r="A21" s="199"/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</row>
    <row r="22">
      <c r="A22" s="199"/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199"/>
      <c r="AU22" s="199"/>
    </row>
    <row r="23">
      <c r="A23" s="199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</row>
    <row r="24">
      <c r="A24" s="199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</row>
    <row r="25">
      <c r="A25" s="199"/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</row>
    <row r="26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199"/>
    </row>
    <row r="27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</row>
    <row r="28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</row>
    <row r="29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</row>
    <row r="30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</row>
    <row r="3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</row>
    <row r="32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</row>
    <row r="33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</row>
    <row r="34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</row>
    <row r="35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199"/>
    </row>
    <row r="36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</row>
    <row r="37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  <c r="AS37" s="199"/>
      <c r="AT37" s="199"/>
      <c r="AU37" s="199"/>
    </row>
    <row r="38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199"/>
      <c r="AO38" s="199"/>
      <c r="AP38" s="199"/>
      <c r="AQ38" s="199"/>
      <c r="AR38" s="199"/>
      <c r="AS38" s="199"/>
      <c r="AT38" s="199"/>
      <c r="AU38" s="199"/>
    </row>
    <row r="39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199"/>
    </row>
    <row r="40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199"/>
      <c r="AN40" s="199"/>
      <c r="AO40" s="199"/>
      <c r="AP40" s="199"/>
      <c r="AQ40" s="199"/>
      <c r="AR40" s="199"/>
      <c r="AS40" s="199"/>
      <c r="AT40" s="199"/>
      <c r="AU40" s="199"/>
    </row>
    <row r="4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</row>
    <row r="42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</row>
    <row r="43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</row>
    <row r="44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</row>
    <row r="45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</row>
    <row r="46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</row>
    <row r="47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</row>
    <row r="48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</row>
    <row r="49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</row>
    <row r="50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</row>
    <row r="5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</row>
    <row r="52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</row>
    <row r="53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</row>
    <row r="54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199"/>
    </row>
    <row r="55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199"/>
    </row>
    <row r="56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</row>
    <row r="57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</row>
    <row r="58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</row>
    <row r="59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</row>
    <row r="60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</row>
    <row r="6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</row>
    <row r="62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</row>
    <row r="63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</row>
    <row r="64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</row>
    <row r="65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</row>
    <row r="66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</row>
    <row r="67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</row>
    <row r="68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  <c r="AU68" s="199"/>
    </row>
    <row r="69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199"/>
      <c r="AR69" s="199"/>
      <c r="AS69" s="199"/>
      <c r="AT69" s="199"/>
      <c r="AU69" s="199"/>
    </row>
    <row r="70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199"/>
      <c r="AO70" s="199"/>
      <c r="AP70" s="199"/>
      <c r="AQ70" s="199"/>
      <c r="AR70" s="199"/>
      <c r="AS70" s="199"/>
      <c r="AT70" s="199"/>
      <c r="AU70" s="199"/>
    </row>
    <row r="7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199"/>
      <c r="AT71" s="199"/>
      <c r="AU71" s="199"/>
    </row>
    <row r="72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</row>
    <row r="73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</row>
    <row r="74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199"/>
      <c r="AR74" s="199"/>
      <c r="AS74" s="199"/>
      <c r="AT74" s="199"/>
      <c r="AU74" s="199"/>
    </row>
    <row r="75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  <c r="AS75" s="199"/>
      <c r="AT75" s="199"/>
      <c r="AU75" s="199"/>
    </row>
    <row r="76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</row>
    <row r="77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</row>
    <row r="78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</row>
    <row r="79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</row>
    <row r="80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</row>
    <row r="8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</row>
    <row r="82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199"/>
      <c r="AT82" s="199"/>
      <c r="AU82" s="199"/>
    </row>
    <row r="83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</row>
    <row r="84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</row>
    <row r="85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199"/>
      <c r="AT85" s="199"/>
      <c r="AU85" s="199"/>
    </row>
    <row r="86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</row>
    <row r="87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</row>
    <row r="88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</row>
    <row r="89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</row>
    <row r="90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</row>
    <row r="9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</row>
    <row r="92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  <c r="AH92" s="199"/>
      <c r="AI92" s="199"/>
      <c r="AJ92" s="199"/>
      <c r="AK92" s="199"/>
      <c r="AL92" s="199"/>
      <c r="AM92" s="199"/>
      <c r="AN92" s="199"/>
      <c r="AO92" s="199"/>
      <c r="AP92" s="199"/>
      <c r="AQ92" s="199"/>
      <c r="AR92" s="199"/>
      <c r="AS92" s="199"/>
      <c r="AT92" s="199"/>
      <c r="AU92" s="199"/>
    </row>
    <row r="9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199"/>
      <c r="AK93" s="199"/>
      <c r="AL93" s="199"/>
      <c r="AM93" s="199"/>
      <c r="AN93" s="199"/>
      <c r="AO93" s="199"/>
      <c r="AP93" s="199"/>
      <c r="AQ93" s="199"/>
      <c r="AR93" s="199"/>
      <c r="AS93" s="199"/>
      <c r="AT93" s="199"/>
      <c r="AU93" s="199"/>
    </row>
    <row r="94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</row>
    <row r="95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199"/>
      <c r="AU95" s="199"/>
    </row>
    <row r="96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199"/>
      <c r="AL96" s="199"/>
      <c r="AM96" s="199"/>
      <c r="AN96" s="199"/>
      <c r="AO96" s="199"/>
      <c r="AP96" s="199"/>
      <c r="AQ96" s="199"/>
      <c r="AR96" s="199"/>
      <c r="AS96" s="199"/>
      <c r="AT96" s="199"/>
      <c r="AU96" s="199"/>
    </row>
    <row r="97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  <c r="AS97" s="199"/>
      <c r="AT97" s="199"/>
      <c r="AU97" s="199"/>
    </row>
    <row r="98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199"/>
      <c r="AL98" s="199"/>
      <c r="AM98" s="199"/>
      <c r="AN98" s="199"/>
      <c r="AO98" s="199"/>
      <c r="AP98" s="199"/>
      <c r="AQ98" s="199"/>
      <c r="AR98" s="199"/>
      <c r="AS98" s="199"/>
      <c r="AT98" s="199"/>
      <c r="AU98" s="199"/>
    </row>
    <row r="99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</row>
    <row r="100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</row>
    <row r="10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</row>
    <row r="102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</row>
    <row r="103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</row>
    <row r="104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</row>
    <row r="105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</row>
    <row r="106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</row>
    <row r="107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</row>
    <row r="108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O108" s="199"/>
      <c r="AP108" s="199"/>
      <c r="AQ108" s="199"/>
      <c r="AR108" s="199"/>
      <c r="AS108" s="199"/>
      <c r="AT108" s="199"/>
      <c r="AU108" s="199"/>
    </row>
    <row r="109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199"/>
      <c r="AM109" s="199"/>
      <c r="AN109" s="199"/>
      <c r="AO109" s="199"/>
      <c r="AP109" s="199"/>
      <c r="AQ109" s="199"/>
      <c r="AR109" s="199"/>
      <c r="AS109" s="199"/>
      <c r="AT109" s="199"/>
      <c r="AU109" s="199"/>
    </row>
    <row r="110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199"/>
      <c r="AM110" s="199"/>
      <c r="AN110" s="199"/>
      <c r="AO110" s="199"/>
      <c r="AP110" s="199"/>
      <c r="AQ110" s="199"/>
      <c r="AR110" s="199"/>
      <c r="AS110" s="199"/>
      <c r="AT110" s="199"/>
      <c r="AU110" s="199"/>
    </row>
    <row r="11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199"/>
      <c r="AM111" s="199"/>
      <c r="AN111" s="199"/>
      <c r="AO111" s="199"/>
      <c r="AP111" s="199"/>
      <c r="AQ111" s="199"/>
      <c r="AR111" s="199"/>
      <c r="AS111" s="199"/>
      <c r="AT111" s="199"/>
      <c r="AU111" s="199"/>
    </row>
    <row r="112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199"/>
      <c r="AL112" s="199"/>
      <c r="AM112" s="199"/>
      <c r="AN112" s="199"/>
      <c r="AO112" s="199"/>
      <c r="AP112" s="199"/>
      <c r="AQ112" s="199"/>
      <c r="AR112" s="199"/>
      <c r="AS112" s="199"/>
      <c r="AT112" s="199"/>
      <c r="AU112" s="199"/>
    </row>
    <row r="113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199"/>
      <c r="AI113" s="199"/>
      <c r="AJ113" s="199"/>
      <c r="AK113" s="199"/>
      <c r="AL113" s="199"/>
      <c r="AM113" s="199"/>
      <c r="AN113" s="199"/>
      <c r="AO113" s="199"/>
      <c r="AP113" s="199"/>
      <c r="AQ113" s="199"/>
      <c r="AR113" s="199"/>
      <c r="AS113" s="199"/>
      <c r="AT113" s="199"/>
      <c r="AU113" s="199"/>
    </row>
    <row r="114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</row>
    <row r="115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199"/>
      <c r="AM115" s="199"/>
      <c r="AN115" s="199"/>
      <c r="AO115" s="199"/>
      <c r="AP115" s="199"/>
      <c r="AQ115" s="199"/>
      <c r="AR115" s="199"/>
      <c r="AS115" s="199"/>
      <c r="AT115" s="199"/>
      <c r="AU115" s="199"/>
    </row>
    <row r="116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</row>
    <row r="117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</row>
    <row r="118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O118" s="199"/>
      <c r="AP118" s="199"/>
      <c r="AQ118" s="199"/>
      <c r="AR118" s="199"/>
      <c r="AS118" s="199"/>
      <c r="AT118" s="199"/>
      <c r="AU118" s="199"/>
    </row>
    <row r="119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</row>
    <row r="120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  <c r="AS120" s="199"/>
      <c r="AT120" s="199"/>
      <c r="AU120" s="199"/>
    </row>
    <row r="12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199"/>
      <c r="AN121" s="199"/>
      <c r="AO121" s="199"/>
      <c r="AP121" s="199"/>
      <c r="AQ121" s="199"/>
      <c r="AR121" s="199"/>
      <c r="AS121" s="199"/>
      <c r="AT121" s="199"/>
      <c r="AU121" s="199"/>
    </row>
    <row r="122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</row>
    <row r="123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  <c r="AF123" s="199"/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</row>
    <row r="124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  <c r="AF124" s="199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</row>
    <row r="125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  <c r="AF125" s="199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</row>
    <row r="126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  <c r="AF126" s="199"/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</row>
    <row r="127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</row>
    <row r="128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199"/>
      <c r="AH128" s="199"/>
      <c r="AI128" s="199"/>
      <c r="AJ128" s="199"/>
      <c r="AK128" s="199"/>
      <c r="AL128" s="199"/>
      <c r="AM128" s="199"/>
      <c r="AN128" s="199"/>
      <c r="AO128" s="199"/>
      <c r="AP128" s="199"/>
      <c r="AQ128" s="199"/>
      <c r="AR128" s="199"/>
      <c r="AS128" s="199"/>
      <c r="AT128" s="199"/>
      <c r="AU128" s="199"/>
    </row>
    <row r="129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199"/>
      <c r="AH129" s="199"/>
      <c r="AI129" s="199"/>
      <c r="AJ129" s="199"/>
      <c r="AK129" s="199"/>
      <c r="AL129" s="199"/>
      <c r="AM129" s="199"/>
      <c r="AN129" s="199"/>
      <c r="AO129" s="199"/>
      <c r="AP129" s="199"/>
      <c r="AQ129" s="199"/>
      <c r="AR129" s="199"/>
      <c r="AS129" s="199"/>
      <c r="AT129" s="199"/>
      <c r="AU129" s="199"/>
    </row>
    <row r="130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199"/>
      <c r="AH130" s="199"/>
      <c r="AI130" s="199"/>
      <c r="AJ130" s="199"/>
      <c r="AK130" s="199"/>
      <c r="AL130" s="199"/>
      <c r="AM130" s="199"/>
      <c r="AN130" s="199"/>
      <c r="AO130" s="199"/>
      <c r="AP130" s="199"/>
      <c r="AQ130" s="199"/>
      <c r="AR130" s="199"/>
      <c r="AS130" s="199"/>
      <c r="AT130" s="199"/>
      <c r="AU130" s="199"/>
    </row>
    <row r="13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199"/>
      <c r="AH131" s="199"/>
      <c r="AI131" s="199"/>
      <c r="AJ131" s="199"/>
      <c r="AK131" s="199"/>
      <c r="AL131" s="199"/>
      <c r="AM131" s="199"/>
      <c r="AN131" s="199"/>
      <c r="AO131" s="199"/>
      <c r="AP131" s="199"/>
      <c r="AQ131" s="199"/>
      <c r="AR131" s="199"/>
      <c r="AS131" s="199"/>
      <c r="AT131" s="199"/>
      <c r="AU131" s="199"/>
    </row>
    <row r="132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</row>
    <row r="133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</row>
    <row r="134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199"/>
      <c r="AL134" s="199"/>
      <c r="AM134" s="199"/>
      <c r="AN134" s="199"/>
      <c r="AO134" s="199"/>
      <c r="AP134" s="199"/>
      <c r="AQ134" s="199"/>
      <c r="AR134" s="199"/>
      <c r="AS134" s="199"/>
      <c r="AT134" s="199"/>
      <c r="AU134" s="199"/>
    </row>
    <row r="1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  <c r="AH135" s="199"/>
      <c r="AI135" s="199"/>
      <c r="AJ135" s="199"/>
      <c r="AK135" s="199"/>
      <c r="AL135" s="199"/>
      <c r="AM135" s="199"/>
      <c r="AN135" s="199"/>
      <c r="AO135" s="199"/>
      <c r="AP135" s="199"/>
      <c r="AQ135" s="199"/>
      <c r="AR135" s="199"/>
      <c r="AS135" s="199"/>
      <c r="AT135" s="199"/>
      <c r="AU135" s="199"/>
    </row>
    <row r="136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199"/>
      <c r="AH136" s="199"/>
      <c r="AI136" s="199"/>
      <c r="AJ136" s="199"/>
      <c r="AK136" s="199"/>
      <c r="AL136" s="199"/>
      <c r="AM136" s="199"/>
      <c r="AN136" s="199"/>
      <c r="AO136" s="199"/>
      <c r="AP136" s="199"/>
      <c r="AQ136" s="199"/>
      <c r="AR136" s="199"/>
      <c r="AS136" s="199"/>
      <c r="AT136" s="199"/>
      <c r="AU136" s="199"/>
    </row>
    <row r="137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  <c r="AF137" s="199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</row>
    <row r="138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</row>
    <row r="139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  <c r="AF139" s="199"/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</row>
    <row r="140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</row>
    <row r="14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  <c r="AF141" s="199"/>
      <c r="AG141" s="199"/>
      <c r="AH141" s="199"/>
      <c r="AI141" s="199"/>
      <c r="AJ141" s="199"/>
      <c r="AK141" s="199"/>
      <c r="AL141" s="199"/>
      <c r="AM141" s="199"/>
      <c r="AN141" s="199"/>
      <c r="AO141" s="199"/>
      <c r="AP141" s="199"/>
      <c r="AQ141" s="199"/>
      <c r="AR141" s="199"/>
      <c r="AS141" s="199"/>
      <c r="AT141" s="199"/>
      <c r="AU141" s="199"/>
    </row>
    <row r="142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199"/>
      <c r="AJ142" s="199"/>
      <c r="AK142" s="199"/>
      <c r="AL142" s="199"/>
      <c r="AM142" s="199"/>
      <c r="AN142" s="199"/>
      <c r="AO142" s="199"/>
      <c r="AP142" s="199"/>
      <c r="AQ142" s="199"/>
      <c r="AR142" s="199"/>
      <c r="AS142" s="199"/>
      <c r="AT142" s="199"/>
      <c r="AU142" s="199"/>
    </row>
    <row r="143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  <c r="AF143" s="199"/>
      <c r="AG143" s="199"/>
      <c r="AH143" s="199"/>
      <c r="AI143" s="199"/>
      <c r="AJ143" s="199"/>
      <c r="AK143" s="199"/>
      <c r="AL143" s="199"/>
      <c r="AM143" s="199"/>
      <c r="AN143" s="199"/>
      <c r="AO143" s="199"/>
      <c r="AP143" s="199"/>
      <c r="AQ143" s="199"/>
      <c r="AR143" s="199"/>
      <c r="AS143" s="199"/>
      <c r="AT143" s="199"/>
      <c r="AU143" s="199"/>
    </row>
    <row r="144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  <c r="AF144" s="199"/>
      <c r="AG144" s="199"/>
      <c r="AH144" s="199"/>
      <c r="AI144" s="199"/>
      <c r="AJ144" s="199"/>
      <c r="AK144" s="199"/>
      <c r="AL144" s="199"/>
      <c r="AM144" s="199"/>
      <c r="AN144" s="199"/>
      <c r="AO144" s="199"/>
      <c r="AP144" s="199"/>
      <c r="AQ144" s="199"/>
      <c r="AR144" s="199"/>
      <c r="AS144" s="199"/>
      <c r="AT144" s="199"/>
      <c r="AU144" s="199"/>
    </row>
    <row r="14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  <c r="AF145" s="199"/>
      <c r="AG145" s="199"/>
      <c r="AH145" s="199"/>
      <c r="AI145" s="199"/>
      <c r="AJ145" s="199"/>
      <c r="AK145" s="199"/>
      <c r="AL145" s="199"/>
      <c r="AM145" s="199"/>
      <c r="AN145" s="199"/>
      <c r="AO145" s="199"/>
      <c r="AP145" s="199"/>
      <c r="AQ145" s="199"/>
      <c r="AR145" s="199"/>
      <c r="AS145" s="199"/>
      <c r="AT145" s="199"/>
      <c r="AU145" s="199"/>
    </row>
    <row r="146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  <c r="AF146" s="199"/>
      <c r="AG146" s="199"/>
      <c r="AH146" s="199"/>
      <c r="AI146" s="199"/>
      <c r="AJ146" s="199"/>
      <c r="AK146" s="199"/>
      <c r="AL146" s="199"/>
      <c r="AM146" s="199"/>
      <c r="AN146" s="199"/>
      <c r="AO146" s="199"/>
      <c r="AP146" s="199"/>
      <c r="AQ146" s="199"/>
      <c r="AR146" s="199"/>
      <c r="AS146" s="199"/>
      <c r="AT146" s="199"/>
      <c r="AU146" s="199"/>
    </row>
    <row r="147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  <c r="AF147" s="199"/>
      <c r="AG147" s="199"/>
      <c r="AH147" s="199"/>
      <c r="AI147" s="199"/>
      <c r="AJ147" s="199"/>
      <c r="AK147" s="199"/>
      <c r="AL147" s="199"/>
      <c r="AM147" s="199"/>
      <c r="AN147" s="199"/>
      <c r="AO147" s="199"/>
      <c r="AP147" s="199"/>
      <c r="AQ147" s="199"/>
      <c r="AR147" s="199"/>
      <c r="AS147" s="199"/>
      <c r="AT147" s="199"/>
      <c r="AU147" s="199"/>
    </row>
    <row r="148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  <c r="AF148" s="199"/>
      <c r="AG148" s="199"/>
      <c r="AH148" s="199"/>
      <c r="AI148" s="199"/>
      <c r="AJ148" s="199"/>
      <c r="AK148" s="199"/>
      <c r="AL148" s="199"/>
      <c r="AM148" s="199"/>
      <c r="AN148" s="199"/>
      <c r="AO148" s="199"/>
      <c r="AP148" s="199"/>
      <c r="AQ148" s="199"/>
      <c r="AR148" s="199"/>
      <c r="AS148" s="199"/>
      <c r="AT148" s="199"/>
      <c r="AU148" s="199"/>
    </row>
    <row r="149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199"/>
      <c r="AH149" s="199"/>
      <c r="AI149" s="199"/>
      <c r="AJ149" s="199"/>
      <c r="AK149" s="199"/>
      <c r="AL149" s="199"/>
      <c r="AM149" s="199"/>
      <c r="AN149" s="199"/>
      <c r="AO149" s="199"/>
      <c r="AP149" s="199"/>
      <c r="AQ149" s="199"/>
      <c r="AR149" s="199"/>
      <c r="AS149" s="199"/>
      <c r="AT149" s="199"/>
      <c r="AU149" s="199"/>
    </row>
    <row r="150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  <c r="AF150" s="199"/>
      <c r="AG150" s="199"/>
      <c r="AH150" s="199"/>
      <c r="AI150" s="199"/>
      <c r="AJ150" s="199"/>
      <c r="AK150" s="199"/>
      <c r="AL150" s="199"/>
      <c r="AM150" s="199"/>
      <c r="AN150" s="199"/>
      <c r="AO150" s="199"/>
      <c r="AP150" s="199"/>
      <c r="AQ150" s="199"/>
      <c r="AR150" s="199"/>
      <c r="AS150" s="199"/>
      <c r="AT150" s="199"/>
      <c r="AU150" s="199"/>
    </row>
    <row r="15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  <c r="AF151" s="199"/>
      <c r="AG151" s="199"/>
      <c r="AH151" s="199"/>
      <c r="AI151" s="199"/>
      <c r="AJ151" s="199"/>
      <c r="AK151" s="199"/>
      <c r="AL151" s="199"/>
      <c r="AM151" s="199"/>
      <c r="AN151" s="199"/>
      <c r="AO151" s="199"/>
      <c r="AP151" s="199"/>
      <c r="AQ151" s="199"/>
      <c r="AR151" s="199"/>
      <c r="AS151" s="199"/>
      <c r="AT151" s="199"/>
      <c r="AU151" s="199"/>
    </row>
    <row r="152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199"/>
      <c r="AH152" s="199"/>
      <c r="AI152" s="199"/>
      <c r="AJ152" s="199"/>
      <c r="AK152" s="199"/>
      <c r="AL152" s="199"/>
      <c r="AM152" s="199"/>
      <c r="AN152" s="199"/>
      <c r="AO152" s="199"/>
      <c r="AP152" s="199"/>
      <c r="AQ152" s="199"/>
      <c r="AR152" s="199"/>
      <c r="AS152" s="199"/>
      <c r="AT152" s="199"/>
      <c r="AU152" s="199"/>
    </row>
    <row r="153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  <c r="AF153" s="199"/>
      <c r="AG153" s="199"/>
      <c r="AH153" s="199"/>
      <c r="AI153" s="199"/>
      <c r="AJ153" s="199"/>
      <c r="AK153" s="199"/>
      <c r="AL153" s="199"/>
      <c r="AM153" s="199"/>
      <c r="AN153" s="199"/>
      <c r="AO153" s="199"/>
      <c r="AP153" s="199"/>
      <c r="AQ153" s="199"/>
      <c r="AR153" s="199"/>
      <c r="AS153" s="199"/>
      <c r="AT153" s="199"/>
      <c r="AU153" s="199"/>
    </row>
    <row r="154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199"/>
      <c r="AL154" s="199"/>
      <c r="AM154" s="199"/>
      <c r="AN154" s="199"/>
      <c r="AO154" s="199"/>
      <c r="AP154" s="199"/>
      <c r="AQ154" s="199"/>
      <c r="AR154" s="199"/>
      <c r="AS154" s="199"/>
      <c r="AT154" s="199"/>
      <c r="AU154" s="199"/>
    </row>
    <row r="155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  <c r="AF155" s="199"/>
      <c r="AG155" s="199"/>
      <c r="AH155" s="199"/>
      <c r="AI155" s="199"/>
      <c r="AJ155" s="199"/>
      <c r="AK155" s="199"/>
      <c r="AL155" s="199"/>
      <c r="AM155" s="199"/>
      <c r="AN155" s="199"/>
      <c r="AO155" s="199"/>
      <c r="AP155" s="199"/>
      <c r="AQ155" s="199"/>
      <c r="AR155" s="199"/>
      <c r="AS155" s="199"/>
      <c r="AT155" s="199"/>
      <c r="AU155" s="199"/>
    </row>
    <row r="156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  <c r="AF156" s="199"/>
      <c r="AG156" s="199"/>
      <c r="AH156" s="199"/>
      <c r="AI156" s="199"/>
      <c r="AJ156" s="199"/>
      <c r="AK156" s="199"/>
      <c r="AL156" s="199"/>
      <c r="AM156" s="199"/>
      <c r="AN156" s="199"/>
      <c r="AO156" s="199"/>
      <c r="AP156" s="199"/>
      <c r="AQ156" s="199"/>
      <c r="AR156" s="199"/>
      <c r="AS156" s="199"/>
      <c r="AT156" s="199"/>
      <c r="AU156" s="199"/>
    </row>
    <row r="157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199"/>
      <c r="AL157" s="199"/>
      <c r="AM157" s="199"/>
      <c r="AN157" s="199"/>
      <c r="AO157" s="199"/>
      <c r="AP157" s="199"/>
      <c r="AQ157" s="199"/>
      <c r="AR157" s="199"/>
      <c r="AS157" s="199"/>
      <c r="AT157" s="199"/>
      <c r="AU157" s="199"/>
    </row>
    <row r="158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199"/>
      <c r="AH158" s="199"/>
      <c r="AI158" s="199"/>
      <c r="AJ158" s="199"/>
      <c r="AK158" s="199"/>
      <c r="AL158" s="199"/>
      <c r="AM158" s="199"/>
      <c r="AN158" s="199"/>
      <c r="AO158" s="199"/>
      <c r="AP158" s="199"/>
      <c r="AQ158" s="199"/>
      <c r="AR158" s="199"/>
      <c r="AS158" s="199"/>
      <c r="AT158" s="199"/>
      <c r="AU158" s="199"/>
    </row>
    <row r="159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  <c r="AF159" s="199"/>
      <c r="AG159" s="199"/>
      <c r="AH159" s="199"/>
      <c r="AI159" s="199"/>
      <c r="AJ159" s="199"/>
      <c r="AK159" s="199"/>
      <c r="AL159" s="199"/>
      <c r="AM159" s="199"/>
      <c r="AN159" s="199"/>
      <c r="AO159" s="199"/>
      <c r="AP159" s="199"/>
      <c r="AQ159" s="199"/>
      <c r="AR159" s="199"/>
      <c r="AS159" s="199"/>
      <c r="AT159" s="199"/>
      <c r="AU159" s="199"/>
    </row>
    <row r="160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  <c r="AF160" s="199"/>
      <c r="AG160" s="199"/>
      <c r="AH160" s="199"/>
      <c r="AI160" s="199"/>
      <c r="AJ160" s="199"/>
      <c r="AK160" s="199"/>
      <c r="AL160" s="199"/>
      <c r="AM160" s="199"/>
      <c r="AN160" s="199"/>
      <c r="AO160" s="199"/>
      <c r="AP160" s="199"/>
      <c r="AQ160" s="199"/>
      <c r="AR160" s="199"/>
      <c r="AS160" s="199"/>
      <c r="AT160" s="199"/>
      <c r="AU160" s="199"/>
    </row>
    <row r="16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  <c r="AF161" s="199"/>
      <c r="AG161" s="199"/>
      <c r="AH161" s="199"/>
      <c r="AI161" s="199"/>
      <c r="AJ161" s="199"/>
      <c r="AK161" s="199"/>
      <c r="AL161" s="199"/>
      <c r="AM161" s="199"/>
      <c r="AN161" s="199"/>
      <c r="AO161" s="199"/>
      <c r="AP161" s="199"/>
      <c r="AQ161" s="199"/>
      <c r="AR161" s="199"/>
      <c r="AS161" s="199"/>
      <c r="AT161" s="199"/>
      <c r="AU161" s="199"/>
    </row>
    <row r="162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  <c r="AF162" s="199"/>
      <c r="AG162" s="199"/>
      <c r="AH162" s="199"/>
      <c r="AI162" s="199"/>
      <c r="AJ162" s="199"/>
      <c r="AK162" s="199"/>
      <c r="AL162" s="199"/>
      <c r="AM162" s="199"/>
      <c r="AN162" s="199"/>
      <c r="AO162" s="199"/>
      <c r="AP162" s="199"/>
      <c r="AQ162" s="199"/>
      <c r="AR162" s="199"/>
      <c r="AS162" s="199"/>
      <c r="AT162" s="199"/>
      <c r="AU162" s="199"/>
    </row>
    <row r="163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  <c r="AF163" s="199"/>
      <c r="AG163" s="199"/>
      <c r="AH163" s="199"/>
      <c r="AI163" s="199"/>
      <c r="AJ163" s="199"/>
      <c r="AK163" s="199"/>
      <c r="AL163" s="199"/>
      <c r="AM163" s="199"/>
      <c r="AN163" s="199"/>
      <c r="AO163" s="199"/>
      <c r="AP163" s="199"/>
      <c r="AQ163" s="199"/>
      <c r="AR163" s="199"/>
      <c r="AS163" s="199"/>
      <c r="AT163" s="199"/>
      <c r="AU163" s="199"/>
    </row>
    <row r="164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  <c r="AF164" s="199"/>
      <c r="AG164" s="199"/>
      <c r="AH164" s="199"/>
      <c r="AI164" s="199"/>
      <c r="AJ164" s="199"/>
      <c r="AK164" s="199"/>
      <c r="AL164" s="199"/>
      <c r="AM164" s="199"/>
      <c r="AN164" s="199"/>
      <c r="AO164" s="199"/>
      <c r="AP164" s="199"/>
      <c r="AQ164" s="199"/>
      <c r="AR164" s="199"/>
      <c r="AS164" s="199"/>
      <c r="AT164" s="199"/>
      <c r="AU164" s="199"/>
    </row>
    <row r="165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199"/>
      <c r="AH165" s="199"/>
      <c r="AI165" s="199"/>
      <c r="AJ165" s="199"/>
      <c r="AK165" s="199"/>
      <c r="AL165" s="199"/>
      <c r="AM165" s="199"/>
      <c r="AN165" s="199"/>
      <c r="AO165" s="199"/>
      <c r="AP165" s="199"/>
      <c r="AQ165" s="199"/>
      <c r="AR165" s="199"/>
      <c r="AS165" s="199"/>
      <c r="AT165" s="199"/>
      <c r="AU165" s="199"/>
    </row>
    <row r="166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199"/>
      <c r="AH166" s="199"/>
      <c r="AI166" s="199"/>
      <c r="AJ166" s="199"/>
      <c r="AK166" s="199"/>
      <c r="AL166" s="199"/>
      <c r="AM166" s="199"/>
      <c r="AN166" s="199"/>
      <c r="AO166" s="199"/>
      <c r="AP166" s="199"/>
      <c r="AQ166" s="199"/>
      <c r="AR166" s="199"/>
      <c r="AS166" s="199"/>
      <c r="AT166" s="199"/>
      <c r="AU166" s="199"/>
    </row>
    <row r="167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199"/>
      <c r="AH167" s="199"/>
      <c r="AI167" s="199"/>
      <c r="AJ167" s="199"/>
      <c r="AK167" s="199"/>
      <c r="AL167" s="199"/>
      <c r="AM167" s="199"/>
      <c r="AN167" s="199"/>
      <c r="AO167" s="199"/>
      <c r="AP167" s="199"/>
      <c r="AQ167" s="199"/>
      <c r="AR167" s="199"/>
      <c r="AS167" s="199"/>
      <c r="AT167" s="199"/>
      <c r="AU167" s="199"/>
    </row>
    <row r="168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199"/>
      <c r="AH168" s="199"/>
      <c r="AI168" s="199"/>
      <c r="AJ168" s="199"/>
      <c r="AK168" s="199"/>
      <c r="AL168" s="199"/>
      <c r="AM168" s="199"/>
      <c r="AN168" s="199"/>
      <c r="AO168" s="199"/>
      <c r="AP168" s="199"/>
      <c r="AQ168" s="199"/>
      <c r="AR168" s="199"/>
      <c r="AS168" s="199"/>
      <c r="AT168" s="199"/>
      <c r="AU168" s="199"/>
    </row>
    <row r="169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199"/>
      <c r="AI169" s="199"/>
      <c r="AJ169" s="199"/>
      <c r="AK169" s="199"/>
      <c r="AL169" s="199"/>
      <c r="AM169" s="199"/>
      <c r="AN169" s="199"/>
      <c r="AO169" s="199"/>
      <c r="AP169" s="199"/>
      <c r="AQ169" s="199"/>
      <c r="AR169" s="199"/>
      <c r="AS169" s="199"/>
      <c r="AT169" s="199"/>
      <c r="AU169" s="199"/>
    </row>
    <row r="170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  <c r="AH170" s="199"/>
      <c r="AI170" s="199"/>
      <c r="AJ170" s="199"/>
      <c r="AK170" s="199"/>
      <c r="AL170" s="199"/>
      <c r="AM170" s="199"/>
      <c r="AN170" s="199"/>
      <c r="AO170" s="199"/>
      <c r="AP170" s="199"/>
      <c r="AQ170" s="199"/>
      <c r="AR170" s="199"/>
      <c r="AS170" s="199"/>
      <c r="AT170" s="199"/>
      <c r="AU170" s="199"/>
    </row>
    <row r="17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199"/>
      <c r="AL171" s="199"/>
      <c r="AM171" s="199"/>
      <c r="AN171" s="199"/>
      <c r="AO171" s="199"/>
      <c r="AP171" s="199"/>
      <c r="AQ171" s="199"/>
      <c r="AR171" s="199"/>
      <c r="AS171" s="199"/>
      <c r="AT171" s="199"/>
      <c r="AU171" s="199"/>
    </row>
    <row r="172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  <c r="AH172" s="199"/>
      <c r="AI172" s="199"/>
      <c r="AJ172" s="199"/>
      <c r="AK172" s="199"/>
      <c r="AL172" s="199"/>
      <c r="AM172" s="199"/>
      <c r="AN172" s="199"/>
      <c r="AO172" s="199"/>
      <c r="AP172" s="199"/>
      <c r="AQ172" s="199"/>
      <c r="AR172" s="199"/>
      <c r="AS172" s="199"/>
      <c r="AT172" s="199"/>
      <c r="AU172" s="199"/>
    </row>
    <row r="173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199"/>
      <c r="AL173" s="199"/>
      <c r="AM173" s="199"/>
      <c r="AN173" s="199"/>
      <c r="AO173" s="199"/>
      <c r="AP173" s="199"/>
      <c r="AQ173" s="199"/>
      <c r="AR173" s="199"/>
      <c r="AS173" s="199"/>
      <c r="AT173" s="199"/>
      <c r="AU173" s="199"/>
    </row>
    <row r="174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  <c r="AF174" s="199"/>
      <c r="AG174" s="199"/>
      <c r="AH174" s="199"/>
      <c r="AI174" s="199"/>
      <c r="AJ174" s="199"/>
      <c r="AK174" s="199"/>
      <c r="AL174" s="199"/>
      <c r="AM174" s="199"/>
      <c r="AN174" s="199"/>
      <c r="AO174" s="199"/>
      <c r="AP174" s="199"/>
      <c r="AQ174" s="199"/>
      <c r="AR174" s="199"/>
      <c r="AS174" s="199"/>
      <c r="AT174" s="199"/>
      <c r="AU174" s="199"/>
    </row>
    <row r="175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  <c r="AF175" s="199"/>
      <c r="AG175" s="199"/>
      <c r="AH175" s="199"/>
      <c r="AI175" s="199"/>
      <c r="AJ175" s="199"/>
      <c r="AK175" s="199"/>
      <c r="AL175" s="199"/>
      <c r="AM175" s="199"/>
      <c r="AN175" s="199"/>
      <c r="AO175" s="199"/>
      <c r="AP175" s="199"/>
      <c r="AQ175" s="199"/>
      <c r="AR175" s="199"/>
      <c r="AS175" s="199"/>
      <c r="AT175" s="199"/>
      <c r="AU175" s="199"/>
    </row>
    <row r="176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  <c r="AF176" s="199"/>
      <c r="AG176" s="199"/>
      <c r="AH176" s="199"/>
      <c r="AI176" s="199"/>
      <c r="AJ176" s="199"/>
      <c r="AK176" s="199"/>
      <c r="AL176" s="199"/>
      <c r="AM176" s="199"/>
      <c r="AN176" s="199"/>
      <c r="AO176" s="199"/>
      <c r="AP176" s="199"/>
      <c r="AQ176" s="199"/>
      <c r="AR176" s="199"/>
      <c r="AS176" s="199"/>
      <c r="AT176" s="199"/>
      <c r="AU176" s="199"/>
    </row>
    <row r="177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  <c r="AF177" s="199"/>
      <c r="AG177" s="199"/>
      <c r="AH177" s="199"/>
      <c r="AI177" s="199"/>
      <c r="AJ177" s="199"/>
      <c r="AK177" s="199"/>
      <c r="AL177" s="199"/>
      <c r="AM177" s="199"/>
      <c r="AN177" s="199"/>
      <c r="AO177" s="199"/>
      <c r="AP177" s="199"/>
      <c r="AQ177" s="199"/>
      <c r="AR177" s="199"/>
      <c r="AS177" s="199"/>
      <c r="AT177" s="199"/>
      <c r="AU177" s="199"/>
    </row>
    <row r="178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  <c r="AF178" s="199"/>
      <c r="AG178" s="199"/>
      <c r="AH178" s="199"/>
      <c r="AI178" s="199"/>
      <c r="AJ178" s="199"/>
      <c r="AK178" s="199"/>
      <c r="AL178" s="199"/>
      <c r="AM178" s="199"/>
      <c r="AN178" s="199"/>
      <c r="AO178" s="199"/>
      <c r="AP178" s="199"/>
      <c r="AQ178" s="199"/>
      <c r="AR178" s="199"/>
      <c r="AS178" s="199"/>
      <c r="AT178" s="199"/>
      <c r="AU178" s="199"/>
    </row>
    <row r="179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  <c r="AF179" s="199"/>
      <c r="AG179" s="199"/>
      <c r="AH179" s="199"/>
      <c r="AI179" s="199"/>
      <c r="AJ179" s="199"/>
      <c r="AK179" s="199"/>
      <c r="AL179" s="199"/>
      <c r="AM179" s="199"/>
      <c r="AN179" s="199"/>
      <c r="AO179" s="199"/>
      <c r="AP179" s="199"/>
      <c r="AQ179" s="199"/>
      <c r="AR179" s="199"/>
      <c r="AS179" s="199"/>
      <c r="AT179" s="199"/>
      <c r="AU179" s="199"/>
    </row>
    <row r="180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  <c r="AF180" s="199"/>
      <c r="AG180" s="199"/>
      <c r="AH180" s="199"/>
      <c r="AI180" s="199"/>
      <c r="AJ180" s="199"/>
      <c r="AK180" s="199"/>
      <c r="AL180" s="199"/>
      <c r="AM180" s="199"/>
      <c r="AN180" s="199"/>
      <c r="AO180" s="199"/>
      <c r="AP180" s="199"/>
      <c r="AQ180" s="199"/>
      <c r="AR180" s="199"/>
      <c r="AS180" s="199"/>
      <c r="AT180" s="199"/>
      <c r="AU180" s="199"/>
    </row>
    <row r="18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  <c r="AF181" s="199"/>
      <c r="AG181" s="199"/>
      <c r="AH181" s="199"/>
      <c r="AI181" s="199"/>
      <c r="AJ181" s="199"/>
      <c r="AK181" s="199"/>
      <c r="AL181" s="199"/>
      <c r="AM181" s="199"/>
      <c r="AN181" s="199"/>
      <c r="AO181" s="199"/>
      <c r="AP181" s="199"/>
      <c r="AQ181" s="199"/>
      <c r="AR181" s="199"/>
      <c r="AS181" s="199"/>
      <c r="AT181" s="199"/>
      <c r="AU181" s="199"/>
    </row>
    <row r="182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  <c r="AF182" s="199"/>
      <c r="AG182" s="199"/>
      <c r="AH182" s="199"/>
      <c r="AI182" s="199"/>
      <c r="AJ182" s="199"/>
      <c r="AK182" s="199"/>
      <c r="AL182" s="199"/>
      <c r="AM182" s="199"/>
      <c r="AN182" s="199"/>
      <c r="AO182" s="199"/>
      <c r="AP182" s="199"/>
      <c r="AQ182" s="199"/>
      <c r="AR182" s="199"/>
      <c r="AS182" s="199"/>
      <c r="AT182" s="199"/>
      <c r="AU182" s="199"/>
    </row>
    <row r="183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  <c r="AF183" s="199"/>
      <c r="AG183" s="199"/>
      <c r="AH183" s="199"/>
      <c r="AI183" s="199"/>
      <c r="AJ183" s="199"/>
      <c r="AK183" s="199"/>
      <c r="AL183" s="199"/>
      <c r="AM183" s="199"/>
      <c r="AN183" s="199"/>
      <c r="AO183" s="199"/>
      <c r="AP183" s="199"/>
      <c r="AQ183" s="199"/>
      <c r="AR183" s="199"/>
      <c r="AS183" s="199"/>
      <c r="AT183" s="199"/>
      <c r="AU183" s="199"/>
    </row>
    <row r="184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  <c r="AF184" s="199"/>
      <c r="AG184" s="199"/>
      <c r="AH184" s="199"/>
      <c r="AI184" s="199"/>
      <c r="AJ184" s="199"/>
      <c r="AK184" s="199"/>
      <c r="AL184" s="199"/>
      <c r="AM184" s="199"/>
      <c r="AN184" s="199"/>
      <c r="AO184" s="199"/>
      <c r="AP184" s="199"/>
      <c r="AQ184" s="199"/>
      <c r="AR184" s="199"/>
      <c r="AS184" s="199"/>
      <c r="AT184" s="199"/>
      <c r="AU184" s="199"/>
    </row>
    <row r="185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  <c r="AF185" s="199"/>
      <c r="AG185" s="199"/>
      <c r="AH185" s="199"/>
      <c r="AI185" s="199"/>
      <c r="AJ185" s="199"/>
      <c r="AK185" s="199"/>
      <c r="AL185" s="199"/>
      <c r="AM185" s="199"/>
      <c r="AN185" s="199"/>
      <c r="AO185" s="199"/>
      <c r="AP185" s="199"/>
      <c r="AQ185" s="199"/>
      <c r="AR185" s="199"/>
      <c r="AS185" s="199"/>
      <c r="AT185" s="199"/>
      <c r="AU185" s="199"/>
    </row>
    <row r="186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  <c r="AF186" s="199"/>
      <c r="AG186" s="199"/>
      <c r="AH186" s="199"/>
      <c r="AI186" s="199"/>
      <c r="AJ186" s="199"/>
      <c r="AK186" s="199"/>
      <c r="AL186" s="199"/>
      <c r="AM186" s="199"/>
      <c r="AN186" s="199"/>
      <c r="AO186" s="199"/>
      <c r="AP186" s="199"/>
      <c r="AQ186" s="199"/>
      <c r="AR186" s="199"/>
      <c r="AS186" s="199"/>
      <c r="AT186" s="199"/>
      <c r="AU186" s="199"/>
    </row>
    <row r="187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  <c r="AF187" s="199"/>
      <c r="AG187" s="199"/>
      <c r="AH187" s="199"/>
      <c r="AI187" s="199"/>
      <c r="AJ187" s="199"/>
      <c r="AK187" s="199"/>
      <c r="AL187" s="199"/>
      <c r="AM187" s="199"/>
      <c r="AN187" s="199"/>
      <c r="AO187" s="199"/>
      <c r="AP187" s="199"/>
      <c r="AQ187" s="199"/>
      <c r="AR187" s="199"/>
      <c r="AS187" s="199"/>
      <c r="AT187" s="199"/>
      <c r="AU187" s="199"/>
    </row>
    <row r="188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  <c r="AF188" s="199"/>
      <c r="AG188" s="199"/>
      <c r="AH188" s="199"/>
      <c r="AI188" s="199"/>
      <c r="AJ188" s="199"/>
      <c r="AK188" s="199"/>
      <c r="AL188" s="199"/>
      <c r="AM188" s="199"/>
      <c r="AN188" s="199"/>
      <c r="AO188" s="199"/>
      <c r="AP188" s="199"/>
      <c r="AQ188" s="199"/>
      <c r="AR188" s="199"/>
      <c r="AS188" s="199"/>
      <c r="AT188" s="199"/>
      <c r="AU188" s="199"/>
    </row>
    <row r="189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  <c r="AF189" s="199"/>
      <c r="AG189" s="199"/>
      <c r="AH189" s="199"/>
      <c r="AI189" s="199"/>
      <c r="AJ189" s="199"/>
      <c r="AK189" s="199"/>
      <c r="AL189" s="199"/>
      <c r="AM189" s="199"/>
      <c r="AN189" s="199"/>
      <c r="AO189" s="199"/>
      <c r="AP189" s="199"/>
      <c r="AQ189" s="199"/>
      <c r="AR189" s="199"/>
      <c r="AS189" s="199"/>
      <c r="AT189" s="199"/>
      <c r="AU189" s="199"/>
    </row>
    <row r="190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199"/>
      <c r="AL190" s="199"/>
      <c r="AM190" s="199"/>
      <c r="AN190" s="199"/>
      <c r="AO190" s="199"/>
      <c r="AP190" s="199"/>
      <c r="AQ190" s="199"/>
      <c r="AR190" s="199"/>
      <c r="AS190" s="199"/>
      <c r="AT190" s="199"/>
      <c r="AU190" s="199"/>
    </row>
    <row r="19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  <c r="AF191" s="199"/>
      <c r="AG191" s="199"/>
      <c r="AH191" s="199"/>
      <c r="AI191" s="199"/>
      <c r="AJ191" s="199"/>
      <c r="AK191" s="199"/>
      <c r="AL191" s="199"/>
      <c r="AM191" s="199"/>
      <c r="AN191" s="199"/>
      <c r="AO191" s="199"/>
      <c r="AP191" s="199"/>
      <c r="AQ191" s="199"/>
      <c r="AR191" s="199"/>
      <c r="AS191" s="199"/>
      <c r="AT191" s="199"/>
      <c r="AU191" s="199"/>
    </row>
    <row r="192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  <c r="AF192" s="199"/>
      <c r="AG192" s="199"/>
      <c r="AH192" s="199"/>
      <c r="AI192" s="199"/>
      <c r="AJ192" s="199"/>
      <c r="AK192" s="199"/>
      <c r="AL192" s="199"/>
      <c r="AM192" s="199"/>
      <c r="AN192" s="199"/>
      <c r="AO192" s="199"/>
      <c r="AP192" s="199"/>
      <c r="AQ192" s="199"/>
      <c r="AR192" s="199"/>
      <c r="AS192" s="199"/>
      <c r="AT192" s="199"/>
      <c r="AU192" s="199"/>
    </row>
    <row r="193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  <c r="AF193" s="199"/>
      <c r="AG193" s="199"/>
      <c r="AH193" s="199"/>
      <c r="AI193" s="199"/>
      <c r="AJ193" s="199"/>
      <c r="AK193" s="199"/>
      <c r="AL193" s="199"/>
      <c r="AM193" s="199"/>
      <c r="AN193" s="199"/>
      <c r="AO193" s="199"/>
      <c r="AP193" s="199"/>
      <c r="AQ193" s="199"/>
      <c r="AR193" s="199"/>
      <c r="AS193" s="199"/>
      <c r="AT193" s="199"/>
      <c r="AU193" s="199"/>
    </row>
    <row r="194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  <c r="AF194" s="199"/>
      <c r="AG194" s="199"/>
      <c r="AH194" s="199"/>
      <c r="AI194" s="199"/>
      <c r="AJ194" s="199"/>
      <c r="AK194" s="199"/>
      <c r="AL194" s="199"/>
      <c r="AM194" s="199"/>
      <c r="AN194" s="199"/>
      <c r="AO194" s="199"/>
      <c r="AP194" s="199"/>
      <c r="AQ194" s="199"/>
      <c r="AR194" s="199"/>
      <c r="AS194" s="199"/>
      <c r="AT194" s="199"/>
      <c r="AU194" s="199"/>
    </row>
    <row r="195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  <c r="AF195" s="199"/>
      <c r="AG195" s="199"/>
      <c r="AH195" s="199"/>
      <c r="AI195" s="199"/>
      <c r="AJ195" s="199"/>
      <c r="AK195" s="199"/>
      <c r="AL195" s="199"/>
      <c r="AM195" s="199"/>
      <c r="AN195" s="199"/>
      <c r="AO195" s="199"/>
      <c r="AP195" s="199"/>
      <c r="AQ195" s="199"/>
      <c r="AR195" s="199"/>
      <c r="AS195" s="199"/>
      <c r="AT195" s="199"/>
      <c r="AU195" s="199"/>
    </row>
    <row r="196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  <c r="AF196" s="199"/>
      <c r="AG196" s="199"/>
      <c r="AH196" s="199"/>
      <c r="AI196" s="199"/>
      <c r="AJ196" s="199"/>
      <c r="AK196" s="199"/>
      <c r="AL196" s="199"/>
      <c r="AM196" s="199"/>
      <c r="AN196" s="199"/>
      <c r="AO196" s="199"/>
      <c r="AP196" s="199"/>
      <c r="AQ196" s="199"/>
      <c r="AR196" s="199"/>
      <c r="AS196" s="199"/>
      <c r="AT196" s="199"/>
      <c r="AU196" s="199"/>
    </row>
    <row r="197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  <c r="AF197" s="199"/>
      <c r="AG197" s="199"/>
      <c r="AH197" s="199"/>
      <c r="AI197" s="199"/>
      <c r="AJ197" s="199"/>
      <c r="AK197" s="199"/>
      <c r="AL197" s="199"/>
      <c r="AM197" s="199"/>
      <c r="AN197" s="199"/>
      <c r="AO197" s="199"/>
      <c r="AP197" s="199"/>
      <c r="AQ197" s="199"/>
      <c r="AR197" s="199"/>
      <c r="AS197" s="199"/>
      <c r="AT197" s="199"/>
      <c r="AU197" s="199"/>
    </row>
    <row r="198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  <c r="AF198" s="199"/>
      <c r="AG198" s="199"/>
      <c r="AH198" s="199"/>
      <c r="AI198" s="199"/>
      <c r="AJ198" s="199"/>
      <c r="AK198" s="199"/>
      <c r="AL198" s="199"/>
      <c r="AM198" s="199"/>
      <c r="AN198" s="199"/>
      <c r="AO198" s="199"/>
      <c r="AP198" s="199"/>
      <c r="AQ198" s="199"/>
      <c r="AR198" s="199"/>
      <c r="AS198" s="199"/>
      <c r="AT198" s="199"/>
      <c r="AU198" s="199"/>
    </row>
    <row r="199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  <c r="AF199" s="199"/>
      <c r="AG199" s="199"/>
      <c r="AH199" s="199"/>
      <c r="AI199" s="199"/>
      <c r="AJ199" s="199"/>
      <c r="AK199" s="199"/>
      <c r="AL199" s="199"/>
      <c r="AM199" s="199"/>
      <c r="AN199" s="199"/>
      <c r="AO199" s="199"/>
      <c r="AP199" s="199"/>
      <c r="AQ199" s="199"/>
      <c r="AR199" s="199"/>
      <c r="AS199" s="199"/>
      <c r="AT199" s="199"/>
      <c r="AU199" s="199"/>
    </row>
    <row r="200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  <c r="AF200" s="199"/>
      <c r="AG200" s="199"/>
      <c r="AH200" s="199"/>
      <c r="AI200" s="199"/>
      <c r="AJ200" s="199"/>
      <c r="AK200" s="199"/>
      <c r="AL200" s="199"/>
      <c r="AM200" s="199"/>
      <c r="AN200" s="199"/>
      <c r="AO200" s="199"/>
      <c r="AP200" s="199"/>
      <c r="AQ200" s="199"/>
      <c r="AR200" s="199"/>
      <c r="AS200" s="199"/>
      <c r="AT200" s="199"/>
      <c r="AU200" s="199"/>
    </row>
    <row r="20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  <c r="AF201" s="199"/>
      <c r="AG201" s="199"/>
      <c r="AH201" s="199"/>
      <c r="AI201" s="199"/>
      <c r="AJ201" s="199"/>
      <c r="AK201" s="199"/>
      <c r="AL201" s="199"/>
      <c r="AM201" s="199"/>
      <c r="AN201" s="199"/>
      <c r="AO201" s="199"/>
      <c r="AP201" s="199"/>
      <c r="AQ201" s="199"/>
      <c r="AR201" s="199"/>
      <c r="AS201" s="199"/>
      <c r="AT201" s="199"/>
      <c r="AU201" s="199"/>
    </row>
    <row r="202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  <c r="AF202" s="199"/>
      <c r="AG202" s="199"/>
      <c r="AH202" s="199"/>
      <c r="AI202" s="199"/>
      <c r="AJ202" s="199"/>
      <c r="AK202" s="199"/>
      <c r="AL202" s="199"/>
      <c r="AM202" s="199"/>
      <c r="AN202" s="199"/>
      <c r="AO202" s="199"/>
      <c r="AP202" s="199"/>
      <c r="AQ202" s="199"/>
      <c r="AR202" s="199"/>
      <c r="AS202" s="199"/>
      <c r="AT202" s="199"/>
      <c r="AU202" s="199"/>
    </row>
    <row r="203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  <c r="AF203" s="199"/>
      <c r="AG203" s="199"/>
      <c r="AH203" s="199"/>
      <c r="AI203" s="199"/>
      <c r="AJ203" s="199"/>
      <c r="AK203" s="199"/>
      <c r="AL203" s="199"/>
      <c r="AM203" s="199"/>
      <c r="AN203" s="199"/>
      <c r="AO203" s="199"/>
      <c r="AP203" s="199"/>
      <c r="AQ203" s="199"/>
      <c r="AR203" s="199"/>
      <c r="AS203" s="199"/>
      <c r="AT203" s="199"/>
      <c r="AU203" s="199"/>
    </row>
    <row r="204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199"/>
      <c r="AL204" s="199"/>
      <c r="AM204" s="199"/>
      <c r="AN204" s="199"/>
      <c r="AO204" s="199"/>
      <c r="AP204" s="199"/>
      <c r="AQ204" s="199"/>
      <c r="AR204" s="199"/>
      <c r="AS204" s="199"/>
      <c r="AT204" s="199"/>
      <c r="AU204" s="199"/>
    </row>
    <row r="205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  <c r="AF205" s="199"/>
      <c r="AG205" s="199"/>
      <c r="AH205" s="199"/>
      <c r="AI205" s="199"/>
      <c r="AJ205" s="199"/>
      <c r="AK205" s="199"/>
      <c r="AL205" s="199"/>
      <c r="AM205" s="199"/>
      <c r="AN205" s="199"/>
      <c r="AO205" s="199"/>
      <c r="AP205" s="199"/>
      <c r="AQ205" s="199"/>
      <c r="AR205" s="199"/>
      <c r="AS205" s="199"/>
      <c r="AT205" s="199"/>
      <c r="AU205" s="199"/>
    </row>
    <row r="206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  <c r="AF206" s="199"/>
      <c r="AG206" s="199"/>
      <c r="AH206" s="199"/>
      <c r="AI206" s="199"/>
      <c r="AJ206" s="199"/>
      <c r="AK206" s="199"/>
      <c r="AL206" s="199"/>
      <c r="AM206" s="199"/>
      <c r="AN206" s="199"/>
      <c r="AO206" s="199"/>
      <c r="AP206" s="199"/>
      <c r="AQ206" s="199"/>
      <c r="AR206" s="199"/>
      <c r="AS206" s="199"/>
      <c r="AT206" s="199"/>
      <c r="AU206" s="199"/>
    </row>
    <row r="207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  <c r="AF207" s="199"/>
      <c r="AG207" s="199"/>
      <c r="AH207" s="199"/>
      <c r="AI207" s="199"/>
      <c r="AJ207" s="199"/>
      <c r="AK207" s="199"/>
      <c r="AL207" s="199"/>
      <c r="AM207" s="199"/>
      <c r="AN207" s="199"/>
      <c r="AO207" s="199"/>
      <c r="AP207" s="199"/>
      <c r="AQ207" s="199"/>
      <c r="AR207" s="199"/>
      <c r="AS207" s="199"/>
      <c r="AT207" s="199"/>
      <c r="AU207" s="199"/>
    </row>
    <row r="208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199"/>
      <c r="AL208" s="199"/>
      <c r="AM208" s="199"/>
      <c r="AN208" s="199"/>
      <c r="AO208" s="199"/>
      <c r="AP208" s="199"/>
      <c r="AQ208" s="199"/>
      <c r="AR208" s="199"/>
      <c r="AS208" s="199"/>
      <c r="AT208" s="199"/>
      <c r="AU208" s="199"/>
    </row>
    <row r="209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  <c r="AF209" s="199"/>
      <c r="AG209" s="199"/>
      <c r="AH209" s="199"/>
      <c r="AI209" s="199"/>
      <c r="AJ209" s="199"/>
      <c r="AK209" s="199"/>
      <c r="AL209" s="199"/>
      <c r="AM209" s="199"/>
      <c r="AN209" s="199"/>
      <c r="AO209" s="199"/>
      <c r="AP209" s="199"/>
      <c r="AQ209" s="199"/>
      <c r="AR209" s="199"/>
      <c r="AS209" s="199"/>
      <c r="AT209" s="199"/>
      <c r="AU209" s="199"/>
    </row>
    <row r="210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/>
      <c r="AU210" s="199"/>
    </row>
    <row r="21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  <c r="AF211" s="199"/>
      <c r="AG211" s="199"/>
      <c r="AH211" s="199"/>
      <c r="AI211" s="199"/>
      <c r="AJ211" s="199"/>
      <c r="AK211" s="199"/>
      <c r="AL211" s="199"/>
      <c r="AM211" s="199"/>
      <c r="AN211" s="199"/>
      <c r="AO211" s="199"/>
      <c r="AP211" s="199"/>
      <c r="AQ211" s="199"/>
      <c r="AR211" s="199"/>
      <c r="AS211" s="199"/>
      <c r="AT211" s="199"/>
      <c r="AU211" s="199"/>
    </row>
    <row r="212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  <c r="AF212" s="199"/>
      <c r="AG212" s="199"/>
      <c r="AH212" s="199"/>
      <c r="AI212" s="199"/>
      <c r="AJ212" s="199"/>
      <c r="AK212" s="199"/>
      <c r="AL212" s="199"/>
      <c r="AM212" s="199"/>
      <c r="AN212" s="199"/>
      <c r="AO212" s="199"/>
      <c r="AP212" s="199"/>
      <c r="AQ212" s="199"/>
      <c r="AR212" s="199"/>
      <c r="AS212" s="199"/>
      <c r="AT212" s="199"/>
      <c r="AU212" s="199"/>
    </row>
    <row r="213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  <c r="AF213" s="199"/>
      <c r="AG213" s="199"/>
      <c r="AH213" s="199"/>
      <c r="AI213" s="199"/>
      <c r="AJ213" s="199"/>
      <c r="AK213" s="199"/>
      <c r="AL213" s="199"/>
      <c r="AM213" s="199"/>
      <c r="AN213" s="199"/>
      <c r="AO213" s="199"/>
      <c r="AP213" s="199"/>
      <c r="AQ213" s="199"/>
      <c r="AR213" s="199"/>
      <c r="AS213" s="199"/>
      <c r="AT213" s="199"/>
      <c r="AU213" s="199"/>
    </row>
    <row r="214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  <c r="AF214" s="199"/>
      <c r="AG214" s="199"/>
      <c r="AH214" s="199"/>
      <c r="AI214" s="199"/>
      <c r="AJ214" s="199"/>
      <c r="AK214" s="199"/>
      <c r="AL214" s="199"/>
      <c r="AM214" s="199"/>
      <c r="AN214" s="199"/>
      <c r="AO214" s="199"/>
      <c r="AP214" s="199"/>
      <c r="AQ214" s="199"/>
      <c r="AR214" s="199"/>
      <c r="AS214" s="199"/>
      <c r="AT214" s="199"/>
      <c r="AU214" s="199"/>
    </row>
    <row r="215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  <c r="AF215" s="199"/>
      <c r="AG215" s="199"/>
      <c r="AH215" s="199"/>
      <c r="AI215" s="199"/>
      <c r="AJ215" s="199"/>
      <c r="AK215" s="199"/>
      <c r="AL215" s="199"/>
      <c r="AM215" s="199"/>
      <c r="AN215" s="199"/>
      <c r="AO215" s="199"/>
      <c r="AP215" s="199"/>
      <c r="AQ215" s="199"/>
      <c r="AR215" s="199"/>
      <c r="AS215" s="199"/>
      <c r="AT215" s="199"/>
      <c r="AU215" s="199"/>
    </row>
    <row r="216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  <c r="AF216" s="199"/>
      <c r="AG216" s="199"/>
      <c r="AH216" s="199"/>
      <c r="AI216" s="199"/>
      <c r="AJ216" s="199"/>
      <c r="AK216" s="199"/>
      <c r="AL216" s="199"/>
      <c r="AM216" s="199"/>
      <c r="AN216" s="199"/>
      <c r="AO216" s="199"/>
      <c r="AP216" s="199"/>
      <c r="AQ216" s="199"/>
      <c r="AR216" s="199"/>
      <c r="AS216" s="199"/>
      <c r="AT216" s="199"/>
      <c r="AU216" s="199"/>
    </row>
    <row r="217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G217" s="199"/>
      <c r="AH217" s="199"/>
      <c r="AI217" s="199"/>
      <c r="AJ217" s="199"/>
      <c r="AK217" s="199"/>
      <c r="AL217" s="199"/>
      <c r="AM217" s="199"/>
      <c r="AN217" s="199"/>
      <c r="AO217" s="199"/>
      <c r="AP217" s="199"/>
      <c r="AQ217" s="199"/>
      <c r="AR217" s="199"/>
      <c r="AS217" s="199"/>
      <c r="AT217" s="199"/>
      <c r="AU217" s="199"/>
    </row>
    <row r="218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  <c r="AF218" s="199"/>
      <c r="AG218" s="199"/>
      <c r="AH218" s="199"/>
      <c r="AI218" s="199"/>
      <c r="AJ218" s="199"/>
      <c r="AK218" s="199"/>
      <c r="AL218" s="199"/>
      <c r="AM218" s="199"/>
      <c r="AN218" s="199"/>
      <c r="AO218" s="199"/>
      <c r="AP218" s="199"/>
      <c r="AQ218" s="199"/>
      <c r="AR218" s="199"/>
      <c r="AS218" s="199"/>
      <c r="AT218" s="199"/>
      <c r="AU218" s="199"/>
    </row>
    <row r="219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199"/>
      <c r="AH219" s="199"/>
      <c r="AI219" s="199"/>
      <c r="AJ219" s="199"/>
      <c r="AK219" s="199"/>
      <c r="AL219" s="199"/>
      <c r="AM219" s="199"/>
      <c r="AN219" s="199"/>
      <c r="AO219" s="199"/>
      <c r="AP219" s="199"/>
      <c r="AQ219" s="199"/>
      <c r="AR219" s="199"/>
      <c r="AS219" s="199"/>
      <c r="AT219" s="199"/>
      <c r="AU219" s="199"/>
    </row>
    <row r="220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199"/>
      <c r="AH220" s="199"/>
      <c r="AI220" s="199"/>
      <c r="AJ220" s="199"/>
      <c r="AK220" s="199"/>
      <c r="AL220" s="199"/>
      <c r="AM220" s="199"/>
      <c r="AN220" s="199"/>
      <c r="AO220" s="199"/>
      <c r="AP220" s="199"/>
      <c r="AQ220" s="199"/>
      <c r="AR220" s="199"/>
      <c r="AS220" s="199"/>
      <c r="AT220" s="199"/>
      <c r="AU220" s="199"/>
    </row>
    <row r="22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  <c r="AF221" s="199"/>
      <c r="AG221" s="199"/>
      <c r="AH221" s="199"/>
      <c r="AI221" s="199"/>
      <c r="AJ221" s="199"/>
      <c r="AK221" s="199"/>
      <c r="AL221" s="199"/>
      <c r="AM221" s="199"/>
      <c r="AN221" s="199"/>
      <c r="AO221" s="199"/>
      <c r="AP221" s="199"/>
      <c r="AQ221" s="199"/>
      <c r="AR221" s="199"/>
      <c r="AS221" s="199"/>
      <c r="AT221" s="199"/>
      <c r="AU221" s="199"/>
    </row>
    <row r="222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  <c r="AF222" s="199"/>
      <c r="AG222" s="199"/>
      <c r="AH222" s="199"/>
      <c r="AI222" s="199"/>
      <c r="AJ222" s="199"/>
      <c r="AK222" s="199"/>
      <c r="AL222" s="199"/>
      <c r="AM222" s="199"/>
      <c r="AN222" s="199"/>
      <c r="AO222" s="199"/>
      <c r="AP222" s="199"/>
      <c r="AQ222" s="199"/>
      <c r="AR222" s="199"/>
      <c r="AS222" s="199"/>
      <c r="AT222" s="199"/>
      <c r="AU222" s="199"/>
    </row>
    <row r="223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199"/>
      <c r="AH223" s="199"/>
      <c r="AI223" s="199"/>
      <c r="AJ223" s="199"/>
      <c r="AK223" s="199"/>
      <c r="AL223" s="199"/>
      <c r="AM223" s="199"/>
      <c r="AN223" s="199"/>
      <c r="AO223" s="199"/>
      <c r="AP223" s="199"/>
      <c r="AQ223" s="199"/>
      <c r="AR223" s="199"/>
      <c r="AS223" s="199"/>
      <c r="AT223" s="199"/>
      <c r="AU223" s="199"/>
    </row>
    <row r="224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  <c r="AF224" s="199"/>
      <c r="AG224" s="199"/>
      <c r="AH224" s="199"/>
      <c r="AI224" s="199"/>
      <c r="AJ224" s="199"/>
      <c r="AK224" s="199"/>
      <c r="AL224" s="199"/>
      <c r="AM224" s="199"/>
      <c r="AN224" s="199"/>
      <c r="AO224" s="199"/>
      <c r="AP224" s="199"/>
      <c r="AQ224" s="199"/>
      <c r="AR224" s="199"/>
      <c r="AS224" s="199"/>
      <c r="AT224" s="199"/>
      <c r="AU224" s="199"/>
    </row>
    <row r="225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  <c r="AF225" s="199"/>
      <c r="AG225" s="199"/>
      <c r="AH225" s="199"/>
      <c r="AI225" s="199"/>
      <c r="AJ225" s="199"/>
      <c r="AK225" s="199"/>
      <c r="AL225" s="199"/>
      <c r="AM225" s="199"/>
      <c r="AN225" s="199"/>
      <c r="AO225" s="199"/>
      <c r="AP225" s="199"/>
      <c r="AQ225" s="199"/>
      <c r="AR225" s="199"/>
      <c r="AS225" s="199"/>
      <c r="AT225" s="199"/>
      <c r="AU225" s="199"/>
    </row>
    <row r="226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  <c r="AF226" s="199"/>
      <c r="AG226" s="199"/>
      <c r="AH226" s="199"/>
      <c r="AI226" s="199"/>
      <c r="AJ226" s="199"/>
      <c r="AK226" s="199"/>
      <c r="AL226" s="199"/>
      <c r="AM226" s="199"/>
      <c r="AN226" s="199"/>
      <c r="AO226" s="199"/>
      <c r="AP226" s="199"/>
      <c r="AQ226" s="199"/>
      <c r="AR226" s="199"/>
      <c r="AS226" s="199"/>
      <c r="AT226" s="199"/>
      <c r="AU226" s="199"/>
    </row>
    <row r="227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  <c r="AF227" s="199"/>
      <c r="AG227" s="199"/>
      <c r="AH227" s="199"/>
      <c r="AI227" s="199"/>
      <c r="AJ227" s="199"/>
      <c r="AK227" s="199"/>
      <c r="AL227" s="199"/>
      <c r="AM227" s="199"/>
      <c r="AN227" s="199"/>
      <c r="AO227" s="199"/>
      <c r="AP227" s="199"/>
      <c r="AQ227" s="199"/>
      <c r="AR227" s="199"/>
      <c r="AS227" s="199"/>
      <c r="AT227" s="199"/>
      <c r="AU227" s="199"/>
    </row>
    <row r="228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  <c r="AF228" s="199"/>
      <c r="AG228" s="199"/>
      <c r="AH228" s="199"/>
      <c r="AI228" s="199"/>
      <c r="AJ228" s="199"/>
      <c r="AK228" s="199"/>
      <c r="AL228" s="199"/>
      <c r="AM228" s="199"/>
      <c r="AN228" s="199"/>
      <c r="AO228" s="199"/>
      <c r="AP228" s="199"/>
      <c r="AQ228" s="199"/>
      <c r="AR228" s="199"/>
      <c r="AS228" s="199"/>
      <c r="AT228" s="199"/>
      <c r="AU228" s="199"/>
    </row>
    <row r="229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  <c r="AF229" s="199"/>
      <c r="AG229" s="199"/>
      <c r="AH229" s="199"/>
      <c r="AI229" s="199"/>
      <c r="AJ229" s="199"/>
      <c r="AK229" s="199"/>
      <c r="AL229" s="199"/>
      <c r="AM229" s="199"/>
      <c r="AN229" s="199"/>
      <c r="AO229" s="199"/>
      <c r="AP229" s="199"/>
      <c r="AQ229" s="199"/>
      <c r="AR229" s="199"/>
      <c r="AS229" s="199"/>
      <c r="AT229" s="199"/>
      <c r="AU229" s="199"/>
    </row>
    <row r="230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  <c r="AF230" s="199"/>
      <c r="AG230" s="199"/>
      <c r="AH230" s="199"/>
      <c r="AI230" s="199"/>
      <c r="AJ230" s="199"/>
      <c r="AK230" s="199"/>
      <c r="AL230" s="199"/>
      <c r="AM230" s="199"/>
      <c r="AN230" s="199"/>
      <c r="AO230" s="199"/>
      <c r="AP230" s="199"/>
      <c r="AQ230" s="199"/>
      <c r="AR230" s="199"/>
      <c r="AS230" s="199"/>
      <c r="AT230" s="199"/>
      <c r="AU230" s="199"/>
    </row>
    <row r="23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  <c r="AF231" s="199"/>
      <c r="AG231" s="199"/>
      <c r="AH231" s="199"/>
      <c r="AI231" s="199"/>
      <c r="AJ231" s="199"/>
      <c r="AK231" s="199"/>
      <c r="AL231" s="199"/>
      <c r="AM231" s="199"/>
      <c r="AN231" s="199"/>
      <c r="AO231" s="199"/>
      <c r="AP231" s="199"/>
      <c r="AQ231" s="199"/>
      <c r="AR231" s="199"/>
      <c r="AS231" s="199"/>
      <c r="AT231" s="199"/>
      <c r="AU231" s="199"/>
    </row>
    <row r="232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  <c r="AF232" s="199"/>
      <c r="AG232" s="199"/>
      <c r="AH232" s="199"/>
      <c r="AI232" s="199"/>
      <c r="AJ232" s="199"/>
      <c r="AK232" s="199"/>
      <c r="AL232" s="199"/>
      <c r="AM232" s="199"/>
      <c r="AN232" s="199"/>
      <c r="AO232" s="199"/>
      <c r="AP232" s="199"/>
      <c r="AQ232" s="199"/>
      <c r="AR232" s="199"/>
      <c r="AS232" s="199"/>
      <c r="AT232" s="199"/>
      <c r="AU232" s="199"/>
    </row>
    <row r="233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  <c r="AF233" s="199"/>
      <c r="AG233" s="199"/>
      <c r="AH233" s="199"/>
      <c r="AI233" s="199"/>
      <c r="AJ233" s="199"/>
      <c r="AK233" s="199"/>
      <c r="AL233" s="199"/>
      <c r="AM233" s="199"/>
      <c r="AN233" s="199"/>
      <c r="AO233" s="199"/>
      <c r="AP233" s="199"/>
      <c r="AQ233" s="199"/>
      <c r="AR233" s="199"/>
      <c r="AS233" s="199"/>
      <c r="AT233" s="199"/>
      <c r="AU233" s="199"/>
    </row>
    <row r="234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  <c r="AF234" s="199"/>
      <c r="AG234" s="199"/>
      <c r="AH234" s="199"/>
      <c r="AI234" s="199"/>
      <c r="AJ234" s="199"/>
      <c r="AK234" s="199"/>
      <c r="AL234" s="199"/>
      <c r="AM234" s="199"/>
      <c r="AN234" s="199"/>
      <c r="AO234" s="199"/>
      <c r="AP234" s="199"/>
      <c r="AQ234" s="199"/>
      <c r="AR234" s="199"/>
      <c r="AS234" s="199"/>
      <c r="AT234" s="199"/>
      <c r="AU234" s="199"/>
    </row>
    <row r="235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  <c r="AF235" s="199"/>
      <c r="AG235" s="199"/>
      <c r="AH235" s="199"/>
      <c r="AI235" s="199"/>
      <c r="AJ235" s="199"/>
      <c r="AK235" s="199"/>
      <c r="AL235" s="199"/>
      <c r="AM235" s="199"/>
      <c r="AN235" s="199"/>
      <c r="AO235" s="199"/>
      <c r="AP235" s="199"/>
      <c r="AQ235" s="199"/>
      <c r="AR235" s="199"/>
      <c r="AS235" s="199"/>
      <c r="AT235" s="199"/>
      <c r="AU235" s="199"/>
    </row>
    <row r="236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  <c r="AF236" s="199"/>
      <c r="AG236" s="199"/>
      <c r="AH236" s="199"/>
      <c r="AI236" s="199"/>
      <c r="AJ236" s="199"/>
      <c r="AK236" s="199"/>
      <c r="AL236" s="199"/>
      <c r="AM236" s="199"/>
      <c r="AN236" s="199"/>
      <c r="AO236" s="199"/>
      <c r="AP236" s="199"/>
      <c r="AQ236" s="199"/>
      <c r="AR236" s="199"/>
      <c r="AS236" s="199"/>
      <c r="AT236" s="199"/>
      <c r="AU236" s="199"/>
    </row>
    <row r="237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  <c r="AF237" s="199"/>
      <c r="AG237" s="199"/>
      <c r="AH237" s="199"/>
      <c r="AI237" s="199"/>
      <c r="AJ237" s="199"/>
      <c r="AK237" s="199"/>
      <c r="AL237" s="199"/>
      <c r="AM237" s="199"/>
      <c r="AN237" s="199"/>
      <c r="AO237" s="199"/>
      <c r="AP237" s="199"/>
      <c r="AQ237" s="199"/>
      <c r="AR237" s="199"/>
      <c r="AS237" s="199"/>
      <c r="AT237" s="199"/>
      <c r="AU237" s="199"/>
    </row>
    <row r="238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  <c r="AF238" s="199"/>
      <c r="AG238" s="199"/>
      <c r="AH238" s="199"/>
      <c r="AI238" s="199"/>
      <c r="AJ238" s="199"/>
      <c r="AK238" s="199"/>
      <c r="AL238" s="199"/>
      <c r="AM238" s="199"/>
      <c r="AN238" s="199"/>
      <c r="AO238" s="199"/>
      <c r="AP238" s="199"/>
      <c r="AQ238" s="199"/>
      <c r="AR238" s="199"/>
      <c r="AS238" s="199"/>
      <c r="AT238" s="199"/>
      <c r="AU238" s="199"/>
    </row>
    <row r="239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  <c r="AF239" s="199"/>
      <c r="AG239" s="199"/>
      <c r="AH239" s="199"/>
      <c r="AI239" s="199"/>
      <c r="AJ239" s="199"/>
      <c r="AK239" s="199"/>
      <c r="AL239" s="199"/>
      <c r="AM239" s="199"/>
      <c r="AN239" s="199"/>
      <c r="AO239" s="199"/>
      <c r="AP239" s="199"/>
      <c r="AQ239" s="199"/>
      <c r="AR239" s="199"/>
      <c r="AS239" s="199"/>
      <c r="AT239" s="199"/>
      <c r="AU239" s="199"/>
    </row>
    <row r="240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  <c r="AF240" s="199"/>
      <c r="AG240" s="199"/>
      <c r="AH240" s="199"/>
      <c r="AI240" s="199"/>
      <c r="AJ240" s="199"/>
      <c r="AK240" s="199"/>
      <c r="AL240" s="199"/>
      <c r="AM240" s="199"/>
      <c r="AN240" s="199"/>
      <c r="AO240" s="199"/>
      <c r="AP240" s="199"/>
      <c r="AQ240" s="199"/>
      <c r="AR240" s="199"/>
      <c r="AS240" s="199"/>
      <c r="AT240" s="199"/>
      <c r="AU240" s="199"/>
    </row>
    <row r="24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  <c r="AF241" s="199"/>
      <c r="AG241" s="199"/>
      <c r="AH241" s="199"/>
      <c r="AI241" s="199"/>
      <c r="AJ241" s="199"/>
      <c r="AK241" s="199"/>
      <c r="AL241" s="199"/>
      <c r="AM241" s="199"/>
      <c r="AN241" s="199"/>
      <c r="AO241" s="199"/>
      <c r="AP241" s="199"/>
      <c r="AQ241" s="199"/>
      <c r="AR241" s="199"/>
      <c r="AS241" s="199"/>
      <c r="AT241" s="199"/>
      <c r="AU241" s="199"/>
    </row>
    <row r="242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  <c r="AF242" s="199"/>
      <c r="AG242" s="199"/>
      <c r="AH242" s="199"/>
      <c r="AI242" s="199"/>
      <c r="AJ242" s="199"/>
      <c r="AK242" s="199"/>
      <c r="AL242" s="199"/>
      <c r="AM242" s="199"/>
      <c r="AN242" s="199"/>
      <c r="AO242" s="199"/>
      <c r="AP242" s="199"/>
      <c r="AQ242" s="199"/>
      <c r="AR242" s="199"/>
      <c r="AS242" s="199"/>
      <c r="AT242" s="199"/>
      <c r="AU242" s="199"/>
    </row>
    <row r="243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  <c r="AF243" s="199"/>
      <c r="AG243" s="199"/>
      <c r="AH243" s="199"/>
      <c r="AI243" s="199"/>
      <c r="AJ243" s="199"/>
      <c r="AK243" s="199"/>
      <c r="AL243" s="199"/>
      <c r="AM243" s="199"/>
      <c r="AN243" s="199"/>
      <c r="AO243" s="199"/>
      <c r="AP243" s="199"/>
      <c r="AQ243" s="199"/>
      <c r="AR243" s="199"/>
      <c r="AS243" s="199"/>
      <c r="AT243" s="199"/>
      <c r="AU243" s="199"/>
    </row>
    <row r="244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  <c r="AF244" s="199"/>
      <c r="AG244" s="199"/>
      <c r="AH244" s="199"/>
      <c r="AI244" s="199"/>
      <c r="AJ244" s="199"/>
      <c r="AK244" s="199"/>
      <c r="AL244" s="199"/>
      <c r="AM244" s="199"/>
      <c r="AN244" s="199"/>
      <c r="AO244" s="199"/>
      <c r="AP244" s="199"/>
      <c r="AQ244" s="199"/>
      <c r="AR244" s="199"/>
      <c r="AS244" s="199"/>
      <c r="AT244" s="199"/>
      <c r="AU244" s="199"/>
    </row>
    <row r="245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  <c r="AF245" s="199"/>
      <c r="AG245" s="199"/>
      <c r="AH245" s="199"/>
      <c r="AI245" s="199"/>
      <c r="AJ245" s="199"/>
      <c r="AK245" s="199"/>
      <c r="AL245" s="199"/>
      <c r="AM245" s="199"/>
      <c r="AN245" s="199"/>
      <c r="AO245" s="199"/>
      <c r="AP245" s="199"/>
      <c r="AQ245" s="199"/>
      <c r="AR245" s="199"/>
      <c r="AS245" s="199"/>
      <c r="AT245" s="199"/>
      <c r="AU245" s="199"/>
    </row>
    <row r="246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  <c r="AF246" s="199"/>
      <c r="AG246" s="199"/>
      <c r="AH246" s="199"/>
      <c r="AI246" s="199"/>
      <c r="AJ246" s="199"/>
      <c r="AK246" s="199"/>
      <c r="AL246" s="199"/>
      <c r="AM246" s="199"/>
      <c r="AN246" s="199"/>
      <c r="AO246" s="199"/>
      <c r="AP246" s="199"/>
      <c r="AQ246" s="199"/>
      <c r="AR246" s="199"/>
      <c r="AS246" s="199"/>
      <c r="AT246" s="199"/>
      <c r="AU246" s="199"/>
    </row>
    <row r="247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  <c r="AF247" s="199"/>
      <c r="AG247" s="199"/>
      <c r="AH247" s="199"/>
      <c r="AI247" s="199"/>
      <c r="AJ247" s="199"/>
      <c r="AK247" s="199"/>
      <c r="AL247" s="199"/>
      <c r="AM247" s="199"/>
      <c r="AN247" s="199"/>
      <c r="AO247" s="199"/>
      <c r="AP247" s="199"/>
      <c r="AQ247" s="199"/>
      <c r="AR247" s="199"/>
      <c r="AS247" s="199"/>
      <c r="AT247" s="199"/>
      <c r="AU247" s="199"/>
    </row>
    <row r="248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  <c r="AF248" s="199"/>
      <c r="AG248" s="199"/>
      <c r="AH248" s="199"/>
      <c r="AI248" s="199"/>
      <c r="AJ248" s="199"/>
      <c r="AK248" s="199"/>
      <c r="AL248" s="199"/>
      <c r="AM248" s="199"/>
      <c r="AN248" s="199"/>
      <c r="AO248" s="199"/>
      <c r="AP248" s="199"/>
      <c r="AQ248" s="199"/>
      <c r="AR248" s="199"/>
      <c r="AS248" s="199"/>
      <c r="AT248" s="199"/>
      <c r="AU248" s="199"/>
    </row>
    <row r="249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  <c r="AF249" s="199"/>
      <c r="AG249" s="199"/>
      <c r="AH249" s="199"/>
      <c r="AI249" s="199"/>
      <c r="AJ249" s="199"/>
      <c r="AK249" s="199"/>
      <c r="AL249" s="199"/>
      <c r="AM249" s="199"/>
      <c r="AN249" s="199"/>
      <c r="AO249" s="199"/>
      <c r="AP249" s="199"/>
      <c r="AQ249" s="199"/>
      <c r="AR249" s="199"/>
      <c r="AS249" s="199"/>
      <c r="AT249" s="199"/>
      <c r="AU249" s="199"/>
    </row>
    <row r="250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  <c r="AF250" s="199"/>
      <c r="AG250" s="199"/>
      <c r="AH250" s="199"/>
      <c r="AI250" s="199"/>
      <c r="AJ250" s="199"/>
      <c r="AK250" s="199"/>
      <c r="AL250" s="199"/>
      <c r="AM250" s="199"/>
      <c r="AN250" s="199"/>
      <c r="AO250" s="199"/>
      <c r="AP250" s="199"/>
      <c r="AQ250" s="199"/>
      <c r="AR250" s="199"/>
      <c r="AS250" s="199"/>
      <c r="AT250" s="199"/>
      <c r="AU250" s="199"/>
    </row>
    <row r="25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  <c r="AF251" s="199"/>
      <c r="AG251" s="199"/>
      <c r="AH251" s="199"/>
      <c r="AI251" s="199"/>
      <c r="AJ251" s="199"/>
      <c r="AK251" s="199"/>
      <c r="AL251" s="199"/>
      <c r="AM251" s="199"/>
      <c r="AN251" s="199"/>
      <c r="AO251" s="199"/>
      <c r="AP251" s="199"/>
      <c r="AQ251" s="199"/>
      <c r="AR251" s="199"/>
      <c r="AS251" s="199"/>
      <c r="AT251" s="199"/>
      <c r="AU251" s="199"/>
    </row>
    <row r="252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  <c r="AF252" s="199"/>
      <c r="AG252" s="199"/>
      <c r="AH252" s="199"/>
      <c r="AI252" s="199"/>
      <c r="AJ252" s="199"/>
      <c r="AK252" s="199"/>
      <c r="AL252" s="199"/>
      <c r="AM252" s="199"/>
      <c r="AN252" s="199"/>
      <c r="AO252" s="199"/>
      <c r="AP252" s="199"/>
      <c r="AQ252" s="199"/>
      <c r="AR252" s="199"/>
      <c r="AS252" s="199"/>
      <c r="AT252" s="199"/>
      <c r="AU252" s="199"/>
    </row>
    <row r="253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  <c r="AF253" s="199"/>
      <c r="AG253" s="199"/>
      <c r="AH253" s="199"/>
      <c r="AI253" s="199"/>
      <c r="AJ253" s="199"/>
      <c r="AK253" s="199"/>
      <c r="AL253" s="199"/>
      <c r="AM253" s="199"/>
      <c r="AN253" s="199"/>
      <c r="AO253" s="199"/>
      <c r="AP253" s="199"/>
      <c r="AQ253" s="199"/>
      <c r="AR253" s="199"/>
      <c r="AS253" s="199"/>
      <c r="AT253" s="199"/>
      <c r="AU253" s="199"/>
    </row>
    <row r="254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  <c r="AF254" s="199"/>
      <c r="AG254" s="199"/>
      <c r="AH254" s="199"/>
      <c r="AI254" s="199"/>
      <c r="AJ254" s="199"/>
      <c r="AK254" s="199"/>
      <c r="AL254" s="199"/>
      <c r="AM254" s="199"/>
      <c r="AN254" s="199"/>
      <c r="AO254" s="199"/>
      <c r="AP254" s="199"/>
      <c r="AQ254" s="199"/>
      <c r="AR254" s="199"/>
      <c r="AS254" s="199"/>
      <c r="AT254" s="199"/>
      <c r="AU254" s="199"/>
    </row>
    <row r="255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  <c r="AF255" s="199"/>
      <c r="AG255" s="199"/>
      <c r="AH255" s="199"/>
      <c r="AI255" s="199"/>
      <c r="AJ255" s="199"/>
      <c r="AK255" s="199"/>
      <c r="AL255" s="199"/>
      <c r="AM255" s="199"/>
      <c r="AN255" s="199"/>
      <c r="AO255" s="199"/>
      <c r="AP255" s="199"/>
      <c r="AQ255" s="199"/>
      <c r="AR255" s="199"/>
      <c r="AS255" s="199"/>
      <c r="AT255" s="199"/>
      <c r="AU255" s="199"/>
    </row>
    <row r="256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/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/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/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  <c r="AA799" s="19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  <c r="AA800" s="199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  <c r="AA801" s="199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  <c r="AA802" s="199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>
      <c r="A1001" s="199"/>
      <c r="B1001" s="199"/>
      <c r="C1001" s="199"/>
      <c r="D1001" s="199"/>
      <c r="E1001" s="199"/>
      <c r="F1001" s="199"/>
      <c r="G1001" s="199"/>
      <c r="H1001" s="199"/>
      <c r="I1001" s="199"/>
      <c r="J1001" s="199"/>
      <c r="K1001" s="199"/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</sheetData>
  <mergeCells count="24">
    <mergeCell ref="Q4:Q5"/>
    <mergeCell ref="T4:T5"/>
    <mergeCell ref="R6:R7"/>
    <mergeCell ref="R8:R10"/>
    <mergeCell ref="U4:U5"/>
    <mergeCell ref="V4:V5"/>
    <mergeCell ref="F2:H2"/>
    <mergeCell ref="Q2:X2"/>
    <mergeCell ref="H4:H5"/>
    <mergeCell ref="I4:I5"/>
    <mergeCell ref="K4:K5"/>
    <mergeCell ref="L4:L5"/>
    <mergeCell ref="W4:W5"/>
    <mergeCell ref="J8:J10"/>
    <mergeCell ref="K8:K10"/>
    <mergeCell ref="L8:L10"/>
    <mergeCell ref="M8:M10"/>
    <mergeCell ref="A4:A5"/>
    <mergeCell ref="A6:A7"/>
    <mergeCell ref="H6:H7"/>
    <mergeCell ref="I6:I7"/>
    <mergeCell ref="A8:A10"/>
    <mergeCell ref="H8:H10"/>
    <mergeCell ref="I8:I10"/>
  </mergeCells>
  <dataValidations>
    <dataValidation type="list" allowBlank="1" showErrorMessage="1" sqref="E4:E10">
      <formula1>"아삭참치김밥 + 바삭치킨커틀릿,아이스 아메리카노,맥시칸식 샐러드 보울,[두잇 119] 귀한 불족 도시락,[두잇 119] 귀한보쌈 도시락"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38"/>
    <col customWidth="1" min="7" max="7" width="12.13"/>
    <col customWidth="1" min="37" max="37" width="15.25"/>
  </cols>
  <sheetData>
    <row r="1">
      <c r="A1" s="76" t="s">
        <v>67</v>
      </c>
      <c r="B1" s="76" t="s">
        <v>68</v>
      </c>
      <c r="C1" s="76" t="s">
        <v>4</v>
      </c>
      <c r="D1" s="76" t="s">
        <v>1671</v>
      </c>
      <c r="E1" s="76" t="s">
        <v>14233</v>
      </c>
      <c r="F1" s="97" t="s">
        <v>51</v>
      </c>
      <c r="G1" s="97" t="s">
        <v>52</v>
      </c>
      <c r="H1" s="97" t="s">
        <v>53</v>
      </c>
      <c r="I1" s="76" t="s">
        <v>54</v>
      </c>
      <c r="J1" s="76" t="s">
        <v>60</v>
      </c>
      <c r="K1" s="76" t="s">
        <v>21</v>
      </c>
      <c r="L1" s="76" t="s">
        <v>24</v>
      </c>
      <c r="M1" s="76" t="s">
        <v>28</v>
      </c>
      <c r="N1" s="76" t="s">
        <v>31</v>
      </c>
      <c r="O1" s="76" t="s">
        <v>33</v>
      </c>
      <c r="P1" s="76" t="s">
        <v>34</v>
      </c>
      <c r="Q1" s="76" t="s">
        <v>35</v>
      </c>
      <c r="R1" s="76" t="s">
        <v>36</v>
      </c>
      <c r="S1" s="76" t="s">
        <v>37</v>
      </c>
      <c r="T1" s="76" t="s">
        <v>38</v>
      </c>
      <c r="U1" s="76" t="s">
        <v>61</v>
      </c>
      <c r="V1" s="76" t="s">
        <v>21</v>
      </c>
      <c r="W1" s="76" t="s">
        <v>24</v>
      </c>
      <c r="X1" s="76" t="s">
        <v>28</v>
      </c>
      <c r="Y1" s="76" t="s">
        <v>31</v>
      </c>
      <c r="Z1" s="76" t="s">
        <v>33</v>
      </c>
      <c r="AA1" s="76" t="s">
        <v>34</v>
      </c>
      <c r="AB1" s="76" t="s">
        <v>35</v>
      </c>
      <c r="AC1" s="76" t="s">
        <v>36</v>
      </c>
      <c r="AD1" s="76" t="s">
        <v>37</v>
      </c>
      <c r="AE1" s="76" t="s">
        <v>38</v>
      </c>
      <c r="AF1" s="76" t="s">
        <v>62</v>
      </c>
      <c r="AG1" s="76" t="s">
        <v>63</v>
      </c>
      <c r="AH1" s="76" t="s">
        <v>64</v>
      </c>
      <c r="AI1" s="237" t="s">
        <v>14234</v>
      </c>
    </row>
    <row r="2">
      <c r="A2" s="161">
        <v>45755.0</v>
      </c>
      <c r="B2" s="76" t="s">
        <v>78</v>
      </c>
      <c r="C2" s="78">
        <f>IFERROR(__xludf.DUMMYFUNCTION("FILTER(allocation!C:C,
allocation!A:A = A2,allocation!B:B = B2)"),3.0)</f>
        <v>3</v>
      </c>
      <c r="D2" s="78">
        <f>IFERROR(__xludf.DUMMYFUNCTION("FILTER(allocation!D:D,
allocation!A:A = A2,allocation!B:B = B2)"),2.0)</f>
        <v>2</v>
      </c>
      <c r="E2" s="78">
        <f t="shared" ref="E2:E53" si="1">ORDER_COUNT(A2,B2)</f>
        <v>49</v>
      </c>
      <c r="F2" s="238">
        <f>E2/IF(B2="lunch", SUMIFS(order_raw!E:E, order_raw!C:C, A2), IF(B2="dinner", SUMIFS(order_raw!F:F, order_raw!C:C, A2), ""))</f>
        <v>0.0197740113</v>
      </c>
      <c r="G2" s="238">
        <f>E2*2/SUMIFS(order_raw!J:J, order_raw!C:C,A2)</f>
        <v>0.1578099839</v>
      </c>
      <c r="H2" s="238">
        <f>E2*2/SUMIFS(order_raw!D:D, order_raw!C:C,A2)</f>
        <v>0.01080127852</v>
      </c>
      <c r="I2" s="78">
        <f t="shared" ref="I2:I53" si="2">OPH_UNIT(A2,B2,C2)</f>
        <v>8.16</v>
      </c>
      <c r="J2" s="78">
        <f t="shared" ref="J2:J13" si="3">AVERAGE(K2:M2)</f>
        <v>13.46666667</v>
      </c>
      <c r="K2" s="78">
        <f>IFERROR(__xludf.DUMMYFUNCTION("ESTIMATED_DPH(FILTER(allocation!H:H,allocation!A:A=A2,allocation!B:B=B2),FILTER(allocation!F:F,allocation!A:A=A2,allocation!B:B=B2),A2,B2)"),12.2)</f>
        <v>12.2</v>
      </c>
      <c r="L2" s="78">
        <f>IFERROR(__xludf.DUMMYFUNCTION("ESTIMATED_DPH(FILTER(allocation!L:L,allocation!A:A=A2,allocation!B:B=B2),FILTER(allocation!J:J,allocation!A:A=A2,allocation!B:B=B2),A2,B2)"),13.91)</f>
        <v>13.91</v>
      </c>
      <c r="M2" s="78">
        <f>IFERROR(__xludf.DUMMYFUNCTION("ESTIMATED_DPH(FILTER(allocation!P:P,allocation!A:A=A2,allocation!B:B=B2),FILTER(allocation!N:N,allocation!A:A=A2,allocation!B:B=B2),A2,B2)"),14.29)</f>
        <v>14.29</v>
      </c>
      <c r="U2" s="78">
        <f t="shared" ref="U2:U13" si="4">AVERAGE(V2:X2)</f>
        <v>4.116666667</v>
      </c>
      <c r="V2" s="78">
        <f>IFERROR(__xludf.DUMMYFUNCTION("AVG_DELIVERY_MINUTES(FILTER(allocation!H:H,allocation!A:A=A2,allocation!B:B=B2),A2,B2)"),4.51)</f>
        <v>4.51</v>
      </c>
      <c r="W2" s="78">
        <f>IFERROR(__xludf.DUMMYFUNCTION("AVG_DELIVERY_MINUTES(FILTER(allocation!L:L,allocation!A:A=A2,allocation!B:B=B2),A2,B2)"),3.99)</f>
        <v>3.99</v>
      </c>
      <c r="X2" s="78">
        <f>IFERROR(__xludf.DUMMYFUNCTION("AVG_DELIVERY_MINUTES(FILTER(allocation!P:P,allocation!A:A=A2,allocation!B:B=B2),A2,B2)"),3.85)</f>
        <v>3.85</v>
      </c>
      <c r="AF2" s="78">
        <f t="shared" ref="AF2:AF54" si="5">MIN_DELIVERY_TIME(A2,B2)</f>
        <v>1.35</v>
      </c>
      <c r="AG2" s="78">
        <f t="shared" ref="AG2:AG54" si="6">MAX_DELIVERY_TIME(A2,B2)</f>
        <v>11.96</v>
      </c>
      <c r="AH2" s="78">
        <f t="shared" ref="AH2:AH54" si="7">OVER30_DELIVERY_RATIO(A2,B2)</f>
        <v>0</v>
      </c>
      <c r="AI2" s="239">
        <f t="shared" ref="AI2:AI54" si="8">AVERAGE_IDLE_TIME(A2, B2)
</f>
        <v>7.71</v>
      </c>
    </row>
    <row r="3">
      <c r="A3" s="161">
        <v>45756.0</v>
      </c>
      <c r="B3" s="76" t="s">
        <v>2</v>
      </c>
      <c r="C3" s="78">
        <f>IFERROR(__xludf.DUMMYFUNCTION("FILTER(allocation!C:C,
allocation!A:A = A3,allocation!B:B = B3)"),3.0)</f>
        <v>3</v>
      </c>
      <c r="D3" s="78">
        <f>IFERROR(__xludf.DUMMYFUNCTION("FILTER(allocation!D:D,
allocation!A:A = A3,allocation!B:B = B3)"),2.0)</f>
        <v>2</v>
      </c>
      <c r="E3" s="78">
        <f t="shared" si="1"/>
        <v>55</v>
      </c>
      <c r="F3" s="238">
        <f>E3/IF(B3="lunch", SUMIFS(order_raw!E:E, order_raw!C:C, A3), IF(B3="dinner", SUMIFS(order_raw!F:F, order_raw!C:C, A3), ""))</f>
        <v>0.02882599581</v>
      </c>
      <c r="G3" s="238">
        <f>E3*2/SUMIFS(order_raw!J:J, order_raw!C:C,A3)</f>
        <v>0.1732283465</v>
      </c>
      <c r="H3" s="238">
        <f>E3*2/SUMIFS(order_raw!D:D, order_raw!C:C,A3)</f>
        <v>0.01158260503</v>
      </c>
      <c r="I3" s="78">
        <f t="shared" si="2"/>
        <v>10.16</v>
      </c>
      <c r="J3" s="78">
        <f t="shared" si="3"/>
        <v>13.18</v>
      </c>
      <c r="K3" s="78">
        <f>IFERROR(__xludf.DUMMYFUNCTION("ESTIMATED_DPH(FILTER(allocation!H:H,allocation!A:A=A3,allocation!B:B=B3),FILTER(allocation!F:F,allocation!A:A=A3,allocation!B:B=B3),A3,B3)"),10.06)</f>
        <v>10.06</v>
      </c>
      <c r="L3" s="78">
        <f>IFERROR(__xludf.DUMMYFUNCTION("ESTIMATED_DPH(FILTER(allocation!L:L,allocation!A:A=A3,allocation!B:B=B3),FILTER(allocation!J:J,allocation!A:A=A3,allocation!B:B=B3),A3,B3)"),18.09)</f>
        <v>18.09</v>
      </c>
      <c r="M3" s="78">
        <f>IFERROR(__xludf.DUMMYFUNCTION("ESTIMATED_DPH(FILTER(allocation!P:P,allocation!A:A=A3,allocation!B:B=B3),FILTER(allocation!N:N,allocation!A:A=A3,allocation!B:B=B3),A3,B3)"),11.39)</f>
        <v>11.39</v>
      </c>
      <c r="U3" s="78">
        <f t="shared" si="4"/>
        <v>4.673333333</v>
      </c>
      <c r="V3" s="78">
        <f>IFERROR(__xludf.DUMMYFUNCTION("AVG_DELIVERY_MINUTES(FILTER(allocation!H:H,allocation!A:A=A3,allocation!B:B=B3),A3,B3)"),5.69)</f>
        <v>5.69</v>
      </c>
      <c r="W3" s="78">
        <f>IFERROR(__xludf.DUMMYFUNCTION("AVG_DELIVERY_MINUTES(FILTER(allocation!L:L,allocation!A:A=A3,allocation!B:B=B3),A3,B3)"),3.1)</f>
        <v>3.1</v>
      </c>
      <c r="X3" s="78">
        <f>IFERROR(__xludf.DUMMYFUNCTION("AVG_DELIVERY_MINUTES(FILTER(allocation!P:P,allocation!A:A=A3,allocation!B:B=B3),A3,B3)"),5.23)</f>
        <v>5.23</v>
      </c>
      <c r="AF3" s="78">
        <f t="shared" si="5"/>
        <v>1.59</v>
      </c>
      <c r="AG3" s="78">
        <f t="shared" si="6"/>
        <v>10.14</v>
      </c>
      <c r="AH3" s="78">
        <f t="shared" si="7"/>
        <v>0</v>
      </c>
      <c r="AI3" s="239">
        <f t="shared" si="8"/>
        <v>11.91</v>
      </c>
    </row>
    <row r="4">
      <c r="A4" s="161">
        <v>45756.0</v>
      </c>
      <c r="B4" s="76" t="s">
        <v>78</v>
      </c>
      <c r="C4" s="78">
        <f>IFERROR(__xludf.DUMMYFUNCTION("FILTER(allocation!C:C,
allocation!A:A = A4,allocation!B:B = B4)"),3.0)</f>
        <v>3</v>
      </c>
      <c r="D4" s="78">
        <f>IFERROR(__xludf.DUMMYFUNCTION("FILTER(allocation!D:D,
allocation!A:A = A4,allocation!B:B = B4)"),2.0)</f>
        <v>2</v>
      </c>
      <c r="E4" s="78">
        <f t="shared" si="1"/>
        <v>36</v>
      </c>
      <c r="F4" s="238">
        <f>E4/IF(B4="lunch", SUMIFS(order_raw!E:E, order_raw!C:C, A4), IF(B4="dinner", SUMIFS(order_raw!F:F, order_raw!C:C, A4), ""))</f>
        <v>0.01386748844</v>
      </c>
      <c r="G4" s="238">
        <f>E4*2/SUMIFS(order_raw!J:J, order_raw!C:C,A4)</f>
        <v>0.1133858268</v>
      </c>
      <c r="H4" s="238">
        <f>E4*2/SUMIFS(order_raw!D:D, order_raw!C:C,A4)</f>
        <v>0.007581341476</v>
      </c>
      <c r="I4" s="78">
        <f t="shared" si="2"/>
        <v>6.2</v>
      </c>
      <c r="J4" s="78">
        <f t="shared" si="3"/>
        <v>13.13333333</v>
      </c>
      <c r="K4" s="78">
        <f>IFERROR(__xludf.DUMMYFUNCTION("ESTIMATED_DPH(FILTER(allocation!H:H,allocation!A:A=A4,allocation!B:B=B4),FILTER(allocation!F:F,allocation!A:A=A4,allocation!B:B=B4),A4,B4)"),11.18)</f>
        <v>11.18</v>
      </c>
      <c r="L4" s="78">
        <f>IFERROR(__xludf.DUMMYFUNCTION("ESTIMATED_DPH(FILTER(allocation!L:L,allocation!A:A=A4,allocation!B:B=B4),FILTER(allocation!J:J,allocation!A:A=A4,allocation!B:B=B4),A4,B4)"),10.22)</f>
        <v>10.22</v>
      </c>
      <c r="M4" s="78">
        <f>IFERROR(__xludf.DUMMYFUNCTION("ESTIMATED_DPH(FILTER(allocation!P:P,allocation!A:A=A4,allocation!B:B=B4),FILTER(allocation!N:N,allocation!A:A=A4,allocation!B:B=B4),A4,B4)"),18.0)</f>
        <v>18</v>
      </c>
      <c r="U4" s="78">
        <f t="shared" si="4"/>
        <v>4.493333333</v>
      </c>
      <c r="V4" s="78">
        <f>IFERROR(__xludf.DUMMYFUNCTION("AVG_DELIVERY_MINUTES(FILTER(allocation!H:H,allocation!A:A=A4,allocation!B:B=B4),A4,B4)"),4.92)</f>
        <v>4.92</v>
      </c>
      <c r="W4" s="78">
        <f>IFERROR(__xludf.DUMMYFUNCTION("AVG_DELIVERY_MINUTES(FILTER(allocation!L:L,allocation!A:A=A4,allocation!B:B=B4),A4,B4)"),5.38)</f>
        <v>5.38</v>
      </c>
      <c r="X4" s="78">
        <f>IFERROR(__xludf.DUMMYFUNCTION("AVG_DELIVERY_MINUTES(FILTER(allocation!P:P,allocation!A:A=A4,allocation!B:B=B4),A4,B4)"),3.18)</f>
        <v>3.18</v>
      </c>
      <c r="AF4" s="78">
        <f t="shared" si="5"/>
        <v>1.38</v>
      </c>
      <c r="AG4" s="78">
        <f t="shared" si="6"/>
        <v>18.69</v>
      </c>
      <c r="AH4" s="78">
        <f t="shared" si="7"/>
        <v>0</v>
      </c>
      <c r="AI4" s="239">
        <f t="shared" si="8"/>
        <v>8.34</v>
      </c>
    </row>
    <row r="5">
      <c r="A5" s="161">
        <v>45757.0</v>
      </c>
      <c r="B5" s="76" t="s">
        <v>2</v>
      </c>
      <c r="C5" s="78">
        <f>IFERROR(__xludf.DUMMYFUNCTION("FILTER(allocation!C:C,
allocation!A:A = A5,allocation!B:B = B5)"),3.0)</f>
        <v>3</v>
      </c>
      <c r="D5" s="78">
        <f>IFERROR(__xludf.DUMMYFUNCTION("FILTER(allocation!D:D,
allocation!A:A = A5,allocation!B:B = B5)"),2.0)</f>
        <v>2</v>
      </c>
      <c r="E5" s="78">
        <f t="shared" si="1"/>
        <v>49</v>
      </c>
      <c r="F5" s="238">
        <f>E5/IF(B5="lunch", SUMIFS(order_raw!E:E, order_raw!C:C, A5), IF(B5="dinner", SUMIFS(order_raw!F:F, order_raw!C:C, A5), ""))</f>
        <v>0.02537545313</v>
      </c>
      <c r="G5" s="238">
        <f>E5*2/SUMIFS(order_raw!J:J, order_raw!C:C,A5)</f>
        <v>0.1590909091</v>
      </c>
      <c r="H5" s="238">
        <f>E5*2/SUMIFS(order_raw!D:D, order_raw!C:C,A5)</f>
        <v>0.01033210332</v>
      </c>
      <c r="I5" s="78">
        <f t="shared" si="2"/>
        <v>8</v>
      </c>
      <c r="J5" s="78">
        <f t="shared" si="3"/>
        <v>18.1</v>
      </c>
      <c r="K5" s="78">
        <f>IFERROR(__xludf.DUMMYFUNCTION("ESTIMATED_DPH(FILTER(allocation!H:H,allocation!A:A=A5,allocation!B:B=B5),FILTER(allocation!F:F,allocation!A:A=A5,allocation!B:B=B5),A5,B5)"),15.41)</f>
        <v>15.41</v>
      </c>
      <c r="L5" s="78">
        <f>IFERROR(__xludf.DUMMYFUNCTION("ESTIMATED_DPH(FILTER(allocation!L:L,allocation!A:A=A5,allocation!B:B=B5),FILTER(allocation!J:J,allocation!A:A=A5,allocation!B:B=B5),A5,B5)"),17.74)</f>
        <v>17.74</v>
      </c>
      <c r="M5" s="78">
        <f>IFERROR(__xludf.DUMMYFUNCTION("ESTIMATED_DPH(FILTER(allocation!P:P,allocation!A:A=A5,allocation!B:B=B5),FILTER(allocation!N:N,allocation!A:A=A5,allocation!B:B=B5),A5,B5)"),21.15)</f>
        <v>21.15</v>
      </c>
      <c r="U5" s="78">
        <f t="shared" si="4"/>
        <v>3.09</v>
      </c>
      <c r="V5" s="78">
        <f>IFERROR(__xludf.DUMMYFUNCTION("AVG_DELIVERY_MINUTES(FILTER(allocation!H:H,allocation!A:A=A5,allocation!B:B=B5),A5,B5)"),3.57)</f>
        <v>3.57</v>
      </c>
      <c r="W5" s="78">
        <f>IFERROR(__xludf.DUMMYFUNCTION("AVG_DELIVERY_MINUTES(FILTER(allocation!L:L,allocation!A:A=A5,allocation!B:B=B5),A5,B5)"),3.1)</f>
        <v>3.1</v>
      </c>
      <c r="X5" s="78">
        <f>IFERROR(__xludf.DUMMYFUNCTION("AVG_DELIVERY_MINUTES(FILTER(allocation!P:P,allocation!A:A=A5,allocation!B:B=B5),A5,B5)"),2.6)</f>
        <v>2.6</v>
      </c>
      <c r="AF5" s="78">
        <f t="shared" si="5"/>
        <v>0.88</v>
      </c>
      <c r="AG5" s="78">
        <f t="shared" si="6"/>
        <v>11.31</v>
      </c>
      <c r="AH5" s="78">
        <f t="shared" si="7"/>
        <v>0</v>
      </c>
      <c r="AI5" s="239">
        <f t="shared" si="8"/>
        <v>7.59</v>
      </c>
    </row>
    <row r="6">
      <c r="A6" s="161">
        <v>45757.0</v>
      </c>
      <c r="B6" s="76" t="s">
        <v>78</v>
      </c>
      <c r="C6" s="78">
        <f>IFERROR(__xludf.DUMMYFUNCTION("FILTER(allocation!C:C,
allocation!A:A = A6,allocation!B:B = B6)"),3.0)</f>
        <v>3</v>
      </c>
      <c r="D6" s="78">
        <f>IFERROR(__xludf.DUMMYFUNCTION("FILTER(allocation!D:D,
allocation!A:A = A6,allocation!B:B = B6)"),2.0)</f>
        <v>2</v>
      </c>
      <c r="E6" s="78">
        <f t="shared" si="1"/>
        <v>35</v>
      </c>
      <c r="F6" s="238">
        <f>E6/IF(B6="lunch", SUMIFS(order_raw!E:E, order_raw!C:C, A6), IF(B6="dinner", SUMIFS(order_raw!F:F, order_raw!C:C, A6), ""))</f>
        <v>0.01397763578</v>
      </c>
      <c r="G6" s="238">
        <f>E6*2/SUMIFS(order_raw!J:J, order_raw!C:C,A6)</f>
        <v>0.1136363636</v>
      </c>
      <c r="H6" s="238">
        <f>E6*2/SUMIFS(order_raw!D:D, order_raw!C:C,A6)</f>
        <v>0.007380073801</v>
      </c>
      <c r="I6" s="78">
        <f t="shared" si="2"/>
        <v>5.41</v>
      </c>
      <c r="J6" s="78">
        <f t="shared" si="3"/>
        <v>15.02</v>
      </c>
      <c r="K6" s="78">
        <f>IFERROR(__xludf.DUMMYFUNCTION("ESTIMATED_DPH(FILTER(allocation!H:H,allocation!A:A=A6,allocation!B:B=B6),FILTER(allocation!F:F,allocation!A:A=A6,allocation!B:B=B6),A6,B6)"),15.26)</f>
        <v>15.26</v>
      </c>
      <c r="L6" s="78">
        <f>IFERROR(__xludf.DUMMYFUNCTION("ESTIMATED_DPH(FILTER(allocation!L:L,allocation!A:A=A6,allocation!B:B=B6),FILTER(allocation!J:J,allocation!A:A=A6,allocation!B:B=B6),A6,B6)"),17.19)</f>
        <v>17.19</v>
      </c>
      <c r="M6" s="78">
        <f>IFERROR(__xludf.DUMMYFUNCTION("ESTIMATED_DPH(FILTER(allocation!P:P,allocation!A:A=A6,allocation!B:B=B6),FILTER(allocation!N:N,allocation!A:A=A6,allocation!B:B=B6),A6,B6)"),12.61)</f>
        <v>12.61</v>
      </c>
      <c r="U6" s="78">
        <f t="shared" si="4"/>
        <v>3.746666667</v>
      </c>
      <c r="V6" s="78">
        <f>IFERROR(__xludf.DUMMYFUNCTION("AVG_DELIVERY_MINUTES(FILTER(allocation!H:H,allocation!A:A=A6,allocation!B:B=B6),A6,B6)"),3.68)</f>
        <v>3.68</v>
      </c>
      <c r="W6" s="78">
        <f>IFERROR(__xludf.DUMMYFUNCTION("AVG_DELIVERY_MINUTES(FILTER(allocation!L:L,allocation!A:A=A6,allocation!B:B=B6),A6,B6)"),3.2)</f>
        <v>3.2</v>
      </c>
      <c r="X6" s="78">
        <f>IFERROR(__xludf.DUMMYFUNCTION("AVG_DELIVERY_MINUTES(FILTER(allocation!P:P,allocation!A:A=A6,allocation!B:B=B6),A6,B6)"),4.36)</f>
        <v>4.36</v>
      </c>
      <c r="AF6" s="78">
        <f t="shared" si="5"/>
        <v>1.56</v>
      </c>
      <c r="AG6" s="78">
        <f t="shared" si="6"/>
        <v>13.34</v>
      </c>
      <c r="AH6" s="78">
        <f t="shared" si="7"/>
        <v>0</v>
      </c>
      <c r="AI6" s="239">
        <f t="shared" si="8"/>
        <v>13.89</v>
      </c>
    </row>
    <row r="7">
      <c r="A7" s="161">
        <v>45758.0</v>
      </c>
      <c r="B7" s="76" t="s">
        <v>2</v>
      </c>
      <c r="C7" s="78">
        <f>IFERROR(__xludf.DUMMYFUNCTION("FILTER(allocation!C:C,
allocation!A:A = A7,allocation!B:B = B7)"),3.0)</f>
        <v>3</v>
      </c>
      <c r="D7" s="78">
        <f>IFERROR(__xludf.DUMMYFUNCTION("FILTER(allocation!D:D,
allocation!A:A = A7,allocation!B:B = B7)"),2.0)</f>
        <v>2</v>
      </c>
      <c r="E7" s="78">
        <f t="shared" si="1"/>
        <v>74</v>
      </c>
      <c r="F7" s="238">
        <f>E7/IF(B7="lunch", SUMIFS(order_raw!E:E, order_raw!C:C, A7), IF(B7="dinner", SUMIFS(order_raw!F:F, order_raw!C:C, A7), ""))</f>
        <v>0.03726082578</v>
      </c>
      <c r="G7" s="238">
        <f>E7*2/SUMIFS(order_raw!J:J, order_raw!C:C,A7)</f>
        <v>0.2560553633</v>
      </c>
      <c r="H7" s="238">
        <f>E7*2/SUMIFS(order_raw!D:D, order_raw!C:C,A7)</f>
        <v>0.01590884661</v>
      </c>
      <c r="I7" s="78">
        <f t="shared" si="2"/>
        <v>11.98</v>
      </c>
      <c r="J7" s="78">
        <f t="shared" si="3"/>
        <v>14.71</v>
      </c>
      <c r="K7" s="78">
        <f>IFERROR(__xludf.DUMMYFUNCTION("ESTIMATED_DPH(FILTER(allocation!H:H,allocation!A:A=A7,allocation!B:B=B7),FILTER(allocation!F:F,allocation!A:A=A7,allocation!B:B=B7),A7,B7)"),15.18)</f>
        <v>15.18</v>
      </c>
      <c r="L7" s="78">
        <f>IFERROR(__xludf.DUMMYFUNCTION("ESTIMATED_DPH(FILTER(allocation!L:L,allocation!A:A=A7,allocation!B:B=B7),FILTER(allocation!J:J,allocation!A:A=A7,allocation!B:B=B7),A7,B7)"),15.29)</f>
        <v>15.29</v>
      </c>
      <c r="M7" s="78">
        <f>IFERROR(__xludf.DUMMYFUNCTION("ESTIMATED_DPH(FILTER(allocation!P:P,allocation!A:A=A7,allocation!B:B=B7),FILTER(allocation!N:N,allocation!A:A=A7,allocation!B:B=B7),A7,B7)"),13.66)</f>
        <v>13.66</v>
      </c>
      <c r="U7" s="78">
        <f t="shared" si="4"/>
        <v>3.826666667</v>
      </c>
      <c r="V7" s="78">
        <f>IFERROR(__xludf.DUMMYFUNCTION("AVG_DELIVERY_MINUTES(FILTER(allocation!H:H,allocation!A:A=A7,allocation!B:B=B7),A7,B7)"),3.64)</f>
        <v>3.64</v>
      </c>
      <c r="W7" s="78">
        <f>IFERROR(__xludf.DUMMYFUNCTION("AVG_DELIVERY_MINUTES(FILTER(allocation!L:L,allocation!A:A=A7,allocation!B:B=B7),A7,B7)"),3.66)</f>
        <v>3.66</v>
      </c>
      <c r="X7" s="78">
        <f>IFERROR(__xludf.DUMMYFUNCTION("AVG_DELIVERY_MINUTES(FILTER(allocation!P:P,allocation!A:A=A7,allocation!B:B=B7),A7,B7)"),4.18)</f>
        <v>4.18</v>
      </c>
      <c r="AF7" s="78">
        <f t="shared" si="5"/>
        <v>0.76</v>
      </c>
      <c r="AG7" s="78">
        <f t="shared" si="6"/>
        <v>22.39</v>
      </c>
      <c r="AH7" s="78">
        <f t="shared" si="7"/>
        <v>0</v>
      </c>
      <c r="AI7" s="239">
        <f t="shared" si="8"/>
        <v>5.48</v>
      </c>
    </row>
    <row r="8">
      <c r="A8" s="161">
        <v>45758.0</v>
      </c>
      <c r="B8" s="76" t="s">
        <v>78</v>
      </c>
      <c r="C8" s="78">
        <f>IFERROR(__xludf.DUMMYFUNCTION("FILTER(allocation!C:C,
allocation!A:A = A8,allocation!B:B = B8)"),3.0)</f>
        <v>3</v>
      </c>
      <c r="D8" s="78">
        <f>IFERROR(__xludf.DUMMYFUNCTION("FILTER(allocation!D:D,
allocation!A:A = A8,allocation!B:B = B8)"),2.0)</f>
        <v>2</v>
      </c>
      <c r="E8" s="78">
        <f t="shared" si="1"/>
        <v>24</v>
      </c>
      <c r="F8" s="238">
        <f>E8/IF(B8="lunch", SUMIFS(order_raw!E:E, order_raw!C:C, A8), IF(B8="dinner", SUMIFS(order_raw!F:F, order_raw!C:C, A8), ""))</f>
        <v>0.01080594327</v>
      </c>
      <c r="G8" s="238">
        <f>E8*2/SUMIFS(order_raw!J:J, order_raw!C:C,A8)</f>
        <v>0.0830449827</v>
      </c>
      <c r="H8" s="238">
        <f>E8*2/SUMIFS(order_raw!D:D, order_raw!C:C,A8)</f>
        <v>0.005159625927</v>
      </c>
      <c r="I8" s="78">
        <f t="shared" si="2"/>
        <v>4.41</v>
      </c>
      <c r="J8" s="78">
        <f t="shared" si="3"/>
        <v>15.12</v>
      </c>
      <c r="K8" s="78">
        <f>IFERROR(__xludf.DUMMYFUNCTION("ESTIMATED_DPH(FILTER(allocation!H:H,allocation!A:A=A8,allocation!B:B=B8),FILTER(allocation!F:F,allocation!A:A=A8,allocation!B:B=B8),A8,B8)"),16.46)</f>
        <v>16.46</v>
      </c>
      <c r="L8" s="78">
        <f>IFERROR(__xludf.DUMMYFUNCTION("ESTIMATED_DPH(FILTER(allocation!L:L,allocation!A:A=A8,allocation!B:B=B8),FILTER(allocation!J:J,allocation!A:A=A8,allocation!B:B=B8),A8,B8)"),11.98)</f>
        <v>11.98</v>
      </c>
      <c r="M8" s="78">
        <f>IFERROR(__xludf.DUMMYFUNCTION("ESTIMATED_DPH(FILTER(allocation!P:P,allocation!A:A=A8,allocation!B:B=B8),FILTER(allocation!N:N,allocation!A:A=A8,allocation!B:B=B8),A8,B8)"),16.92)</f>
        <v>16.92</v>
      </c>
      <c r="U8" s="78">
        <f t="shared" si="4"/>
        <v>3.763333333</v>
      </c>
      <c r="V8" s="78">
        <f>IFERROR(__xludf.DUMMYFUNCTION("AVG_DELIVERY_MINUTES(FILTER(allocation!H:H,allocation!A:A=A8,allocation!B:B=B8),A8,B8)"),3.45)</f>
        <v>3.45</v>
      </c>
      <c r="W8" s="78">
        <f>IFERROR(__xludf.DUMMYFUNCTION("AVG_DELIVERY_MINUTES(FILTER(allocation!L:L,allocation!A:A=A8,allocation!B:B=B8),A8,B8)"),4.59)</f>
        <v>4.59</v>
      </c>
      <c r="X8" s="78">
        <f>IFERROR(__xludf.DUMMYFUNCTION("AVG_DELIVERY_MINUTES(FILTER(allocation!P:P,allocation!A:A=A8,allocation!B:B=B8),A8,B8)"),3.25)</f>
        <v>3.25</v>
      </c>
      <c r="AF8" s="78">
        <f t="shared" si="5"/>
        <v>1.26</v>
      </c>
      <c r="AG8" s="78">
        <f t="shared" si="6"/>
        <v>7.14</v>
      </c>
      <c r="AH8" s="78">
        <f t="shared" si="7"/>
        <v>0</v>
      </c>
      <c r="AI8" s="239">
        <f t="shared" si="8"/>
        <v>12.76</v>
      </c>
    </row>
    <row r="9">
      <c r="A9" s="161">
        <v>45759.0</v>
      </c>
      <c r="B9" s="76" t="s">
        <v>2</v>
      </c>
      <c r="C9" s="78">
        <f>IFERROR(__xludf.DUMMYFUNCTION("FILTER(allocation!C:C,
allocation!A:A = A9,allocation!B:B = B9)"),3.0)</f>
        <v>3</v>
      </c>
      <c r="D9" s="78">
        <f>IFERROR(__xludf.DUMMYFUNCTION("FILTER(allocation!D:D,
allocation!A:A = A9,allocation!B:B = B9)"),2.0)</f>
        <v>2</v>
      </c>
      <c r="E9" s="78">
        <f t="shared" si="1"/>
        <v>63</v>
      </c>
      <c r="F9" s="238">
        <f>E9/IF(B9="lunch", SUMIFS(order_raw!E:E, order_raw!C:C, A9), IF(B9="dinner", SUMIFS(order_raw!F:F, order_raw!C:C, A9), ""))</f>
        <v>0.01755852843</v>
      </c>
      <c r="G9" s="238">
        <f>E9*2/SUMIFS(order_raw!J:J, order_raw!C:C,A9)</f>
        <v>0.1301652893</v>
      </c>
      <c r="H9" s="238">
        <f>E9*2/SUMIFS(order_raw!D:D, order_raw!C:C,A9)</f>
        <v>0.01029832448</v>
      </c>
      <c r="I9" s="78">
        <f t="shared" si="2"/>
        <v>10.54</v>
      </c>
      <c r="J9" s="78">
        <f t="shared" si="3"/>
        <v>14.89333333</v>
      </c>
      <c r="K9" s="78">
        <f>IFERROR(__xludf.DUMMYFUNCTION("ESTIMATED_DPH(FILTER(allocation!H:H,allocation!A:A=A9,allocation!B:B=B9),FILTER(allocation!F:F,allocation!A:A=A9,allocation!B:B=B9),A9,B9)"),15.14)</f>
        <v>15.14</v>
      </c>
      <c r="L9" s="78">
        <f>IFERROR(__xludf.DUMMYFUNCTION("ESTIMATED_DPH(FILTER(allocation!L:L,allocation!A:A=A9,allocation!B:B=B9),FILTER(allocation!J:J,allocation!A:A=A9,allocation!B:B=B9),A9,B9)"),16.22)</f>
        <v>16.22</v>
      </c>
      <c r="M9" s="78">
        <f>IFERROR(__xludf.DUMMYFUNCTION("ESTIMATED_DPH(FILTER(allocation!P:P,allocation!A:A=A9,allocation!B:B=B9),FILTER(allocation!N:N,allocation!A:A=A9,allocation!B:B=B9),A9,B9)"),13.32)</f>
        <v>13.32</v>
      </c>
      <c r="U9" s="78">
        <f t="shared" si="4"/>
        <v>3.763333333</v>
      </c>
      <c r="V9" s="78">
        <f>IFERROR(__xludf.DUMMYFUNCTION("AVG_DELIVERY_MINUTES(FILTER(allocation!H:H,allocation!A:A=A9,allocation!B:B=B9),A9,B9)"),3.77)</f>
        <v>3.77</v>
      </c>
      <c r="W9" s="78">
        <f>IFERROR(__xludf.DUMMYFUNCTION("AVG_DELIVERY_MINUTES(FILTER(allocation!L:L,allocation!A:A=A9,allocation!B:B=B9),A9,B9)"),3.39)</f>
        <v>3.39</v>
      </c>
      <c r="X9" s="78">
        <f>IFERROR(__xludf.DUMMYFUNCTION("AVG_DELIVERY_MINUTES(FILTER(allocation!P:P,allocation!A:A=A9,allocation!B:B=B9),A9,B9)"),4.13)</f>
        <v>4.13</v>
      </c>
      <c r="AF9" s="78">
        <f t="shared" si="5"/>
        <v>1.13</v>
      </c>
      <c r="AG9" s="78">
        <f t="shared" si="6"/>
        <v>15.49</v>
      </c>
      <c r="AH9" s="78">
        <f t="shared" si="7"/>
        <v>0</v>
      </c>
      <c r="AI9" s="239">
        <f t="shared" si="8"/>
        <v>5.78</v>
      </c>
    </row>
    <row r="10">
      <c r="A10" s="161">
        <v>45759.0</v>
      </c>
      <c r="B10" s="76" t="s">
        <v>78</v>
      </c>
      <c r="C10" s="78">
        <f>IFERROR(__xludf.DUMMYFUNCTION("FILTER(allocation!C:C,
allocation!A:A = A10,allocation!B:B = B10)"),3.0)</f>
        <v>3</v>
      </c>
      <c r="D10" s="78">
        <f>IFERROR(__xludf.DUMMYFUNCTION("FILTER(allocation!D:D,
allocation!A:A = A10,allocation!B:B = B10)"),2.0)</f>
        <v>2</v>
      </c>
      <c r="E10" s="78">
        <f t="shared" si="1"/>
        <v>30</v>
      </c>
      <c r="F10" s="238">
        <f>E10/IF(B10="lunch", SUMIFS(order_raw!E:E, order_raw!C:C, A10), IF(B10="dinner", SUMIFS(order_raw!F:F, order_raw!C:C, A10), ""))</f>
        <v>0.008984725966</v>
      </c>
      <c r="G10" s="238">
        <f>E10*2/SUMIFS(order_raw!J:J, order_raw!C:C,A10)</f>
        <v>0.06198347107</v>
      </c>
      <c r="H10" s="238">
        <f>E10*2/SUMIFS(order_raw!D:D, order_raw!C:C,A10)</f>
        <v>0.004903964038</v>
      </c>
      <c r="I10" s="78">
        <f t="shared" si="2"/>
        <v>4.89</v>
      </c>
      <c r="J10" s="78">
        <f t="shared" si="3"/>
        <v>15.28</v>
      </c>
      <c r="K10" s="78">
        <f>IFERROR(__xludf.DUMMYFUNCTION("ESTIMATED_DPH(FILTER(allocation!H:H,allocation!A:A=A10,allocation!B:B=B10),FILTER(allocation!F:F,allocation!A:A=A10,allocation!B:B=B10),A10,B10)"),16.49)</f>
        <v>16.49</v>
      </c>
      <c r="L10" s="78">
        <f>IFERROR(__xludf.DUMMYFUNCTION("ESTIMATED_DPH(FILTER(allocation!L:L,allocation!A:A=A10,allocation!B:B=B10),FILTER(allocation!J:J,allocation!A:A=A10,allocation!B:B=B10),A10,B10)"),15.94)</f>
        <v>15.94</v>
      </c>
      <c r="M10" s="78">
        <f>IFERROR(__xludf.DUMMYFUNCTION("ESTIMATED_DPH(FILTER(allocation!P:P,allocation!A:A=A10,allocation!B:B=B10),FILTER(allocation!N:N,allocation!A:A=A10,allocation!B:B=B10),A10,B10)"),13.41)</f>
        <v>13.41</v>
      </c>
      <c r="U10" s="78">
        <f t="shared" si="4"/>
        <v>3.636666667</v>
      </c>
      <c r="V10" s="78">
        <f>IFERROR(__xludf.DUMMYFUNCTION("AVG_DELIVERY_MINUTES(FILTER(allocation!H:H,allocation!A:A=A10,allocation!B:B=B10),A10,B10)"),3.36)</f>
        <v>3.36</v>
      </c>
      <c r="W10" s="78">
        <f>IFERROR(__xludf.DUMMYFUNCTION("AVG_DELIVERY_MINUTES(FILTER(allocation!L:L,allocation!A:A=A10,allocation!B:B=B10),A10,B10)"),3.45)</f>
        <v>3.45</v>
      </c>
      <c r="X10" s="78">
        <f>IFERROR(__xludf.DUMMYFUNCTION("AVG_DELIVERY_MINUTES(FILTER(allocation!P:P,allocation!A:A=A10,allocation!B:B=B10),A10,B10)"),4.1)</f>
        <v>4.1</v>
      </c>
      <c r="AF10" s="78">
        <f t="shared" si="5"/>
        <v>0.76</v>
      </c>
      <c r="AG10" s="78">
        <f t="shared" si="6"/>
        <v>13.19</v>
      </c>
      <c r="AH10" s="78">
        <f t="shared" si="7"/>
        <v>0</v>
      </c>
      <c r="AI10" s="239">
        <f t="shared" si="8"/>
        <v>10.4</v>
      </c>
    </row>
    <row r="11">
      <c r="A11" s="161">
        <v>45760.0</v>
      </c>
      <c r="B11" s="76" t="s">
        <v>2</v>
      </c>
      <c r="C11" s="78">
        <f>IFERROR(__xludf.DUMMYFUNCTION("FILTER(allocation!C:C,
allocation!A:A = A11,allocation!B:B = B11)"),3.0)</f>
        <v>3</v>
      </c>
      <c r="D11" s="78">
        <f>IFERROR(__xludf.DUMMYFUNCTION("FILTER(allocation!D:D,
allocation!A:A = A11,allocation!B:B = B11)"),2.0)</f>
        <v>2</v>
      </c>
      <c r="E11" s="78">
        <f t="shared" si="1"/>
        <v>141</v>
      </c>
      <c r="F11" s="238">
        <f>E11/IF(B11="lunch", SUMIFS(order_raw!E:E, order_raw!C:C, A11), IF(B11="dinner", SUMIFS(order_raw!F:F, order_raw!C:C, A11), ""))</f>
        <v>0.03763010408</v>
      </c>
      <c r="G11" s="238">
        <f>E11*2/SUMIFS(order_raw!J:J, order_raw!C:C,A11)</f>
        <v>0.2533692722</v>
      </c>
      <c r="H11" s="238">
        <f>E11*2/SUMIFS(order_raw!D:D, order_raw!C:C,A11)</f>
        <v>0.0205569325</v>
      </c>
      <c r="I11" s="78">
        <f t="shared" si="2"/>
        <v>14.19</v>
      </c>
      <c r="J11" s="78">
        <f t="shared" si="3"/>
        <v>12.1</v>
      </c>
      <c r="K11" s="78">
        <f>IFERROR(__xludf.DUMMYFUNCTION("ESTIMATED_DPH(FILTER(allocation!H:H,allocation!A:A=A11,allocation!B:B=B11),FILTER(allocation!F:F,allocation!A:A=A11,allocation!B:B=B11),A11,B11)"),10.32)</f>
        <v>10.32</v>
      </c>
      <c r="L11" s="78">
        <f>IFERROR(__xludf.DUMMYFUNCTION("ESTIMATED_DPH(FILTER(allocation!L:L,allocation!A:A=A11,allocation!B:B=B11),FILTER(allocation!J:J,allocation!A:A=A11,allocation!B:B=B11),A11,B11)"),12.17)</f>
        <v>12.17</v>
      </c>
      <c r="M11" s="78">
        <f>IFERROR(__xludf.DUMMYFUNCTION("ESTIMATED_DPH(FILTER(allocation!P:P,allocation!A:A=A11,allocation!B:B=B11),FILTER(allocation!N:N,allocation!A:A=A11,allocation!B:B=B11),A11,B11)"),13.81)</f>
        <v>13.81</v>
      </c>
      <c r="U11" s="78">
        <f t="shared" si="4"/>
        <v>4.706666667</v>
      </c>
      <c r="V11" s="78">
        <f>IFERROR(__xludf.DUMMYFUNCTION("AVG_DELIVERY_MINUTES(FILTER(allocation!H:H,allocation!A:A=A11,allocation!B:B=B11),A11,B11)"),5.46)</f>
        <v>5.46</v>
      </c>
      <c r="W11" s="78">
        <f>IFERROR(__xludf.DUMMYFUNCTION("AVG_DELIVERY_MINUTES(FILTER(allocation!L:L,allocation!A:A=A11,allocation!B:B=B11),A11,B11)"),4.52)</f>
        <v>4.52</v>
      </c>
      <c r="X11" s="78">
        <f>IFERROR(__xludf.DUMMYFUNCTION("AVG_DELIVERY_MINUTES(FILTER(allocation!P:P,allocation!A:A=A11,allocation!B:B=B11),A11,B11)"),4.14)</f>
        <v>4.14</v>
      </c>
      <c r="AF11" s="78">
        <f t="shared" si="5"/>
        <v>0.5</v>
      </c>
      <c r="AG11" s="78">
        <f t="shared" si="6"/>
        <v>34.17</v>
      </c>
      <c r="AH11" s="78">
        <f t="shared" si="7"/>
        <v>2.14</v>
      </c>
      <c r="AI11" s="239">
        <f t="shared" si="8"/>
        <v>5.99</v>
      </c>
    </row>
    <row r="12">
      <c r="A12" s="161">
        <v>45760.0</v>
      </c>
      <c r="B12" s="76" t="s">
        <v>78</v>
      </c>
      <c r="C12" s="78">
        <f>IFERROR(__xludf.DUMMYFUNCTION("FILTER(allocation!C:C,
allocation!A:A = A12,allocation!B:B = B12)"),3.0)</f>
        <v>3</v>
      </c>
      <c r="D12" s="78">
        <f>IFERROR(__xludf.DUMMYFUNCTION("FILTER(allocation!D:D,
allocation!A:A = A12,allocation!B:B = B12)"),2.0)</f>
        <v>2</v>
      </c>
      <c r="E12" s="78">
        <f t="shared" si="1"/>
        <v>42</v>
      </c>
      <c r="F12" s="238">
        <f>E12/IF(B12="lunch", SUMIFS(order_raw!E:E, order_raw!C:C, A12), IF(B12="dinner", SUMIFS(order_raw!F:F, order_raw!C:C, A12), ""))</f>
        <v>0.01067887109</v>
      </c>
      <c r="G12" s="238">
        <f>E12*2/SUMIFS(order_raw!J:J, order_raw!C:C,A12)</f>
        <v>0.07547169811</v>
      </c>
      <c r="H12" s="238">
        <f>E12*2/SUMIFS(order_raw!D:D, order_raw!C:C,A12)</f>
        <v>0.006123341595</v>
      </c>
      <c r="I12" s="78">
        <f t="shared" si="2"/>
        <v>6.3</v>
      </c>
      <c r="J12" s="78">
        <f t="shared" si="3"/>
        <v>13.62666667</v>
      </c>
      <c r="K12" s="78">
        <f>IFERROR(__xludf.DUMMYFUNCTION("ESTIMATED_DPH(FILTER(allocation!H:H,allocation!A:A=A12,allocation!B:B=B12),FILTER(allocation!F:F,allocation!A:A=A12,allocation!B:B=B12),A12,B12)"),16.77)</f>
        <v>16.77</v>
      </c>
      <c r="L12" s="78">
        <f>IFERROR(__xludf.DUMMYFUNCTION("ESTIMATED_DPH(FILTER(allocation!L:L,allocation!A:A=A12,allocation!B:B=B12),FILTER(allocation!J:J,allocation!A:A=A12,allocation!B:B=B12),A12,B12)"),15.32)</f>
        <v>15.32</v>
      </c>
      <c r="M12" s="78">
        <f>IFERROR(__xludf.DUMMYFUNCTION("ESTIMATED_DPH(FILTER(allocation!P:P,allocation!A:A=A12,allocation!B:B=B12),FILTER(allocation!N:N,allocation!A:A=A12,allocation!B:B=B12),A12,B12)"),8.79)</f>
        <v>8.79</v>
      </c>
      <c r="U12" s="78">
        <f t="shared" si="4"/>
        <v>4.516666667</v>
      </c>
      <c r="V12" s="78">
        <f>IFERROR(__xludf.DUMMYFUNCTION("AVG_DELIVERY_MINUTES(FILTER(allocation!H:H,allocation!A:A=A12,allocation!B:B=B12),A12,B12)"),3.28)</f>
        <v>3.28</v>
      </c>
      <c r="W12" s="78">
        <f>IFERROR(__xludf.DUMMYFUNCTION("AVG_DELIVERY_MINUTES(FILTER(allocation!L:L,allocation!A:A=A12,allocation!B:B=B12),A12,B12)"),3.59)</f>
        <v>3.59</v>
      </c>
      <c r="X12" s="78">
        <f>IFERROR(__xludf.DUMMYFUNCTION("AVG_DELIVERY_MINUTES(FILTER(allocation!P:P,allocation!A:A=A12,allocation!B:B=B12),A12,B12)"),6.68)</f>
        <v>6.68</v>
      </c>
      <c r="AF12" s="78">
        <f t="shared" si="5"/>
        <v>1.36</v>
      </c>
      <c r="AG12" s="78">
        <f t="shared" si="6"/>
        <v>18.47</v>
      </c>
      <c r="AH12" s="78">
        <f t="shared" si="7"/>
        <v>0</v>
      </c>
      <c r="AI12" s="239">
        <f t="shared" si="8"/>
        <v>11.48</v>
      </c>
    </row>
    <row r="13">
      <c r="A13" s="161">
        <v>45761.0</v>
      </c>
      <c r="B13" s="76" t="s">
        <v>2</v>
      </c>
      <c r="C13" s="78">
        <f>IFERROR(__xludf.DUMMYFUNCTION("FILTER(allocation!C:C,
allocation!A:A = A13,allocation!B:B = B13)"),3.0)</f>
        <v>3</v>
      </c>
      <c r="D13" s="78">
        <f>IFERROR(__xludf.DUMMYFUNCTION("FILTER(allocation!D:D,
allocation!A:A = A13,allocation!B:B = B13)"),2.0)</f>
        <v>2</v>
      </c>
      <c r="E13" s="78">
        <f t="shared" si="1"/>
        <v>67</v>
      </c>
      <c r="F13" s="238">
        <f>E13/IF(B13="lunch", SUMIFS(order_raw!E:E, order_raw!C:C, A13), IF(B13="dinner", SUMIFS(order_raw!F:F, order_raw!C:C, A13), ""))</f>
        <v>0.0351521511</v>
      </c>
      <c r="G13" s="238">
        <f>E13*2/SUMIFS(order_raw!J:J, order_raw!C:C,A13)</f>
        <v>0.2182410423</v>
      </c>
      <c r="H13" s="238">
        <f>E13*2/SUMIFS(order_raw!D:D, order_raw!C:C,A13)</f>
        <v>0.01370423399</v>
      </c>
      <c r="I13" s="78">
        <f t="shared" si="2"/>
        <v>11.06</v>
      </c>
      <c r="J13" s="78">
        <f t="shared" si="3"/>
        <v>17.60666667</v>
      </c>
      <c r="K13" s="78">
        <f>IFERROR(__xludf.DUMMYFUNCTION("ESTIMATED_DPH(FILTER(allocation!H:H,allocation!A:A=A13,allocation!B:B=B13),FILTER(allocation!F:F,allocation!A:A=A13,allocation!B:B=B13),A13,B13)"),16.49)</f>
        <v>16.49</v>
      </c>
      <c r="L13" s="78">
        <f>IFERROR(__xludf.DUMMYFUNCTION("ESTIMATED_DPH(FILTER(allocation!L:L,allocation!A:A=A13,allocation!B:B=B13),FILTER(allocation!J:J,allocation!A:A=A13,allocation!B:B=B13),A13,B13)"),16.4)</f>
        <v>16.4</v>
      </c>
      <c r="M13" s="78">
        <f>IFERROR(__xludf.DUMMYFUNCTION("ESTIMATED_DPH(FILTER(allocation!P:P,allocation!A:A=A13,allocation!B:B=B13),FILTER(allocation!N:N,allocation!A:A=A13,allocation!B:B=B13),A13,B13)"),19.93)</f>
        <v>19.93</v>
      </c>
      <c r="U13" s="78">
        <f t="shared" si="4"/>
        <v>3.183333333</v>
      </c>
      <c r="V13" s="78">
        <f>IFERROR(__xludf.DUMMYFUNCTION("AVG_DELIVERY_MINUTES(FILTER(allocation!H:H,allocation!A:A=A13,allocation!B:B=B13),A13,B13)"),3.36)</f>
        <v>3.36</v>
      </c>
      <c r="W13" s="78">
        <f>IFERROR(__xludf.DUMMYFUNCTION("AVG_DELIVERY_MINUTES(FILTER(allocation!L:L,allocation!A:A=A13,allocation!B:B=B13),A13,B13)"),3.43)</f>
        <v>3.43</v>
      </c>
      <c r="X13" s="78">
        <f>IFERROR(__xludf.DUMMYFUNCTION("AVG_DELIVERY_MINUTES(FILTER(allocation!P:P,allocation!A:A=A13,allocation!B:B=B13),A13,B13)"),2.76)</f>
        <v>2.76</v>
      </c>
      <c r="AF13" s="78">
        <f t="shared" si="5"/>
        <v>0.75</v>
      </c>
      <c r="AG13" s="78">
        <f t="shared" si="6"/>
        <v>16.78</v>
      </c>
      <c r="AH13" s="78">
        <f t="shared" si="7"/>
        <v>0</v>
      </c>
      <c r="AI13" s="239">
        <f t="shared" si="8"/>
        <v>4.67</v>
      </c>
    </row>
    <row r="14">
      <c r="A14" s="161">
        <v>45761.0</v>
      </c>
      <c r="B14" s="76" t="s">
        <v>78</v>
      </c>
      <c r="C14" s="78">
        <f>IFERROR(__xludf.DUMMYFUNCTION("FILTER(allocation!C:C,
allocation!A:A = A14,allocation!B:B = B14)"),7.0)</f>
        <v>7</v>
      </c>
      <c r="D14" s="78">
        <f>IFERROR(__xludf.DUMMYFUNCTION("FILTER(allocation!D:D,
allocation!A:A = A14,allocation!B:B = B14)"),3.0)</f>
        <v>3</v>
      </c>
      <c r="E14" s="78">
        <f t="shared" si="1"/>
        <v>126</v>
      </c>
      <c r="F14" s="238">
        <f>E14/IF(B14="lunch", SUMIFS(order_raw!E:E, order_raw!C:C, A14), IF(B14="dinner", SUMIFS(order_raw!F:F, order_raw!C:C, A14), ""))</f>
        <v>0.05142857143</v>
      </c>
      <c r="G14" s="238">
        <f>E14*2/SUMIFS(order_raw!J:J, order_raw!C:C,A14)</f>
        <v>0.4104234528</v>
      </c>
      <c r="H14" s="238">
        <f>E14*2/SUMIFS(order_raw!D:D, order_raw!C:C,A14)</f>
        <v>0.02577214154</v>
      </c>
      <c r="I14" s="78">
        <f t="shared" si="2"/>
        <v>8.37</v>
      </c>
      <c r="J14" s="78">
        <f>AVERAGE(K14:P14)</f>
        <v>7.756666667</v>
      </c>
      <c r="K14" s="78">
        <f>IFERROR(__xludf.DUMMYFUNCTION("ESTIMATED_DPH(FILTER(allocation!H:H,allocation!A:A=A14,allocation!B:B=B14),FILTER(allocation!F:F,allocation!A:A=A14,allocation!B:B=B14),A14,B14)"),8.49)</f>
        <v>8.49</v>
      </c>
      <c r="L14" s="78">
        <f>IFERROR(__xludf.DUMMYFUNCTION("ESTIMATED_DPH(FILTER(allocation!L:L,allocation!A:A=A14,allocation!B:B=B14),FILTER(allocation!J:J,allocation!A:A=A14,allocation!B:B=B14),A14,B14)"),3.89)</f>
        <v>3.89</v>
      </c>
      <c r="M14" s="78">
        <f>IFERROR(__xludf.DUMMYFUNCTION("ESTIMATED_DPH(FILTER(allocation!P:P,allocation!A:A=A14,allocation!B:B=B14),FILTER(allocation!N:N,allocation!A:A=A14,allocation!B:B=B14),A14,B14)"),16.47)</f>
        <v>16.47</v>
      </c>
      <c r="N14" s="78">
        <f>IFERROR(__xludf.DUMMYFUNCTION("ESTIMATED_DPH(FILTER(allocation!S:S,allocation!A:A=A14,allocation!B:B=B14),FILTER(allocation!Q:Q,allocation!A:A=A14,allocation!B:B=B14),A14,B14)"),5.41)</f>
        <v>5.41</v>
      </c>
      <c r="O14" s="78">
        <f>IFERROR(__xludf.DUMMYFUNCTION("ESTIMATED_DPH(FILTER(allocation!V:V,allocation!A:A=A14,allocation!B:B=B14),FILTER(allocation!T:T,allocation!A:A=A14,allocation!B:B=B14),A14,B14)"),8.83)</f>
        <v>8.83</v>
      </c>
      <c r="P14" s="78">
        <f>IFERROR(__xludf.DUMMYFUNCTION("ESTIMATED_DPH(FILTER(allocation!Y:Y,allocation!A:A=A14,allocation!B:B=B14),FILTER(allocation!W:W,allocation!A:A=A14,allocation!B:B=B14),A14,B14)"),3.45)</f>
        <v>3.45</v>
      </c>
      <c r="U14" s="78">
        <f>AVERAGE(V14:AA14)</f>
        <v>9.38</v>
      </c>
      <c r="V14" s="78">
        <f>IFERROR(__xludf.DUMMYFUNCTION("AVG_DELIVERY_MINUTES(FILTER(allocation!H:H,allocation!A:A=A14,allocation!B:B=B14),A14,B14)"),6.48)</f>
        <v>6.48</v>
      </c>
      <c r="W14" s="78">
        <f>IFERROR(__xludf.DUMMYFUNCTION("AVG_DELIVERY_MINUTES(FILTER(allocation!L:L,allocation!A:A=A14,allocation!B:B=B14),A14,B14)"),14.13)</f>
        <v>14.13</v>
      </c>
      <c r="X14" s="78">
        <f>IFERROR(__xludf.DUMMYFUNCTION("AVG_DELIVERY_MINUTES(FILTER(allocation!P:P,allocation!A:A=A14,allocation!B:B=B14),A14,B14)"),3.34)</f>
        <v>3.34</v>
      </c>
      <c r="Y14" s="78">
        <f>IFERROR(__xludf.DUMMYFUNCTION("AVG_DELIVERY_MINUTES(FILTER(allocation!S:S,allocation!A:A=A14,allocation!B:B=B14),A14,B14)"),10.17)</f>
        <v>10.17</v>
      </c>
      <c r="Z14" s="78">
        <f>IFERROR(__xludf.DUMMYFUNCTION("AVG_DELIVERY_MINUTES(FILTER(allocation!V:V,allocation!A:A=A14,allocation!B:B=B14),A14,B14)"),6.23)</f>
        <v>6.23</v>
      </c>
      <c r="AA14" s="78">
        <f>IFERROR(__xludf.DUMMYFUNCTION("AVG_DELIVERY_MINUTES(FILTER(allocation!Y:Y,allocation!A:A=A14,allocation!B:B=B14),A14,B14)"),15.93)</f>
        <v>15.93</v>
      </c>
      <c r="AF14" s="78">
        <f t="shared" si="5"/>
        <v>0.37</v>
      </c>
      <c r="AG14" s="78">
        <f t="shared" si="6"/>
        <v>62.13</v>
      </c>
      <c r="AH14" s="78">
        <f t="shared" si="7"/>
        <v>12.28</v>
      </c>
      <c r="AI14" s="239">
        <f t="shared" si="8"/>
        <v>5.39</v>
      </c>
    </row>
    <row r="15">
      <c r="A15" s="161">
        <v>45762.0</v>
      </c>
      <c r="B15" s="76" t="s">
        <v>2</v>
      </c>
      <c r="C15" s="76">
        <v>8.0</v>
      </c>
      <c r="D15" s="76">
        <v>2.0</v>
      </c>
      <c r="E15" s="78">
        <f t="shared" si="1"/>
        <v>182</v>
      </c>
      <c r="F15" s="238">
        <f>E15/IF(B15="lunch", SUMIFS(order_raw!E:E, order_raw!C:C, A15), IF(B15="dinner", SUMIFS(order_raw!F:F, order_raw!C:C, A15), ""))</f>
        <v>0.1006637168</v>
      </c>
      <c r="G15" s="238">
        <f>E15*2/SUMIFS(order_raw!J:J, order_raw!C:C,A15)</f>
        <v>0.56</v>
      </c>
      <c r="H15" s="238">
        <f>E15*2/SUMIFS(order_raw!D:D, order_raw!C:C,A15)</f>
        <v>0.0388225256</v>
      </c>
      <c r="I15" s="78">
        <f t="shared" si="2"/>
        <v>9.74</v>
      </c>
      <c r="J15" s="78">
        <f>AVERAGE(K15:S15)</f>
        <v>14.46444444</v>
      </c>
      <c r="K15" s="78">
        <f>IFERROR(__xludf.DUMMYFUNCTION("ESTIMATED_DPH(FILTER(allocation!H:H,allocation!A:A=A15,allocation!B:B=B15),FILTER(allocation!F:F,allocation!A:A=A15,allocation!B:B=B15),A15,B15)"),12.28)</f>
        <v>12.28</v>
      </c>
      <c r="L15" s="78">
        <f>IFERROR(__xludf.DUMMYFUNCTION("ESTIMATED_DPH(FILTER(allocation!L:L,allocation!A:A=A15,allocation!B:B=B15),FILTER(allocation!J:J,allocation!A:A=A15,allocation!B:B=B15),A15,B15)"),10.34)</f>
        <v>10.34</v>
      </c>
      <c r="M15" s="78">
        <f>IFERROR(__xludf.DUMMYFUNCTION("ESTIMATED_DPH(FILTER(allocation!P:P,allocation!A:A=A15,allocation!B:B=B15),FILTER(allocation!N:N,allocation!A:A=A15,allocation!B:B=B15),A15,B15)"),17.41)</f>
        <v>17.41</v>
      </c>
      <c r="N15" s="78">
        <f>IFERROR(__xludf.DUMMYFUNCTION("ESTIMATED_DPH(FILTER(allocation!S:S,allocation!A:A=A15,allocation!B:B=B15),FILTER(allocation!Q:Q,allocation!A:A=A15,allocation!B:B=B15),A15,B15)"),18.97)</f>
        <v>18.97</v>
      </c>
      <c r="O15" s="78">
        <f>IFERROR(__xludf.DUMMYFUNCTION("ESTIMATED_DPH(FILTER(allocation!V:V,allocation!A:A=A15,allocation!B:B=B15),FILTER(allocation!T:T,allocation!A:A=A15,allocation!B:B=B15),A15,B15)"),10.2)</f>
        <v>10.2</v>
      </c>
      <c r="P15" s="78">
        <f>IFERROR(__xludf.DUMMYFUNCTION("ESTIMATED_DPH(FILTER(allocation!Y:Y,allocation!A:A=A15,allocation!B:B=B15),FILTER(allocation!W:W,allocation!A:A=A15,allocation!B:B=B15),A15,B15)"),16.27)</f>
        <v>16.27</v>
      </c>
      <c r="Q15" s="78">
        <f>IFERROR(__xludf.DUMMYFUNCTION("ESTIMATED_DPH(FILTER(allocation!AB:AB,allocation!A:A=A15,allocation!B:B=B15),FILTER(allocation!Z:Z,allocation!A:A=A15,allocation!B:B=B15),A15,B15)"),12.06)</f>
        <v>12.06</v>
      </c>
      <c r="R15" s="78">
        <f>IFERROR(__xludf.DUMMYFUNCTION("ESTIMATED_DPH(FILTER(allocation!AE:AE,allocation!A:A=A15,allocation!B:B=B15),FILTER(allocation!AC:AC,allocation!A:A=A15,allocation!B:B=B15),A15,B15)"),20.75)</f>
        <v>20.75</v>
      </c>
      <c r="S15" s="78">
        <f>IFERROR(__xludf.DUMMYFUNCTION("ESTIMATED_DPH(FILTER(allocation!AH:AH,allocation!A:A=A15,allocation!B:B=B15),FILTER(allocation!AF:AF,allocation!A:A=A15,allocation!B:B=B15),A15,B15)"),11.9)</f>
        <v>11.9</v>
      </c>
      <c r="U15" s="78">
        <f>AVERAGE(V15:AC15)</f>
        <v>3.98</v>
      </c>
      <c r="V15" s="78">
        <f>IFERROR(__xludf.DUMMYFUNCTION("AVG_DELIVERY_MINUTES(FILTER(allocation!H:H,allocation!A:A=A15,allocation!B:B=B15),A15,B15)"),4.48)</f>
        <v>4.48</v>
      </c>
      <c r="W15" s="78">
        <f>IFERROR(__xludf.DUMMYFUNCTION("AVG_DELIVERY_MINUTES(FILTER(allocation!L:L,allocation!A:A=A15,allocation!B:B=B15),A15,B15)"),5.32)</f>
        <v>5.32</v>
      </c>
      <c r="X15" s="78">
        <f>IFERROR(__xludf.DUMMYFUNCTION("AVG_DELIVERY_MINUTES(FILTER(allocation!P:P,allocation!A:A=A15,allocation!B:B=B15),A15,B15)"),3.16)</f>
        <v>3.16</v>
      </c>
      <c r="Y15" s="78">
        <f>IFERROR(__xludf.DUMMYFUNCTION("AVG_DELIVERY_MINUTES(FILTER(allocation!S:S,allocation!A:A=A15,allocation!B:B=B15),A15,B15)"),2.9)</f>
        <v>2.9</v>
      </c>
      <c r="Z15" s="78">
        <f>IFERROR(__xludf.DUMMYFUNCTION("AVG_DELIVERY_MINUTES(FILTER(allocation!V:V,allocation!A:A=A15,allocation!B:B=B15),A15,B15)"),5.39)</f>
        <v>5.39</v>
      </c>
      <c r="AA15" s="78">
        <f>IFERROR(__xludf.DUMMYFUNCTION("AVG_DELIVERY_MINUTES(FILTER(allocation!Y:Y,allocation!A:A=A15,allocation!B:B=B15),A15,B15)"),3.38)</f>
        <v>3.38</v>
      </c>
      <c r="AB15" s="78">
        <f>IFERROR(__xludf.DUMMYFUNCTION("AVG_DELIVERY_MINUTES(FILTER(allocation!AB:AB,allocation!A:A=A15,allocation!B:B=B15),A15,B15)"),4.56)</f>
        <v>4.56</v>
      </c>
      <c r="AC15" s="78">
        <f>IFERROR(__xludf.DUMMYFUNCTION("AVG_DELIVERY_MINUTES(FILTER(allocation!AE:AE, allocation!A:A=A15,allocation!B:B=B15),A15,B15)"),2.65)</f>
        <v>2.65</v>
      </c>
      <c r="AD15" s="78">
        <f>IFERROR(__xludf.DUMMYFUNCTION("AVG_DELIVERY_MINUTES(FILTER(allocation!AH:AH, allocation!A:A=A15,allocation!B:B=B15),A15,B15)"),4.62)</f>
        <v>4.62</v>
      </c>
      <c r="AF15" s="78">
        <f t="shared" si="5"/>
        <v>0.31</v>
      </c>
      <c r="AG15" s="78">
        <f t="shared" si="6"/>
        <v>21.03</v>
      </c>
      <c r="AH15" s="78">
        <f t="shared" si="7"/>
        <v>0</v>
      </c>
      <c r="AI15" s="239">
        <f t="shared" si="8"/>
        <v>5.55</v>
      </c>
    </row>
    <row r="16">
      <c r="A16" s="161">
        <v>45762.0</v>
      </c>
      <c r="B16" s="31" t="s">
        <v>78</v>
      </c>
      <c r="C16" s="76">
        <v>11.0</v>
      </c>
      <c r="D16" s="78">
        <f>IFERROR(__xludf.DUMMYFUNCTION("FILTER(allocation!D:D,
allocation!A:A = A16,allocation!B:B = B16)"),2.0)</f>
        <v>2</v>
      </c>
      <c r="E16" s="78">
        <f t="shared" si="1"/>
        <v>82</v>
      </c>
      <c r="F16" s="238">
        <f>E16/IF(B16="lunch", SUMIFS(order_raw!E:E, order_raw!C:C, A16), IF(B16="dinner", SUMIFS(order_raw!F:F, order_raw!C:C, A16), ""))</f>
        <v>0.03294495781</v>
      </c>
      <c r="G16" s="238">
        <f>E16*2/SUMIFS(order_raw!J:J, order_raw!C:C,A16)</f>
        <v>0.2523076923</v>
      </c>
      <c r="H16" s="238">
        <f>E16*2/SUMIFS(order_raw!D:D, order_raw!C:C,A16)</f>
        <v>0.01749146758</v>
      </c>
      <c r="I16" s="78">
        <f t="shared" si="2"/>
        <v>2.26</v>
      </c>
      <c r="J16" s="78">
        <f t="shared" ref="J16:J19" si="9">AVERAGE(K16:T16)</f>
        <v>12.043</v>
      </c>
      <c r="K16" s="78">
        <f>IFERROR(__xludf.DUMMYFUNCTION("ESTIMATED_DPH(FILTER(allocation!H:H,allocation!A:A=A16,allocation!B:B=B16),FILTER(allocation!F:F,allocation!A:A=A16,allocation!B:B=B16),A16,B16)"),23.01)</f>
        <v>23.01</v>
      </c>
      <c r="L16" s="78">
        <f>IFERROR(__xludf.DUMMYFUNCTION("ESTIMATED_DPH(FILTER(allocation!L:L,allocation!A:A=A16,allocation!B:B=B16),FILTER(allocation!J:J,allocation!A:A=A16,allocation!B:B=B16),A16,B16)"),10.34)</f>
        <v>10.34</v>
      </c>
      <c r="M16" s="78">
        <f>IFERROR(__xludf.DUMMYFUNCTION("ESTIMATED_DPH(FILTER(allocation!P:P,allocation!A:A=A16,allocation!B:B=B16),FILTER(allocation!N:N,allocation!A:A=A16,allocation!B:B=B16),A16,B16)"),7.62)</f>
        <v>7.62</v>
      </c>
      <c r="N16" s="78">
        <f>IFERROR(__xludf.DUMMYFUNCTION("ESTIMATED_DPH(FILTER(allocation!S:S,allocation!A:A=A16,allocation!B:B=B16),FILTER(allocation!Q:Q,allocation!A:A=A16,allocation!B:B=B16),A16,B16)"),4.63)</f>
        <v>4.63</v>
      </c>
      <c r="O16" s="78">
        <f>IFERROR(__xludf.DUMMYFUNCTION("ESTIMATED_DPH(FILTER(allocation!V:V,allocation!A:A=A16,allocation!B:B=B16),FILTER(allocation!T:T,allocation!A:A=A16,allocation!B:B=B16),A16,B16)"),4.63)</f>
        <v>4.63</v>
      </c>
      <c r="P16" s="78">
        <f>IFERROR(__xludf.DUMMYFUNCTION("ESTIMATED_DPH(FILTER(allocation!Y:Y,allocation!A:A=A16,allocation!B:B=B16),FILTER(allocation!W:W,allocation!A:A=A16,allocation!B:B=B16),A16,B16)"),28.35)</f>
        <v>28.35</v>
      </c>
      <c r="Q16" s="78">
        <f>IFERROR(__xludf.DUMMYFUNCTION("ESTIMATED_DPH(FILTER(allocation!AB:AB,allocation!A:A=A16,allocation!B:B=B16),FILTER(allocation!Z:Z,allocation!A:A=A16,allocation!B:B=B16),A16,B16)"),12.3)</f>
        <v>12.3</v>
      </c>
      <c r="R16" s="78">
        <f>IFERROR(__xludf.DUMMYFUNCTION("ESTIMATED_DPH(FILTER(allocation!AE:AE,allocation!A:A=A16,allocation!B:B=B16),FILTER(allocation!AC:AC,allocation!A:A=A16,allocation!B:B=B16),A16,B16)"),11.22)</f>
        <v>11.22</v>
      </c>
      <c r="S16" s="78">
        <f>IFERROR(__xludf.DUMMYFUNCTION("ESTIMATED_DPH(FILTER(allocation!AH:AH,allocation!A:A=A16,allocation!B:B=B16),FILTER(allocation!AF:AF,allocation!A:A=A16,allocation!B:B=B16),A16,B16)"),6.99)</f>
        <v>6.99</v>
      </c>
      <c r="T16" s="78">
        <f>IFERROR(__xludf.DUMMYFUNCTION("ESTIMATED_DPH(FILTER(allocation!AK:AK,allocation!A:A=A16,allocation!B:B=B16),FILTER(allocation!AF:AF,allocation!A:A=A16,allocation!B:B=B16),A16,B16)"),11.34)</f>
        <v>11.34</v>
      </c>
      <c r="U16" s="78">
        <f t="shared" ref="U16:U19" si="10">AVERAGE(V16:AE16)</f>
        <v>6.273</v>
      </c>
      <c r="V16" s="78">
        <f>IFERROR(__xludf.DUMMYFUNCTION("AVG_DELIVERY_MINUTES(FILTER(allocation!H:H,allocation!A:A=A16,allocation!B:B=B16),A16,B16)"),2.39)</f>
        <v>2.39</v>
      </c>
      <c r="W16" s="78">
        <f>IFERROR(__xludf.DUMMYFUNCTION("AVG_DELIVERY_MINUTES(FILTER(allocation!L:L,allocation!A:A=A16,allocation!B:B=B16),A16,B16)"),5.32)</f>
        <v>5.32</v>
      </c>
      <c r="X16" s="78">
        <f>IFERROR(__xludf.DUMMYFUNCTION("AVG_DELIVERY_MINUTES(FILTER(allocation!P:P,allocation!A:A=A16,allocation!B:B=B16),A16,B16)"),7.22)</f>
        <v>7.22</v>
      </c>
      <c r="Y16" s="78">
        <f>IFERROR(__xludf.DUMMYFUNCTION("AVG_DELIVERY_MINUTES(FILTER(allocation!S:S,allocation!A:A=A16,allocation!B:B=B16),A16,B16)"),11.89)</f>
        <v>11.89</v>
      </c>
      <c r="Z16" s="78">
        <f>IFERROR(__xludf.DUMMYFUNCTION("AVG_DELIVERY_MINUTES(FILTER(allocation!V:V,allocation!A:A=A16,allocation!B:B=B16),A16,B16)"),11.88)</f>
        <v>11.88</v>
      </c>
      <c r="AA16" s="78">
        <f>IFERROR(__xludf.DUMMYFUNCTION("AVG_DELIVERY_MINUTES(FILTER(allocation!Y:Y,allocation!A:A=A16,allocation!B:B=B16),A16,B16)"),1.94)</f>
        <v>1.94</v>
      </c>
      <c r="AB16" s="78">
        <f>IFERROR(__xludf.DUMMYFUNCTION("AVG_DELIVERY_MINUTES(FILTER(allocation!AB:AB,allocation!A:A=A16,allocation!B:B=B16),A16,B16)"),4.47)</f>
        <v>4.47</v>
      </c>
      <c r="AC16" s="78">
        <f>IFERROR(__xludf.DUMMYFUNCTION("AVG_DELIVERY_MINUTES(FILTER(allocation!AE:AE, allocation!A:A=A16,allocation!B:B=B16),A16,B16)"),4.9)</f>
        <v>4.9</v>
      </c>
      <c r="AD16" s="78">
        <f>IFERROR(__xludf.DUMMYFUNCTION("AVG_DELIVERY_MINUTES(FILTER(allocation!AH:AH, allocation!A:A=A16,allocation!B:B=B16),A16,B16)"),7.87)</f>
        <v>7.87</v>
      </c>
      <c r="AE16" s="78">
        <f>IFERROR(__xludf.DUMMYFUNCTION("AVG_DELIVERY_MINUTES(FILTER(allocation!AK:AK, allocation!A:A=A16,allocation!B:B=B16),A16,B16)"),4.85)</f>
        <v>4.85</v>
      </c>
      <c r="AF16" s="78">
        <f t="shared" si="5"/>
        <v>0</v>
      </c>
      <c r="AG16" s="78">
        <f t="shared" si="6"/>
        <v>0</v>
      </c>
      <c r="AH16" s="78">
        <f t="shared" si="7"/>
        <v>0</v>
      </c>
      <c r="AI16" s="239">
        <f t="shared" si="8"/>
        <v>0</v>
      </c>
    </row>
    <row r="17">
      <c r="A17" s="161">
        <v>45763.0</v>
      </c>
      <c r="B17" s="76" t="s">
        <v>2</v>
      </c>
      <c r="C17" s="76">
        <v>10.0</v>
      </c>
      <c r="D17" s="78">
        <f>IFERROR(__xludf.DUMMYFUNCTION("FILTER(allocation!D:D,
allocation!A:A = A17,allocation!B:B = B17)"),2.0)</f>
        <v>2</v>
      </c>
      <c r="E17" s="78">
        <f t="shared" si="1"/>
        <v>167</v>
      </c>
      <c r="F17" s="238">
        <f>E17/IF(B17="lunch", SUMIFS(order_raw!E:E, order_raw!C:C, A17), IF(B17="dinner", SUMIFS(order_raw!F:F, order_raw!C:C, A17), ""))</f>
        <v>0.09120699072</v>
      </c>
      <c r="G17" s="238">
        <f>E17*2/SUMIFS(order_raw!J:J, order_raw!C:C,A17)</f>
        <v>0.6361904762</v>
      </c>
      <c r="H17" s="238">
        <f>E17*2/SUMIFS(order_raw!D:D, order_raw!C:C,A17)</f>
        <v>0.03522092165</v>
      </c>
      <c r="I17" s="78">
        <f t="shared" si="2"/>
        <v>6.82</v>
      </c>
      <c r="J17" s="78">
        <f t="shared" si="9"/>
        <v>8.212</v>
      </c>
      <c r="K17" s="78">
        <f>IFERROR(__xludf.DUMMYFUNCTION("ESTIMATED_DPH(FILTER(allocation!H:H,allocation!A:A=A17,allocation!B:B=B17),FILTER(allocation!F:F,allocation!A:A=A17,allocation!B:B=B17),A17,B17)"),8.41)</f>
        <v>8.41</v>
      </c>
      <c r="L17" s="78">
        <f>IFERROR(__xludf.DUMMYFUNCTION("ESTIMATED_DPH(FILTER(allocation!L:L,allocation!A:A=A17,allocation!B:B=B17),FILTER(allocation!J:J,allocation!A:A=A17,allocation!B:B=B17),A17,B17)"),6.32)</f>
        <v>6.32</v>
      </c>
      <c r="M17" s="78">
        <f>IFERROR(__xludf.DUMMYFUNCTION("ESTIMATED_DPH(FILTER(allocation!P:P,allocation!A:A=A17,allocation!B:B=B17),FILTER(allocation!N:N,allocation!A:A=A17,allocation!B:B=B17),A17,B17)"),7.64)</f>
        <v>7.64</v>
      </c>
      <c r="N17" s="78">
        <f>IFERROR(__xludf.DUMMYFUNCTION("ESTIMATED_DPH(FILTER(allocation!S:S,allocation!A:A=A17,allocation!B:B=B17),FILTER(allocation!Q:Q,allocation!A:A=A17,allocation!B:B=B17),A17,B17)"),9.27)</f>
        <v>9.27</v>
      </c>
      <c r="O17" s="78">
        <f>IFERROR(__xludf.DUMMYFUNCTION("ESTIMATED_DPH(FILTER(allocation!V:V,allocation!A:A=A17,allocation!B:B=B17),FILTER(allocation!T:T,allocation!A:A=A17,allocation!B:B=B17),A17,B17)"),11.75)</f>
        <v>11.75</v>
      </c>
      <c r="P17" s="78">
        <f>IFERROR(__xludf.DUMMYFUNCTION("ESTIMATED_DPH(FILTER(allocation!Y:Y,allocation!A:A=A17,allocation!B:B=B17),FILTER(allocation!W:W,allocation!A:A=A17,allocation!B:B=B17),A17,B17)"),8.61)</f>
        <v>8.61</v>
      </c>
      <c r="Q17" s="78">
        <f>IFERROR(__xludf.DUMMYFUNCTION("ESTIMATED_DPH(FILTER(allocation!AB:AB,allocation!A:A=A17,allocation!B:B=B17),FILTER(allocation!Z:Z,allocation!A:A=A17,allocation!B:B=B17),A17,B17)"),7.08)</f>
        <v>7.08</v>
      </c>
      <c r="R17" s="78">
        <f>IFERROR(__xludf.DUMMYFUNCTION("ESTIMATED_DPH(FILTER(allocation!AE:AE,allocation!A:A=A17,allocation!B:B=B17),FILTER(allocation!AC:AC,allocation!A:A=A17,allocation!B:B=B17),A17,B17)"),6.82)</f>
        <v>6.82</v>
      </c>
      <c r="S17" s="78">
        <f>IFERROR(__xludf.DUMMYFUNCTION("ESTIMATED_DPH(FILTER(allocation!AH:AH,allocation!A:A=A17,allocation!B:B=B17),FILTER(allocation!AF:AF,allocation!A:A=A17,allocation!B:B=B17),A17,B17)"),7.38)</f>
        <v>7.38</v>
      </c>
      <c r="T17" s="78">
        <f>IFERROR(__xludf.DUMMYFUNCTION("ESTIMATED_DPH(FILTER(allocation!AK:AK,allocation!A:A=A17,allocation!B:B=B17),FILTER(allocation!AF:AF,allocation!A:A=A17,allocation!B:B=B17),A17,B17)"),8.84)</f>
        <v>8.84</v>
      </c>
      <c r="U17" s="78">
        <f t="shared" si="10"/>
        <v>6.894</v>
      </c>
      <c r="V17" s="78">
        <f>IFERROR(__xludf.DUMMYFUNCTION("AVG_DELIVERY_MINUTES(FILTER(allocation!H:H,allocation!A:A=A17,allocation!B:B=B17),A17,B17)"),6.54)</f>
        <v>6.54</v>
      </c>
      <c r="W17" s="78">
        <f>IFERROR(__xludf.DUMMYFUNCTION("AVG_DELIVERY_MINUTES(FILTER(allocation!L:L,allocation!A:A=A17,allocation!B:B=B17),A17,B17)"),8.7)</f>
        <v>8.7</v>
      </c>
      <c r="X17" s="78">
        <f>IFERROR(__xludf.DUMMYFUNCTION("AVG_DELIVERY_MINUTES(FILTER(allocation!P:P,allocation!A:A=A17,allocation!B:B=B17),A17,B17)"),7.2)</f>
        <v>7.2</v>
      </c>
      <c r="Y17" s="78">
        <f>IFERROR(__xludf.DUMMYFUNCTION("AVG_DELIVERY_MINUTES(FILTER(allocation!S:S,allocation!A:A=A17,allocation!B:B=B17),A17,B17)"),5.93)</f>
        <v>5.93</v>
      </c>
      <c r="Z17" s="78">
        <f>IFERROR(__xludf.DUMMYFUNCTION("AVG_DELIVERY_MINUTES(FILTER(allocation!V:V,allocation!A:A=A17,allocation!B:B=B17),A17,B17)"),4.68)</f>
        <v>4.68</v>
      </c>
      <c r="AA17" s="78">
        <f>IFERROR(__xludf.DUMMYFUNCTION("AVG_DELIVERY_MINUTES(FILTER(allocation!Y:Y,allocation!A:A=A17,allocation!B:B=B17),A17,B17)"),6.39)</f>
        <v>6.39</v>
      </c>
      <c r="AB17" s="78">
        <f>IFERROR(__xludf.DUMMYFUNCTION("AVG_DELIVERY_MINUTES(FILTER(allocation!AB:AB,allocation!A:A=A17,allocation!B:B=B17),A17,B17)"),7.77)</f>
        <v>7.77</v>
      </c>
      <c r="AC17" s="78">
        <f>IFERROR(__xludf.DUMMYFUNCTION("AVG_DELIVERY_MINUTES(FILTER(allocation!AE:AE, allocation!A:A=A17,allocation!B:B=B17),A17,B17)"),8.06)</f>
        <v>8.06</v>
      </c>
      <c r="AD17" s="78">
        <f>IFERROR(__xludf.DUMMYFUNCTION("AVG_DELIVERY_MINUTES(FILTER(allocation!AH:AH, allocation!A:A=A17,allocation!B:B=B17),A17,B17)"),7.45)</f>
        <v>7.45</v>
      </c>
      <c r="AE17" s="78">
        <f>IFERROR(__xludf.DUMMYFUNCTION("AVG_DELIVERY_MINUTES(FILTER(allocation!AK:AK, allocation!A:A=A17,allocation!B:B=B17),A17,B17)"),6.22)</f>
        <v>6.22</v>
      </c>
      <c r="AF17" s="78">
        <f t="shared" si="5"/>
        <v>0.48</v>
      </c>
      <c r="AG17" s="78">
        <f t="shared" si="6"/>
        <v>34.02</v>
      </c>
      <c r="AH17" s="78">
        <f t="shared" si="7"/>
        <v>1.2</v>
      </c>
      <c r="AI17" s="239">
        <f t="shared" si="8"/>
        <v>8.1</v>
      </c>
    </row>
    <row r="18">
      <c r="A18" s="161">
        <v>45763.0</v>
      </c>
      <c r="B18" s="76" t="s">
        <v>78</v>
      </c>
      <c r="C18" s="78">
        <f>IFERROR(__xludf.DUMMYFUNCTION("FILTER(allocation!C:C,
allocation!A:A = A18,allocation!B:B = B18)"),10.0)</f>
        <v>10</v>
      </c>
      <c r="D18" s="78">
        <f>IFERROR(__xludf.DUMMYFUNCTION("FILTER(allocation!D:D,
allocation!A:A = A18,allocation!B:B = B18)"),2.0)</f>
        <v>2</v>
      </c>
      <c r="E18" s="78">
        <f t="shared" si="1"/>
        <v>117</v>
      </c>
      <c r="F18" s="238">
        <f>E18/IF(B18="lunch", SUMIFS(order_raw!E:E, order_raw!C:C, A18), IF(B18="dinner", SUMIFS(order_raw!F:F, order_raw!C:C, A18), ""))</f>
        <v>0.04572098476</v>
      </c>
      <c r="G18" s="238">
        <f>E18*2/SUMIFS(order_raw!J:J, order_raw!C:C,A18)</f>
        <v>0.4457142857</v>
      </c>
      <c r="H18" s="238">
        <f>E18*2/SUMIFS(order_raw!D:D, order_raw!C:C,A18)</f>
        <v>0.02467573553</v>
      </c>
      <c r="I18" s="78">
        <f t="shared" si="2"/>
        <v>4.33</v>
      </c>
      <c r="J18" s="78">
        <f t="shared" si="9"/>
        <v>9.49</v>
      </c>
      <c r="K18" s="78">
        <f>IFERROR(__xludf.DUMMYFUNCTION("ESTIMATED_DPH(FILTER(allocation!H:H,allocation!A:A=A18,allocation!B:B=B18),FILTER(allocation!F:F,allocation!A:A=A18,allocation!B:B=B18),A18,B18)"),12.56)</f>
        <v>12.56</v>
      </c>
      <c r="L18" s="78">
        <f>IFERROR(__xludf.DUMMYFUNCTION("ESTIMATED_DPH(FILTER(allocation!L:L,allocation!A:A=A18,allocation!B:B=B18),FILTER(allocation!J:J,allocation!A:A=A18,allocation!B:B=B18),A18,B18)"),7.31)</f>
        <v>7.31</v>
      </c>
      <c r="M18" s="78">
        <f>IFERROR(__xludf.DUMMYFUNCTION("ESTIMATED_DPH(FILTER(allocation!P:P,allocation!A:A=A18,allocation!B:B=B18),FILTER(allocation!N:N,allocation!A:A=A18,allocation!B:B=B18),A18,B18)"),6.99)</f>
        <v>6.99</v>
      </c>
      <c r="N18" s="78">
        <f>IFERROR(__xludf.DUMMYFUNCTION("ESTIMATED_DPH(FILTER(allocation!S:S,allocation!A:A=A18,allocation!B:B=B18),FILTER(allocation!Q:Q,allocation!A:A=A18,allocation!B:B=B18),A18,B18)"),8.32)</f>
        <v>8.32</v>
      </c>
      <c r="O18" s="78">
        <f>IFERROR(__xludf.DUMMYFUNCTION("ESTIMATED_DPH(FILTER(allocation!V:V,allocation!A:A=A18,allocation!B:B=B18),FILTER(allocation!T:T,allocation!A:A=A18,allocation!B:B=B18),A18,B18)"),16.32)</f>
        <v>16.32</v>
      </c>
      <c r="P18" s="78">
        <f>IFERROR(__xludf.DUMMYFUNCTION("ESTIMATED_DPH(FILTER(allocation!Y:Y,allocation!A:A=A18,allocation!B:B=B18),FILTER(allocation!W:W,allocation!A:A=A18,allocation!B:B=B18),A18,B18)"),4.82)</f>
        <v>4.82</v>
      </c>
      <c r="Q18" s="78">
        <f>IFERROR(__xludf.DUMMYFUNCTION("ESTIMATED_DPH(FILTER(allocation!AB:AB,allocation!A:A=A18,allocation!B:B=B18),FILTER(allocation!Z:Z,allocation!A:A=A18,allocation!B:B=B18),A18,B18)"),12.42)</f>
        <v>12.42</v>
      </c>
      <c r="R18" s="78">
        <f>IFERROR(__xludf.DUMMYFUNCTION("ESTIMATED_DPH(FILTER(allocation!AE:AE,allocation!A:A=A18,allocation!B:B=B18),FILTER(allocation!AC:AC,allocation!A:A=A18,allocation!B:B=B18),A18,B18)"),13.48)</f>
        <v>13.48</v>
      </c>
      <c r="S18" s="78">
        <f>IFERROR(__xludf.DUMMYFUNCTION("ESTIMATED_DPH(FILTER(allocation!AH:AH,allocation!A:A=A18,allocation!B:B=B18),FILTER(allocation!AF:AF,allocation!A:A=A18,allocation!B:B=B18),A18,B18)"),5.07)</f>
        <v>5.07</v>
      </c>
      <c r="T18" s="78">
        <f>IFERROR(__xludf.DUMMYFUNCTION("ESTIMATED_DPH(FILTER(allocation!AK:AK,allocation!A:A=A18,allocation!B:B=B18),FILTER(allocation!AF:AF,allocation!A:A=A18,allocation!B:B=B18),A18,B18)"),7.61)</f>
        <v>7.61</v>
      </c>
      <c r="U18" s="78">
        <f t="shared" si="10"/>
        <v>6.775</v>
      </c>
      <c r="V18" s="78">
        <f>IFERROR(__xludf.DUMMYFUNCTION("AVG_DELIVERY_MINUTES(FILTER(allocation!H:H,allocation!A:A=A18,allocation!B:B=B18),A18,B18)"),4.38)</f>
        <v>4.38</v>
      </c>
      <c r="W18" s="78">
        <f>IFERROR(__xludf.DUMMYFUNCTION("AVG_DELIVERY_MINUTES(FILTER(allocation!L:L,allocation!A:A=A18,allocation!B:B=B18),A18,B18)"),7.52)</f>
        <v>7.52</v>
      </c>
      <c r="X18" s="78">
        <f>IFERROR(__xludf.DUMMYFUNCTION("AVG_DELIVERY_MINUTES(FILTER(allocation!P:P,allocation!A:A=A18,allocation!B:B=B18),A18,B18)"),7.87)</f>
        <v>7.87</v>
      </c>
      <c r="Y18" s="78">
        <f>IFERROR(__xludf.DUMMYFUNCTION("AVG_DELIVERY_MINUTES(FILTER(allocation!S:S,allocation!A:A=A18,allocation!B:B=B18),A18,B18)"),6.61)</f>
        <v>6.61</v>
      </c>
      <c r="Z18" s="78">
        <f>IFERROR(__xludf.DUMMYFUNCTION("AVG_DELIVERY_MINUTES(FILTER(allocation!V:V,allocation!A:A=A18,allocation!B:B=B18),A18,B18)"),3.37)</f>
        <v>3.37</v>
      </c>
      <c r="AA18" s="78">
        <f>IFERROR(__xludf.DUMMYFUNCTION("AVG_DELIVERY_MINUTES(FILTER(allocation!Y:Y,allocation!A:A=A18,allocation!B:B=B18),A18,B18)"),11.42)</f>
        <v>11.42</v>
      </c>
      <c r="AB18" s="78">
        <f>IFERROR(__xludf.DUMMYFUNCTION("AVG_DELIVERY_MINUTES(FILTER(allocation!AB:AB,allocation!A:A=A18,allocation!B:B=B18),A18,B18)"),4.43)</f>
        <v>4.43</v>
      </c>
      <c r="AC18" s="78">
        <f>IFERROR(__xludf.DUMMYFUNCTION("AVG_DELIVERY_MINUTES(FILTER(allocation!AE:AE, allocation!A:A=A18,allocation!B:B=B18),A18,B18)"),4.08)</f>
        <v>4.08</v>
      </c>
      <c r="AD18" s="78">
        <f>IFERROR(__xludf.DUMMYFUNCTION("AVG_DELIVERY_MINUTES(FILTER(allocation!AH:AH, allocation!A:A=A18,allocation!B:B=B18),A18,B18)"),10.84)</f>
        <v>10.84</v>
      </c>
      <c r="AE18" s="78">
        <f>IFERROR(__xludf.DUMMYFUNCTION("AVG_DELIVERY_MINUTES(FILTER(allocation!AK:AK, allocation!A:A=A18,allocation!B:B=B18),A18,B18)"),7.23)</f>
        <v>7.23</v>
      </c>
      <c r="AF18" s="78">
        <f t="shared" si="5"/>
        <v>1.4</v>
      </c>
      <c r="AG18" s="78">
        <f t="shared" si="6"/>
        <v>34.84</v>
      </c>
      <c r="AH18" s="78">
        <f t="shared" si="7"/>
        <v>1.8</v>
      </c>
      <c r="AI18" s="239">
        <f t="shared" si="8"/>
        <v>12.78</v>
      </c>
    </row>
    <row r="19">
      <c r="A19" s="161">
        <v>45764.0</v>
      </c>
      <c r="B19" s="76" t="s">
        <v>2</v>
      </c>
      <c r="C19" s="78">
        <f>IFERROR(__xludf.DUMMYFUNCTION("FILTER(allocation!C:C,
allocation!A:A = A19,allocation!B:B = B19)"),11.0)</f>
        <v>11</v>
      </c>
      <c r="D19" s="78">
        <f>IFERROR(__xludf.DUMMYFUNCTION("FILTER(allocation!D:D,
allocation!A:A = A19,allocation!B:B = B19)"),2.0)</f>
        <v>2</v>
      </c>
      <c r="E19" s="78">
        <f t="shared" si="1"/>
        <v>380</v>
      </c>
      <c r="F19" s="238">
        <f>E19/IF(B19="lunch", SUMIFS(order_raw!E:E, order_raw!C:C, A19), IF(B19="dinner", SUMIFS(order_raw!F:F, order_raw!C:C, A19), ""))</f>
        <v>0.2073104201</v>
      </c>
      <c r="G19" s="238">
        <f>E19*2/SUMIFS(order_raw!J:J, order_raw!C:C,A19)</f>
        <v>1.410018553</v>
      </c>
      <c r="H19" s="238">
        <f>E19*2/SUMIFS(order_raw!D:D, order_raw!C:C,A19)</f>
        <v>0.07993268826</v>
      </c>
      <c r="I19" s="78">
        <f t="shared" si="2"/>
        <v>12.27</v>
      </c>
      <c r="J19" s="78">
        <f t="shared" si="9"/>
        <v>9.797</v>
      </c>
      <c r="K19" s="78">
        <f>IFERROR(__xludf.DUMMYFUNCTION("ESTIMATED_DPH(FILTER(allocation!H:H,allocation!A:A=A19,allocation!B:B=B19),FILTER(allocation!F:F,allocation!A:A=A19,allocation!B:B=B19),A19,B19)"),9.32)</f>
        <v>9.32</v>
      </c>
      <c r="L19" s="78">
        <f>IFERROR(__xludf.DUMMYFUNCTION("ESTIMATED_DPH(FILTER(allocation!L:L,allocation!A:A=A19,allocation!B:B=B19),FILTER(allocation!J:J,allocation!A:A=A19,allocation!B:B=B19),A19,B19)"),11.29)</f>
        <v>11.29</v>
      </c>
      <c r="M19" s="78">
        <f>IFERROR(__xludf.DUMMYFUNCTION("ESTIMATED_DPH(FILTER(allocation!P:P,allocation!A:A=A19,allocation!B:B=B19),FILTER(allocation!N:N,allocation!A:A=A19,allocation!B:B=B19),A19,B19)"),13.89)</f>
        <v>13.89</v>
      </c>
      <c r="N19" s="78">
        <f>IFERROR(__xludf.DUMMYFUNCTION("ESTIMATED_DPH(FILTER(allocation!S:S,allocation!A:A=A19,allocation!B:B=B19),FILTER(allocation!Q:Q,allocation!A:A=A19,allocation!B:B=B19),A19,B19)"),10.17)</f>
        <v>10.17</v>
      </c>
      <c r="O19" s="78">
        <f>IFERROR(__xludf.DUMMYFUNCTION("ESTIMATED_DPH(FILTER(allocation!V:V,allocation!A:A=A19,allocation!B:B=B19),FILTER(allocation!T:T,allocation!A:A=A19,allocation!B:B=B19),A19,B19)"),7.51)</f>
        <v>7.51</v>
      </c>
      <c r="P19" s="78">
        <f>IFERROR(__xludf.DUMMYFUNCTION("ESTIMATED_DPH(FILTER(allocation!Y:Y,allocation!A:A=A19,allocation!B:B=B19),FILTER(allocation!W:W,allocation!A:A=A19,allocation!B:B=B19),A19,B19)"),11.18)</f>
        <v>11.18</v>
      </c>
      <c r="Q19" s="78">
        <f>IFERROR(__xludf.DUMMYFUNCTION("ESTIMATED_DPH(FILTER(allocation!AB:AB,allocation!A:A=A19,allocation!B:B=B19),FILTER(allocation!Z:Z,allocation!A:A=A19,allocation!B:B=B19),A19,B19)"),9.17)</f>
        <v>9.17</v>
      </c>
      <c r="R19" s="78">
        <f>IFERROR(__xludf.DUMMYFUNCTION("ESTIMATED_DPH(FILTER(allocation!AE:AE,allocation!A:A=A19,allocation!B:B=B19),FILTER(allocation!AC:AC,allocation!A:A=A19,allocation!B:B=B19),A19,B19)"),13.16)</f>
        <v>13.16</v>
      </c>
      <c r="S19" s="78">
        <f>IFERROR(__xludf.DUMMYFUNCTION("ESTIMATED_DPH(FILTER(allocation!AH:AH,allocation!A:A=A19,allocation!B:B=B19),FILTER(allocation!AF:AF,allocation!A:A=A19,allocation!B:B=B19),A19,B19)"),6.68)</f>
        <v>6.68</v>
      </c>
      <c r="T19" s="78">
        <f>IFERROR(__xludf.DUMMYFUNCTION("ESTIMATED_DPH(FILTER(allocation!AK:AK,allocation!A:A=A19,allocation!B:B=B19),FILTER(allocation!AF:AF,allocation!A:A=A19,allocation!B:B=B19),A19,B19)"),5.6)</f>
        <v>5.6</v>
      </c>
      <c r="U19" s="78">
        <f t="shared" si="10"/>
        <v>6.062</v>
      </c>
      <c r="V19" s="78">
        <f>IFERROR(__xludf.DUMMYFUNCTION("AVG_DELIVERY_MINUTES(FILTER(allocation!H:H,allocation!A:A=A19,allocation!B:B=B19),A19,B19)"),5.9)</f>
        <v>5.9</v>
      </c>
      <c r="W19" s="78">
        <f>IFERROR(__xludf.DUMMYFUNCTION("AVG_DELIVERY_MINUTES(FILTER(allocation!L:L,allocation!A:A=A19,allocation!B:B=B19),A19,B19)"),4.87)</f>
        <v>4.87</v>
      </c>
      <c r="X19" s="78">
        <f>IFERROR(__xludf.DUMMYFUNCTION("AVG_DELIVERY_MINUTES(FILTER(allocation!P:P,allocation!A:A=A19,allocation!B:B=B19),A19,B19)"),3.96)</f>
        <v>3.96</v>
      </c>
      <c r="Y19" s="78">
        <f>IFERROR(__xludf.DUMMYFUNCTION("AVG_DELIVERY_MINUTES(FILTER(allocation!S:S,allocation!A:A=A19,allocation!B:B=B19),A19,B19)"),5.41)</f>
        <v>5.41</v>
      </c>
      <c r="Z19" s="78">
        <f>IFERROR(__xludf.DUMMYFUNCTION("AVG_DELIVERY_MINUTES(FILTER(allocation!V:V,allocation!A:A=A19,allocation!B:B=B19),A19,B19)"),7.32)</f>
        <v>7.32</v>
      </c>
      <c r="AA19" s="78">
        <f>IFERROR(__xludf.DUMMYFUNCTION("AVG_DELIVERY_MINUTES(FILTER(allocation!Y:Y,allocation!A:A=A19,allocation!B:B=B19),A19,B19)"),4.92)</f>
        <v>4.92</v>
      </c>
      <c r="AB19" s="78">
        <f>IFERROR(__xludf.DUMMYFUNCTION("AVG_DELIVERY_MINUTES(FILTER(allocation!AB:AB,allocation!A:A=A19,allocation!B:B=B19),A19,B19)"),6.0)</f>
        <v>6</v>
      </c>
      <c r="AC19" s="78">
        <f>IFERROR(__xludf.DUMMYFUNCTION("AVG_DELIVERY_MINUTES(FILTER(allocation!AE:AE, allocation!A:A=A19,allocation!B:B=B19),A19,B19)"),4.18)</f>
        <v>4.18</v>
      </c>
      <c r="AD19" s="78">
        <f>IFERROR(__xludf.DUMMYFUNCTION("AVG_DELIVERY_MINUTES(FILTER(allocation!AH:AH, allocation!A:A=A19,allocation!B:B=B19),A19,B19)"),8.23)</f>
        <v>8.23</v>
      </c>
      <c r="AE19" s="78">
        <f>IFERROR(__xludf.DUMMYFUNCTION("AVG_DELIVERY_MINUTES(FILTER(allocation!AK:AK, allocation!A:A=A19,allocation!B:B=B19),A19,B19)"),9.83)</f>
        <v>9.83</v>
      </c>
      <c r="AF19" s="78">
        <f t="shared" si="5"/>
        <v>1.11</v>
      </c>
      <c r="AG19" s="78">
        <f t="shared" si="6"/>
        <v>71.11</v>
      </c>
      <c r="AH19" s="78">
        <f t="shared" si="7"/>
        <v>16.29</v>
      </c>
      <c r="AI19" s="239">
        <f t="shared" si="8"/>
        <v>6.15</v>
      </c>
    </row>
    <row r="20">
      <c r="A20" s="161">
        <v>45764.0</v>
      </c>
      <c r="B20" s="76" t="s">
        <v>78</v>
      </c>
      <c r="C20" s="78">
        <f>IFERROR(__xludf.DUMMYFUNCTION("FILTER(allocation!C:C,
allocation!A:A = A20,allocation!B:B = B20)"),11.0)</f>
        <v>11</v>
      </c>
      <c r="D20" s="78">
        <f>IFERROR(__xludf.DUMMYFUNCTION("FILTER(allocation!D:D,
allocation!A:A = A20,allocation!B:B = B20)"),2.0)</f>
        <v>2</v>
      </c>
      <c r="E20" s="78">
        <f t="shared" si="1"/>
        <v>220</v>
      </c>
      <c r="F20" s="238">
        <f>E20/IF(B20="lunch", SUMIFS(order_raw!E:E, order_raw!C:C, A20), IF(B20="dinner", SUMIFS(order_raw!F:F, order_raw!C:C, A20), ""))</f>
        <v>0.08705975465</v>
      </c>
      <c r="G20" s="238">
        <f>E20*2/SUMIFS(order_raw!J:J, order_raw!C:C,A20)</f>
        <v>0.8163265306</v>
      </c>
      <c r="H20" s="238">
        <f>E20*2/SUMIFS(order_raw!D:D, order_raw!C:C,A20)</f>
        <v>0.04627681952</v>
      </c>
      <c r="I20" s="78">
        <f t="shared" si="2"/>
        <v>8.35</v>
      </c>
      <c r="J20" s="78">
        <f t="shared" ref="J20:J54" si="11">AVERAGE(K20:M20)</f>
        <v>11.56666667</v>
      </c>
      <c r="K20" s="78">
        <f>IFERROR(__xludf.DUMMYFUNCTION("ESTIMATED_DPH(FILTER(allocation!H:H,allocation!A:A=A20,allocation!B:B=B20),FILTER(allocation!F:F,allocation!A:A=A20,allocation!B:B=B20),A20,B20)"),10.22)</f>
        <v>10.22</v>
      </c>
      <c r="L20" s="78">
        <f>IFERROR(__xludf.DUMMYFUNCTION("ESTIMATED_DPH(FILTER(allocation!L:L,allocation!A:A=A20,allocation!B:B=B20),FILTER(allocation!J:J,allocation!A:A=A20,allocation!B:B=B20),A20,B20)"),16.08)</f>
        <v>16.08</v>
      </c>
      <c r="M20" s="78">
        <f>IFERROR(__xludf.DUMMYFUNCTION("ESTIMATED_DPH(FILTER(allocation!P:P,allocation!A:A=A20,allocation!B:B=B20),FILTER(allocation!N:N,allocation!A:A=A20,allocation!B:B=B20),A20,B20)"),8.4)</f>
        <v>8.4</v>
      </c>
      <c r="N20" s="78">
        <f>IFERROR(__xludf.DUMMYFUNCTION("ESTIMATED_DPH(FILTER(allocation!S:S,allocation!A:A=A20,allocation!B:B=B20),FILTER(allocation!Q:Q,allocation!A:A=A20,allocation!B:B=B20),A20,B20)"),5.78)</f>
        <v>5.78</v>
      </c>
      <c r="O20" s="78">
        <f>IFERROR(__xludf.DUMMYFUNCTION("ESTIMATED_DPH(FILTER(allocation!V:V,allocation!A:A=A20,allocation!B:B=B20),FILTER(allocation!T:T,allocation!A:A=A20,allocation!B:B=B20),A20,B20)"),9.63)</f>
        <v>9.63</v>
      </c>
      <c r="P20" s="78">
        <f>IFERROR(__xludf.DUMMYFUNCTION("ESTIMATED_DPH(FILTER(allocation!Y:Y,allocation!A:A=A20,allocation!B:B=B20),FILTER(allocation!W:W,allocation!A:A=A20,allocation!B:B=B20),A20,B20)"),12.17)</f>
        <v>12.17</v>
      </c>
      <c r="Q20" s="78">
        <f>IFERROR(__xludf.DUMMYFUNCTION("ESTIMATED_DPH(FILTER(allocation!AB:AB,allocation!A:A=A20,allocation!B:B=B20),FILTER(allocation!Z:Z,allocation!A:A=A20,allocation!B:B=B20),A20,B20)"),6.94)</f>
        <v>6.94</v>
      </c>
      <c r="R20" s="78">
        <f>IFERROR(__xludf.DUMMYFUNCTION("ESTIMATED_DPH(FILTER(allocation!AE:AE,allocation!A:A=A20,allocation!B:B=B20),FILTER(allocation!AC:AC,allocation!A:A=A20,allocation!B:B=B20),A20,B20)"),8.44)</f>
        <v>8.44</v>
      </c>
      <c r="S20" s="78">
        <f>IFERROR(__xludf.DUMMYFUNCTION("ESTIMATED_DPH(FILTER(allocation!AH:AH,allocation!A:A=A20,allocation!B:B=B20),FILTER(allocation!AF:AF,allocation!A:A=A20,allocation!B:B=B20),A20,B20)"),9.7)</f>
        <v>9.7</v>
      </c>
      <c r="T20" s="78">
        <f>IFERROR(__xludf.DUMMYFUNCTION("ESTIMATED_DPH(FILTER(allocation!AK:AK,allocation!A:A=A20,allocation!B:B=B20),FILTER(allocation!AF:AF,allocation!A:A=A20,allocation!B:B=B20),A20,B20)"),10.52)</f>
        <v>10.52</v>
      </c>
      <c r="U20" s="78">
        <f t="shared" ref="U20:U54" si="12">AVERAGE(V20:AC20)</f>
        <v>6.19375</v>
      </c>
      <c r="V20" s="78">
        <f>IFERROR(__xludf.DUMMYFUNCTION("AVG_DELIVERY_MINUTES(FILTER(allocation!H:H,allocation!A:A=A20,allocation!B:B=B20),A20,B20)"),5.38)</f>
        <v>5.38</v>
      </c>
      <c r="W20" s="78">
        <f>IFERROR(__xludf.DUMMYFUNCTION("AVG_DELIVERY_MINUTES(FILTER(allocation!L:L,allocation!A:A=A20,allocation!B:B=B20),A20,B20)"),3.42)</f>
        <v>3.42</v>
      </c>
      <c r="X20" s="78">
        <f>IFERROR(__xludf.DUMMYFUNCTION("AVG_DELIVERY_MINUTES(FILTER(allocation!P:P,allocation!A:A=A20,allocation!B:B=B20),A20,B20)"),6.55)</f>
        <v>6.55</v>
      </c>
      <c r="Y20" s="78">
        <f>IFERROR(__xludf.DUMMYFUNCTION("AVG_DELIVERY_MINUTES(FILTER(allocation!S:S,allocation!A:A=A20,allocation!B:B=B20),A20,B20)"),9.52)</f>
        <v>9.52</v>
      </c>
      <c r="Z20" s="78">
        <f>IFERROR(__xludf.DUMMYFUNCTION("AVG_DELIVERY_MINUTES(FILTER(allocation!V:V,allocation!A:A=A20,allocation!B:B=B20),A20,B20)"),5.71)</f>
        <v>5.71</v>
      </c>
      <c r="AA20" s="78">
        <f>IFERROR(__xludf.DUMMYFUNCTION("AVG_DELIVERY_MINUTES(FILTER(allocation!Y:Y,allocation!A:A=A20,allocation!B:B=B20),A20,B20)"),4.52)</f>
        <v>4.52</v>
      </c>
      <c r="AB20" s="78">
        <f>IFERROR(__xludf.DUMMYFUNCTION("AVG_DELIVERY_MINUTES(FILTER(allocation!AB:AB,allocation!A:A=A20,allocation!B:B=B20),A20,B20)"),7.93)</f>
        <v>7.93</v>
      </c>
      <c r="AC20" s="78">
        <f>IFERROR(__xludf.DUMMYFUNCTION("AVG_DELIVERY_MINUTES(FILTER(allocation!AE:AE, allocation!A:A=A20,allocation!B:B=B20),A20,B20)"),6.52)</f>
        <v>6.52</v>
      </c>
      <c r="AD20" s="78">
        <f>IFERROR(__xludf.DUMMYFUNCTION("AVG_DELIVERY_MINUTES(FILTER(allocation!AH:AH, allocation!A:A=A20,allocation!B:B=B20),A20,B20)"),5.67)</f>
        <v>5.67</v>
      </c>
      <c r="AE20" s="78">
        <f>IFERROR(__xludf.DUMMYFUNCTION("AVG_DELIVERY_MINUTES(FILTER(allocation!AK:AK, allocation!A:A=A20,allocation!B:B=B20),A20,B20)"),5.23)</f>
        <v>5.23</v>
      </c>
      <c r="AF20" s="78">
        <f t="shared" si="5"/>
        <v>1.79</v>
      </c>
      <c r="AG20" s="78">
        <f t="shared" si="6"/>
        <v>46.61</v>
      </c>
      <c r="AH20" s="78">
        <f t="shared" si="7"/>
        <v>4.57</v>
      </c>
      <c r="AI20" s="239">
        <f t="shared" si="8"/>
        <v>6.78</v>
      </c>
      <c r="AK20" s="76" t="s">
        <v>14235</v>
      </c>
    </row>
    <row r="21">
      <c r="B21" s="76" t="s">
        <v>2</v>
      </c>
      <c r="C21" s="78" t="str">
        <f>IFERROR(__xludf.DUMMYFUNCTION("FILTER(allocation!C:C,
allocation!A:A = A21,allocation!B:B = B21)"),"#N/A")</f>
        <v>#N/A</v>
      </c>
      <c r="D21" s="78" t="str">
        <f>IFERROR(__xludf.DUMMYFUNCTION("FILTER(allocation!D:D,
allocation!A:A = A21,allocation!B:B = B21)"),"#N/A")</f>
        <v>#N/A</v>
      </c>
      <c r="E21" s="78">
        <f t="shared" si="1"/>
        <v>0</v>
      </c>
      <c r="F21" s="238" t="str">
        <f>E21/IF(B21="lunch", SUMIFS(order_raw!E:E, order_raw!C:C, A21), IF(B21="dinner", SUMIFS(order_raw!F:F, order_raw!C:C, A21), ""))</f>
        <v>#DIV/0!</v>
      </c>
      <c r="G21" s="238" t="str">
        <f>E21*2/SUMIFS(order_raw!J:J, order_raw!C:C,A21)</f>
        <v>#DIV/0!</v>
      </c>
      <c r="H21" s="238" t="str">
        <f>E21*2/SUMIFS(order_raw!D:D, order_raw!C:C,A21)</f>
        <v>#DIV/0!</v>
      </c>
      <c r="I21" s="78" t="str">
        <f t="shared" si="2"/>
        <v>#NUM!</v>
      </c>
      <c r="J21" s="78">
        <f t="shared" si="11"/>
        <v>0</v>
      </c>
      <c r="K21" s="78">
        <f>IFERROR(__xludf.DUMMYFUNCTION("ESTIMATED_DPH(FILTER(allocation!H:H,allocation!A:A=A21,allocation!B:B=B21),FILTER(allocation!F:F,allocation!A:A=A21,allocation!B:B=B21),A21,B21)"),0.0)</f>
        <v>0</v>
      </c>
      <c r="L21" s="78">
        <f>IFERROR(__xludf.DUMMYFUNCTION("ESTIMATED_DPH(FILTER(allocation!L:L,allocation!A:A=A21,allocation!B:B=B21),FILTER(allocation!J:J,allocation!A:A=A21,allocation!B:B=B21),A21,B21)"),0.0)</f>
        <v>0</v>
      </c>
      <c r="M21" s="78">
        <f>IFERROR(__xludf.DUMMYFUNCTION("ESTIMATED_DPH(FILTER(allocation!P:P,allocation!A:A=A21,allocation!B:B=B21),FILTER(allocation!N:N,allocation!A:A=A21,allocation!B:B=B21),A21,B21)"),0.0)</f>
        <v>0</v>
      </c>
      <c r="N21" s="78">
        <f>IFERROR(__xludf.DUMMYFUNCTION("ESTIMATED_DPH(FILTER(allocation!S:S,allocation!A:A=A21,allocation!B:B=B21),FILTER(allocation!Q:Q,allocation!A:A=A21,allocation!B:B=B21),A21,B21)"),0.0)</f>
        <v>0</v>
      </c>
      <c r="U21" s="78">
        <f t="shared" si="12"/>
        <v>0</v>
      </c>
      <c r="V21" s="78">
        <f>IFERROR(__xludf.DUMMYFUNCTION("AVG_DELIVERY_MINUTES(FILTER(allocation!H:H,allocation!A:A=A21,allocation!B:B=B21),A21,B21)"),0.0)</f>
        <v>0</v>
      </c>
      <c r="W21" s="78">
        <f>IFERROR(__xludf.DUMMYFUNCTION("AVG_DELIVERY_MINUTES(FILTER(allocation!L:L,allocation!A:A=A21,allocation!B:B=B21),A21,B21)"),0.0)</f>
        <v>0</v>
      </c>
      <c r="X21" s="78">
        <f>IFERROR(__xludf.DUMMYFUNCTION("AVG_DELIVERY_MINUTES(FILTER(allocation!P:P,allocation!A:A=A21,allocation!B:B=B21),A21,B21)"),0.0)</f>
        <v>0</v>
      </c>
      <c r="Y21" s="78">
        <f>IFERROR(__xludf.DUMMYFUNCTION("AVG_DELIVERY_MINUTES(FILTER(allocation!S:S,allocation!A:A=A21,allocation!B:B=B21),A21,B21)"),0.0)</f>
        <v>0</v>
      </c>
      <c r="Z21" s="78">
        <f>IFERROR(__xludf.DUMMYFUNCTION("AVG_DELIVERY_MINUTES(FILTER(allocation!V:V,allocation!A:A=A21,allocation!B:B=B21),A21,B21)"),0.0)</f>
        <v>0</v>
      </c>
      <c r="AA21" s="78">
        <f>IFERROR(__xludf.DUMMYFUNCTION("AVG_DELIVERY_MINUTES(FILTER(allocation!Y:Y,allocation!A:A=A21,allocation!B:B=B21),A21,B21)"),0.0)</f>
        <v>0</v>
      </c>
      <c r="AB21" s="78">
        <f>IFERROR(__xludf.DUMMYFUNCTION("AVG_DELIVERY_MINUTES(FILTER(allocation!AB:AB,allocation!A:A=A21,allocation!B:B=B21),A21,B21)"),0.0)</f>
        <v>0</v>
      </c>
      <c r="AC21" s="78">
        <f>IFERROR(__xludf.DUMMYFUNCTION("AVG_DELIVERY_MINUTES(FILTER(allocation!AE:AE, allocation!A:A=A21,allocation!B:B=B21),A21,B21)"),0.0)</f>
        <v>0</v>
      </c>
      <c r="AD21" s="78">
        <f>IFERROR(__xludf.DUMMYFUNCTION("AVG_DELIVERY_MINUTES(FILTER(allocation!AH:AH, allocation!A:A=A21,allocation!B:B=B21),A21,B21)"),0.0)</f>
        <v>0</v>
      </c>
      <c r="AE21" s="78">
        <f>IFERROR(__xludf.DUMMYFUNCTION("AVG_DELIVERY_MINUTES(FILTER(allocation!AK:AK, allocation!A:A=A21,allocation!B:B=B21),A21,B21)"),0.0)</f>
        <v>0</v>
      </c>
      <c r="AF21" s="78">
        <f t="shared" si="5"/>
        <v>0</v>
      </c>
      <c r="AG21" s="78">
        <f t="shared" si="6"/>
        <v>0</v>
      </c>
      <c r="AH21" s="78">
        <f t="shared" si="7"/>
        <v>0</v>
      </c>
      <c r="AI21" s="239">
        <f t="shared" si="8"/>
        <v>0</v>
      </c>
    </row>
    <row r="22">
      <c r="B22" s="76" t="s">
        <v>78</v>
      </c>
      <c r="C22" s="78" t="str">
        <f>IFERROR(__xludf.DUMMYFUNCTION("FILTER(allocation!C:C,
allocation!A:A = A22,allocation!B:B = B22)"),"#N/A")</f>
        <v>#N/A</v>
      </c>
      <c r="D22" s="78" t="str">
        <f>IFERROR(__xludf.DUMMYFUNCTION("FILTER(allocation!D:D,
allocation!A:A = A22,allocation!B:B = B22)"),"#N/A")</f>
        <v>#N/A</v>
      </c>
      <c r="E22" s="78">
        <f t="shared" si="1"/>
        <v>0</v>
      </c>
      <c r="F22" s="238" t="str">
        <f>E22/IF(B22="lunch", SUMIFS(order_raw!E:E, order_raw!C:C, A22), IF(B22="dinner", SUMIFS(order_raw!F:F, order_raw!C:C, A22), ""))</f>
        <v>#DIV/0!</v>
      </c>
      <c r="G22" s="238" t="str">
        <f>E22*2/SUMIFS(order_raw!J:J, order_raw!C:C,A22)</f>
        <v>#DIV/0!</v>
      </c>
      <c r="H22" s="238" t="str">
        <f>E22*2/SUMIFS(order_raw!D:D, order_raw!C:C,A22)</f>
        <v>#DIV/0!</v>
      </c>
      <c r="I22" s="78" t="str">
        <f t="shared" si="2"/>
        <v>#NUM!</v>
      </c>
      <c r="J22" s="78">
        <f t="shared" si="11"/>
        <v>0</v>
      </c>
      <c r="K22" s="78">
        <f>IFERROR(__xludf.DUMMYFUNCTION("ESTIMATED_DPH(FILTER(allocation!H:H,allocation!A:A=A22,allocation!B:B=B22),FILTER(allocation!F:F,allocation!A:A=A22,allocation!B:B=B22),A22,B22)"),0.0)</f>
        <v>0</v>
      </c>
      <c r="L22" s="78">
        <f>IFERROR(__xludf.DUMMYFUNCTION("ESTIMATED_DPH(FILTER(allocation!L:L,allocation!A:A=A22,allocation!B:B=B22),FILTER(allocation!J:J,allocation!A:A=A22,allocation!B:B=B22),A22,B22)"),0.0)</f>
        <v>0</v>
      </c>
      <c r="M22" s="78">
        <f>IFERROR(__xludf.DUMMYFUNCTION("ESTIMATED_DPH(FILTER(allocation!P:P,allocation!A:A=A22,allocation!B:B=B22),FILTER(allocation!N:N,allocation!A:A=A22,allocation!B:B=B22),A22,B22)"),0.0)</f>
        <v>0</v>
      </c>
      <c r="N22" s="78">
        <f>IFERROR(__xludf.DUMMYFUNCTION("ESTIMATED_DPH(FILTER(allocation!S:S,allocation!A:A=A22,allocation!B:B=B22),FILTER(allocation!Q:Q,allocation!A:A=A22,allocation!B:B=B22),A22,B22)"),0.0)</f>
        <v>0</v>
      </c>
      <c r="U22" s="78">
        <f t="shared" si="12"/>
        <v>0</v>
      </c>
      <c r="V22" s="78">
        <f>IFERROR(__xludf.DUMMYFUNCTION("AVG_DELIVERY_MINUTES(FILTER(allocation!H:H,allocation!A:A=A22,allocation!B:B=B22),A22,B22)"),0.0)</f>
        <v>0</v>
      </c>
      <c r="W22" s="78">
        <f>IFERROR(__xludf.DUMMYFUNCTION("AVG_DELIVERY_MINUTES(FILTER(allocation!L:L,allocation!A:A=A22,allocation!B:B=B22),A22,B22)"),0.0)</f>
        <v>0</v>
      </c>
      <c r="X22" s="78">
        <f>IFERROR(__xludf.DUMMYFUNCTION("AVG_DELIVERY_MINUTES(FILTER(allocation!P:P,allocation!A:A=A22,allocation!B:B=B22),A22,B22)"),0.0)</f>
        <v>0</v>
      </c>
      <c r="Y22" s="78">
        <f>IFERROR(__xludf.DUMMYFUNCTION("AVG_DELIVERY_MINUTES(FILTER(allocation!S:S,allocation!A:A=A22,allocation!B:B=B22),A22,B22)"),0.0)</f>
        <v>0</v>
      </c>
      <c r="Z22" s="78">
        <f>IFERROR(__xludf.DUMMYFUNCTION("AVG_DELIVERY_MINUTES(FILTER(allocation!V:V,allocation!A:A=A22,allocation!B:B=B22),A22,B22)"),0.0)</f>
        <v>0</v>
      </c>
      <c r="AA22" s="78">
        <f>IFERROR(__xludf.DUMMYFUNCTION("AVG_DELIVERY_MINUTES(FILTER(allocation!Y:Y,allocation!A:A=A22,allocation!B:B=B22),A22,B22)"),0.0)</f>
        <v>0</v>
      </c>
      <c r="AB22" s="78">
        <f>IFERROR(__xludf.DUMMYFUNCTION("AVG_DELIVERY_MINUTES(FILTER(allocation!AB:AB,allocation!A:A=A22,allocation!B:B=B22),A22,B22)"),0.0)</f>
        <v>0</v>
      </c>
      <c r="AC22" s="78">
        <f>IFERROR(__xludf.DUMMYFUNCTION("AVG_DELIVERY_MINUTES(FILTER(allocation!AE:AE, allocation!A:A=A22,allocation!B:B=B22),A22,B22)"),0.0)</f>
        <v>0</v>
      </c>
      <c r="AD22" s="78">
        <f>IFERROR(__xludf.DUMMYFUNCTION("AVG_DELIVERY_MINUTES(FILTER(allocation!AH:AH, allocation!A:A=A22,allocation!B:B=B22),A22,B22)"),0.0)</f>
        <v>0</v>
      </c>
      <c r="AE22" s="78">
        <f>IFERROR(__xludf.DUMMYFUNCTION("AVG_DELIVERY_MINUTES(FILTER(allocation!AK:AK, allocation!A:A=A22,allocation!B:B=B22),A22,B22)"),0.0)</f>
        <v>0</v>
      </c>
      <c r="AF22" s="78">
        <f t="shared" si="5"/>
        <v>0</v>
      </c>
      <c r="AG22" s="78">
        <f t="shared" si="6"/>
        <v>0</v>
      </c>
      <c r="AH22" s="78">
        <f t="shared" si="7"/>
        <v>0</v>
      </c>
      <c r="AI22" s="239">
        <f t="shared" si="8"/>
        <v>0</v>
      </c>
    </row>
    <row r="23">
      <c r="B23" s="76" t="s">
        <v>2</v>
      </c>
      <c r="C23" s="78" t="str">
        <f>IFERROR(__xludf.DUMMYFUNCTION("FILTER(allocation!C:C,
allocation!A:A = A23,allocation!B:B = B23)"),"#N/A")</f>
        <v>#N/A</v>
      </c>
      <c r="D23" s="78" t="str">
        <f>IFERROR(__xludf.DUMMYFUNCTION("FILTER(allocation!D:D,
allocation!A:A = A23,allocation!B:B = B23)"),"#N/A")</f>
        <v>#N/A</v>
      </c>
      <c r="E23" s="78">
        <f t="shared" si="1"/>
        <v>0</v>
      </c>
      <c r="F23" s="238" t="str">
        <f>E23/IF(B23="lunch", SUMIFS(order_raw!E:E, order_raw!C:C, A23), IF(B23="dinner", SUMIFS(order_raw!F:F, order_raw!C:C, A23), ""))</f>
        <v>#DIV/0!</v>
      </c>
      <c r="G23" s="238" t="str">
        <f>E23*2/SUMIFS(order_raw!J:J, order_raw!C:C,A23)</f>
        <v>#DIV/0!</v>
      </c>
      <c r="H23" s="238" t="str">
        <f>E23*2/SUMIFS(order_raw!D:D, order_raw!C:C,A23)</f>
        <v>#DIV/0!</v>
      </c>
      <c r="I23" s="78" t="str">
        <f t="shared" si="2"/>
        <v>#NUM!</v>
      </c>
      <c r="J23" s="78">
        <f t="shared" si="11"/>
        <v>0</v>
      </c>
      <c r="K23" s="78">
        <f>IFERROR(__xludf.DUMMYFUNCTION("ESTIMATED_DPH(FILTER(allocation!H:H,allocation!A:A=A23,allocation!B:B=B23),FILTER(allocation!F:F,allocation!A:A=A23,allocation!B:B=B23),A23,B23)"),0.0)</f>
        <v>0</v>
      </c>
      <c r="L23" s="78">
        <f>IFERROR(__xludf.DUMMYFUNCTION("ESTIMATED_DPH(FILTER(allocation!L:L,allocation!A:A=A23,allocation!B:B=B23),FILTER(allocation!J:J,allocation!A:A=A23,allocation!B:B=B23),A23,B23)"),0.0)</f>
        <v>0</v>
      </c>
      <c r="M23" s="78">
        <f>IFERROR(__xludf.DUMMYFUNCTION("ESTIMATED_DPH(FILTER(allocation!P:P,allocation!A:A=A23,allocation!B:B=B23),FILTER(allocation!N:N,allocation!A:A=A23,allocation!B:B=B23),A23,B23)"),0.0)</f>
        <v>0</v>
      </c>
      <c r="N23" s="78">
        <f>IFERROR(__xludf.DUMMYFUNCTION("ESTIMATED_DPH(FILTER(allocation!S:S,allocation!A:A=A23,allocation!B:B=B23),FILTER(allocation!Q:Q,allocation!A:A=A23,allocation!B:B=B23),A23,B23)"),0.0)</f>
        <v>0</v>
      </c>
      <c r="U23" s="78">
        <f t="shared" si="12"/>
        <v>0</v>
      </c>
      <c r="V23" s="78">
        <f>IFERROR(__xludf.DUMMYFUNCTION("AVG_DELIVERY_MINUTES(FILTER(allocation!H:H,allocation!A:A=A23,allocation!B:B=B23),A23,B23)"),0.0)</f>
        <v>0</v>
      </c>
      <c r="W23" s="78">
        <f>IFERROR(__xludf.DUMMYFUNCTION("AVG_DELIVERY_MINUTES(FILTER(allocation!L:L,allocation!A:A=A23,allocation!B:B=B23),A23,B23)"),0.0)</f>
        <v>0</v>
      </c>
      <c r="X23" s="78">
        <f>IFERROR(__xludf.DUMMYFUNCTION("AVG_DELIVERY_MINUTES(FILTER(allocation!P:P,allocation!A:A=A23,allocation!B:B=B23),A23,B23)"),0.0)</f>
        <v>0</v>
      </c>
      <c r="Y23" s="78">
        <f>IFERROR(__xludf.DUMMYFUNCTION("AVG_DELIVERY_MINUTES(FILTER(allocation!S:S,allocation!A:A=A23,allocation!B:B=B23),A23,B23)"),0.0)</f>
        <v>0</v>
      </c>
      <c r="Z23" s="78">
        <f>IFERROR(__xludf.DUMMYFUNCTION("AVG_DELIVERY_MINUTES(FILTER(allocation!V:V,allocation!A:A=A23,allocation!B:B=B23),A23,B23)"),0.0)</f>
        <v>0</v>
      </c>
      <c r="AA23" s="78">
        <f>IFERROR(__xludf.DUMMYFUNCTION("AVG_DELIVERY_MINUTES(FILTER(allocation!Y:Y,allocation!A:A=A23,allocation!B:B=B23),A23,B23)"),0.0)</f>
        <v>0</v>
      </c>
      <c r="AB23" s="78">
        <f>IFERROR(__xludf.DUMMYFUNCTION("AVG_DELIVERY_MINUTES(FILTER(allocation!AB:AB,allocation!A:A=A23,allocation!B:B=B23),A23,B23)"),0.0)</f>
        <v>0</v>
      </c>
      <c r="AC23" s="78">
        <f>IFERROR(__xludf.DUMMYFUNCTION("AVG_DELIVERY_MINUTES(FILTER(allocation!AE:AE, allocation!A:A=A23,allocation!B:B=B23),A23,B23)"),0.0)</f>
        <v>0</v>
      </c>
      <c r="AD23" s="78">
        <f>IFERROR(__xludf.DUMMYFUNCTION("AVG_DELIVERY_MINUTES(FILTER(allocation!AH:AH, allocation!A:A=A23,allocation!B:B=B23),A23,B23)"),0.0)</f>
        <v>0</v>
      </c>
      <c r="AE23" s="78">
        <f>IFERROR(__xludf.DUMMYFUNCTION("AVG_DELIVERY_MINUTES(FILTER(allocation!AK:AK, allocation!A:A=A23,allocation!B:B=B23),A23,B23)"),0.0)</f>
        <v>0</v>
      </c>
      <c r="AF23" s="78">
        <f t="shared" si="5"/>
        <v>0</v>
      </c>
      <c r="AG23" s="78">
        <f t="shared" si="6"/>
        <v>0</v>
      </c>
      <c r="AH23" s="78">
        <f t="shared" si="7"/>
        <v>0</v>
      </c>
      <c r="AI23" s="239">
        <f t="shared" si="8"/>
        <v>0</v>
      </c>
    </row>
    <row r="24">
      <c r="B24" s="76" t="s">
        <v>78</v>
      </c>
      <c r="C24" s="78" t="str">
        <f>IFERROR(__xludf.DUMMYFUNCTION("FILTER(allocation!C:C,
allocation!A:A = A24,allocation!B:B = B24)"),"#N/A")</f>
        <v>#N/A</v>
      </c>
      <c r="D24" s="78" t="str">
        <f>IFERROR(__xludf.DUMMYFUNCTION("FILTER(allocation!D:D,
allocation!A:A = A24,allocation!B:B = B24)"),"#N/A")</f>
        <v>#N/A</v>
      </c>
      <c r="E24" s="78">
        <f t="shared" si="1"/>
        <v>0</v>
      </c>
      <c r="F24" s="238" t="str">
        <f>E24/IF(B24="lunch", SUMIFS(order_raw!E:E, order_raw!C:C, A24), IF(B24="dinner", SUMIFS(order_raw!F:F, order_raw!C:C, A24), ""))</f>
        <v>#DIV/0!</v>
      </c>
      <c r="G24" s="238" t="str">
        <f>E24*2/SUMIFS(order_raw!J:J, order_raw!C:C,A24)</f>
        <v>#DIV/0!</v>
      </c>
      <c r="H24" s="238" t="str">
        <f>E24*2/SUMIFS(order_raw!D:D, order_raw!C:C,A24)</f>
        <v>#DIV/0!</v>
      </c>
      <c r="I24" s="78" t="str">
        <f t="shared" si="2"/>
        <v>#NUM!</v>
      </c>
      <c r="J24" s="78">
        <f t="shared" si="11"/>
        <v>0</v>
      </c>
      <c r="K24" s="78">
        <f>IFERROR(__xludf.DUMMYFUNCTION("ESTIMATED_DPH(FILTER(allocation!H:H,allocation!A:A=A24,allocation!B:B=B24),FILTER(allocation!F:F,allocation!A:A=A24,allocation!B:B=B24),A24,B24)"),0.0)</f>
        <v>0</v>
      </c>
      <c r="L24" s="78">
        <f>IFERROR(__xludf.DUMMYFUNCTION("ESTIMATED_DPH(FILTER(allocation!L:L,allocation!A:A=A24,allocation!B:B=B24),FILTER(allocation!J:J,allocation!A:A=A24,allocation!B:B=B24),A24,B24)"),0.0)</f>
        <v>0</v>
      </c>
      <c r="M24" s="78">
        <f>IFERROR(__xludf.DUMMYFUNCTION("ESTIMATED_DPH(FILTER(allocation!P:P,allocation!A:A=A24,allocation!B:B=B24),FILTER(allocation!N:N,allocation!A:A=A24,allocation!B:B=B24),A24,B24)"),0.0)</f>
        <v>0</v>
      </c>
      <c r="N24" s="78">
        <f>IFERROR(__xludf.DUMMYFUNCTION("ESTIMATED_DPH(FILTER(allocation!S:S,allocation!A:A=A24,allocation!B:B=B24),FILTER(allocation!Q:Q,allocation!A:A=A24,allocation!B:B=B24),A24,B24)"),0.0)</f>
        <v>0</v>
      </c>
      <c r="U24" s="78">
        <f t="shared" si="12"/>
        <v>0</v>
      </c>
      <c r="V24" s="78">
        <f>IFERROR(__xludf.DUMMYFUNCTION("AVG_DELIVERY_MINUTES(FILTER(allocation!H:H,allocation!A:A=A24,allocation!B:B=B24),A24,B24)"),0.0)</f>
        <v>0</v>
      </c>
      <c r="W24" s="78">
        <f>IFERROR(__xludf.DUMMYFUNCTION("AVG_DELIVERY_MINUTES(FILTER(allocation!L:L,allocation!A:A=A24,allocation!B:B=B24),A24,B24)"),0.0)</f>
        <v>0</v>
      </c>
      <c r="X24" s="78">
        <f>IFERROR(__xludf.DUMMYFUNCTION("AVG_DELIVERY_MINUTES(FILTER(allocation!P:P,allocation!A:A=A24,allocation!B:B=B24),A24,B24)"),0.0)</f>
        <v>0</v>
      </c>
      <c r="Y24" s="78">
        <f>IFERROR(__xludf.DUMMYFUNCTION("AVG_DELIVERY_MINUTES(FILTER(allocation!S:S,allocation!A:A=A24,allocation!B:B=B24),A24,B24)"),0.0)</f>
        <v>0</v>
      </c>
      <c r="Z24" s="78">
        <f>IFERROR(__xludf.DUMMYFUNCTION("AVG_DELIVERY_MINUTES(FILTER(allocation!V:V,allocation!A:A=A24,allocation!B:B=B24),A24,B24)"),0.0)</f>
        <v>0</v>
      </c>
      <c r="AA24" s="78">
        <f>IFERROR(__xludf.DUMMYFUNCTION("AVG_DELIVERY_MINUTES(FILTER(allocation!Y:Y,allocation!A:A=A24,allocation!B:B=B24),A24,B24)"),0.0)</f>
        <v>0</v>
      </c>
      <c r="AB24" s="78">
        <f>IFERROR(__xludf.DUMMYFUNCTION("AVG_DELIVERY_MINUTES(FILTER(allocation!AB:AB,allocation!A:A=A24,allocation!B:B=B24),A24,B24)"),0.0)</f>
        <v>0</v>
      </c>
      <c r="AC24" s="78">
        <f>IFERROR(__xludf.DUMMYFUNCTION("AVG_DELIVERY_MINUTES(FILTER(allocation!AE:AE, allocation!A:A=A24,allocation!B:B=B24),A24,B24)"),0.0)</f>
        <v>0</v>
      </c>
      <c r="AD24" s="78">
        <f>IFERROR(__xludf.DUMMYFUNCTION("AVG_DELIVERY_MINUTES(FILTER(allocation!AH:AH, allocation!A:A=A24,allocation!B:B=B24),A24,B24)"),0.0)</f>
        <v>0</v>
      </c>
      <c r="AE24" s="78">
        <f>IFERROR(__xludf.DUMMYFUNCTION("AVG_DELIVERY_MINUTES(FILTER(allocation!AK:AK, allocation!A:A=A24,allocation!B:B=B24),A24,B24)"),0.0)</f>
        <v>0</v>
      </c>
      <c r="AF24" s="78">
        <f t="shared" si="5"/>
        <v>0</v>
      </c>
      <c r="AG24" s="78">
        <f t="shared" si="6"/>
        <v>0</v>
      </c>
      <c r="AH24" s="78">
        <f t="shared" si="7"/>
        <v>0</v>
      </c>
      <c r="AI24" s="239">
        <f t="shared" si="8"/>
        <v>0</v>
      </c>
    </row>
    <row r="25">
      <c r="B25" s="76" t="s">
        <v>2</v>
      </c>
      <c r="C25" s="78" t="str">
        <f>IFERROR(__xludf.DUMMYFUNCTION("FILTER(allocation!C:C,
allocation!A:A = A25,allocation!B:B = B25)"),"#N/A")</f>
        <v>#N/A</v>
      </c>
      <c r="D25" s="78" t="str">
        <f>IFERROR(__xludf.DUMMYFUNCTION("FILTER(allocation!D:D,
allocation!A:A = A25,allocation!B:B = B25)"),"#N/A")</f>
        <v>#N/A</v>
      </c>
      <c r="E25" s="78">
        <f t="shared" si="1"/>
        <v>0</v>
      </c>
      <c r="F25" s="238" t="str">
        <f>E25/IF(B25="lunch", SUMIFS(order_raw!E:E, order_raw!C:C, A25), IF(B25="dinner", SUMIFS(order_raw!F:F, order_raw!C:C, A25), ""))</f>
        <v>#DIV/0!</v>
      </c>
      <c r="G25" s="238" t="str">
        <f>E25*2/SUMIFS(order_raw!J:J, order_raw!C:C,A25)</f>
        <v>#DIV/0!</v>
      </c>
      <c r="H25" s="238" t="str">
        <f>E25*2/SUMIFS(order_raw!D:D, order_raw!C:C,A25)</f>
        <v>#DIV/0!</v>
      </c>
      <c r="I25" s="78" t="str">
        <f t="shared" si="2"/>
        <v>#NUM!</v>
      </c>
      <c r="J25" s="78">
        <f t="shared" si="11"/>
        <v>0</v>
      </c>
      <c r="K25" s="78">
        <f>IFERROR(__xludf.DUMMYFUNCTION("ESTIMATED_DPH(FILTER(allocation!H:H,allocation!A:A=A25,allocation!B:B=B25),FILTER(allocation!F:F,allocation!A:A=A25,allocation!B:B=B25),A25,B25)"),0.0)</f>
        <v>0</v>
      </c>
      <c r="L25" s="78">
        <f>IFERROR(__xludf.DUMMYFUNCTION("ESTIMATED_DPH(FILTER(allocation!L:L,allocation!A:A=A25,allocation!B:B=B25),FILTER(allocation!J:J,allocation!A:A=A25,allocation!B:B=B25),A25,B25)"),0.0)</f>
        <v>0</v>
      </c>
      <c r="M25" s="78">
        <f>IFERROR(__xludf.DUMMYFUNCTION("ESTIMATED_DPH(FILTER(allocation!P:P,allocation!A:A=A25,allocation!B:B=B25),FILTER(allocation!N:N,allocation!A:A=A25,allocation!B:B=B25),A25,B25)"),0.0)</f>
        <v>0</v>
      </c>
      <c r="N25" s="78">
        <f>IFERROR(__xludf.DUMMYFUNCTION("ESTIMATED_DPH(FILTER(allocation!S:S,allocation!A:A=A25,allocation!B:B=B25),FILTER(allocation!Q:Q,allocation!A:A=A25,allocation!B:B=B25),A25,B25)"),0.0)</f>
        <v>0</v>
      </c>
      <c r="U25" s="78">
        <f t="shared" si="12"/>
        <v>0</v>
      </c>
      <c r="V25" s="78">
        <f>IFERROR(__xludf.DUMMYFUNCTION("AVG_DELIVERY_MINUTES(FILTER(allocation!H:H,allocation!A:A=A25,allocation!B:B=B25),A25,B25)"),0.0)</f>
        <v>0</v>
      </c>
      <c r="W25" s="78">
        <f>IFERROR(__xludf.DUMMYFUNCTION("AVG_DELIVERY_MINUTES(FILTER(allocation!L:L,allocation!A:A=A25,allocation!B:B=B25),A25,B25)"),0.0)</f>
        <v>0</v>
      </c>
      <c r="X25" s="78">
        <f>IFERROR(__xludf.DUMMYFUNCTION("AVG_DELIVERY_MINUTES(FILTER(allocation!P:P,allocation!A:A=A25,allocation!B:B=B25),A25,B25)"),0.0)</f>
        <v>0</v>
      </c>
      <c r="Y25" s="78">
        <f>IFERROR(__xludf.DUMMYFUNCTION("AVG_DELIVERY_MINUTES(FILTER(allocation!S:S,allocation!A:A=A25,allocation!B:B=B25),A25,B25)"),0.0)</f>
        <v>0</v>
      </c>
      <c r="Z25" s="78">
        <f>IFERROR(__xludf.DUMMYFUNCTION("AVG_DELIVERY_MINUTES(FILTER(allocation!V:V,allocation!A:A=A25,allocation!B:B=B25),A25,B25)"),0.0)</f>
        <v>0</v>
      </c>
      <c r="AA25" s="78">
        <f>IFERROR(__xludf.DUMMYFUNCTION("AVG_DELIVERY_MINUTES(FILTER(allocation!Y:Y,allocation!A:A=A25,allocation!B:B=B25),A25,B25)"),0.0)</f>
        <v>0</v>
      </c>
      <c r="AB25" s="78">
        <f>IFERROR(__xludf.DUMMYFUNCTION("AVG_DELIVERY_MINUTES(FILTER(allocation!AB:AB,allocation!A:A=A25,allocation!B:B=B25),A25,B25)"),0.0)</f>
        <v>0</v>
      </c>
      <c r="AC25" s="78">
        <f>IFERROR(__xludf.DUMMYFUNCTION("AVG_DELIVERY_MINUTES(FILTER(allocation!AE:AE, allocation!A:A=A25,allocation!B:B=B25),A25,B25)"),0.0)</f>
        <v>0</v>
      </c>
      <c r="AD25" s="78">
        <f>IFERROR(__xludf.DUMMYFUNCTION("AVG_DELIVERY_MINUTES(FILTER(allocation!AH:AH, allocation!A:A=A25,allocation!B:B=B25),A25,B25)"),0.0)</f>
        <v>0</v>
      </c>
      <c r="AE25" s="78">
        <f>IFERROR(__xludf.DUMMYFUNCTION("AVG_DELIVERY_MINUTES(FILTER(allocation!AK:AK, allocation!A:A=A25,allocation!B:B=B25),A25,B25)"),0.0)</f>
        <v>0</v>
      </c>
      <c r="AF25" s="78">
        <f t="shared" si="5"/>
        <v>0</v>
      </c>
      <c r="AG25" s="78">
        <f t="shared" si="6"/>
        <v>0</v>
      </c>
      <c r="AH25" s="78">
        <f t="shared" si="7"/>
        <v>0</v>
      </c>
      <c r="AI25" s="239">
        <f t="shared" si="8"/>
        <v>0</v>
      </c>
    </row>
    <row r="26">
      <c r="B26" s="76" t="s">
        <v>78</v>
      </c>
      <c r="C26" s="78" t="str">
        <f>IFERROR(__xludf.DUMMYFUNCTION("FILTER(allocation!C:C,
allocation!A:A = A26,allocation!B:B = B26)"),"#N/A")</f>
        <v>#N/A</v>
      </c>
      <c r="D26" s="78" t="str">
        <f>IFERROR(__xludf.DUMMYFUNCTION("FILTER(allocation!D:D,
allocation!A:A = A26,allocation!B:B = B26)"),"#N/A")</f>
        <v>#N/A</v>
      </c>
      <c r="E26" s="78">
        <f t="shared" si="1"/>
        <v>0</v>
      </c>
      <c r="F26" s="238" t="str">
        <f>E26/IF(B26="lunch", SUMIFS(order_raw!E:E, order_raw!C:C, A26), IF(B26="dinner", SUMIFS(order_raw!F:F, order_raw!C:C, A26), ""))</f>
        <v>#DIV/0!</v>
      </c>
      <c r="G26" s="238" t="str">
        <f>E26*2/SUMIFS(order_raw!J:J, order_raw!C:C,A26)</f>
        <v>#DIV/0!</v>
      </c>
      <c r="H26" s="238" t="str">
        <f>E26*2/SUMIFS(order_raw!D:D, order_raw!C:C,A26)</f>
        <v>#DIV/0!</v>
      </c>
      <c r="I26" s="78" t="str">
        <f t="shared" si="2"/>
        <v>#NUM!</v>
      </c>
      <c r="J26" s="78">
        <f t="shared" si="11"/>
        <v>0</v>
      </c>
      <c r="K26" s="78">
        <f>IFERROR(__xludf.DUMMYFUNCTION("ESTIMATED_DPH(FILTER(allocation!H:H,allocation!A:A=A26,allocation!B:B=B26),FILTER(allocation!F:F,allocation!A:A=A26,allocation!B:B=B26),A26,B26)"),0.0)</f>
        <v>0</v>
      </c>
      <c r="L26" s="78">
        <f>IFERROR(__xludf.DUMMYFUNCTION("ESTIMATED_DPH(FILTER(allocation!L:L,allocation!A:A=A26,allocation!B:B=B26),FILTER(allocation!J:J,allocation!A:A=A26,allocation!B:B=B26),A26,B26)"),0.0)</f>
        <v>0</v>
      </c>
      <c r="M26" s="78">
        <f>IFERROR(__xludf.DUMMYFUNCTION("ESTIMATED_DPH(FILTER(allocation!P:P,allocation!A:A=A26,allocation!B:B=B26),FILTER(allocation!N:N,allocation!A:A=A26,allocation!B:B=B26),A26,B26)"),0.0)</f>
        <v>0</v>
      </c>
      <c r="N26" s="78">
        <f>IFERROR(__xludf.DUMMYFUNCTION("ESTIMATED_DPH(FILTER(allocation!S:S,allocation!A:A=A26,allocation!B:B=B26),FILTER(allocation!Q:Q,allocation!A:A=A26,allocation!B:B=B26),A26,B26)"),0.0)</f>
        <v>0</v>
      </c>
      <c r="U26" s="78">
        <f t="shared" si="12"/>
        <v>0</v>
      </c>
      <c r="V26" s="78">
        <f>IFERROR(__xludf.DUMMYFUNCTION("AVG_DELIVERY_MINUTES(FILTER(allocation!H:H,allocation!A:A=A26,allocation!B:B=B26),A26,B26)"),0.0)</f>
        <v>0</v>
      </c>
      <c r="W26" s="78">
        <f>IFERROR(__xludf.DUMMYFUNCTION("AVG_DELIVERY_MINUTES(FILTER(allocation!L:L,allocation!A:A=A26,allocation!B:B=B26),A26,B26)"),0.0)</f>
        <v>0</v>
      </c>
      <c r="X26" s="78">
        <f>IFERROR(__xludf.DUMMYFUNCTION("AVG_DELIVERY_MINUTES(FILTER(allocation!P:P,allocation!A:A=A26,allocation!B:B=B26),A26,B26)"),0.0)</f>
        <v>0</v>
      </c>
      <c r="Y26" s="78">
        <f>IFERROR(__xludf.DUMMYFUNCTION("AVG_DELIVERY_MINUTES(FILTER(allocation!S:S,allocation!A:A=A26,allocation!B:B=B26),A26,B26)"),0.0)</f>
        <v>0</v>
      </c>
      <c r="Z26" s="78">
        <f>IFERROR(__xludf.DUMMYFUNCTION("AVG_DELIVERY_MINUTES(FILTER(allocation!V:V,allocation!A:A=A26,allocation!B:B=B26),A26,B26)"),0.0)</f>
        <v>0</v>
      </c>
      <c r="AA26" s="78">
        <f>IFERROR(__xludf.DUMMYFUNCTION("AVG_DELIVERY_MINUTES(FILTER(allocation!Y:Y,allocation!A:A=A26,allocation!B:B=B26),A26,B26)"),0.0)</f>
        <v>0</v>
      </c>
      <c r="AB26" s="78">
        <f>IFERROR(__xludf.DUMMYFUNCTION("AVG_DELIVERY_MINUTES(FILTER(allocation!AB:AB,allocation!A:A=A26,allocation!B:B=B26),A26,B26)"),0.0)</f>
        <v>0</v>
      </c>
      <c r="AC26" s="78">
        <f>IFERROR(__xludf.DUMMYFUNCTION("AVG_DELIVERY_MINUTES(FILTER(allocation!AE:AE, allocation!A:A=A26,allocation!B:B=B26),A26,B26)"),0.0)</f>
        <v>0</v>
      </c>
      <c r="AD26" s="78">
        <f>IFERROR(__xludf.DUMMYFUNCTION("AVG_DELIVERY_MINUTES(FILTER(allocation!AH:AH, allocation!A:A=A26,allocation!B:B=B26),A26,B26)"),0.0)</f>
        <v>0</v>
      </c>
      <c r="AE26" s="78">
        <f>IFERROR(__xludf.DUMMYFUNCTION("AVG_DELIVERY_MINUTES(FILTER(allocation!AK:AK, allocation!A:A=A26,allocation!B:B=B26),A26,B26)"),0.0)</f>
        <v>0</v>
      </c>
      <c r="AF26" s="78">
        <f t="shared" si="5"/>
        <v>0</v>
      </c>
      <c r="AG26" s="78">
        <f t="shared" si="6"/>
        <v>0</v>
      </c>
      <c r="AH26" s="78">
        <f t="shared" si="7"/>
        <v>0</v>
      </c>
      <c r="AI26" s="239">
        <f t="shared" si="8"/>
        <v>0</v>
      </c>
    </row>
    <row r="27">
      <c r="B27" s="76" t="s">
        <v>2</v>
      </c>
      <c r="C27" s="78" t="str">
        <f>IFERROR(__xludf.DUMMYFUNCTION("FILTER(allocation!C:C,
allocation!A:A = A27,allocation!B:B = B27)"),"#N/A")</f>
        <v>#N/A</v>
      </c>
      <c r="D27" s="78" t="str">
        <f>IFERROR(__xludf.DUMMYFUNCTION("FILTER(allocation!D:D,
allocation!A:A = A27,allocation!B:B = B27)"),"#N/A")</f>
        <v>#N/A</v>
      </c>
      <c r="E27" s="78">
        <f t="shared" si="1"/>
        <v>0</v>
      </c>
      <c r="F27" s="238" t="str">
        <f>E27/IF(B27="lunch", SUMIFS(order_raw!E:E, order_raw!C:C, A27), IF(B27="dinner", SUMIFS(order_raw!F:F, order_raw!C:C, A27), ""))</f>
        <v>#DIV/0!</v>
      </c>
      <c r="G27" s="238" t="str">
        <f>E27*2/SUMIFS(order_raw!J:J, order_raw!C:C,A27)</f>
        <v>#DIV/0!</v>
      </c>
      <c r="H27" s="238" t="str">
        <f>E27*2/SUMIFS(order_raw!D:D, order_raw!C:C,A27)</f>
        <v>#DIV/0!</v>
      </c>
      <c r="I27" s="78" t="str">
        <f t="shared" si="2"/>
        <v>#NUM!</v>
      </c>
      <c r="J27" s="78">
        <f t="shared" si="11"/>
        <v>0</v>
      </c>
      <c r="K27" s="78">
        <f>IFERROR(__xludf.DUMMYFUNCTION("ESTIMATED_DPH(FILTER(allocation!H:H,allocation!A:A=A27,allocation!B:B=B27),FILTER(allocation!F:F,allocation!A:A=A27,allocation!B:B=B27),A27,B27)"),0.0)</f>
        <v>0</v>
      </c>
      <c r="L27" s="78">
        <f>IFERROR(__xludf.DUMMYFUNCTION("ESTIMATED_DPH(FILTER(allocation!L:L,allocation!A:A=A27,allocation!B:B=B27),FILTER(allocation!J:J,allocation!A:A=A27,allocation!B:B=B27),A27,B27)"),0.0)</f>
        <v>0</v>
      </c>
      <c r="M27" s="78">
        <f>IFERROR(__xludf.DUMMYFUNCTION("ESTIMATED_DPH(FILTER(allocation!P:P,allocation!A:A=A27,allocation!B:B=B27),FILTER(allocation!N:N,allocation!A:A=A27,allocation!B:B=B27),A27,B27)"),0.0)</f>
        <v>0</v>
      </c>
      <c r="N27" s="78">
        <f>IFERROR(__xludf.DUMMYFUNCTION("ESTIMATED_DPH(FILTER(allocation!S:S,allocation!A:A=A27,allocation!B:B=B27),FILTER(allocation!Q:Q,allocation!A:A=A27,allocation!B:B=B27),A27,B27)"),0.0)</f>
        <v>0</v>
      </c>
      <c r="U27" s="78">
        <f t="shared" si="12"/>
        <v>0</v>
      </c>
      <c r="V27" s="78">
        <f>IFERROR(__xludf.DUMMYFUNCTION("AVG_DELIVERY_MINUTES(FILTER(allocation!H:H,allocation!A:A=A27,allocation!B:B=B27),A27,B27)"),0.0)</f>
        <v>0</v>
      </c>
      <c r="W27" s="78">
        <f>IFERROR(__xludf.DUMMYFUNCTION("AVG_DELIVERY_MINUTES(FILTER(allocation!L:L,allocation!A:A=A27,allocation!B:B=B27),A27,B27)"),0.0)</f>
        <v>0</v>
      </c>
      <c r="X27" s="78">
        <f>IFERROR(__xludf.DUMMYFUNCTION("AVG_DELIVERY_MINUTES(FILTER(allocation!P:P,allocation!A:A=A27,allocation!B:B=B27),A27,B27)"),0.0)</f>
        <v>0</v>
      </c>
      <c r="Y27" s="78">
        <f>IFERROR(__xludf.DUMMYFUNCTION("AVG_DELIVERY_MINUTES(FILTER(allocation!S:S,allocation!A:A=A27,allocation!B:B=B27),A27,B27)"),0.0)</f>
        <v>0</v>
      </c>
      <c r="Z27" s="78">
        <f>IFERROR(__xludf.DUMMYFUNCTION("AVG_DELIVERY_MINUTES(FILTER(allocation!V:V,allocation!A:A=A27,allocation!B:B=B27),A27,B27)"),0.0)</f>
        <v>0</v>
      </c>
      <c r="AA27" s="78">
        <f>IFERROR(__xludf.DUMMYFUNCTION("AVG_DELIVERY_MINUTES(FILTER(allocation!Y:Y,allocation!A:A=A27,allocation!B:B=B27),A27,B27)"),0.0)</f>
        <v>0</v>
      </c>
      <c r="AB27" s="78">
        <f>IFERROR(__xludf.DUMMYFUNCTION("AVG_DELIVERY_MINUTES(FILTER(allocation!AB:AB,allocation!A:A=A27,allocation!B:B=B27),A27,B27)"),0.0)</f>
        <v>0</v>
      </c>
      <c r="AC27" s="78">
        <f>IFERROR(__xludf.DUMMYFUNCTION("AVG_DELIVERY_MINUTES(FILTER(allocation!AE:AE, allocation!A:A=A27,allocation!B:B=B27),A27,B27)"),0.0)</f>
        <v>0</v>
      </c>
      <c r="AD27" s="78">
        <f>IFERROR(__xludf.DUMMYFUNCTION("AVG_DELIVERY_MINUTES(FILTER(allocation!AH:AH, allocation!A:A=A27,allocation!B:B=B27),A27,B27)"),0.0)</f>
        <v>0</v>
      </c>
      <c r="AE27" s="78">
        <f>IFERROR(__xludf.DUMMYFUNCTION("AVG_DELIVERY_MINUTES(FILTER(allocation!AK:AK, allocation!A:A=A27,allocation!B:B=B27),A27,B27)"),0.0)</f>
        <v>0</v>
      </c>
      <c r="AF27" s="78">
        <f t="shared" si="5"/>
        <v>0</v>
      </c>
      <c r="AG27" s="78">
        <f t="shared" si="6"/>
        <v>0</v>
      </c>
      <c r="AH27" s="78">
        <f t="shared" si="7"/>
        <v>0</v>
      </c>
      <c r="AI27" s="239">
        <f t="shared" si="8"/>
        <v>0</v>
      </c>
    </row>
    <row r="28">
      <c r="B28" s="76" t="s">
        <v>78</v>
      </c>
      <c r="C28" s="78" t="str">
        <f>IFERROR(__xludf.DUMMYFUNCTION("FILTER(allocation!C:C,
allocation!A:A = A28,allocation!B:B = B28)"),"#N/A")</f>
        <v>#N/A</v>
      </c>
      <c r="D28" s="78" t="str">
        <f>IFERROR(__xludf.DUMMYFUNCTION("FILTER(allocation!D:D,
allocation!A:A = A28,allocation!B:B = B28)"),"#N/A")</f>
        <v>#N/A</v>
      </c>
      <c r="E28" s="78">
        <f t="shared" si="1"/>
        <v>0</v>
      </c>
      <c r="F28" s="238" t="str">
        <f>E28/IF(B28="lunch", SUMIFS(order_raw!E:E, order_raw!C:C, A28), IF(B28="dinner", SUMIFS(order_raw!F:F, order_raw!C:C, A28), ""))</f>
        <v>#DIV/0!</v>
      </c>
      <c r="G28" s="238" t="str">
        <f>E28*2/SUMIFS(order_raw!J:J, order_raw!C:C,A28)</f>
        <v>#DIV/0!</v>
      </c>
      <c r="H28" s="238" t="str">
        <f>E28*2/SUMIFS(order_raw!D:D, order_raw!C:C,A28)</f>
        <v>#DIV/0!</v>
      </c>
      <c r="I28" s="78" t="str">
        <f t="shared" si="2"/>
        <v>#NUM!</v>
      </c>
      <c r="J28" s="78">
        <f t="shared" si="11"/>
        <v>0</v>
      </c>
      <c r="K28" s="78">
        <f>IFERROR(__xludf.DUMMYFUNCTION("ESTIMATED_DPH(FILTER(allocation!H:H,allocation!A:A=A28,allocation!B:B=B28),FILTER(allocation!F:F,allocation!A:A=A28,allocation!B:B=B28),A28,B28)"),0.0)</f>
        <v>0</v>
      </c>
      <c r="L28" s="78">
        <f>IFERROR(__xludf.DUMMYFUNCTION("ESTIMATED_DPH(FILTER(allocation!L:L,allocation!A:A=A28,allocation!B:B=B28),FILTER(allocation!J:J,allocation!A:A=A28,allocation!B:B=B28),A28,B28)"),0.0)</f>
        <v>0</v>
      </c>
      <c r="M28" s="78">
        <f>IFERROR(__xludf.DUMMYFUNCTION("ESTIMATED_DPH(FILTER(allocation!P:P,allocation!A:A=A28,allocation!B:B=B28),FILTER(allocation!N:N,allocation!A:A=A28,allocation!B:B=B28),A28,B28)"),0.0)</f>
        <v>0</v>
      </c>
      <c r="N28" s="78">
        <f>IFERROR(__xludf.DUMMYFUNCTION("ESTIMATED_DPH(FILTER(allocation!S:S,allocation!A:A=A28,allocation!B:B=B28),FILTER(allocation!Q:Q,allocation!A:A=A28,allocation!B:B=B28),A28,B28)"),0.0)</f>
        <v>0</v>
      </c>
      <c r="U28" s="78">
        <f t="shared" si="12"/>
        <v>0</v>
      </c>
      <c r="V28" s="78">
        <f>IFERROR(__xludf.DUMMYFUNCTION("AVG_DELIVERY_MINUTES(FILTER(allocation!H:H,allocation!A:A=A28,allocation!B:B=B28),A28,B28)"),0.0)</f>
        <v>0</v>
      </c>
      <c r="W28" s="78">
        <f>IFERROR(__xludf.DUMMYFUNCTION("AVG_DELIVERY_MINUTES(FILTER(allocation!L:L,allocation!A:A=A28,allocation!B:B=B28),A28,B28)"),0.0)</f>
        <v>0</v>
      </c>
      <c r="X28" s="78">
        <f>IFERROR(__xludf.DUMMYFUNCTION("AVG_DELIVERY_MINUTES(FILTER(allocation!P:P,allocation!A:A=A28,allocation!B:B=B28),A28,B28)"),0.0)</f>
        <v>0</v>
      </c>
      <c r="Y28" s="78">
        <f>IFERROR(__xludf.DUMMYFUNCTION("AVG_DELIVERY_MINUTES(FILTER(allocation!S:S,allocation!A:A=A28,allocation!B:B=B28),A28,B28)"),0.0)</f>
        <v>0</v>
      </c>
      <c r="Z28" s="78">
        <f>IFERROR(__xludf.DUMMYFUNCTION("AVG_DELIVERY_MINUTES(FILTER(allocation!V:V,allocation!A:A=A28,allocation!B:B=B28),A28,B28)"),0.0)</f>
        <v>0</v>
      </c>
      <c r="AA28" s="78">
        <f>IFERROR(__xludf.DUMMYFUNCTION("AVG_DELIVERY_MINUTES(FILTER(allocation!Y:Y,allocation!A:A=A28,allocation!B:B=B28),A28,B28)"),0.0)</f>
        <v>0</v>
      </c>
      <c r="AB28" s="78">
        <f>IFERROR(__xludf.DUMMYFUNCTION("AVG_DELIVERY_MINUTES(FILTER(allocation!AB:AB,allocation!A:A=A28,allocation!B:B=B28),A28,B28)"),0.0)</f>
        <v>0</v>
      </c>
      <c r="AC28" s="78">
        <f>IFERROR(__xludf.DUMMYFUNCTION("AVG_DELIVERY_MINUTES(FILTER(allocation!AE:AE, allocation!A:A=A28,allocation!B:B=B28),A28,B28)"),0.0)</f>
        <v>0</v>
      </c>
      <c r="AD28" s="78">
        <f>IFERROR(__xludf.DUMMYFUNCTION("AVG_DELIVERY_MINUTES(FILTER(allocation!AH:AH, allocation!A:A=A28,allocation!B:B=B28),A28,B28)"),0.0)</f>
        <v>0</v>
      </c>
      <c r="AE28" s="78">
        <f>IFERROR(__xludf.DUMMYFUNCTION("AVG_DELIVERY_MINUTES(FILTER(allocation!AK:AK, allocation!A:A=A28,allocation!B:B=B28),A28,B28)"),0.0)</f>
        <v>0</v>
      </c>
      <c r="AF28" s="78">
        <f t="shared" si="5"/>
        <v>0</v>
      </c>
      <c r="AG28" s="78">
        <f t="shared" si="6"/>
        <v>0</v>
      </c>
      <c r="AH28" s="78">
        <f t="shared" si="7"/>
        <v>0</v>
      </c>
      <c r="AI28" s="239">
        <f t="shared" si="8"/>
        <v>0</v>
      </c>
    </row>
    <row r="29">
      <c r="B29" s="76" t="s">
        <v>2</v>
      </c>
      <c r="C29" s="78" t="str">
        <f>IFERROR(__xludf.DUMMYFUNCTION("FILTER(allocation!C:C,
allocation!A:A = A29,allocation!B:B = B29)"),"#N/A")</f>
        <v>#N/A</v>
      </c>
      <c r="D29" s="78" t="str">
        <f>IFERROR(__xludf.DUMMYFUNCTION("FILTER(allocation!D:D,
allocation!A:A = A29,allocation!B:B = B29)"),"#N/A")</f>
        <v>#N/A</v>
      </c>
      <c r="E29" s="78">
        <f t="shared" si="1"/>
        <v>0</v>
      </c>
      <c r="F29" s="238" t="str">
        <f>E29/IF(B29="lunch", SUMIFS(order_raw!E:E, order_raw!C:C, A29), IF(B29="dinner", SUMIFS(order_raw!F:F, order_raw!C:C, A29), ""))</f>
        <v>#DIV/0!</v>
      </c>
      <c r="G29" s="238" t="str">
        <f>E29*2/SUMIFS(order_raw!J:J, order_raw!C:C,A29)</f>
        <v>#DIV/0!</v>
      </c>
      <c r="H29" s="238" t="str">
        <f>E29*2/SUMIFS(order_raw!D:D, order_raw!C:C,A29)</f>
        <v>#DIV/0!</v>
      </c>
      <c r="I29" s="78" t="str">
        <f t="shared" si="2"/>
        <v>#NUM!</v>
      </c>
      <c r="J29" s="78">
        <f t="shared" si="11"/>
        <v>0</v>
      </c>
      <c r="K29" s="78">
        <f>IFERROR(__xludf.DUMMYFUNCTION("ESTIMATED_DPH(FILTER(allocation!H:H,allocation!A:A=A29,allocation!B:B=B29),FILTER(allocation!F:F,allocation!A:A=A29,allocation!B:B=B29),A29,B29)"),0.0)</f>
        <v>0</v>
      </c>
      <c r="L29" s="78">
        <f>IFERROR(__xludf.DUMMYFUNCTION("ESTIMATED_DPH(FILTER(allocation!L:L,allocation!A:A=A29,allocation!B:B=B29),FILTER(allocation!J:J,allocation!A:A=A29,allocation!B:B=B29),A29,B29)"),0.0)</f>
        <v>0</v>
      </c>
      <c r="M29" s="78">
        <f>IFERROR(__xludf.DUMMYFUNCTION("ESTIMATED_DPH(FILTER(allocation!P:P,allocation!A:A=A29,allocation!B:B=B29),FILTER(allocation!N:N,allocation!A:A=A29,allocation!B:B=B29),A29,B29)"),0.0)</f>
        <v>0</v>
      </c>
      <c r="N29" s="78">
        <f>IFERROR(__xludf.DUMMYFUNCTION("ESTIMATED_DPH(FILTER(allocation!S:S,allocation!A:A=A29,allocation!B:B=B29),FILTER(allocation!Q:Q,allocation!A:A=A29,allocation!B:B=B29),A29,B29)"),0.0)</f>
        <v>0</v>
      </c>
      <c r="U29" s="78">
        <f t="shared" si="12"/>
        <v>0</v>
      </c>
      <c r="V29" s="78">
        <f>IFERROR(__xludf.DUMMYFUNCTION("AVG_DELIVERY_MINUTES(FILTER(allocation!H:H,allocation!A:A=A29,allocation!B:B=B29),A29,B29)"),0.0)</f>
        <v>0</v>
      </c>
      <c r="W29" s="78">
        <f>IFERROR(__xludf.DUMMYFUNCTION("AVG_DELIVERY_MINUTES(FILTER(allocation!L:L,allocation!A:A=A29,allocation!B:B=B29),A29,B29)"),0.0)</f>
        <v>0</v>
      </c>
      <c r="X29" s="78">
        <f>IFERROR(__xludf.DUMMYFUNCTION("AVG_DELIVERY_MINUTES(FILTER(allocation!P:P,allocation!A:A=A29,allocation!B:B=B29),A29,B29)"),0.0)</f>
        <v>0</v>
      </c>
      <c r="Y29" s="78">
        <f>IFERROR(__xludf.DUMMYFUNCTION("AVG_DELIVERY_MINUTES(FILTER(allocation!S:S,allocation!A:A=A29,allocation!B:B=B29),A29,B29)"),0.0)</f>
        <v>0</v>
      </c>
      <c r="Z29" s="78">
        <f>IFERROR(__xludf.DUMMYFUNCTION("AVG_DELIVERY_MINUTES(FILTER(allocation!V:V,allocation!A:A=A29,allocation!B:B=B29),A29,B29)"),0.0)</f>
        <v>0</v>
      </c>
      <c r="AA29" s="78">
        <f>IFERROR(__xludf.DUMMYFUNCTION("AVG_DELIVERY_MINUTES(FILTER(allocation!Y:Y,allocation!A:A=A29,allocation!B:B=B29),A29,B29)"),0.0)</f>
        <v>0</v>
      </c>
      <c r="AB29" s="78">
        <f>IFERROR(__xludf.DUMMYFUNCTION("AVG_DELIVERY_MINUTES(FILTER(allocation!AB:AB,allocation!A:A=A29,allocation!B:B=B29),A29,B29)"),0.0)</f>
        <v>0</v>
      </c>
      <c r="AC29" s="78">
        <f>IFERROR(__xludf.DUMMYFUNCTION("AVG_DELIVERY_MINUTES(FILTER(allocation!AE:AE, allocation!A:A=A29,allocation!B:B=B29),A29,B29)"),0.0)</f>
        <v>0</v>
      </c>
      <c r="AD29" s="78">
        <f>IFERROR(__xludf.DUMMYFUNCTION("AVG_DELIVERY_MINUTES(FILTER(allocation!AH:AH, allocation!A:A=A29,allocation!B:B=B29),A29,B29)"),0.0)</f>
        <v>0</v>
      </c>
      <c r="AE29" s="78">
        <f>IFERROR(__xludf.DUMMYFUNCTION("AVG_DELIVERY_MINUTES(FILTER(allocation!AK:AK, allocation!A:A=A29,allocation!B:B=B29),A29,B29)"),0.0)</f>
        <v>0</v>
      </c>
      <c r="AF29" s="78">
        <f t="shared" si="5"/>
        <v>0</v>
      </c>
      <c r="AG29" s="78">
        <f t="shared" si="6"/>
        <v>0</v>
      </c>
      <c r="AH29" s="78">
        <f t="shared" si="7"/>
        <v>0</v>
      </c>
      <c r="AI29" s="239">
        <f t="shared" si="8"/>
        <v>0</v>
      </c>
    </row>
    <row r="30">
      <c r="B30" s="76" t="s">
        <v>78</v>
      </c>
      <c r="C30" s="78" t="str">
        <f>IFERROR(__xludf.DUMMYFUNCTION("FILTER(allocation!C:C,
allocation!A:A = A30,allocation!B:B = B30)"),"#N/A")</f>
        <v>#N/A</v>
      </c>
      <c r="D30" s="78" t="str">
        <f>IFERROR(__xludf.DUMMYFUNCTION("FILTER(allocation!D:D,
allocation!A:A = A30,allocation!B:B = B30)"),"#N/A")</f>
        <v>#N/A</v>
      </c>
      <c r="E30" s="78">
        <f t="shared" si="1"/>
        <v>0</v>
      </c>
      <c r="F30" s="238" t="str">
        <f>E30/IF(B30="lunch", SUMIFS(order_raw!E:E, order_raw!C:C, A30), IF(B30="dinner", SUMIFS(order_raw!F:F, order_raw!C:C, A30), ""))</f>
        <v>#DIV/0!</v>
      </c>
      <c r="G30" s="238" t="str">
        <f>E30*2/SUMIFS(order_raw!J:J, order_raw!C:C,A30)</f>
        <v>#DIV/0!</v>
      </c>
      <c r="H30" s="238" t="str">
        <f>E30*2/SUMIFS(order_raw!D:D, order_raw!C:C,A30)</f>
        <v>#DIV/0!</v>
      </c>
      <c r="I30" s="78" t="str">
        <f t="shared" si="2"/>
        <v>#NUM!</v>
      </c>
      <c r="J30" s="78">
        <f t="shared" si="11"/>
        <v>0</v>
      </c>
      <c r="K30" s="78">
        <f>IFERROR(__xludf.DUMMYFUNCTION("ESTIMATED_DPH(FILTER(allocation!H:H,allocation!A:A=A30,allocation!B:B=B30),FILTER(allocation!F:F,allocation!A:A=A30,allocation!B:B=B30),A30,B30)"),0.0)</f>
        <v>0</v>
      </c>
      <c r="L30" s="78">
        <f>IFERROR(__xludf.DUMMYFUNCTION("ESTIMATED_DPH(FILTER(allocation!L:L,allocation!A:A=A30,allocation!B:B=B30),FILTER(allocation!J:J,allocation!A:A=A30,allocation!B:B=B30),A30,B30)"),0.0)</f>
        <v>0</v>
      </c>
      <c r="M30" s="78">
        <f>IFERROR(__xludf.DUMMYFUNCTION("ESTIMATED_DPH(FILTER(allocation!P:P,allocation!A:A=A30,allocation!B:B=B30),FILTER(allocation!N:N,allocation!A:A=A30,allocation!B:B=B30),A30,B30)"),0.0)</f>
        <v>0</v>
      </c>
      <c r="N30" s="78">
        <f>IFERROR(__xludf.DUMMYFUNCTION("ESTIMATED_DPH(FILTER(allocation!S:S,allocation!A:A=A30,allocation!B:B=B30),FILTER(allocation!Q:Q,allocation!A:A=A30,allocation!B:B=B30),A30,B30)"),0.0)</f>
        <v>0</v>
      </c>
      <c r="U30" s="78">
        <f t="shared" si="12"/>
        <v>0</v>
      </c>
      <c r="V30" s="78">
        <f>IFERROR(__xludf.DUMMYFUNCTION("AVG_DELIVERY_MINUTES(FILTER(allocation!H:H,allocation!A:A=A30,allocation!B:B=B30),A30,B30)"),0.0)</f>
        <v>0</v>
      </c>
      <c r="W30" s="78">
        <f>IFERROR(__xludf.DUMMYFUNCTION("AVG_DELIVERY_MINUTES(FILTER(allocation!L:L,allocation!A:A=A30,allocation!B:B=B30),A30,B30)"),0.0)</f>
        <v>0</v>
      </c>
      <c r="X30" s="78">
        <f>IFERROR(__xludf.DUMMYFUNCTION("AVG_DELIVERY_MINUTES(FILTER(allocation!P:P,allocation!A:A=A30,allocation!B:B=B30),A30,B30)"),0.0)</f>
        <v>0</v>
      </c>
      <c r="Y30" s="78">
        <f>IFERROR(__xludf.DUMMYFUNCTION("AVG_DELIVERY_MINUTES(FILTER(allocation!S:S,allocation!A:A=A30,allocation!B:B=B30),A30,B30)"),0.0)</f>
        <v>0</v>
      </c>
      <c r="Z30" s="78">
        <f>IFERROR(__xludf.DUMMYFUNCTION("AVG_DELIVERY_MINUTES(FILTER(allocation!V:V,allocation!A:A=A30,allocation!B:B=B30),A30,B30)"),0.0)</f>
        <v>0</v>
      </c>
      <c r="AA30" s="78">
        <f>IFERROR(__xludf.DUMMYFUNCTION("AVG_DELIVERY_MINUTES(FILTER(allocation!Y:Y,allocation!A:A=A30,allocation!B:B=B30),A30,B30)"),0.0)</f>
        <v>0</v>
      </c>
      <c r="AB30" s="78">
        <f>IFERROR(__xludf.DUMMYFUNCTION("AVG_DELIVERY_MINUTES(FILTER(allocation!AB:AB,allocation!A:A=A30,allocation!B:B=B30),A30,B30)"),0.0)</f>
        <v>0</v>
      </c>
      <c r="AC30" s="78">
        <f>IFERROR(__xludf.DUMMYFUNCTION("AVG_DELIVERY_MINUTES(FILTER(allocation!AE:AE, allocation!A:A=A30,allocation!B:B=B30),A30,B30)"),0.0)</f>
        <v>0</v>
      </c>
      <c r="AD30" s="78">
        <f>IFERROR(__xludf.DUMMYFUNCTION("AVG_DELIVERY_MINUTES(FILTER(allocation!AH:AH, allocation!A:A=A30,allocation!B:B=B30),A30,B30)"),0.0)</f>
        <v>0</v>
      </c>
      <c r="AE30" s="78">
        <f>IFERROR(__xludf.DUMMYFUNCTION("AVG_DELIVERY_MINUTES(FILTER(allocation!AK:AK, allocation!A:A=A30,allocation!B:B=B30),A30,B30)"),0.0)</f>
        <v>0</v>
      </c>
      <c r="AF30" s="78">
        <f t="shared" si="5"/>
        <v>0</v>
      </c>
      <c r="AG30" s="78">
        <f t="shared" si="6"/>
        <v>0</v>
      </c>
      <c r="AH30" s="78">
        <f t="shared" si="7"/>
        <v>0</v>
      </c>
      <c r="AI30" s="239">
        <f t="shared" si="8"/>
        <v>0</v>
      </c>
    </row>
    <row r="31">
      <c r="B31" s="76" t="s">
        <v>2</v>
      </c>
      <c r="C31" s="78" t="str">
        <f>IFERROR(__xludf.DUMMYFUNCTION("FILTER(allocation!C:C,
allocation!A:A = A31,allocation!B:B = B31)"),"#N/A")</f>
        <v>#N/A</v>
      </c>
      <c r="D31" s="78" t="str">
        <f>IFERROR(__xludf.DUMMYFUNCTION("FILTER(allocation!D:D,
allocation!A:A = A31,allocation!B:B = B31)"),"#N/A")</f>
        <v>#N/A</v>
      </c>
      <c r="E31" s="78">
        <f t="shared" si="1"/>
        <v>0</v>
      </c>
      <c r="F31" s="238" t="str">
        <f>E31/IF(B31="lunch", SUMIFS(order_raw!E:E, order_raw!C:C, A31), IF(B31="dinner", SUMIFS(order_raw!F:F, order_raw!C:C, A31), ""))</f>
        <v>#DIV/0!</v>
      </c>
      <c r="G31" s="238" t="str">
        <f>E31*2/SUMIFS(order_raw!J:J, order_raw!C:C,A31)</f>
        <v>#DIV/0!</v>
      </c>
      <c r="H31" s="238" t="str">
        <f>E31*2/SUMIFS(order_raw!D:D, order_raw!C:C,A31)</f>
        <v>#DIV/0!</v>
      </c>
      <c r="I31" s="78" t="str">
        <f t="shared" si="2"/>
        <v>#NUM!</v>
      </c>
      <c r="J31" s="78">
        <f t="shared" si="11"/>
        <v>0</v>
      </c>
      <c r="K31" s="78">
        <f>IFERROR(__xludf.DUMMYFUNCTION("ESTIMATED_DPH(FILTER(allocation!H:H,allocation!A:A=A31,allocation!B:B=B31),FILTER(allocation!F:F,allocation!A:A=A31,allocation!B:B=B31),A31,B31)"),0.0)</f>
        <v>0</v>
      </c>
      <c r="L31" s="78">
        <f>IFERROR(__xludf.DUMMYFUNCTION("ESTIMATED_DPH(FILTER(allocation!L:L,allocation!A:A=A31,allocation!B:B=B31),FILTER(allocation!J:J,allocation!A:A=A31,allocation!B:B=B31),A31,B31)"),0.0)</f>
        <v>0</v>
      </c>
      <c r="M31" s="78">
        <f>IFERROR(__xludf.DUMMYFUNCTION("ESTIMATED_DPH(FILTER(allocation!P:P,allocation!A:A=A31,allocation!B:B=B31),FILTER(allocation!N:N,allocation!A:A=A31,allocation!B:B=B31),A31,B31)"),0.0)</f>
        <v>0</v>
      </c>
      <c r="N31" s="78">
        <f>IFERROR(__xludf.DUMMYFUNCTION("ESTIMATED_DPH(FILTER(allocation!S:S,allocation!A:A=A31,allocation!B:B=B31),FILTER(allocation!Q:Q,allocation!A:A=A31,allocation!B:B=B31),A31,B31)"),0.0)</f>
        <v>0</v>
      </c>
      <c r="U31" s="78">
        <f t="shared" si="12"/>
        <v>0</v>
      </c>
      <c r="V31" s="78">
        <f>IFERROR(__xludf.DUMMYFUNCTION("AVG_DELIVERY_MINUTES(FILTER(allocation!H:H,allocation!A:A=A31,allocation!B:B=B31),A31,B31)"),0.0)</f>
        <v>0</v>
      </c>
      <c r="W31" s="78">
        <f>IFERROR(__xludf.DUMMYFUNCTION("AVG_DELIVERY_MINUTES(FILTER(allocation!L:L,allocation!A:A=A31,allocation!B:B=B31),A31,B31)"),0.0)</f>
        <v>0</v>
      </c>
      <c r="X31" s="78">
        <f>IFERROR(__xludf.DUMMYFUNCTION("AVG_DELIVERY_MINUTES(FILTER(allocation!P:P,allocation!A:A=A31,allocation!B:B=B31),A31,B31)"),0.0)</f>
        <v>0</v>
      </c>
      <c r="Y31" s="78">
        <f>IFERROR(__xludf.DUMMYFUNCTION("AVG_DELIVERY_MINUTES(FILTER(allocation!S:S,allocation!A:A=A31,allocation!B:B=B31),A31,B31)"),0.0)</f>
        <v>0</v>
      </c>
      <c r="Z31" s="78">
        <f>IFERROR(__xludf.DUMMYFUNCTION("AVG_DELIVERY_MINUTES(FILTER(allocation!V:V,allocation!A:A=A31,allocation!B:B=B31),A31,B31)"),0.0)</f>
        <v>0</v>
      </c>
      <c r="AA31" s="78">
        <f>IFERROR(__xludf.DUMMYFUNCTION("AVG_DELIVERY_MINUTES(FILTER(allocation!Y:Y,allocation!A:A=A31,allocation!B:B=B31),A31,B31)"),0.0)</f>
        <v>0</v>
      </c>
      <c r="AB31" s="78">
        <f>IFERROR(__xludf.DUMMYFUNCTION("AVG_DELIVERY_MINUTES(FILTER(allocation!AB:AB,allocation!A:A=A31,allocation!B:B=B31),A31,B31)"),0.0)</f>
        <v>0</v>
      </c>
      <c r="AC31" s="78">
        <f>IFERROR(__xludf.DUMMYFUNCTION("AVG_DELIVERY_MINUTES(FILTER(allocation!AE:AE, allocation!A:A=A31,allocation!B:B=B31),A31,B31)"),0.0)</f>
        <v>0</v>
      </c>
      <c r="AD31" s="78">
        <f>IFERROR(__xludf.DUMMYFUNCTION("AVG_DELIVERY_MINUTES(FILTER(allocation!AH:AH, allocation!A:A=A31,allocation!B:B=B31),A31,B31)"),0.0)</f>
        <v>0</v>
      </c>
      <c r="AE31" s="78">
        <f>IFERROR(__xludf.DUMMYFUNCTION("AVG_DELIVERY_MINUTES(FILTER(allocation!AK:AK, allocation!A:A=A31,allocation!B:B=B31),A31,B31)"),0.0)</f>
        <v>0</v>
      </c>
      <c r="AF31" s="78">
        <f t="shared" si="5"/>
        <v>0</v>
      </c>
      <c r="AG31" s="78">
        <f t="shared" si="6"/>
        <v>0</v>
      </c>
      <c r="AH31" s="78">
        <f t="shared" si="7"/>
        <v>0</v>
      </c>
      <c r="AI31" s="239">
        <f t="shared" si="8"/>
        <v>0</v>
      </c>
    </row>
    <row r="32">
      <c r="B32" s="76" t="s">
        <v>78</v>
      </c>
      <c r="C32" s="78" t="str">
        <f>IFERROR(__xludf.DUMMYFUNCTION("FILTER(allocation!C:C,
allocation!A:A = A32,allocation!B:B = B32)"),"#N/A")</f>
        <v>#N/A</v>
      </c>
      <c r="D32" s="78" t="str">
        <f>IFERROR(__xludf.DUMMYFUNCTION("FILTER(allocation!D:D,
allocation!A:A = A32,allocation!B:B = B32)"),"#N/A")</f>
        <v>#N/A</v>
      </c>
      <c r="E32" s="78">
        <f t="shared" si="1"/>
        <v>0</v>
      </c>
      <c r="F32" s="238" t="str">
        <f>E32/IF(B32="lunch", SUMIFS(order_raw!E:E, order_raw!C:C, A32), IF(B32="dinner", SUMIFS(order_raw!F:F, order_raw!C:C, A32), ""))</f>
        <v>#DIV/0!</v>
      </c>
      <c r="G32" s="238" t="str">
        <f>E32*2/SUMIFS(order_raw!J:J, order_raw!C:C,A32)</f>
        <v>#DIV/0!</v>
      </c>
      <c r="H32" s="238" t="str">
        <f>E32*2/SUMIFS(order_raw!D:D, order_raw!C:C,A32)</f>
        <v>#DIV/0!</v>
      </c>
      <c r="I32" s="78" t="str">
        <f t="shared" si="2"/>
        <v>#NUM!</v>
      </c>
      <c r="J32" s="78">
        <f t="shared" si="11"/>
        <v>0</v>
      </c>
      <c r="K32" s="78">
        <f>IFERROR(__xludf.DUMMYFUNCTION("ESTIMATED_DPH(FILTER(allocation!H:H,allocation!A:A=A32,allocation!B:B=B32),FILTER(allocation!F:F,allocation!A:A=A32,allocation!B:B=B32),A32,B32)"),0.0)</f>
        <v>0</v>
      </c>
      <c r="L32" s="78">
        <f>IFERROR(__xludf.DUMMYFUNCTION("ESTIMATED_DPH(FILTER(allocation!L:L,allocation!A:A=A32,allocation!B:B=B32),FILTER(allocation!J:J,allocation!A:A=A32,allocation!B:B=B32),A32,B32)"),0.0)</f>
        <v>0</v>
      </c>
      <c r="M32" s="78">
        <f>IFERROR(__xludf.DUMMYFUNCTION("ESTIMATED_DPH(FILTER(allocation!P:P,allocation!A:A=A32,allocation!B:B=B32),FILTER(allocation!N:N,allocation!A:A=A32,allocation!B:B=B32),A32,B32)"),0.0)</f>
        <v>0</v>
      </c>
      <c r="N32" s="78">
        <f>IFERROR(__xludf.DUMMYFUNCTION("ESTIMATED_DPH(FILTER(allocation!S:S,allocation!A:A=A32,allocation!B:B=B32),FILTER(allocation!Q:Q,allocation!A:A=A32,allocation!B:B=B32),A32,B32)"),0.0)</f>
        <v>0</v>
      </c>
      <c r="U32" s="78">
        <f t="shared" si="12"/>
        <v>0</v>
      </c>
      <c r="V32" s="78">
        <f>IFERROR(__xludf.DUMMYFUNCTION("AVG_DELIVERY_MINUTES(FILTER(allocation!H:H,allocation!A:A=A32,allocation!B:B=B32),A32,B32)"),0.0)</f>
        <v>0</v>
      </c>
      <c r="W32" s="78">
        <f>IFERROR(__xludf.DUMMYFUNCTION("AVG_DELIVERY_MINUTES(FILTER(allocation!L:L,allocation!A:A=A32,allocation!B:B=B32),A32,B32)"),0.0)</f>
        <v>0</v>
      </c>
      <c r="X32" s="78">
        <f>IFERROR(__xludf.DUMMYFUNCTION("AVG_DELIVERY_MINUTES(FILTER(allocation!P:P,allocation!A:A=A32,allocation!B:B=B32),A32,B32)"),0.0)</f>
        <v>0</v>
      </c>
      <c r="Y32" s="78">
        <f>IFERROR(__xludf.DUMMYFUNCTION("AVG_DELIVERY_MINUTES(FILTER(allocation!S:S,allocation!A:A=A32,allocation!B:B=B32),A32,B32)"),0.0)</f>
        <v>0</v>
      </c>
      <c r="Z32" s="78">
        <f>IFERROR(__xludf.DUMMYFUNCTION("AVG_DELIVERY_MINUTES(FILTER(allocation!V:V,allocation!A:A=A32,allocation!B:B=B32),A32,B32)"),0.0)</f>
        <v>0</v>
      </c>
      <c r="AA32" s="78">
        <f>IFERROR(__xludf.DUMMYFUNCTION("AVG_DELIVERY_MINUTES(FILTER(allocation!Y:Y,allocation!A:A=A32,allocation!B:B=B32),A32,B32)"),0.0)</f>
        <v>0</v>
      </c>
      <c r="AB32" s="78">
        <f>IFERROR(__xludf.DUMMYFUNCTION("AVG_DELIVERY_MINUTES(FILTER(allocation!AB:AB,allocation!A:A=A32,allocation!B:B=B32),A32,B32)"),0.0)</f>
        <v>0</v>
      </c>
      <c r="AC32" s="78">
        <f>IFERROR(__xludf.DUMMYFUNCTION("AVG_DELIVERY_MINUTES(FILTER(allocation!AE:AE, allocation!A:A=A32,allocation!B:B=B32),A32,B32)"),0.0)</f>
        <v>0</v>
      </c>
      <c r="AD32" s="78">
        <f>IFERROR(__xludf.DUMMYFUNCTION("AVG_DELIVERY_MINUTES(FILTER(allocation!AH:AH, allocation!A:A=A32,allocation!B:B=B32),A32,B32)"),0.0)</f>
        <v>0</v>
      </c>
      <c r="AE32" s="78">
        <f>IFERROR(__xludf.DUMMYFUNCTION("AVG_DELIVERY_MINUTES(FILTER(allocation!AK:AK, allocation!A:A=A32,allocation!B:B=B32),A32,B32)"),0.0)</f>
        <v>0</v>
      </c>
      <c r="AF32" s="78">
        <f t="shared" si="5"/>
        <v>0</v>
      </c>
      <c r="AG32" s="78">
        <f t="shared" si="6"/>
        <v>0</v>
      </c>
      <c r="AH32" s="78">
        <f t="shared" si="7"/>
        <v>0</v>
      </c>
      <c r="AI32" s="239">
        <f t="shared" si="8"/>
        <v>0</v>
      </c>
    </row>
    <row r="33">
      <c r="B33" s="76" t="s">
        <v>2</v>
      </c>
      <c r="C33" s="78" t="str">
        <f>IFERROR(__xludf.DUMMYFUNCTION("FILTER(allocation!C:C,
allocation!A:A = A33,allocation!B:B = B33)"),"#N/A")</f>
        <v>#N/A</v>
      </c>
      <c r="D33" s="78" t="str">
        <f>IFERROR(__xludf.DUMMYFUNCTION("FILTER(allocation!D:D,
allocation!A:A = A33,allocation!B:B = B33)"),"#N/A")</f>
        <v>#N/A</v>
      </c>
      <c r="E33" s="78">
        <f t="shared" si="1"/>
        <v>0</v>
      </c>
      <c r="F33" s="238" t="str">
        <f>E33/IF(B33="lunch", SUMIFS(order_raw!E:E, order_raw!C:C, A33), IF(B33="dinner", SUMIFS(order_raw!F:F, order_raw!C:C, A33), ""))</f>
        <v>#DIV/0!</v>
      </c>
      <c r="G33" s="238" t="str">
        <f>E33*2/SUMIFS(order_raw!J:J, order_raw!C:C,A33)</f>
        <v>#DIV/0!</v>
      </c>
      <c r="H33" s="238" t="str">
        <f>E33*2/SUMIFS(order_raw!D:D, order_raw!C:C,A33)</f>
        <v>#DIV/0!</v>
      </c>
      <c r="I33" s="78" t="str">
        <f t="shared" si="2"/>
        <v>#NUM!</v>
      </c>
      <c r="J33" s="78">
        <f t="shared" si="11"/>
        <v>0</v>
      </c>
      <c r="K33" s="78">
        <f>IFERROR(__xludf.DUMMYFUNCTION("ESTIMATED_DPH(FILTER(allocation!H:H,allocation!A:A=A33,allocation!B:B=B33),FILTER(allocation!F:F,allocation!A:A=A33,allocation!B:B=B33),A33,B33)"),0.0)</f>
        <v>0</v>
      </c>
      <c r="L33" s="78">
        <f>IFERROR(__xludf.DUMMYFUNCTION("ESTIMATED_DPH(FILTER(allocation!L:L,allocation!A:A=A33,allocation!B:B=B33),FILTER(allocation!J:J,allocation!A:A=A33,allocation!B:B=B33),A33,B33)"),0.0)</f>
        <v>0</v>
      </c>
      <c r="M33" s="78">
        <f>IFERROR(__xludf.DUMMYFUNCTION("ESTIMATED_DPH(FILTER(allocation!P:P,allocation!A:A=A33,allocation!B:B=B33),FILTER(allocation!N:N,allocation!A:A=A33,allocation!B:B=B33),A33,B33)"),0.0)</f>
        <v>0</v>
      </c>
      <c r="N33" s="78">
        <f>IFERROR(__xludf.DUMMYFUNCTION("ESTIMATED_DPH(FILTER(allocation!S:S,allocation!A:A=A33,allocation!B:B=B33),FILTER(allocation!Q:Q,allocation!A:A=A33,allocation!B:B=B33),A33,B33)"),0.0)</f>
        <v>0</v>
      </c>
      <c r="U33" s="78">
        <f t="shared" si="12"/>
        <v>0</v>
      </c>
      <c r="V33" s="78">
        <f>IFERROR(__xludf.DUMMYFUNCTION("AVG_DELIVERY_MINUTES(FILTER(allocation!H:H,allocation!A:A=A33,allocation!B:B=B33),A33,B33)"),0.0)</f>
        <v>0</v>
      </c>
      <c r="W33" s="78">
        <f>IFERROR(__xludf.DUMMYFUNCTION("AVG_DELIVERY_MINUTES(FILTER(allocation!L:L,allocation!A:A=A33,allocation!B:B=B33),A33,B33)"),0.0)</f>
        <v>0</v>
      </c>
      <c r="X33" s="78">
        <f>IFERROR(__xludf.DUMMYFUNCTION("AVG_DELIVERY_MINUTES(FILTER(allocation!P:P,allocation!A:A=A33,allocation!B:B=B33),A33,B33)"),0.0)</f>
        <v>0</v>
      </c>
      <c r="Y33" s="78">
        <f>IFERROR(__xludf.DUMMYFUNCTION("AVG_DELIVERY_MINUTES(FILTER(allocation!S:S,allocation!A:A=A33,allocation!B:B=B33),A33,B33)"),0.0)</f>
        <v>0</v>
      </c>
      <c r="Z33" s="78">
        <f>IFERROR(__xludf.DUMMYFUNCTION("AVG_DELIVERY_MINUTES(FILTER(allocation!V:V,allocation!A:A=A33,allocation!B:B=B33),A33,B33)"),0.0)</f>
        <v>0</v>
      </c>
      <c r="AA33" s="78">
        <f>IFERROR(__xludf.DUMMYFUNCTION("AVG_DELIVERY_MINUTES(FILTER(allocation!Y:Y,allocation!A:A=A33,allocation!B:B=B33),A33,B33)"),0.0)</f>
        <v>0</v>
      </c>
      <c r="AB33" s="78">
        <f>IFERROR(__xludf.DUMMYFUNCTION("AVG_DELIVERY_MINUTES(FILTER(allocation!AB:AB,allocation!A:A=A33,allocation!B:B=B33),A33,B33)"),0.0)</f>
        <v>0</v>
      </c>
      <c r="AC33" s="78">
        <f>IFERROR(__xludf.DUMMYFUNCTION("AVG_DELIVERY_MINUTES(FILTER(allocation!AE:AE, allocation!A:A=A33,allocation!B:B=B33),A33,B33)"),0.0)</f>
        <v>0</v>
      </c>
      <c r="AD33" s="78">
        <f>IFERROR(__xludf.DUMMYFUNCTION("AVG_DELIVERY_MINUTES(FILTER(allocation!AH:AH, allocation!A:A=A33,allocation!B:B=B33),A33,B33)"),0.0)</f>
        <v>0</v>
      </c>
      <c r="AE33" s="78">
        <f>IFERROR(__xludf.DUMMYFUNCTION("AVG_DELIVERY_MINUTES(FILTER(allocation!AK:AK, allocation!A:A=A33,allocation!B:B=B33),A33,B33)"),0.0)</f>
        <v>0</v>
      </c>
      <c r="AF33" s="78">
        <f t="shared" si="5"/>
        <v>0</v>
      </c>
      <c r="AG33" s="78">
        <f t="shared" si="6"/>
        <v>0</v>
      </c>
      <c r="AH33" s="78">
        <f t="shared" si="7"/>
        <v>0</v>
      </c>
      <c r="AI33" s="239">
        <f t="shared" si="8"/>
        <v>0</v>
      </c>
    </row>
    <row r="34">
      <c r="B34" s="76" t="s">
        <v>78</v>
      </c>
      <c r="C34" s="78" t="str">
        <f>IFERROR(__xludf.DUMMYFUNCTION("FILTER(allocation!C:C,
allocation!A:A = A34,allocation!B:B = B34)"),"#N/A")</f>
        <v>#N/A</v>
      </c>
      <c r="D34" s="78" t="str">
        <f>IFERROR(__xludf.DUMMYFUNCTION("FILTER(allocation!D:D,
allocation!A:A = A34,allocation!B:B = B34)"),"#N/A")</f>
        <v>#N/A</v>
      </c>
      <c r="E34" s="78">
        <f t="shared" si="1"/>
        <v>0</v>
      </c>
      <c r="F34" s="238" t="str">
        <f>E34/IF(B34="lunch", SUMIFS(order_raw!E:E, order_raw!C:C, A34), IF(B34="dinner", SUMIFS(order_raw!F:F, order_raw!C:C, A34), ""))</f>
        <v>#DIV/0!</v>
      </c>
      <c r="G34" s="238" t="str">
        <f>E34*2/SUMIFS(order_raw!J:J, order_raw!C:C,A34)</f>
        <v>#DIV/0!</v>
      </c>
      <c r="H34" s="238" t="str">
        <f>E34*2/SUMIFS(order_raw!D:D, order_raw!C:C,A34)</f>
        <v>#DIV/0!</v>
      </c>
      <c r="I34" s="78" t="str">
        <f t="shared" si="2"/>
        <v>#NUM!</v>
      </c>
      <c r="J34" s="78">
        <f t="shared" si="11"/>
        <v>0</v>
      </c>
      <c r="K34" s="78">
        <f>IFERROR(__xludf.DUMMYFUNCTION("ESTIMATED_DPH(FILTER(allocation!H:H,allocation!A:A=A34,allocation!B:B=B34),FILTER(allocation!F:F,allocation!A:A=A34,allocation!B:B=B34),A34,B34)"),0.0)</f>
        <v>0</v>
      </c>
      <c r="L34" s="78">
        <f>IFERROR(__xludf.DUMMYFUNCTION("ESTIMATED_DPH(FILTER(allocation!L:L,allocation!A:A=A34,allocation!B:B=B34),FILTER(allocation!J:J,allocation!A:A=A34,allocation!B:B=B34),A34,B34)"),0.0)</f>
        <v>0</v>
      </c>
      <c r="M34" s="78">
        <f>IFERROR(__xludf.DUMMYFUNCTION("ESTIMATED_DPH(FILTER(allocation!P:P,allocation!A:A=A34,allocation!B:B=B34),FILTER(allocation!N:N,allocation!A:A=A34,allocation!B:B=B34),A34,B34)"),0.0)</f>
        <v>0</v>
      </c>
      <c r="N34" s="78">
        <f>IFERROR(__xludf.DUMMYFUNCTION("ESTIMATED_DPH(FILTER(allocation!S:S,allocation!A:A=A34,allocation!B:B=B34),FILTER(allocation!Q:Q,allocation!A:A=A34,allocation!B:B=B34),A34,B34)"),0.0)</f>
        <v>0</v>
      </c>
      <c r="U34" s="78">
        <f t="shared" si="12"/>
        <v>0</v>
      </c>
      <c r="V34" s="78">
        <f>IFERROR(__xludf.DUMMYFUNCTION("AVG_DELIVERY_MINUTES(FILTER(allocation!H:H,allocation!A:A=A34,allocation!B:B=B34),A34,B34)"),0.0)</f>
        <v>0</v>
      </c>
      <c r="W34" s="78">
        <f>IFERROR(__xludf.DUMMYFUNCTION("AVG_DELIVERY_MINUTES(FILTER(allocation!L:L,allocation!A:A=A34,allocation!B:B=B34),A34,B34)"),0.0)</f>
        <v>0</v>
      </c>
      <c r="X34" s="78">
        <f>IFERROR(__xludf.DUMMYFUNCTION("AVG_DELIVERY_MINUTES(FILTER(allocation!P:P,allocation!A:A=A34,allocation!B:B=B34),A34,B34)"),0.0)</f>
        <v>0</v>
      </c>
      <c r="Y34" s="78">
        <f>IFERROR(__xludf.DUMMYFUNCTION("AVG_DELIVERY_MINUTES(FILTER(allocation!S:S,allocation!A:A=A34,allocation!B:B=B34),A34,B34)"),0.0)</f>
        <v>0</v>
      </c>
      <c r="Z34" s="78">
        <f>IFERROR(__xludf.DUMMYFUNCTION("AVG_DELIVERY_MINUTES(FILTER(allocation!V:V,allocation!A:A=A34,allocation!B:B=B34),A34,B34)"),0.0)</f>
        <v>0</v>
      </c>
      <c r="AA34" s="78">
        <f>IFERROR(__xludf.DUMMYFUNCTION("AVG_DELIVERY_MINUTES(FILTER(allocation!Y:Y,allocation!A:A=A34,allocation!B:B=B34),A34,B34)"),0.0)</f>
        <v>0</v>
      </c>
      <c r="AB34" s="78">
        <f>IFERROR(__xludf.DUMMYFUNCTION("AVG_DELIVERY_MINUTES(FILTER(allocation!AB:AB,allocation!A:A=A34,allocation!B:B=B34),A34,B34)"),0.0)</f>
        <v>0</v>
      </c>
      <c r="AC34" s="78">
        <f>IFERROR(__xludf.DUMMYFUNCTION("AVG_DELIVERY_MINUTES(FILTER(allocation!AE:AE, allocation!A:A=A34,allocation!B:B=B34),A34,B34)"),0.0)</f>
        <v>0</v>
      </c>
      <c r="AD34" s="78">
        <f>IFERROR(__xludf.DUMMYFUNCTION("AVG_DELIVERY_MINUTES(FILTER(allocation!AH:AH, allocation!A:A=A34,allocation!B:B=B34),A34,B34)"),0.0)</f>
        <v>0</v>
      </c>
      <c r="AE34" s="78">
        <f>IFERROR(__xludf.DUMMYFUNCTION("AVG_DELIVERY_MINUTES(FILTER(allocation!AK:AK, allocation!A:A=A34,allocation!B:B=B34),A34,B34)"),0.0)</f>
        <v>0</v>
      </c>
      <c r="AF34" s="78">
        <f t="shared" si="5"/>
        <v>0</v>
      </c>
      <c r="AG34" s="78">
        <f t="shared" si="6"/>
        <v>0</v>
      </c>
      <c r="AH34" s="78">
        <f t="shared" si="7"/>
        <v>0</v>
      </c>
      <c r="AI34" s="239">
        <f t="shared" si="8"/>
        <v>0</v>
      </c>
    </row>
    <row r="35">
      <c r="B35" s="76" t="s">
        <v>2</v>
      </c>
      <c r="C35" s="78" t="str">
        <f>IFERROR(__xludf.DUMMYFUNCTION("FILTER(allocation!C:C,
allocation!A:A = A35,allocation!B:B = B35)"),"#N/A")</f>
        <v>#N/A</v>
      </c>
      <c r="D35" s="78" t="str">
        <f>IFERROR(__xludf.DUMMYFUNCTION("FILTER(allocation!D:D,
allocation!A:A = A35,allocation!B:B = B35)"),"#N/A")</f>
        <v>#N/A</v>
      </c>
      <c r="E35" s="78">
        <f t="shared" si="1"/>
        <v>0</v>
      </c>
      <c r="F35" s="238" t="str">
        <f>E35/IF(B35="lunch", SUMIFS(order_raw!E:E, order_raw!C:C, A35), IF(B35="dinner", SUMIFS(order_raw!F:F, order_raw!C:C, A35), ""))</f>
        <v>#DIV/0!</v>
      </c>
      <c r="G35" s="238" t="str">
        <f>E35*2/SUMIFS(order_raw!J:J, order_raw!C:C,A35)</f>
        <v>#DIV/0!</v>
      </c>
      <c r="H35" s="238" t="str">
        <f>E35*2/SUMIFS(order_raw!D:D, order_raw!C:C,A35)</f>
        <v>#DIV/0!</v>
      </c>
      <c r="I35" s="78" t="str">
        <f t="shared" si="2"/>
        <v>#NUM!</v>
      </c>
      <c r="J35" s="78">
        <f t="shared" si="11"/>
        <v>0</v>
      </c>
      <c r="K35" s="78">
        <f>IFERROR(__xludf.DUMMYFUNCTION("ESTIMATED_DPH(FILTER(allocation!H:H,allocation!A:A=A35,allocation!B:B=B35),FILTER(allocation!F:F,allocation!A:A=A35,allocation!B:B=B35),A35,B35)"),0.0)</f>
        <v>0</v>
      </c>
      <c r="L35" s="78">
        <f>IFERROR(__xludf.DUMMYFUNCTION("ESTIMATED_DPH(FILTER(allocation!L:L,allocation!A:A=A35,allocation!B:B=B35),FILTER(allocation!J:J,allocation!A:A=A35,allocation!B:B=B35),A35,B35)"),0.0)</f>
        <v>0</v>
      </c>
      <c r="M35" s="78">
        <f>IFERROR(__xludf.DUMMYFUNCTION("ESTIMATED_DPH(FILTER(allocation!P:P,allocation!A:A=A35,allocation!B:B=B35),FILTER(allocation!N:N,allocation!A:A=A35,allocation!B:B=B35),A35,B35)"),0.0)</f>
        <v>0</v>
      </c>
      <c r="N35" s="78">
        <f>IFERROR(__xludf.DUMMYFUNCTION("ESTIMATED_DPH(FILTER(allocation!S:S,allocation!A:A=A35,allocation!B:B=B35),FILTER(allocation!Q:Q,allocation!A:A=A35,allocation!B:B=B35),A35,B35)"),0.0)</f>
        <v>0</v>
      </c>
      <c r="U35" s="78">
        <f t="shared" si="12"/>
        <v>0</v>
      </c>
      <c r="V35" s="78">
        <f>IFERROR(__xludf.DUMMYFUNCTION("AVG_DELIVERY_MINUTES(FILTER(allocation!H:H,allocation!A:A=A35,allocation!B:B=B35),A35,B35)"),0.0)</f>
        <v>0</v>
      </c>
      <c r="W35" s="78">
        <f>IFERROR(__xludf.DUMMYFUNCTION("AVG_DELIVERY_MINUTES(FILTER(allocation!L:L,allocation!A:A=A35,allocation!B:B=B35),A35,B35)"),0.0)</f>
        <v>0</v>
      </c>
      <c r="X35" s="78">
        <f>IFERROR(__xludf.DUMMYFUNCTION("AVG_DELIVERY_MINUTES(FILTER(allocation!P:P,allocation!A:A=A35,allocation!B:B=B35),A35,B35)"),0.0)</f>
        <v>0</v>
      </c>
      <c r="Y35" s="78">
        <f>IFERROR(__xludf.DUMMYFUNCTION("AVG_DELIVERY_MINUTES(FILTER(allocation!S:S,allocation!A:A=A35,allocation!B:B=B35),A35,B35)"),0.0)</f>
        <v>0</v>
      </c>
      <c r="Z35" s="78">
        <f>IFERROR(__xludf.DUMMYFUNCTION("AVG_DELIVERY_MINUTES(FILTER(allocation!V:V,allocation!A:A=A35,allocation!B:B=B35),A35,B35)"),0.0)</f>
        <v>0</v>
      </c>
      <c r="AA35" s="78">
        <f>IFERROR(__xludf.DUMMYFUNCTION("AVG_DELIVERY_MINUTES(FILTER(allocation!Y:Y,allocation!A:A=A35,allocation!B:B=B35),A35,B35)"),0.0)</f>
        <v>0</v>
      </c>
      <c r="AB35" s="78">
        <f>IFERROR(__xludf.DUMMYFUNCTION("AVG_DELIVERY_MINUTES(FILTER(allocation!AB:AB,allocation!A:A=A35,allocation!B:B=B35),A35,B35)"),0.0)</f>
        <v>0</v>
      </c>
      <c r="AC35" s="78">
        <f>IFERROR(__xludf.DUMMYFUNCTION("AVG_DELIVERY_MINUTES(FILTER(allocation!AE:AE, allocation!A:A=A35,allocation!B:B=B35),A35,B35)"),0.0)</f>
        <v>0</v>
      </c>
      <c r="AD35" s="78">
        <f>IFERROR(__xludf.DUMMYFUNCTION("AVG_DELIVERY_MINUTES(FILTER(allocation!AH:AH, allocation!A:A=A35,allocation!B:B=B35),A35,B35)"),0.0)</f>
        <v>0</v>
      </c>
      <c r="AE35" s="78">
        <f>IFERROR(__xludf.DUMMYFUNCTION("AVG_DELIVERY_MINUTES(FILTER(allocation!AK:AK, allocation!A:A=A35,allocation!B:B=B35),A35,B35)"),0.0)</f>
        <v>0</v>
      </c>
      <c r="AF35" s="78">
        <f t="shared" si="5"/>
        <v>0</v>
      </c>
      <c r="AG35" s="78">
        <f t="shared" si="6"/>
        <v>0</v>
      </c>
      <c r="AH35" s="78">
        <f t="shared" si="7"/>
        <v>0</v>
      </c>
      <c r="AI35" s="239">
        <f t="shared" si="8"/>
        <v>0</v>
      </c>
    </row>
    <row r="36">
      <c r="B36" s="76" t="s">
        <v>78</v>
      </c>
      <c r="C36" s="78" t="str">
        <f>IFERROR(__xludf.DUMMYFUNCTION("FILTER(allocation!C:C,
allocation!A:A = A36,allocation!B:B = B36)"),"#N/A")</f>
        <v>#N/A</v>
      </c>
      <c r="D36" s="78" t="str">
        <f>IFERROR(__xludf.DUMMYFUNCTION("FILTER(allocation!D:D,
allocation!A:A = A36,allocation!B:B = B36)"),"#N/A")</f>
        <v>#N/A</v>
      </c>
      <c r="E36" s="78">
        <f t="shared" si="1"/>
        <v>0</v>
      </c>
      <c r="F36" s="238" t="str">
        <f>E36/IF(B36="lunch", SUMIFS(order_raw!E:E, order_raw!C:C, A36), IF(B36="dinner", SUMIFS(order_raw!F:F, order_raw!C:C, A36), ""))</f>
        <v>#DIV/0!</v>
      </c>
      <c r="G36" s="238" t="str">
        <f>E36*2/SUMIFS(order_raw!J:J, order_raw!C:C,A36)</f>
        <v>#DIV/0!</v>
      </c>
      <c r="H36" s="238" t="str">
        <f>E36*2/SUMIFS(order_raw!D:D, order_raw!C:C,A36)</f>
        <v>#DIV/0!</v>
      </c>
      <c r="I36" s="78" t="str">
        <f t="shared" si="2"/>
        <v>#NUM!</v>
      </c>
      <c r="J36" s="78">
        <f t="shared" si="11"/>
        <v>0</v>
      </c>
      <c r="K36" s="78">
        <f>IFERROR(__xludf.DUMMYFUNCTION("ESTIMATED_DPH(FILTER(allocation!H:H,allocation!A:A=A36,allocation!B:B=B36),FILTER(allocation!F:F,allocation!A:A=A36,allocation!B:B=B36),A36,B36)"),0.0)</f>
        <v>0</v>
      </c>
      <c r="L36" s="78">
        <f>IFERROR(__xludf.DUMMYFUNCTION("ESTIMATED_DPH(FILTER(allocation!L:L,allocation!A:A=A36,allocation!B:B=B36),FILTER(allocation!J:J,allocation!A:A=A36,allocation!B:B=B36),A36,B36)"),0.0)</f>
        <v>0</v>
      </c>
      <c r="M36" s="78">
        <f>IFERROR(__xludf.DUMMYFUNCTION("ESTIMATED_DPH(FILTER(allocation!P:P,allocation!A:A=A36,allocation!B:B=B36),FILTER(allocation!N:N,allocation!A:A=A36,allocation!B:B=B36),A36,B36)"),0.0)</f>
        <v>0</v>
      </c>
      <c r="N36" s="78">
        <f>IFERROR(__xludf.DUMMYFUNCTION("ESTIMATED_DPH(FILTER(allocation!S:S,allocation!A:A=A36,allocation!B:B=B36),FILTER(allocation!Q:Q,allocation!A:A=A36,allocation!B:B=B36),A36,B36)"),0.0)</f>
        <v>0</v>
      </c>
      <c r="U36" s="78">
        <f t="shared" si="12"/>
        <v>0</v>
      </c>
      <c r="V36" s="78">
        <f>IFERROR(__xludf.DUMMYFUNCTION("AVG_DELIVERY_MINUTES(FILTER(allocation!H:H,allocation!A:A=A36,allocation!B:B=B36),A36,B36)"),0.0)</f>
        <v>0</v>
      </c>
      <c r="W36" s="78">
        <f>IFERROR(__xludf.DUMMYFUNCTION("AVG_DELIVERY_MINUTES(FILTER(allocation!L:L,allocation!A:A=A36,allocation!B:B=B36),A36,B36)"),0.0)</f>
        <v>0</v>
      </c>
      <c r="X36" s="78">
        <f>IFERROR(__xludf.DUMMYFUNCTION("AVG_DELIVERY_MINUTES(FILTER(allocation!P:P,allocation!A:A=A36,allocation!B:B=B36),A36,B36)"),0.0)</f>
        <v>0</v>
      </c>
      <c r="Y36" s="78">
        <f>IFERROR(__xludf.DUMMYFUNCTION("AVG_DELIVERY_MINUTES(FILTER(allocation!S:S,allocation!A:A=A36,allocation!B:B=B36),A36,B36)"),0.0)</f>
        <v>0</v>
      </c>
      <c r="Z36" s="78">
        <f>IFERROR(__xludf.DUMMYFUNCTION("AVG_DELIVERY_MINUTES(FILTER(allocation!V:V,allocation!A:A=A36,allocation!B:B=B36),A36,B36)"),0.0)</f>
        <v>0</v>
      </c>
      <c r="AA36" s="78">
        <f>IFERROR(__xludf.DUMMYFUNCTION("AVG_DELIVERY_MINUTES(FILTER(allocation!Y:Y,allocation!A:A=A36,allocation!B:B=B36),A36,B36)"),0.0)</f>
        <v>0</v>
      </c>
      <c r="AB36" s="78">
        <f>IFERROR(__xludf.DUMMYFUNCTION("AVG_DELIVERY_MINUTES(FILTER(allocation!AB:AB,allocation!A:A=A36,allocation!B:B=B36),A36,B36)"),0.0)</f>
        <v>0</v>
      </c>
      <c r="AC36" s="78">
        <f>IFERROR(__xludf.DUMMYFUNCTION("AVG_DELIVERY_MINUTES(FILTER(allocation!AE:AE, allocation!A:A=A36,allocation!B:B=B36),A36,B36)"),0.0)</f>
        <v>0</v>
      </c>
      <c r="AD36" s="78">
        <f>IFERROR(__xludf.DUMMYFUNCTION("AVG_DELIVERY_MINUTES(FILTER(allocation!AH:AH, allocation!A:A=A36,allocation!B:B=B36),A36,B36)"),0.0)</f>
        <v>0</v>
      </c>
      <c r="AE36" s="78">
        <f>IFERROR(__xludf.DUMMYFUNCTION("AVG_DELIVERY_MINUTES(FILTER(allocation!AK:AK, allocation!A:A=A36,allocation!B:B=B36),A36,B36)"),0.0)</f>
        <v>0</v>
      </c>
      <c r="AF36" s="78">
        <f t="shared" si="5"/>
        <v>0</v>
      </c>
      <c r="AG36" s="78">
        <f t="shared" si="6"/>
        <v>0</v>
      </c>
      <c r="AH36" s="78">
        <f t="shared" si="7"/>
        <v>0</v>
      </c>
      <c r="AI36" s="239">
        <f t="shared" si="8"/>
        <v>0</v>
      </c>
    </row>
    <row r="37">
      <c r="B37" s="76" t="s">
        <v>78</v>
      </c>
      <c r="C37" s="78" t="str">
        <f>IFERROR(__xludf.DUMMYFUNCTION("FILTER(allocation!C:C,
allocation!A:A = A37,allocation!B:B = B37)"),"#N/A")</f>
        <v>#N/A</v>
      </c>
      <c r="D37" s="78" t="str">
        <f>IFERROR(__xludf.DUMMYFUNCTION("FILTER(allocation!D:D,
allocation!A:A = A37,allocation!B:B = B37)"),"#N/A")</f>
        <v>#N/A</v>
      </c>
      <c r="E37" s="78">
        <f t="shared" si="1"/>
        <v>0</v>
      </c>
      <c r="F37" s="238" t="str">
        <f>E37/IF(B37="lunch", SUMIFS(order_raw!E:E, order_raw!C:C, A37), IF(B37="dinner", SUMIFS(order_raw!F:F, order_raw!C:C, A37), ""))</f>
        <v>#DIV/0!</v>
      </c>
      <c r="G37" s="238" t="str">
        <f>E37*2/SUMIFS(order_raw!J:J, order_raw!C:C,A37)</f>
        <v>#DIV/0!</v>
      </c>
      <c r="H37" s="238" t="str">
        <f>E37*2/SUMIFS(order_raw!D:D, order_raw!C:C,A37)</f>
        <v>#DIV/0!</v>
      </c>
      <c r="I37" s="78" t="str">
        <f t="shared" si="2"/>
        <v>#NUM!</v>
      </c>
      <c r="J37" s="78">
        <f t="shared" si="11"/>
        <v>0</v>
      </c>
      <c r="K37" s="78">
        <f>IFERROR(__xludf.DUMMYFUNCTION("ESTIMATED_DPH(FILTER(allocation!H:H,allocation!A:A=A37,allocation!B:B=B37),FILTER(allocation!F:F,allocation!A:A=A37,allocation!B:B=B37),A37,B37)"),0.0)</f>
        <v>0</v>
      </c>
      <c r="L37" s="78">
        <f>IFERROR(__xludf.DUMMYFUNCTION("ESTIMATED_DPH(FILTER(allocation!L:L,allocation!A:A=A37,allocation!B:B=B37),FILTER(allocation!J:J,allocation!A:A=A37,allocation!B:B=B37),A37,B37)"),0.0)</f>
        <v>0</v>
      </c>
      <c r="M37" s="78">
        <f>IFERROR(__xludf.DUMMYFUNCTION("ESTIMATED_DPH(FILTER(allocation!P:P,allocation!A:A=A37,allocation!B:B=B37),FILTER(allocation!N:N,allocation!A:A=A37,allocation!B:B=B37),A37,B37)"),0.0)</f>
        <v>0</v>
      </c>
      <c r="N37" s="78">
        <f>IFERROR(__xludf.DUMMYFUNCTION("ESTIMATED_DPH(FILTER(allocation!S:S,allocation!A:A=A37,allocation!B:B=B37),FILTER(allocation!Q:Q,allocation!A:A=A37,allocation!B:B=B37),A37,B37)"),0.0)</f>
        <v>0</v>
      </c>
      <c r="U37" s="78">
        <f t="shared" si="12"/>
        <v>0</v>
      </c>
      <c r="V37" s="78">
        <f>IFERROR(__xludf.DUMMYFUNCTION("AVG_DELIVERY_MINUTES(FILTER(allocation!H:H,allocation!A:A=A37,allocation!B:B=B37),A37,B37)"),0.0)</f>
        <v>0</v>
      </c>
      <c r="W37" s="78">
        <f>IFERROR(__xludf.DUMMYFUNCTION("AVG_DELIVERY_MINUTES(FILTER(allocation!L:L,allocation!A:A=A37,allocation!B:B=B37),A37,B37)"),0.0)</f>
        <v>0</v>
      </c>
      <c r="X37" s="78">
        <f>IFERROR(__xludf.DUMMYFUNCTION("AVG_DELIVERY_MINUTES(FILTER(allocation!P:P,allocation!A:A=A37,allocation!B:B=B37),A37,B37)"),0.0)</f>
        <v>0</v>
      </c>
      <c r="Y37" s="78">
        <f>IFERROR(__xludf.DUMMYFUNCTION("AVG_DELIVERY_MINUTES(FILTER(allocation!S:S,allocation!A:A=A37,allocation!B:B=B37),A37,B37)"),0.0)</f>
        <v>0</v>
      </c>
      <c r="Z37" s="78">
        <f>IFERROR(__xludf.DUMMYFUNCTION("AVG_DELIVERY_MINUTES(FILTER(allocation!V:V,allocation!A:A=A37,allocation!B:B=B37),A37,B37)"),0.0)</f>
        <v>0</v>
      </c>
      <c r="AA37" s="78">
        <f>IFERROR(__xludf.DUMMYFUNCTION("AVG_DELIVERY_MINUTES(FILTER(allocation!Y:Y,allocation!A:A=A37,allocation!B:B=B37),A37,B37)"),0.0)</f>
        <v>0</v>
      </c>
      <c r="AB37" s="78">
        <f>IFERROR(__xludf.DUMMYFUNCTION("AVG_DELIVERY_MINUTES(FILTER(allocation!AB:AB,allocation!A:A=A37,allocation!B:B=B37),A37,B37)"),0.0)</f>
        <v>0</v>
      </c>
      <c r="AC37" s="78">
        <f>IFERROR(__xludf.DUMMYFUNCTION("AVG_DELIVERY_MINUTES(FILTER(allocation!AE:AE, allocation!A:A=A37,allocation!B:B=B37),A37,B37)"),0.0)</f>
        <v>0</v>
      </c>
      <c r="AD37" s="78">
        <f>IFERROR(__xludf.DUMMYFUNCTION("AVG_DELIVERY_MINUTES(FILTER(allocation!AH:AH, allocation!A:A=A37,allocation!B:B=B37),A37,B37)"),0.0)</f>
        <v>0</v>
      </c>
      <c r="AE37" s="78">
        <f>IFERROR(__xludf.DUMMYFUNCTION("AVG_DELIVERY_MINUTES(FILTER(allocation!AK:AK, allocation!A:A=A37,allocation!B:B=B37),A37,B37)"),0.0)</f>
        <v>0</v>
      </c>
      <c r="AF37" s="78">
        <f t="shared" si="5"/>
        <v>0</v>
      </c>
      <c r="AG37" s="78">
        <f t="shared" si="6"/>
        <v>0</v>
      </c>
      <c r="AH37" s="78">
        <f t="shared" si="7"/>
        <v>0</v>
      </c>
      <c r="AI37" s="239">
        <f t="shared" si="8"/>
        <v>0</v>
      </c>
    </row>
    <row r="38">
      <c r="B38" s="76" t="s">
        <v>2</v>
      </c>
      <c r="C38" s="78" t="str">
        <f>IFERROR(__xludf.DUMMYFUNCTION("FILTER(allocation!C:C,
allocation!A:A = A38,allocation!B:B = B38)"),"#N/A")</f>
        <v>#N/A</v>
      </c>
      <c r="D38" s="78" t="str">
        <f>IFERROR(__xludf.DUMMYFUNCTION("FILTER(allocation!D:D,
allocation!A:A = A38,allocation!B:B = B38)"),"#N/A")</f>
        <v>#N/A</v>
      </c>
      <c r="E38" s="78">
        <f t="shared" si="1"/>
        <v>0</v>
      </c>
      <c r="F38" s="238" t="str">
        <f>E38/IF(B38="lunch", SUMIFS(order_raw!E:E, order_raw!C:C, A38), IF(B38="dinner", SUMIFS(order_raw!F:F, order_raw!C:C, A38), ""))</f>
        <v>#DIV/0!</v>
      </c>
      <c r="G38" s="238" t="str">
        <f>E38*2/SUMIFS(order_raw!J:J, order_raw!C:C,A38)</f>
        <v>#DIV/0!</v>
      </c>
      <c r="H38" s="238" t="str">
        <f>E38*2/SUMIFS(order_raw!D:D, order_raw!C:C,A38)</f>
        <v>#DIV/0!</v>
      </c>
      <c r="I38" s="78" t="str">
        <f t="shared" si="2"/>
        <v>#NUM!</v>
      </c>
      <c r="J38" s="78">
        <f t="shared" si="11"/>
        <v>0</v>
      </c>
      <c r="K38" s="78">
        <f>IFERROR(__xludf.DUMMYFUNCTION("ESTIMATED_DPH(FILTER(allocation!H:H,allocation!A:A=A38,allocation!B:B=B38),FILTER(allocation!F:F,allocation!A:A=A38,allocation!B:B=B38),A38,B38)"),0.0)</f>
        <v>0</v>
      </c>
      <c r="L38" s="78">
        <f>IFERROR(__xludf.DUMMYFUNCTION("ESTIMATED_DPH(FILTER(allocation!L:L,allocation!A:A=A38,allocation!B:B=B38),FILTER(allocation!J:J,allocation!A:A=A38,allocation!B:B=B38),A38,B38)"),0.0)</f>
        <v>0</v>
      </c>
      <c r="M38" s="78">
        <f>IFERROR(__xludf.DUMMYFUNCTION("ESTIMATED_DPH(FILTER(allocation!P:P,allocation!A:A=A38,allocation!B:B=B38),FILTER(allocation!N:N,allocation!A:A=A38,allocation!B:B=B38),A38,B38)"),0.0)</f>
        <v>0</v>
      </c>
      <c r="N38" s="78">
        <f>IFERROR(__xludf.DUMMYFUNCTION("ESTIMATED_DPH(FILTER(allocation!S:S,allocation!A:A=A38,allocation!B:B=B38),FILTER(allocation!Q:Q,allocation!A:A=A38,allocation!B:B=B38),A38,B38)"),0.0)</f>
        <v>0</v>
      </c>
      <c r="U38" s="78">
        <f t="shared" si="12"/>
        <v>0</v>
      </c>
      <c r="V38" s="78">
        <f>IFERROR(__xludf.DUMMYFUNCTION("AVG_DELIVERY_MINUTES(FILTER(allocation!H:H,allocation!A:A=A38,allocation!B:B=B38),A38,B38)"),0.0)</f>
        <v>0</v>
      </c>
      <c r="W38" s="78">
        <f>IFERROR(__xludf.DUMMYFUNCTION("AVG_DELIVERY_MINUTES(FILTER(allocation!L:L,allocation!A:A=A38,allocation!B:B=B38),A38,B38)"),0.0)</f>
        <v>0</v>
      </c>
      <c r="X38" s="78">
        <f>IFERROR(__xludf.DUMMYFUNCTION("AVG_DELIVERY_MINUTES(FILTER(allocation!P:P,allocation!A:A=A38,allocation!B:B=B38),A38,B38)"),0.0)</f>
        <v>0</v>
      </c>
      <c r="Y38" s="78">
        <f>IFERROR(__xludf.DUMMYFUNCTION("AVG_DELIVERY_MINUTES(FILTER(allocation!S:S,allocation!A:A=A38,allocation!B:B=B38),A38,B38)"),0.0)</f>
        <v>0</v>
      </c>
      <c r="Z38" s="78">
        <f>IFERROR(__xludf.DUMMYFUNCTION("AVG_DELIVERY_MINUTES(FILTER(allocation!V:V,allocation!A:A=A38,allocation!B:B=B38),A38,B38)"),0.0)</f>
        <v>0</v>
      </c>
      <c r="AA38" s="78">
        <f>IFERROR(__xludf.DUMMYFUNCTION("AVG_DELIVERY_MINUTES(FILTER(allocation!Y:Y,allocation!A:A=A38,allocation!B:B=B38),A38,B38)"),0.0)</f>
        <v>0</v>
      </c>
      <c r="AB38" s="78">
        <f>IFERROR(__xludf.DUMMYFUNCTION("AVG_DELIVERY_MINUTES(FILTER(allocation!AB:AB,allocation!A:A=A38,allocation!B:B=B38),A38,B38)"),0.0)</f>
        <v>0</v>
      </c>
      <c r="AC38" s="78">
        <f>IFERROR(__xludf.DUMMYFUNCTION("AVG_DELIVERY_MINUTES(FILTER(allocation!AE:AE, allocation!A:A=A38,allocation!B:B=B38),A38,B38)"),0.0)</f>
        <v>0</v>
      </c>
      <c r="AD38" s="78">
        <f>IFERROR(__xludf.DUMMYFUNCTION("AVG_DELIVERY_MINUTES(FILTER(allocation!AH:AH, allocation!A:A=A38,allocation!B:B=B38),A38,B38)"),0.0)</f>
        <v>0</v>
      </c>
      <c r="AE38" s="78">
        <f>IFERROR(__xludf.DUMMYFUNCTION("AVG_DELIVERY_MINUTES(FILTER(allocation!AK:AK, allocation!A:A=A38,allocation!B:B=B38),A38,B38)"),0.0)</f>
        <v>0</v>
      </c>
      <c r="AF38" s="78">
        <f t="shared" si="5"/>
        <v>0</v>
      </c>
      <c r="AG38" s="78">
        <f t="shared" si="6"/>
        <v>0</v>
      </c>
      <c r="AH38" s="78">
        <f t="shared" si="7"/>
        <v>0</v>
      </c>
      <c r="AI38" s="239">
        <f t="shared" si="8"/>
        <v>0</v>
      </c>
    </row>
    <row r="39">
      <c r="B39" s="76" t="s">
        <v>78</v>
      </c>
      <c r="C39" s="78" t="str">
        <f>IFERROR(__xludf.DUMMYFUNCTION("FILTER(allocation!C:C,
allocation!A:A = A39,allocation!B:B = B39)"),"#N/A")</f>
        <v>#N/A</v>
      </c>
      <c r="D39" s="78" t="str">
        <f>IFERROR(__xludf.DUMMYFUNCTION("FILTER(allocation!D:D,
allocation!A:A = A39,allocation!B:B = B39)"),"#N/A")</f>
        <v>#N/A</v>
      </c>
      <c r="E39" s="78">
        <f t="shared" si="1"/>
        <v>0</v>
      </c>
      <c r="F39" s="238" t="str">
        <f>E39/IF(B39="lunch", SUMIFS(order_raw!E:E, order_raw!C:C, A39), IF(B39="dinner", SUMIFS(order_raw!F:F, order_raw!C:C, A39), ""))</f>
        <v>#DIV/0!</v>
      </c>
      <c r="G39" s="238" t="str">
        <f>E39*2/SUMIFS(order_raw!J:J, order_raw!C:C,A39)</f>
        <v>#DIV/0!</v>
      </c>
      <c r="H39" s="238" t="str">
        <f>E39*2/SUMIFS(order_raw!D:D, order_raw!C:C,A39)</f>
        <v>#DIV/0!</v>
      </c>
      <c r="I39" s="78" t="str">
        <f t="shared" si="2"/>
        <v>#NUM!</v>
      </c>
      <c r="J39" s="78">
        <f t="shared" si="11"/>
        <v>0</v>
      </c>
      <c r="K39" s="78">
        <f>IFERROR(__xludf.DUMMYFUNCTION("ESTIMATED_DPH(FILTER(allocation!H:H,allocation!A:A=A39,allocation!B:B=B39),FILTER(allocation!F:F,allocation!A:A=A39,allocation!B:B=B39),A39,B39)"),0.0)</f>
        <v>0</v>
      </c>
      <c r="L39" s="78">
        <f>IFERROR(__xludf.DUMMYFUNCTION("ESTIMATED_DPH(FILTER(allocation!L:L,allocation!A:A=A39,allocation!B:B=B39),FILTER(allocation!J:J,allocation!A:A=A39,allocation!B:B=B39),A39,B39)"),0.0)</f>
        <v>0</v>
      </c>
      <c r="M39" s="78">
        <f>IFERROR(__xludf.DUMMYFUNCTION("ESTIMATED_DPH(FILTER(allocation!P:P,allocation!A:A=A39,allocation!B:B=B39),FILTER(allocation!N:N,allocation!A:A=A39,allocation!B:B=B39),A39,B39)"),0.0)</f>
        <v>0</v>
      </c>
      <c r="N39" s="78">
        <f>IFERROR(__xludf.DUMMYFUNCTION("ESTIMATED_DPH(FILTER(allocation!S:S,allocation!A:A=A39,allocation!B:B=B39),FILTER(allocation!Q:Q,allocation!A:A=A39,allocation!B:B=B39),A39,B39)"),0.0)</f>
        <v>0</v>
      </c>
      <c r="U39" s="78">
        <f t="shared" si="12"/>
        <v>0</v>
      </c>
      <c r="V39" s="78">
        <f>IFERROR(__xludf.DUMMYFUNCTION("AVG_DELIVERY_MINUTES(FILTER(allocation!H:H,allocation!A:A=A39,allocation!B:B=B39),A39,B39)"),0.0)</f>
        <v>0</v>
      </c>
      <c r="W39" s="78">
        <f>IFERROR(__xludf.DUMMYFUNCTION("AVG_DELIVERY_MINUTES(FILTER(allocation!L:L,allocation!A:A=A39,allocation!B:B=B39),A39,B39)"),0.0)</f>
        <v>0</v>
      </c>
      <c r="X39" s="78">
        <f>IFERROR(__xludf.DUMMYFUNCTION("AVG_DELIVERY_MINUTES(FILTER(allocation!P:P,allocation!A:A=A39,allocation!B:B=B39),A39,B39)"),0.0)</f>
        <v>0</v>
      </c>
      <c r="Y39" s="78">
        <f>IFERROR(__xludf.DUMMYFUNCTION("AVG_DELIVERY_MINUTES(FILTER(allocation!S:S,allocation!A:A=A39,allocation!B:B=B39),A39,B39)"),0.0)</f>
        <v>0</v>
      </c>
      <c r="Z39" s="78">
        <f>IFERROR(__xludf.DUMMYFUNCTION("AVG_DELIVERY_MINUTES(FILTER(allocation!V:V,allocation!A:A=A39,allocation!B:B=B39),A39,B39)"),0.0)</f>
        <v>0</v>
      </c>
      <c r="AA39" s="78">
        <f>IFERROR(__xludf.DUMMYFUNCTION("AVG_DELIVERY_MINUTES(FILTER(allocation!Y:Y,allocation!A:A=A39,allocation!B:B=B39),A39,B39)"),0.0)</f>
        <v>0</v>
      </c>
      <c r="AB39" s="78">
        <f>IFERROR(__xludf.DUMMYFUNCTION("AVG_DELIVERY_MINUTES(FILTER(allocation!AB:AB,allocation!A:A=A39,allocation!B:B=B39),A39,B39)"),0.0)</f>
        <v>0</v>
      </c>
      <c r="AC39" s="78">
        <f>IFERROR(__xludf.DUMMYFUNCTION("AVG_DELIVERY_MINUTES(FILTER(allocation!AE:AE, allocation!A:A=A39,allocation!B:B=B39),A39,B39)"),0.0)</f>
        <v>0</v>
      </c>
      <c r="AD39" s="78">
        <f>IFERROR(__xludf.DUMMYFUNCTION("AVG_DELIVERY_MINUTES(FILTER(allocation!AH:AH, allocation!A:A=A39,allocation!B:B=B39),A39,B39)"),0.0)</f>
        <v>0</v>
      </c>
      <c r="AE39" s="78">
        <f>IFERROR(__xludf.DUMMYFUNCTION("AVG_DELIVERY_MINUTES(FILTER(allocation!AK:AK, allocation!A:A=A39,allocation!B:B=B39),A39,B39)"),0.0)</f>
        <v>0</v>
      </c>
      <c r="AF39" s="78">
        <f t="shared" si="5"/>
        <v>0</v>
      </c>
      <c r="AG39" s="78">
        <f t="shared" si="6"/>
        <v>0</v>
      </c>
      <c r="AH39" s="78">
        <f t="shared" si="7"/>
        <v>0</v>
      </c>
      <c r="AI39" s="239">
        <f t="shared" si="8"/>
        <v>0</v>
      </c>
    </row>
    <row r="40">
      <c r="B40" s="76" t="s">
        <v>2</v>
      </c>
      <c r="C40" s="78" t="str">
        <f>IFERROR(__xludf.DUMMYFUNCTION("FILTER(allocation!C:C,
allocation!A:A = A40,allocation!B:B = B40)"),"#N/A")</f>
        <v>#N/A</v>
      </c>
      <c r="D40" s="78" t="str">
        <f>IFERROR(__xludf.DUMMYFUNCTION("FILTER(allocation!D:D,
allocation!A:A = A40,allocation!B:B = B40)"),"#N/A")</f>
        <v>#N/A</v>
      </c>
      <c r="E40" s="78">
        <f t="shared" si="1"/>
        <v>0</v>
      </c>
      <c r="F40" s="238" t="str">
        <f>E40/IF(B40="lunch", SUMIFS(order_raw!E:E, order_raw!C:C, A40), IF(B40="dinner", SUMIFS(order_raw!F:F, order_raw!C:C, A40), ""))</f>
        <v>#DIV/0!</v>
      </c>
      <c r="G40" s="238" t="str">
        <f>E40*2/SUMIFS(order_raw!J:J, order_raw!C:C,A40)</f>
        <v>#DIV/0!</v>
      </c>
      <c r="H40" s="238" t="str">
        <f>E40*2/SUMIFS(order_raw!D:D, order_raw!C:C,A40)</f>
        <v>#DIV/0!</v>
      </c>
      <c r="I40" s="78" t="str">
        <f t="shared" si="2"/>
        <v>#NUM!</v>
      </c>
      <c r="J40" s="78">
        <f t="shared" si="11"/>
        <v>0</v>
      </c>
      <c r="K40" s="78">
        <f>IFERROR(__xludf.DUMMYFUNCTION("ESTIMATED_DPH(FILTER(allocation!H:H,allocation!A:A=A40,allocation!B:B=B40),FILTER(allocation!F:F,allocation!A:A=A40,allocation!B:B=B40),A40,B40)"),0.0)</f>
        <v>0</v>
      </c>
      <c r="L40" s="78">
        <f>IFERROR(__xludf.DUMMYFUNCTION("ESTIMATED_DPH(FILTER(allocation!L:L,allocation!A:A=A40,allocation!B:B=B40),FILTER(allocation!J:J,allocation!A:A=A40,allocation!B:B=B40),A40,B40)"),0.0)</f>
        <v>0</v>
      </c>
      <c r="M40" s="78">
        <f>IFERROR(__xludf.DUMMYFUNCTION("ESTIMATED_DPH(FILTER(allocation!P:P,allocation!A:A=A40,allocation!B:B=B40),FILTER(allocation!N:N,allocation!A:A=A40,allocation!B:B=B40),A40,B40)"),0.0)</f>
        <v>0</v>
      </c>
      <c r="N40" s="78">
        <f>IFERROR(__xludf.DUMMYFUNCTION("ESTIMATED_DPH(FILTER(allocation!S:S,allocation!A:A=A40,allocation!B:B=B40),FILTER(allocation!Q:Q,allocation!A:A=A40,allocation!B:B=B40),A40,B40)"),0.0)</f>
        <v>0</v>
      </c>
      <c r="U40" s="78">
        <f t="shared" si="12"/>
        <v>0</v>
      </c>
      <c r="V40" s="78">
        <f>IFERROR(__xludf.DUMMYFUNCTION("AVG_DELIVERY_MINUTES(FILTER(allocation!H:H,allocation!A:A=A40,allocation!B:B=B40),A40,B40)"),0.0)</f>
        <v>0</v>
      </c>
      <c r="W40" s="78">
        <f>IFERROR(__xludf.DUMMYFUNCTION("AVG_DELIVERY_MINUTES(FILTER(allocation!L:L,allocation!A:A=A40,allocation!B:B=B40),A40,B40)"),0.0)</f>
        <v>0</v>
      </c>
      <c r="X40" s="78">
        <f>IFERROR(__xludf.DUMMYFUNCTION("AVG_DELIVERY_MINUTES(FILTER(allocation!P:P,allocation!A:A=A40,allocation!B:B=B40),A40,B40)"),0.0)</f>
        <v>0</v>
      </c>
      <c r="Y40" s="78">
        <f>IFERROR(__xludf.DUMMYFUNCTION("AVG_DELIVERY_MINUTES(FILTER(allocation!S:S,allocation!A:A=A40,allocation!B:B=B40),A40,B40)"),0.0)</f>
        <v>0</v>
      </c>
      <c r="Z40" s="78">
        <f>IFERROR(__xludf.DUMMYFUNCTION("AVG_DELIVERY_MINUTES(FILTER(allocation!V:V,allocation!A:A=A40,allocation!B:B=B40),A40,B40)"),0.0)</f>
        <v>0</v>
      </c>
      <c r="AA40" s="78">
        <f>IFERROR(__xludf.DUMMYFUNCTION("AVG_DELIVERY_MINUTES(FILTER(allocation!Y:Y,allocation!A:A=A40,allocation!B:B=B40),A40,B40)"),0.0)</f>
        <v>0</v>
      </c>
      <c r="AB40" s="78">
        <f>IFERROR(__xludf.DUMMYFUNCTION("AVG_DELIVERY_MINUTES(FILTER(allocation!AB:AB,allocation!A:A=A40,allocation!B:B=B40),A40,B40)"),0.0)</f>
        <v>0</v>
      </c>
      <c r="AC40" s="78">
        <f>IFERROR(__xludf.DUMMYFUNCTION("AVG_DELIVERY_MINUTES(FILTER(allocation!AE:AE, allocation!A:A=A40,allocation!B:B=B40),A40,B40)"),0.0)</f>
        <v>0</v>
      </c>
      <c r="AD40" s="78">
        <f>IFERROR(__xludf.DUMMYFUNCTION("AVG_DELIVERY_MINUTES(FILTER(allocation!AH:AH, allocation!A:A=A40,allocation!B:B=B40),A40,B40)"),0.0)</f>
        <v>0</v>
      </c>
      <c r="AE40" s="78">
        <f>IFERROR(__xludf.DUMMYFUNCTION("AVG_DELIVERY_MINUTES(FILTER(allocation!AK:AK, allocation!A:A=A40,allocation!B:B=B40),A40,B40)"),0.0)</f>
        <v>0</v>
      </c>
      <c r="AF40" s="78">
        <f t="shared" si="5"/>
        <v>0</v>
      </c>
      <c r="AG40" s="78">
        <f t="shared" si="6"/>
        <v>0</v>
      </c>
      <c r="AH40" s="78">
        <f t="shared" si="7"/>
        <v>0</v>
      </c>
      <c r="AI40" s="239">
        <f t="shared" si="8"/>
        <v>0</v>
      </c>
    </row>
    <row r="41">
      <c r="B41" s="76" t="s">
        <v>78</v>
      </c>
      <c r="C41" s="78" t="str">
        <f>IFERROR(__xludf.DUMMYFUNCTION("FILTER(allocation!C:C,
allocation!A:A = A41,allocation!B:B = B41)"),"#N/A")</f>
        <v>#N/A</v>
      </c>
      <c r="D41" s="78" t="str">
        <f>IFERROR(__xludf.DUMMYFUNCTION("FILTER(allocation!D:D,
allocation!A:A = A41,allocation!B:B = B41)"),"#N/A")</f>
        <v>#N/A</v>
      </c>
      <c r="E41" s="78">
        <f t="shared" si="1"/>
        <v>0</v>
      </c>
      <c r="F41" s="238" t="str">
        <f>E41/IF(B41="lunch", SUMIFS(order_raw!E:E, order_raw!C:C, A41), IF(B41="dinner", SUMIFS(order_raw!F:F, order_raw!C:C, A41), ""))</f>
        <v>#DIV/0!</v>
      </c>
      <c r="G41" s="238" t="str">
        <f>E41*2/SUMIFS(order_raw!J:J, order_raw!C:C,A41)</f>
        <v>#DIV/0!</v>
      </c>
      <c r="H41" s="238" t="str">
        <f>E41*2/SUMIFS(order_raw!D:D, order_raw!C:C,A41)</f>
        <v>#DIV/0!</v>
      </c>
      <c r="I41" s="78" t="str">
        <f t="shared" si="2"/>
        <v>#NUM!</v>
      </c>
      <c r="J41" s="78">
        <f t="shared" si="11"/>
        <v>0</v>
      </c>
      <c r="K41" s="78">
        <f>IFERROR(__xludf.DUMMYFUNCTION("ESTIMATED_DPH(FILTER(allocation!H:H,allocation!A:A=A41,allocation!B:B=B41),FILTER(allocation!F:F,allocation!A:A=A41,allocation!B:B=B41),A41,B41)"),0.0)</f>
        <v>0</v>
      </c>
      <c r="L41" s="78">
        <f>IFERROR(__xludf.DUMMYFUNCTION("ESTIMATED_DPH(FILTER(allocation!L:L,allocation!A:A=A41,allocation!B:B=B41),FILTER(allocation!J:J,allocation!A:A=A41,allocation!B:B=B41),A41,B41)"),0.0)</f>
        <v>0</v>
      </c>
      <c r="M41" s="78">
        <f>IFERROR(__xludf.DUMMYFUNCTION("ESTIMATED_DPH(FILTER(allocation!P:P,allocation!A:A=A41,allocation!B:B=B41),FILTER(allocation!N:N,allocation!A:A=A41,allocation!B:B=B41),A41,B41)"),0.0)</f>
        <v>0</v>
      </c>
      <c r="N41" s="78">
        <f>IFERROR(__xludf.DUMMYFUNCTION("ESTIMATED_DPH(FILTER(allocation!S:S,allocation!A:A=A41,allocation!B:B=B41),FILTER(allocation!Q:Q,allocation!A:A=A41,allocation!B:B=B41),A41,B41)"),0.0)</f>
        <v>0</v>
      </c>
      <c r="U41" s="78">
        <f t="shared" si="12"/>
        <v>0</v>
      </c>
      <c r="V41" s="78">
        <f>IFERROR(__xludf.DUMMYFUNCTION("AVG_DELIVERY_MINUTES(FILTER(allocation!H:H,allocation!A:A=A41,allocation!B:B=B41),A41,B41)"),0.0)</f>
        <v>0</v>
      </c>
      <c r="W41" s="78">
        <f>IFERROR(__xludf.DUMMYFUNCTION("AVG_DELIVERY_MINUTES(FILTER(allocation!L:L,allocation!A:A=A41,allocation!B:B=B41),A41,B41)"),0.0)</f>
        <v>0</v>
      </c>
      <c r="X41" s="78">
        <f>IFERROR(__xludf.DUMMYFUNCTION("AVG_DELIVERY_MINUTES(FILTER(allocation!P:P,allocation!A:A=A41,allocation!B:B=B41),A41,B41)"),0.0)</f>
        <v>0</v>
      </c>
      <c r="Y41" s="78">
        <f>IFERROR(__xludf.DUMMYFUNCTION("AVG_DELIVERY_MINUTES(FILTER(allocation!S:S,allocation!A:A=A41,allocation!B:B=B41),A41,B41)"),0.0)</f>
        <v>0</v>
      </c>
      <c r="Z41" s="78">
        <f>IFERROR(__xludf.DUMMYFUNCTION("AVG_DELIVERY_MINUTES(FILTER(allocation!V:V,allocation!A:A=A41,allocation!B:B=B41),A41,B41)"),0.0)</f>
        <v>0</v>
      </c>
      <c r="AA41" s="78">
        <f>IFERROR(__xludf.DUMMYFUNCTION("AVG_DELIVERY_MINUTES(FILTER(allocation!Y:Y,allocation!A:A=A41,allocation!B:B=B41),A41,B41)"),0.0)</f>
        <v>0</v>
      </c>
      <c r="AB41" s="78">
        <f>IFERROR(__xludf.DUMMYFUNCTION("AVG_DELIVERY_MINUTES(FILTER(allocation!AB:AB,allocation!A:A=A41,allocation!B:B=B41),A41,B41)"),0.0)</f>
        <v>0</v>
      </c>
      <c r="AC41" s="78">
        <f>IFERROR(__xludf.DUMMYFUNCTION("AVG_DELIVERY_MINUTES(FILTER(allocation!AE:AE, allocation!A:A=A41,allocation!B:B=B41),A41,B41)"),0.0)</f>
        <v>0</v>
      </c>
      <c r="AD41" s="78">
        <f>IFERROR(__xludf.DUMMYFUNCTION("AVG_DELIVERY_MINUTES(FILTER(allocation!AH:AH, allocation!A:A=A41,allocation!B:B=B41),A41,B41)"),0.0)</f>
        <v>0</v>
      </c>
      <c r="AE41" s="78">
        <f>IFERROR(__xludf.DUMMYFUNCTION("AVG_DELIVERY_MINUTES(FILTER(allocation!AK:AK, allocation!A:A=A41,allocation!B:B=B41),A41,B41)"),0.0)</f>
        <v>0</v>
      </c>
      <c r="AF41" s="78">
        <f t="shared" si="5"/>
        <v>0</v>
      </c>
      <c r="AG41" s="78">
        <f t="shared" si="6"/>
        <v>0</v>
      </c>
      <c r="AH41" s="78">
        <f t="shared" si="7"/>
        <v>0</v>
      </c>
      <c r="AI41" s="239">
        <f t="shared" si="8"/>
        <v>0</v>
      </c>
    </row>
    <row r="42">
      <c r="B42" s="76" t="s">
        <v>2</v>
      </c>
      <c r="C42" s="78" t="str">
        <f>IFERROR(__xludf.DUMMYFUNCTION("FILTER(allocation!C:C,
allocation!A:A = A42,allocation!B:B = B42)"),"#N/A")</f>
        <v>#N/A</v>
      </c>
      <c r="D42" s="78" t="str">
        <f>IFERROR(__xludf.DUMMYFUNCTION("FILTER(allocation!D:D,
allocation!A:A = A42,allocation!B:B = B42)"),"#N/A")</f>
        <v>#N/A</v>
      </c>
      <c r="E42" s="78">
        <f t="shared" si="1"/>
        <v>0</v>
      </c>
      <c r="F42" s="238" t="str">
        <f>E42/IF(B42="lunch", SUMIFS(order_raw!E:E, order_raw!C:C, A42), IF(B42="dinner", SUMIFS(order_raw!F:F, order_raw!C:C, A42), ""))</f>
        <v>#DIV/0!</v>
      </c>
      <c r="G42" s="238" t="str">
        <f>E42*2/SUMIFS(order_raw!J:J, order_raw!C:C,A42)</f>
        <v>#DIV/0!</v>
      </c>
      <c r="H42" s="238" t="str">
        <f>E42*2/SUMIFS(order_raw!D:D, order_raw!C:C,A42)</f>
        <v>#DIV/0!</v>
      </c>
      <c r="I42" s="78" t="str">
        <f t="shared" si="2"/>
        <v>#NUM!</v>
      </c>
      <c r="J42" s="78">
        <f t="shared" si="11"/>
        <v>0</v>
      </c>
      <c r="K42" s="78">
        <f>IFERROR(__xludf.DUMMYFUNCTION("ESTIMATED_DPH(FILTER(allocation!H:H,allocation!A:A=A42,allocation!B:B=B42),FILTER(allocation!F:F,allocation!A:A=A42,allocation!B:B=B42),A42,B42)"),0.0)</f>
        <v>0</v>
      </c>
      <c r="L42" s="78">
        <f>IFERROR(__xludf.DUMMYFUNCTION("ESTIMATED_DPH(FILTER(allocation!L:L,allocation!A:A=A42,allocation!B:B=B42),FILTER(allocation!J:J,allocation!A:A=A42,allocation!B:B=B42),A42,B42)"),0.0)</f>
        <v>0</v>
      </c>
      <c r="M42" s="78">
        <f>IFERROR(__xludf.DUMMYFUNCTION("ESTIMATED_DPH(FILTER(allocation!P:P,allocation!A:A=A42,allocation!B:B=B42),FILTER(allocation!N:N,allocation!A:A=A42,allocation!B:B=B42),A42,B42)"),0.0)</f>
        <v>0</v>
      </c>
      <c r="N42" s="78">
        <f>IFERROR(__xludf.DUMMYFUNCTION("ESTIMATED_DPH(FILTER(allocation!S:S,allocation!A:A=A42,allocation!B:B=B42),FILTER(allocation!Q:Q,allocation!A:A=A42,allocation!B:B=B42),A42,B42)"),0.0)</f>
        <v>0</v>
      </c>
      <c r="U42" s="78">
        <f t="shared" si="12"/>
        <v>0</v>
      </c>
      <c r="V42" s="78">
        <f>IFERROR(__xludf.DUMMYFUNCTION("AVG_DELIVERY_MINUTES(FILTER(allocation!H:H,allocation!A:A=A42,allocation!B:B=B42),A42,B42)"),0.0)</f>
        <v>0</v>
      </c>
      <c r="W42" s="78">
        <f>IFERROR(__xludf.DUMMYFUNCTION("AVG_DELIVERY_MINUTES(FILTER(allocation!L:L,allocation!A:A=A42,allocation!B:B=B42),A42,B42)"),0.0)</f>
        <v>0</v>
      </c>
      <c r="X42" s="78">
        <f>IFERROR(__xludf.DUMMYFUNCTION("AVG_DELIVERY_MINUTES(FILTER(allocation!P:P,allocation!A:A=A42,allocation!B:B=B42),A42,B42)"),0.0)</f>
        <v>0</v>
      </c>
      <c r="Y42" s="78">
        <f>IFERROR(__xludf.DUMMYFUNCTION("AVG_DELIVERY_MINUTES(FILTER(allocation!S:S,allocation!A:A=A42,allocation!B:B=B42),A42,B42)"),0.0)</f>
        <v>0</v>
      </c>
      <c r="Z42" s="78">
        <f>IFERROR(__xludf.DUMMYFUNCTION("AVG_DELIVERY_MINUTES(FILTER(allocation!V:V,allocation!A:A=A42,allocation!B:B=B42),A42,B42)"),0.0)</f>
        <v>0</v>
      </c>
      <c r="AA42" s="78">
        <f>IFERROR(__xludf.DUMMYFUNCTION("AVG_DELIVERY_MINUTES(FILTER(allocation!Y:Y,allocation!A:A=A42,allocation!B:B=B42),A42,B42)"),0.0)</f>
        <v>0</v>
      </c>
      <c r="AB42" s="78">
        <f>IFERROR(__xludf.DUMMYFUNCTION("AVG_DELIVERY_MINUTES(FILTER(allocation!AB:AB,allocation!A:A=A42,allocation!B:B=B42),A42,B42)"),0.0)</f>
        <v>0</v>
      </c>
      <c r="AC42" s="78">
        <f>IFERROR(__xludf.DUMMYFUNCTION("AVG_DELIVERY_MINUTES(FILTER(allocation!AE:AE, allocation!A:A=A42,allocation!B:B=B42),A42,B42)"),0.0)</f>
        <v>0</v>
      </c>
      <c r="AD42" s="78">
        <f>IFERROR(__xludf.DUMMYFUNCTION("AVG_DELIVERY_MINUTES(FILTER(allocation!AH:AH, allocation!A:A=A42,allocation!B:B=B42),A42,B42)"),0.0)</f>
        <v>0</v>
      </c>
      <c r="AE42" s="78">
        <f>IFERROR(__xludf.DUMMYFUNCTION("AVG_DELIVERY_MINUTES(FILTER(allocation!AK:AK, allocation!A:A=A42,allocation!B:B=B42),A42,B42)"),0.0)</f>
        <v>0</v>
      </c>
      <c r="AF42" s="78">
        <f t="shared" si="5"/>
        <v>0</v>
      </c>
      <c r="AG42" s="78">
        <f t="shared" si="6"/>
        <v>0</v>
      </c>
      <c r="AH42" s="78">
        <f t="shared" si="7"/>
        <v>0</v>
      </c>
      <c r="AI42" s="239">
        <f t="shared" si="8"/>
        <v>0</v>
      </c>
    </row>
    <row r="43">
      <c r="B43" s="76" t="s">
        <v>78</v>
      </c>
      <c r="C43" s="78" t="str">
        <f>IFERROR(__xludf.DUMMYFUNCTION("FILTER(allocation!C:C,
allocation!A:A = A43,allocation!B:B = B43)"),"#N/A")</f>
        <v>#N/A</v>
      </c>
      <c r="D43" s="78" t="str">
        <f>IFERROR(__xludf.DUMMYFUNCTION("FILTER(allocation!D:D,
allocation!A:A = A43,allocation!B:B = B43)"),"#N/A")</f>
        <v>#N/A</v>
      </c>
      <c r="E43" s="78">
        <f t="shared" si="1"/>
        <v>0</v>
      </c>
      <c r="F43" s="238" t="str">
        <f>E43/IF(B43="lunch", SUMIFS(order_raw!E:E, order_raw!C:C, A43), IF(B43="dinner", SUMIFS(order_raw!F:F, order_raw!C:C, A43), ""))</f>
        <v>#DIV/0!</v>
      </c>
      <c r="G43" s="238" t="str">
        <f>E43*2/SUMIFS(order_raw!J:J, order_raw!C:C,A43)</f>
        <v>#DIV/0!</v>
      </c>
      <c r="H43" s="238" t="str">
        <f>E43*2/SUMIFS(order_raw!D:D, order_raw!C:C,A43)</f>
        <v>#DIV/0!</v>
      </c>
      <c r="I43" s="78" t="str">
        <f t="shared" si="2"/>
        <v>#NUM!</v>
      </c>
      <c r="J43" s="78">
        <f t="shared" si="11"/>
        <v>0</v>
      </c>
      <c r="K43" s="78">
        <f>IFERROR(__xludf.DUMMYFUNCTION("ESTIMATED_DPH(FILTER(allocation!H:H,allocation!A:A=A43,allocation!B:B=B43),FILTER(allocation!F:F,allocation!A:A=A43,allocation!B:B=B43),A43,B43)"),0.0)</f>
        <v>0</v>
      </c>
      <c r="L43" s="78">
        <f>IFERROR(__xludf.DUMMYFUNCTION("ESTIMATED_DPH(FILTER(allocation!L:L,allocation!A:A=A43,allocation!B:B=B43),FILTER(allocation!J:J,allocation!A:A=A43,allocation!B:B=B43),A43,B43)"),0.0)</f>
        <v>0</v>
      </c>
      <c r="M43" s="78">
        <f>IFERROR(__xludf.DUMMYFUNCTION("ESTIMATED_DPH(FILTER(allocation!P:P,allocation!A:A=A43,allocation!B:B=B43),FILTER(allocation!N:N,allocation!A:A=A43,allocation!B:B=B43),A43,B43)"),0.0)</f>
        <v>0</v>
      </c>
      <c r="N43" s="78">
        <f>IFERROR(__xludf.DUMMYFUNCTION("ESTIMATED_DPH(FILTER(allocation!S:S,allocation!A:A=A43,allocation!B:B=B43),FILTER(allocation!Q:Q,allocation!A:A=A43,allocation!B:B=B43),A43,B43)"),0.0)</f>
        <v>0</v>
      </c>
      <c r="U43" s="78">
        <f t="shared" si="12"/>
        <v>0</v>
      </c>
      <c r="V43" s="78">
        <f>IFERROR(__xludf.DUMMYFUNCTION("AVG_DELIVERY_MINUTES(FILTER(allocation!H:H,allocation!A:A=A43,allocation!B:B=B43),A43,B43)"),0.0)</f>
        <v>0</v>
      </c>
      <c r="W43" s="78">
        <f>IFERROR(__xludf.DUMMYFUNCTION("AVG_DELIVERY_MINUTES(FILTER(allocation!L:L,allocation!A:A=A43,allocation!B:B=B43),A43,B43)"),0.0)</f>
        <v>0</v>
      </c>
      <c r="X43" s="78">
        <f>IFERROR(__xludf.DUMMYFUNCTION("AVG_DELIVERY_MINUTES(FILTER(allocation!P:P,allocation!A:A=A43,allocation!B:B=B43),A43,B43)"),0.0)</f>
        <v>0</v>
      </c>
      <c r="Y43" s="78">
        <f>IFERROR(__xludf.DUMMYFUNCTION("AVG_DELIVERY_MINUTES(FILTER(allocation!S:S,allocation!A:A=A43,allocation!B:B=B43),A43,B43)"),0.0)</f>
        <v>0</v>
      </c>
      <c r="Z43" s="78">
        <f>IFERROR(__xludf.DUMMYFUNCTION("AVG_DELIVERY_MINUTES(FILTER(allocation!V:V,allocation!A:A=A43,allocation!B:B=B43),A43,B43)"),0.0)</f>
        <v>0</v>
      </c>
      <c r="AA43" s="78">
        <f>IFERROR(__xludf.DUMMYFUNCTION("AVG_DELIVERY_MINUTES(FILTER(allocation!Y:Y,allocation!A:A=A43,allocation!B:B=B43),A43,B43)"),0.0)</f>
        <v>0</v>
      </c>
      <c r="AB43" s="78">
        <f>IFERROR(__xludf.DUMMYFUNCTION("AVG_DELIVERY_MINUTES(FILTER(allocation!AB:AB,allocation!A:A=A43,allocation!B:B=B43),A43,B43)"),0.0)</f>
        <v>0</v>
      </c>
      <c r="AC43" s="78">
        <f>IFERROR(__xludf.DUMMYFUNCTION("AVG_DELIVERY_MINUTES(FILTER(allocation!AE:AE, allocation!A:A=A43,allocation!B:B=B43),A43,B43)"),0.0)</f>
        <v>0</v>
      </c>
      <c r="AD43" s="78">
        <f>IFERROR(__xludf.DUMMYFUNCTION("AVG_DELIVERY_MINUTES(FILTER(allocation!AH:AH, allocation!A:A=A43,allocation!B:B=B43),A43,B43)"),0.0)</f>
        <v>0</v>
      </c>
      <c r="AE43" s="78">
        <f>IFERROR(__xludf.DUMMYFUNCTION("AVG_DELIVERY_MINUTES(FILTER(allocation!AK:AK, allocation!A:A=A43,allocation!B:B=B43),A43,B43)"),0.0)</f>
        <v>0</v>
      </c>
      <c r="AF43" s="78">
        <f t="shared" si="5"/>
        <v>0</v>
      </c>
      <c r="AG43" s="78">
        <f t="shared" si="6"/>
        <v>0</v>
      </c>
      <c r="AH43" s="78">
        <f t="shared" si="7"/>
        <v>0</v>
      </c>
      <c r="AI43" s="239">
        <f t="shared" si="8"/>
        <v>0</v>
      </c>
    </row>
    <row r="44">
      <c r="B44" s="76" t="s">
        <v>2</v>
      </c>
      <c r="C44" s="78" t="str">
        <f>IFERROR(__xludf.DUMMYFUNCTION("FILTER(allocation!C:C,
allocation!A:A = A44,allocation!B:B = B44)"),"#N/A")</f>
        <v>#N/A</v>
      </c>
      <c r="D44" s="78" t="str">
        <f>IFERROR(__xludf.DUMMYFUNCTION("FILTER(allocation!D:D,
allocation!A:A = A44,allocation!B:B = B44)"),"#N/A")</f>
        <v>#N/A</v>
      </c>
      <c r="E44" s="78">
        <f t="shared" si="1"/>
        <v>0</v>
      </c>
      <c r="F44" s="238" t="str">
        <f>E44/IF(B44="lunch", SUMIFS(order_raw!E:E, order_raw!C:C, A44), IF(B44="dinner", SUMIFS(order_raw!F:F, order_raw!C:C, A44), ""))</f>
        <v>#DIV/0!</v>
      </c>
      <c r="G44" s="238" t="str">
        <f>E44*2/SUMIFS(order_raw!J:J, order_raw!C:C,A44)</f>
        <v>#DIV/0!</v>
      </c>
      <c r="H44" s="238" t="str">
        <f>E44*2/SUMIFS(order_raw!D:D, order_raw!C:C,A44)</f>
        <v>#DIV/0!</v>
      </c>
      <c r="I44" s="78" t="str">
        <f t="shared" si="2"/>
        <v>#NUM!</v>
      </c>
      <c r="J44" s="78">
        <f t="shared" si="11"/>
        <v>0</v>
      </c>
      <c r="K44" s="78">
        <f>IFERROR(__xludf.DUMMYFUNCTION("ESTIMATED_DPH(FILTER(allocation!H:H,allocation!A:A=A44,allocation!B:B=B44),FILTER(allocation!F:F,allocation!A:A=A44,allocation!B:B=B44),A44,B44)"),0.0)</f>
        <v>0</v>
      </c>
      <c r="L44" s="78">
        <f>IFERROR(__xludf.DUMMYFUNCTION("ESTIMATED_DPH(FILTER(allocation!L:L,allocation!A:A=A44,allocation!B:B=B44),FILTER(allocation!J:J,allocation!A:A=A44,allocation!B:B=B44),A44,B44)"),0.0)</f>
        <v>0</v>
      </c>
      <c r="M44" s="78">
        <f>IFERROR(__xludf.DUMMYFUNCTION("ESTIMATED_DPH(FILTER(allocation!P:P,allocation!A:A=A44,allocation!B:B=B44),FILTER(allocation!N:N,allocation!A:A=A44,allocation!B:B=B44),A44,B44)"),0.0)</f>
        <v>0</v>
      </c>
      <c r="N44" s="78">
        <f>IFERROR(__xludf.DUMMYFUNCTION("ESTIMATED_DPH(FILTER(allocation!S:S,allocation!A:A=A44,allocation!B:B=B44),FILTER(allocation!Q:Q,allocation!A:A=A44,allocation!B:B=B44),A44,B44)"),0.0)</f>
        <v>0</v>
      </c>
      <c r="U44" s="78">
        <f t="shared" si="12"/>
        <v>0</v>
      </c>
      <c r="V44" s="78">
        <f>IFERROR(__xludf.DUMMYFUNCTION("AVG_DELIVERY_MINUTES(FILTER(allocation!H:H,allocation!A:A=A44,allocation!B:B=B44),A44,B44)"),0.0)</f>
        <v>0</v>
      </c>
      <c r="W44" s="78">
        <f>IFERROR(__xludf.DUMMYFUNCTION("AVG_DELIVERY_MINUTES(FILTER(allocation!L:L,allocation!A:A=A44,allocation!B:B=B44),A44,B44)"),0.0)</f>
        <v>0</v>
      </c>
      <c r="X44" s="78">
        <f>IFERROR(__xludf.DUMMYFUNCTION("AVG_DELIVERY_MINUTES(FILTER(allocation!P:P,allocation!A:A=A44,allocation!B:B=B44),A44,B44)"),0.0)</f>
        <v>0</v>
      </c>
      <c r="Y44" s="78">
        <f>IFERROR(__xludf.DUMMYFUNCTION("AVG_DELIVERY_MINUTES(FILTER(allocation!S:S,allocation!A:A=A44,allocation!B:B=B44),A44,B44)"),0.0)</f>
        <v>0</v>
      </c>
      <c r="Z44" s="78">
        <f>IFERROR(__xludf.DUMMYFUNCTION("AVG_DELIVERY_MINUTES(FILTER(allocation!V:V,allocation!A:A=A44,allocation!B:B=B44),A44,B44)"),0.0)</f>
        <v>0</v>
      </c>
      <c r="AA44" s="78">
        <f>IFERROR(__xludf.DUMMYFUNCTION("AVG_DELIVERY_MINUTES(FILTER(allocation!Y:Y,allocation!A:A=A44,allocation!B:B=B44),A44,B44)"),0.0)</f>
        <v>0</v>
      </c>
      <c r="AB44" s="78">
        <f>IFERROR(__xludf.DUMMYFUNCTION("AVG_DELIVERY_MINUTES(FILTER(allocation!AB:AB,allocation!A:A=A44,allocation!B:B=B44),A44,B44)"),0.0)</f>
        <v>0</v>
      </c>
      <c r="AC44" s="78">
        <f>IFERROR(__xludf.DUMMYFUNCTION("AVG_DELIVERY_MINUTES(FILTER(allocation!AE:AE, allocation!A:A=A44,allocation!B:B=B44),A44,B44)"),0.0)</f>
        <v>0</v>
      </c>
      <c r="AD44" s="78">
        <f>IFERROR(__xludf.DUMMYFUNCTION("AVG_DELIVERY_MINUTES(FILTER(allocation!AH:AH, allocation!A:A=A44,allocation!B:B=B44),A44,B44)"),0.0)</f>
        <v>0</v>
      </c>
      <c r="AE44" s="78">
        <f>IFERROR(__xludf.DUMMYFUNCTION("AVG_DELIVERY_MINUTES(FILTER(allocation!AK:AK, allocation!A:A=A44,allocation!B:B=B44),A44,B44)"),0.0)</f>
        <v>0</v>
      </c>
      <c r="AF44" s="78">
        <f t="shared" si="5"/>
        <v>0</v>
      </c>
      <c r="AG44" s="78">
        <f t="shared" si="6"/>
        <v>0</v>
      </c>
      <c r="AH44" s="78">
        <f t="shared" si="7"/>
        <v>0</v>
      </c>
      <c r="AI44" s="239">
        <f t="shared" si="8"/>
        <v>0</v>
      </c>
    </row>
    <row r="45">
      <c r="B45" s="76" t="s">
        <v>78</v>
      </c>
      <c r="C45" s="78" t="str">
        <f>IFERROR(__xludf.DUMMYFUNCTION("FILTER(allocation!C:C,
allocation!A:A = A45,allocation!B:B = B45)"),"#N/A")</f>
        <v>#N/A</v>
      </c>
      <c r="D45" s="78" t="str">
        <f>IFERROR(__xludf.DUMMYFUNCTION("FILTER(allocation!D:D,
allocation!A:A = A45,allocation!B:B = B45)"),"#N/A")</f>
        <v>#N/A</v>
      </c>
      <c r="E45" s="78">
        <f t="shared" si="1"/>
        <v>0</v>
      </c>
      <c r="F45" s="238" t="str">
        <f>E45/IF(B45="lunch", SUMIFS(order_raw!E:E, order_raw!C:C, A45), IF(B45="dinner", SUMIFS(order_raw!F:F, order_raw!C:C, A45), ""))</f>
        <v>#DIV/0!</v>
      </c>
      <c r="G45" s="238" t="str">
        <f>E45*2/SUMIFS(order_raw!J:J, order_raw!C:C,A45)</f>
        <v>#DIV/0!</v>
      </c>
      <c r="H45" s="238" t="str">
        <f>E45*2/SUMIFS(order_raw!D:D, order_raw!C:C,A45)</f>
        <v>#DIV/0!</v>
      </c>
      <c r="I45" s="78" t="str">
        <f t="shared" si="2"/>
        <v>#NUM!</v>
      </c>
      <c r="J45" s="78">
        <f t="shared" si="11"/>
        <v>0</v>
      </c>
      <c r="K45" s="78">
        <f>IFERROR(__xludf.DUMMYFUNCTION("ESTIMATED_DPH(FILTER(allocation!H:H,allocation!A:A=A45,allocation!B:B=B45),FILTER(allocation!F:F,allocation!A:A=A45,allocation!B:B=B45),A45,B45)"),0.0)</f>
        <v>0</v>
      </c>
      <c r="L45" s="78">
        <f>IFERROR(__xludf.DUMMYFUNCTION("ESTIMATED_DPH(FILTER(allocation!L:L,allocation!A:A=A45,allocation!B:B=B45),FILTER(allocation!J:J,allocation!A:A=A45,allocation!B:B=B45),A45,B45)"),0.0)</f>
        <v>0</v>
      </c>
      <c r="M45" s="78">
        <f>IFERROR(__xludf.DUMMYFUNCTION("ESTIMATED_DPH(FILTER(allocation!P:P,allocation!A:A=A45,allocation!B:B=B45),FILTER(allocation!N:N,allocation!A:A=A45,allocation!B:B=B45),A45,B45)"),0.0)</f>
        <v>0</v>
      </c>
      <c r="N45" s="78">
        <f>IFERROR(__xludf.DUMMYFUNCTION("ESTIMATED_DPH(FILTER(allocation!S:S,allocation!A:A=A45,allocation!B:B=B45),FILTER(allocation!Q:Q,allocation!A:A=A45,allocation!B:B=B45),A45,B45)"),0.0)</f>
        <v>0</v>
      </c>
      <c r="U45" s="78">
        <f t="shared" si="12"/>
        <v>0</v>
      </c>
      <c r="V45" s="78">
        <f>IFERROR(__xludf.DUMMYFUNCTION("AVG_DELIVERY_MINUTES(FILTER(allocation!H:H,allocation!A:A=A45,allocation!B:B=B45),A45,B45)"),0.0)</f>
        <v>0</v>
      </c>
      <c r="W45" s="78">
        <f>IFERROR(__xludf.DUMMYFUNCTION("AVG_DELIVERY_MINUTES(FILTER(allocation!L:L,allocation!A:A=A45,allocation!B:B=B45),A45,B45)"),0.0)</f>
        <v>0</v>
      </c>
      <c r="X45" s="78">
        <f>IFERROR(__xludf.DUMMYFUNCTION("AVG_DELIVERY_MINUTES(FILTER(allocation!P:P,allocation!A:A=A45,allocation!B:B=B45),A45,B45)"),0.0)</f>
        <v>0</v>
      </c>
      <c r="Y45" s="78">
        <f>IFERROR(__xludf.DUMMYFUNCTION("AVG_DELIVERY_MINUTES(FILTER(allocation!S:S,allocation!A:A=A45,allocation!B:B=B45),A45,B45)"),0.0)</f>
        <v>0</v>
      </c>
      <c r="Z45" s="78">
        <f>IFERROR(__xludf.DUMMYFUNCTION("AVG_DELIVERY_MINUTES(FILTER(allocation!V:V,allocation!A:A=A45,allocation!B:B=B45),A45,B45)"),0.0)</f>
        <v>0</v>
      </c>
      <c r="AA45" s="78">
        <f>IFERROR(__xludf.DUMMYFUNCTION("AVG_DELIVERY_MINUTES(FILTER(allocation!Y:Y,allocation!A:A=A45,allocation!B:B=B45),A45,B45)"),0.0)</f>
        <v>0</v>
      </c>
      <c r="AB45" s="78">
        <f>IFERROR(__xludf.DUMMYFUNCTION("AVG_DELIVERY_MINUTES(FILTER(allocation!AB:AB,allocation!A:A=A45,allocation!B:B=B45),A45,B45)"),0.0)</f>
        <v>0</v>
      </c>
      <c r="AC45" s="78">
        <f>IFERROR(__xludf.DUMMYFUNCTION("AVG_DELIVERY_MINUTES(FILTER(allocation!AE:AE, allocation!A:A=A45,allocation!B:B=B45),A45,B45)"),0.0)</f>
        <v>0</v>
      </c>
      <c r="AD45" s="78">
        <f>IFERROR(__xludf.DUMMYFUNCTION("AVG_DELIVERY_MINUTES(FILTER(allocation!AH:AH, allocation!A:A=A45,allocation!B:B=B45),A45,B45)"),0.0)</f>
        <v>0</v>
      </c>
      <c r="AE45" s="78">
        <f>IFERROR(__xludf.DUMMYFUNCTION("AVG_DELIVERY_MINUTES(FILTER(allocation!AK:AK, allocation!A:A=A45,allocation!B:B=B45),A45,B45)"),0.0)</f>
        <v>0</v>
      </c>
      <c r="AF45" s="78">
        <f t="shared" si="5"/>
        <v>0</v>
      </c>
      <c r="AG45" s="78">
        <f t="shared" si="6"/>
        <v>0</v>
      </c>
      <c r="AH45" s="78">
        <f t="shared" si="7"/>
        <v>0</v>
      </c>
      <c r="AI45" s="239">
        <f t="shared" si="8"/>
        <v>0</v>
      </c>
    </row>
    <row r="46">
      <c r="B46" s="76" t="s">
        <v>78</v>
      </c>
      <c r="C46" s="78" t="str">
        <f>IFERROR(__xludf.DUMMYFUNCTION("FILTER(allocation!C:C,
allocation!A:A = A46,allocation!B:B = B46)"),"#N/A")</f>
        <v>#N/A</v>
      </c>
      <c r="D46" s="78" t="str">
        <f>IFERROR(__xludf.DUMMYFUNCTION("FILTER(allocation!D:D,
allocation!A:A = A46,allocation!B:B = B46)"),"#N/A")</f>
        <v>#N/A</v>
      </c>
      <c r="E46" s="78">
        <f t="shared" si="1"/>
        <v>0</v>
      </c>
      <c r="F46" s="238" t="str">
        <f>E46/IF(B46="lunch", SUMIFS(order_raw!E:E, order_raw!C:C, A46), IF(B46="dinner", SUMIFS(order_raw!F:F, order_raw!C:C, A46), ""))</f>
        <v>#DIV/0!</v>
      </c>
      <c r="G46" s="238" t="str">
        <f>E46*2/SUMIFS(order_raw!J:J, order_raw!C:C,A46)</f>
        <v>#DIV/0!</v>
      </c>
      <c r="H46" s="238" t="str">
        <f>E46*2/SUMIFS(order_raw!D:D, order_raw!C:C,A46)</f>
        <v>#DIV/0!</v>
      </c>
      <c r="I46" s="78" t="str">
        <f t="shared" si="2"/>
        <v>#NUM!</v>
      </c>
      <c r="J46" s="78">
        <f t="shared" si="11"/>
        <v>0</v>
      </c>
      <c r="K46" s="78">
        <f>IFERROR(__xludf.DUMMYFUNCTION("ESTIMATED_DPH(FILTER(allocation!H:H,allocation!A:A=A46,allocation!B:B=B46),FILTER(allocation!F:F,allocation!A:A=A46,allocation!B:B=B46),A46,B46)"),0.0)</f>
        <v>0</v>
      </c>
      <c r="L46" s="78">
        <f>IFERROR(__xludf.DUMMYFUNCTION("ESTIMATED_DPH(FILTER(allocation!L:L,allocation!A:A=A46,allocation!B:B=B46),FILTER(allocation!J:J,allocation!A:A=A46,allocation!B:B=B46),A46,B46)"),0.0)</f>
        <v>0</v>
      </c>
      <c r="M46" s="78">
        <f>IFERROR(__xludf.DUMMYFUNCTION("ESTIMATED_DPH(FILTER(allocation!P:P,allocation!A:A=A46,allocation!B:B=B46),FILTER(allocation!N:N,allocation!A:A=A46,allocation!B:B=B46),A46,B46)"),0.0)</f>
        <v>0</v>
      </c>
      <c r="N46" s="78">
        <f>IFERROR(__xludf.DUMMYFUNCTION("ESTIMATED_DPH(FILTER(allocation!S:S,allocation!A:A=A46,allocation!B:B=B46),FILTER(allocation!Q:Q,allocation!A:A=A46,allocation!B:B=B46),A46,B46)"),0.0)</f>
        <v>0</v>
      </c>
      <c r="U46" s="78">
        <f t="shared" si="12"/>
        <v>0</v>
      </c>
      <c r="V46" s="78">
        <f>IFERROR(__xludf.DUMMYFUNCTION("AVG_DELIVERY_MINUTES(FILTER(allocation!H:H,allocation!A:A=A46,allocation!B:B=B46),A46,B46)"),0.0)</f>
        <v>0</v>
      </c>
      <c r="W46" s="78">
        <f>IFERROR(__xludf.DUMMYFUNCTION("AVG_DELIVERY_MINUTES(FILTER(allocation!L:L,allocation!A:A=A46,allocation!B:B=B46),A46,B46)"),0.0)</f>
        <v>0</v>
      </c>
      <c r="X46" s="78">
        <f>IFERROR(__xludf.DUMMYFUNCTION("AVG_DELIVERY_MINUTES(FILTER(allocation!P:P,allocation!A:A=A46,allocation!B:B=B46),A46,B46)"),0.0)</f>
        <v>0</v>
      </c>
      <c r="Y46" s="78">
        <f>IFERROR(__xludf.DUMMYFUNCTION("AVG_DELIVERY_MINUTES(FILTER(allocation!S:S,allocation!A:A=A46,allocation!B:B=B46),A46,B46)"),0.0)</f>
        <v>0</v>
      </c>
      <c r="Z46" s="78">
        <f>IFERROR(__xludf.DUMMYFUNCTION("AVG_DELIVERY_MINUTES(FILTER(allocation!V:V,allocation!A:A=A46,allocation!B:B=B46),A46,B46)"),0.0)</f>
        <v>0</v>
      </c>
      <c r="AA46" s="78">
        <f>IFERROR(__xludf.DUMMYFUNCTION("AVG_DELIVERY_MINUTES(FILTER(allocation!Y:Y,allocation!A:A=A46,allocation!B:B=B46),A46,B46)"),0.0)</f>
        <v>0</v>
      </c>
      <c r="AB46" s="78">
        <f>IFERROR(__xludf.DUMMYFUNCTION("AVG_DELIVERY_MINUTES(FILTER(allocation!AB:AB,allocation!A:A=A46,allocation!B:B=B46),A46,B46)"),0.0)</f>
        <v>0</v>
      </c>
      <c r="AC46" s="78">
        <f>IFERROR(__xludf.DUMMYFUNCTION("AVG_DELIVERY_MINUTES(FILTER(allocation!AE:AE, allocation!A:A=A46,allocation!B:B=B46),A46,B46)"),0.0)</f>
        <v>0</v>
      </c>
      <c r="AD46" s="78">
        <f>IFERROR(__xludf.DUMMYFUNCTION("AVG_DELIVERY_MINUTES(FILTER(allocation!AH:AH, allocation!A:A=A46,allocation!B:B=B46),A46,B46)"),0.0)</f>
        <v>0</v>
      </c>
      <c r="AE46" s="78">
        <f>IFERROR(__xludf.DUMMYFUNCTION("AVG_DELIVERY_MINUTES(FILTER(allocation!AK:AK, allocation!A:A=A46,allocation!B:B=B46),A46,B46)"),0.0)</f>
        <v>0</v>
      </c>
      <c r="AF46" s="78">
        <f t="shared" si="5"/>
        <v>0</v>
      </c>
      <c r="AG46" s="78">
        <f t="shared" si="6"/>
        <v>0</v>
      </c>
      <c r="AH46" s="78">
        <f t="shared" si="7"/>
        <v>0</v>
      </c>
      <c r="AI46" s="239">
        <f t="shared" si="8"/>
        <v>0</v>
      </c>
    </row>
    <row r="47">
      <c r="B47" s="76" t="s">
        <v>2</v>
      </c>
      <c r="C47" s="78" t="str">
        <f>IFERROR(__xludf.DUMMYFUNCTION("FILTER(allocation!C:C,
allocation!A:A = A47,allocation!B:B = B47)"),"#N/A")</f>
        <v>#N/A</v>
      </c>
      <c r="D47" s="78" t="str">
        <f>IFERROR(__xludf.DUMMYFUNCTION("FILTER(allocation!D:D,
allocation!A:A = A47,allocation!B:B = B47)"),"#N/A")</f>
        <v>#N/A</v>
      </c>
      <c r="E47" s="78">
        <f t="shared" si="1"/>
        <v>0</v>
      </c>
      <c r="F47" s="238" t="str">
        <f>E47/IF(B47="lunch", SUMIFS(order_raw!E:E, order_raw!C:C, A47), IF(B47="dinner", SUMIFS(order_raw!F:F, order_raw!C:C, A47), ""))</f>
        <v>#DIV/0!</v>
      </c>
      <c r="G47" s="238" t="str">
        <f>E47*2/SUMIFS(order_raw!J:J, order_raw!C:C,A47)</f>
        <v>#DIV/0!</v>
      </c>
      <c r="H47" s="238" t="str">
        <f>E47*2/SUMIFS(order_raw!D:D, order_raw!C:C,A47)</f>
        <v>#DIV/0!</v>
      </c>
      <c r="I47" s="78" t="str">
        <f t="shared" si="2"/>
        <v>#NUM!</v>
      </c>
      <c r="J47" s="78">
        <f t="shared" si="11"/>
        <v>0</v>
      </c>
      <c r="K47" s="78">
        <f>IFERROR(__xludf.DUMMYFUNCTION("ESTIMATED_DPH(FILTER(allocation!H:H,allocation!A:A=A47,allocation!B:B=B47),FILTER(allocation!F:F,allocation!A:A=A47,allocation!B:B=B47),A47,B47)"),0.0)</f>
        <v>0</v>
      </c>
      <c r="L47" s="78">
        <f>IFERROR(__xludf.DUMMYFUNCTION("ESTIMATED_DPH(FILTER(allocation!L:L,allocation!A:A=A47,allocation!B:B=B47),FILTER(allocation!J:J,allocation!A:A=A47,allocation!B:B=B47),A47,B47)"),0.0)</f>
        <v>0</v>
      </c>
      <c r="M47" s="78">
        <f>IFERROR(__xludf.DUMMYFUNCTION("ESTIMATED_DPH(FILTER(allocation!P:P,allocation!A:A=A47,allocation!B:B=B47),FILTER(allocation!N:N,allocation!A:A=A47,allocation!B:B=B47),A47,B47)"),0.0)</f>
        <v>0</v>
      </c>
      <c r="N47" s="78">
        <f>IFERROR(__xludf.DUMMYFUNCTION("ESTIMATED_DPH(FILTER(allocation!S:S,allocation!A:A=A47,allocation!B:B=B47),FILTER(allocation!Q:Q,allocation!A:A=A47,allocation!B:B=B47),A47,B47)"),0.0)</f>
        <v>0</v>
      </c>
      <c r="U47" s="78">
        <f t="shared" si="12"/>
        <v>0</v>
      </c>
      <c r="V47" s="78">
        <f>IFERROR(__xludf.DUMMYFUNCTION("AVG_DELIVERY_MINUTES(FILTER(allocation!H:H,allocation!A:A=A47,allocation!B:B=B47),A47,B47)"),0.0)</f>
        <v>0</v>
      </c>
      <c r="W47" s="78">
        <f>IFERROR(__xludf.DUMMYFUNCTION("AVG_DELIVERY_MINUTES(FILTER(allocation!L:L,allocation!A:A=A47,allocation!B:B=B47),A47,B47)"),0.0)</f>
        <v>0</v>
      </c>
      <c r="X47" s="78">
        <f>IFERROR(__xludf.DUMMYFUNCTION("AVG_DELIVERY_MINUTES(FILTER(allocation!P:P,allocation!A:A=A47,allocation!B:B=B47),A47,B47)"),0.0)</f>
        <v>0</v>
      </c>
      <c r="Y47" s="78">
        <f>IFERROR(__xludf.DUMMYFUNCTION("AVG_DELIVERY_MINUTES(FILTER(allocation!S:S,allocation!A:A=A47,allocation!B:B=B47),A47,B47)"),0.0)</f>
        <v>0</v>
      </c>
      <c r="Z47" s="78">
        <f>IFERROR(__xludf.DUMMYFUNCTION("AVG_DELIVERY_MINUTES(FILTER(allocation!V:V,allocation!A:A=A47,allocation!B:B=B47),A47,B47)"),0.0)</f>
        <v>0</v>
      </c>
      <c r="AA47" s="78">
        <f>IFERROR(__xludf.DUMMYFUNCTION("AVG_DELIVERY_MINUTES(FILTER(allocation!Y:Y,allocation!A:A=A47,allocation!B:B=B47),A47,B47)"),0.0)</f>
        <v>0</v>
      </c>
      <c r="AB47" s="78">
        <f>IFERROR(__xludf.DUMMYFUNCTION("AVG_DELIVERY_MINUTES(FILTER(allocation!AB:AB,allocation!A:A=A47,allocation!B:B=B47),A47,B47)"),0.0)</f>
        <v>0</v>
      </c>
      <c r="AC47" s="78">
        <f>IFERROR(__xludf.DUMMYFUNCTION("AVG_DELIVERY_MINUTES(FILTER(allocation!AE:AE, allocation!A:A=A47,allocation!B:B=B47),A47,B47)"),0.0)</f>
        <v>0</v>
      </c>
      <c r="AD47" s="78">
        <f>IFERROR(__xludf.DUMMYFUNCTION("AVG_DELIVERY_MINUTES(FILTER(allocation!AH:AH, allocation!A:A=A47,allocation!B:B=B47),A47,B47)"),0.0)</f>
        <v>0</v>
      </c>
      <c r="AE47" s="78">
        <f>IFERROR(__xludf.DUMMYFUNCTION("AVG_DELIVERY_MINUTES(FILTER(allocation!AK:AK, allocation!A:A=A47,allocation!B:B=B47),A47,B47)"),0.0)</f>
        <v>0</v>
      </c>
      <c r="AF47" s="78">
        <f t="shared" si="5"/>
        <v>0</v>
      </c>
      <c r="AG47" s="78">
        <f t="shared" si="6"/>
        <v>0</v>
      </c>
      <c r="AH47" s="78">
        <f t="shared" si="7"/>
        <v>0</v>
      </c>
      <c r="AI47" s="239">
        <f t="shared" si="8"/>
        <v>0</v>
      </c>
    </row>
    <row r="48">
      <c r="B48" s="76" t="s">
        <v>78</v>
      </c>
      <c r="C48" s="78" t="str">
        <f>IFERROR(__xludf.DUMMYFUNCTION("FILTER(allocation!C:C,
allocation!A:A = A48,allocation!B:B = B48)"),"#N/A")</f>
        <v>#N/A</v>
      </c>
      <c r="D48" s="78" t="str">
        <f>IFERROR(__xludf.DUMMYFUNCTION("FILTER(allocation!D:D,
allocation!A:A = A48,allocation!B:B = B48)"),"#N/A")</f>
        <v>#N/A</v>
      </c>
      <c r="E48" s="78">
        <f t="shared" si="1"/>
        <v>0</v>
      </c>
      <c r="F48" s="238" t="str">
        <f>E48/IF(B48="lunch", SUMIFS(order_raw!E:E, order_raw!C:C, A48), IF(B48="dinner", SUMIFS(order_raw!F:F, order_raw!C:C, A48), ""))</f>
        <v>#DIV/0!</v>
      </c>
      <c r="G48" s="238" t="str">
        <f>E48*2/SUMIFS(order_raw!J:J, order_raw!C:C,A48)</f>
        <v>#DIV/0!</v>
      </c>
      <c r="H48" s="238" t="str">
        <f>E48*2/SUMIFS(order_raw!D:D, order_raw!C:C,A48)</f>
        <v>#DIV/0!</v>
      </c>
      <c r="I48" s="78" t="str">
        <f t="shared" si="2"/>
        <v>#NUM!</v>
      </c>
      <c r="J48" s="78">
        <f t="shared" si="11"/>
        <v>0</v>
      </c>
      <c r="K48" s="78">
        <f>IFERROR(__xludf.DUMMYFUNCTION("ESTIMATED_DPH(FILTER(allocation!H:H,allocation!A:A=A48,allocation!B:B=B48),FILTER(allocation!F:F,allocation!A:A=A48,allocation!B:B=B48),A48,B48)"),0.0)</f>
        <v>0</v>
      </c>
      <c r="L48" s="78">
        <f>IFERROR(__xludf.DUMMYFUNCTION("ESTIMATED_DPH(FILTER(allocation!L:L,allocation!A:A=A48,allocation!B:B=B48),FILTER(allocation!J:J,allocation!A:A=A48,allocation!B:B=B48),A48,B48)"),0.0)</f>
        <v>0</v>
      </c>
      <c r="M48" s="78">
        <f>IFERROR(__xludf.DUMMYFUNCTION("ESTIMATED_DPH(FILTER(allocation!P:P,allocation!A:A=A48,allocation!B:B=B48),FILTER(allocation!N:N,allocation!A:A=A48,allocation!B:B=B48),A48,B48)"),0.0)</f>
        <v>0</v>
      </c>
      <c r="N48" s="78">
        <f>IFERROR(__xludf.DUMMYFUNCTION("ESTIMATED_DPH(FILTER(allocation!S:S,allocation!A:A=A48,allocation!B:B=B48),FILTER(allocation!Q:Q,allocation!A:A=A48,allocation!B:B=B48),A48,B48)"),0.0)</f>
        <v>0</v>
      </c>
      <c r="U48" s="78">
        <f t="shared" si="12"/>
        <v>0</v>
      </c>
      <c r="V48" s="78">
        <f>IFERROR(__xludf.DUMMYFUNCTION("AVG_DELIVERY_MINUTES(FILTER(allocation!H:H,allocation!A:A=A48,allocation!B:B=B48),A48,B48)"),0.0)</f>
        <v>0</v>
      </c>
      <c r="W48" s="78">
        <f>IFERROR(__xludf.DUMMYFUNCTION("AVG_DELIVERY_MINUTES(FILTER(allocation!L:L,allocation!A:A=A48,allocation!B:B=B48),A48,B48)"),0.0)</f>
        <v>0</v>
      </c>
      <c r="X48" s="78">
        <f>IFERROR(__xludf.DUMMYFUNCTION("AVG_DELIVERY_MINUTES(FILTER(allocation!P:P,allocation!A:A=A48,allocation!B:B=B48),A48,B48)"),0.0)</f>
        <v>0</v>
      </c>
      <c r="Y48" s="78">
        <f>IFERROR(__xludf.DUMMYFUNCTION("AVG_DELIVERY_MINUTES(FILTER(allocation!S:S,allocation!A:A=A48,allocation!B:B=B48),A48,B48)"),0.0)</f>
        <v>0</v>
      </c>
      <c r="Z48" s="78">
        <f>IFERROR(__xludf.DUMMYFUNCTION("AVG_DELIVERY_MINUTES(FILTER(allocation!V:V,allocation!A:A=A48,allocation!B:B=B48),A48,B48)"),0.0)</f>
        <v>0</v>
      </c>
      <c r="AA48" s="78">
        <f>IFERROR(__xludf.DUMMYFUNCTION("AVG_DELIVERY_MINUTES(FILTER(allocation!Y:Y,allocation!A:A=A48,allocation!B:B=B48),A48,B48)"),0.0)</f>
        <v>0</v>
      </c>
      <c r="AB48" s="78">
        <f>IFERROR(__xludf.DUMMYFUNCTION("AVG_DELIVERY_MINUTES(FILTER(allocation!AB:AB,allocation!A:A=A48,allocation!B:B=B48),A48,B48)"),0.0)</f>
        <v>0</v>
      </c>
      <c r="AC48" s="78">
        <f>IFERROR(__xludf.DUMMYFUNCTION("AVG_DELIVERY_MINUTES(FILTER(allocation!AE:AE, allocation!A:A=A48,allocation!B:B=B48),A48,B48)"),0.0)</f>
        <v>0</v>
      </c>
      <c r="AD48" s="78">
        <f>IFERROR(__xludf.DUMMYFUNCTION("AVG_DELIVERY_MINUTES(FILTER(allocation!AH:AH, allocation!A:A=A48,allocation!B:B=B48),A48,B48)"),0.0)</f>
        <v>0</v>
      </c>
      <c r="AE48" s="78">
        <f>IFERROR(__xludf.DUMMYFUNCTION("AVG_DELIVERY_MINUTES(FILTER(allocation!AK:AK, allocation!A:A=A48,allocation!B:B=B48),A48,B48)"),0.0)</f>
        <v>0</v>
      </c>
      <c r="AF48" s="78">
        <f t="shared" si="5"/>
        <v>0</v>
      </c>
      <c r="AG48" s="78">
        <f t="shared" si="6"/>
        <v>0</v>
      </c>
      <c r="AH48" s="78">
        <f t="shared" si="7"/>
        <v>0</v>
      </c>
      <c r="AI48" s="239">
        <f t="shared" si="8"/>
        <v>0</v>
      </c>
    </row>
    <row r="49">
      <c r="B49" s="76" t="s">
        <v>2</v>
      </c>
      <c r="C49" s="78" t="str">
        <f>IFERROR(__xludf.DUMMYFUNCTION("FILTER(allocation!C:C,
allocation!A:A = A49,allocation!B:B = B49)"),"#N/A")</f>
        <v>#N/A</v>
      </c>
      <c r="D49" s="78" t="str">
        <f>IFERROR(__xludf.DUMMYFUNCTION("FILTER(allocation!D:D,
allocation!A:A = A49,allocation!B:B = B49)"),"#N/A")</f>
        <v>#N/A</v>
      </c>
      <c r="E49" s="78">
        <f t="shared" si="1"/>
        <v>0</v>
      </c>
      <c r="F49" s="238" t="str">
        <f>E49/IF(B49="lunch", SUMIFS(order_raw!E:E, order_raw!C:C, A49), IF(B49="dinner", SUMIFS(order_raw!F:F, order_raw!C:C, A49), ""))</f>
        <v>#DIV/0!</v>
      </c>
      <c r="G49" s="238" t="str">
        <f>E49*2/SUMIFS(order_raw!J:J, order_raw!C:C,A49)</f>
        <v>#DIV/0!</v>
      </c>
      <c r="H49" s="238" t="str">
        <f>E49*2/SUMIFS(order_raw!D:D, order_raw!C:C,A49)</f>
        <v>#DIV/0!</v>
      </c>
      <c r="I49" s="78" t="str">
        <f t="shared" si="2"/>
        <v>#NUM!</v>
      </c>
      <c r="J49" s="78">
        <f t="shared" si="11"/>
        <v>0</v>
      </c>
      <c r="K49" s="78">
        <f>IFERROR(__xludf.DUMMYFUNCTION("ESTIMATED_DPH(FILTER(allocation!H:H,allocation!A:A=A49,allocation!B:B=B49),FILTER(allocation!F:F,allocation!A:A=A49,allocation!B:B=B49),A49,B49)"),0.0)</f>
        <v>0</v>
      </c>
      <c r="L49" s="78">
        <f>IFERROR(__xludf.DUMMYFUNCTION("ESTIMATED_DPH(FILTER(allocation!L:L,allocation!A:A=A49,allocation!B:B=B49),FILTER(allocation!J:J,allocation!A:A=A49,allocation!B:B=B49),A49,B49)"),0.0)</f>
        <v>0</v>
      </c>
      <c r="M49" s="78">
        <f>IFERROR(__xludf.DUMMYFUNCTION("ESTIMATED_DPH(FILTER(allocation!P:P,allocation!A:A=A49,allocation!B:B=B49),FILTER(allocation!N:N,allocation!A:A=A49,allocation!B:B=B49),A49,B49)"),0.0)</f>
        <v>0</v>
      </c>
      <c r="N49" s="78">
        <f>IFERROR(__xludf.DUMMYFUNCTION("ESTIMATED_DPH(FILTER(allocation!S:S,allocation!A:A=A49,allocation!B:B=B49),FILTER(allocation!Q:Q,allocation!A:A=A49,allocation!B:B=B49),A49,B49)"),0.0)</f>
        <v>0</v>
      </c>
      <c r="U49" s="78">
        <f t="shared" si="12"/>
        <v>0</v>
      </c>
      <c r="V49" s="78">
        <f>IFERROR(__xludf.DUMMYFUNCTION("AVG_DELIVERY_MINUTES(FILTER(allocation!H:H,allocation!A:A=A49,allocation!B:B=B49),A49,B49)"),0.0)</f>
        <v>0</v>
      </c>
      <c r="W49" s="78">
        <f>IFERROR(__xludf.DUMMYFUNCTION("AVG_DELIVERY_MINUTES(FILTER(allocation!L:L,allocation!A:A=A49,allocation!B:B=B49),A49,B49)"),0.0)</f>
        <v>0</v>
      </c>
      <c r="X49" s="78">
        <f>IFERROR(__xludf.DUMMYFUNCTION("AVG_DELIVERY_MINUTES(FILTER(allocation!P:P,allocation!A:A=A49,allocation!B:B=B49),A49,B49)"),0.0)</f>
        <v>0</v>
      </c>
      <c r="Y49" s="78">
        <f>IFERROR(__xludf.DUMMYFUNCTION("AVG_DELIVERY_MINUTES(FILTER(allocation!S:S,allocation!A:A=A49,allocation!B:B=B49),A49,B49)"),0.0)</f>
        <v>0</v>
      </c>
      <c r="Z49" s="78">
        <f>IFERROR(__xludf.DUMMYFUNCTION("AVG_DELIVERY_MINUTES(FILTER(allocation!V:V,allocation!A:A=A49,allocation!B:B=B49),A49,B49)"),0.0)</f>
        <v>0</v>
      </c>
      <c r="AA49" s="78">
        <f>IFERROR(__xludf.DUMMYFUNCTION("AVG_DELIVERY_MINUTES(FILTER(allocation!Y:Y,allocation!A:A=A49,allocation!B:B=B49),A49,B49)"),0.0)</f>
        <v>0</v>
      </c>
      <c r="AB49" s="78">
        <f>IFERROR(__xludf.DUMMYFUNCTION("AVG_DELIVERY_MINUTES(FILTER(allocation!AB:AB,allocation!A:A=A49,allocation!B:B=B49),A49,B49)"),0.0)</f>
        <v>0</v>
      </c>
      <c r="AC49" s="78">
        <f>IFERROR(__xludf.DUMMYFUNCTION("AVG_DELIVERY_MINUTES(FILTER(allocation!AE:AE, allocation!A:A=A49,allocation!B:B=B49),A49,B49)"),0.0)</f>
        <v>0</v>
      </c>
      <c r="AD49" s="78">
        <f>IFERROR(__xludf.DUMMYFUNCTION("AVG_DELIVERY_MINUTES(FILTER(allocation!AH:AH, allocation!A:A=A49,allocation!B:B=B49),A49,B49)"),0.0)</f>
        <v>0</v>
      </c>
      <c r="AE49" s="78">
        <f>IFERROR(__xludf.DUMMYFUNCTION("AVG_DELIVERY_MINUTES(FILTER(allocation!AK:AK, allocation!A:A=A49,allocation!B:B=B49),A49,B49)"),0.0)</f>
        <v>0</v>
      </c>
      <c r="AF49" s="78">
        <f t="shared" si="5"/>
        <v>0</v>
      </c>
      <c r="AG49" s="78">
        <f t="shared" si="6"/>
        <v>0</v>
      </c>
      <c r="AH49" s="78">
        <f t="shared" si="7"/>
        <v>0</v>
      </c>
      <c r="AI49" s="239">
        <f t="shared" si="8"/>
        <v>0</v>
      </c>
    </row>
    <row r="50">
      <c r="B50" s="76" t="s">
        <v>78</v>
      </c>
      <c r="C50" s="78" t="str">
        <f>IFERROR(__xludf.DUMMYFUNCTION("FILTER(allocation!C:C,
allocation!A:A = A50,allocation!B:B = B50)"),"#N/A")</f>
        <v>#N/A</v>
      </c>
      <c r="D50" s="78" t="str">
        <f>IFERROR(__xludf.DUMMYFUNCTION("FILTER(allocation!D:D,
allocation!A:A = A50,allocation!B:B = B50)"),"#N/A")</f>
        <v>#N/A</v>
      </c>
      <c r="E50" s="78">
        <f t="shared" si="1"/>
        <v>0</v>
      </c>
      <c r="F50" s="238" t="str">
        <f>E50/IF(B50="lunch", SUMIFS(order_raw!E:E, order_raw!C:C, A50), IF(B50="dinner", SUMIFS(order_raw!F:F, order_raw!C:C, A50), ""))</f>
        <v>#DIV/0!</v>
      </c>
      <c r="G50" s="238" t="str">
        <f>E50*2/SUMIFS(order_raw!J:J, order_raw!C:C,A50)</f>
        <v>#DIV/0!</v>
      </c>
      <c r="H50" s="238" t="str">
        <f>E50*2/SUMIFS(order_raw!D:D, order_raw!C:C,A50)</f>
        <v>#DIV/0!</v>
      </c>
      <c r="I50" s="78" t="str">
        <f t="shared" si="2"/>
        <v>#NUM!</v>
      </c>
      <c r="J50" s="78">
        <f t="shared" si="11"/>
        <v>0</v>
      </c>
      <c r="K50" s="78">
        <f>IFERROR(__xludf.DUMMYFUNCTION("ESTIMATED_DPH(FILTER(allocation!H:H,allocation!A:A=A50,allocation!B:B=B50),FILTER(allocation!F:F,allocation!A:A=A50,allocation!B:B=B50),A50,B50)"),0.0)</f>
        <v>0</v>
      </c>
      <c r="L50" s="78">
        <f>IFERROR(__xludf.DUMMYFUNCTION("ESTIMATED_DPH(FILTER(allocation!L:L,allocation!A:A=A50,allocation!B:B=B50),FILTER(allocation!J:J,allocation!A:A=A50,allocation!B:B=B50),A50,B50)"),0.0)</f>
        <v>0</v>
      </c>
      <c r="M50" s="78">
        <f>IFERROR(__xludf.DUMMYFUNCTION("ESTIMATED_DPH(FILTER(allocation!P:P,allocation!A:A=A50,allocation!B:B=B50),FILTER(allocation!N:N,allocation!A:A=A50,allocation!B:B=B50),A50,B50)"),0.0)</f>
        <v>0</v>
      </c>
      <c r="N50" s="78">
        <f>IFERROR(__xludf.DUMMYFUNCTION("ESTIMATED_DPH(FILTER(allocation!S:S,allocation!A:A=A50,allocation!B:B=B50),FILTER(allocation!Q:Q,allocation!A:A=A50,allocation!B:B=B50),A50,B50)"),0.0)</f>
        <v>0</v>
      </c>
      <c r="U50" s="78">
        <f t="shared" si="12"/>
        <v>0</v>
      </c>
      <c r="V50" s="78">
        <f>IFERROR(__xludf.DUMMYFUNCTION("AVG_DELIVERY_MINUTES(FILTER(allocation!H:H,allocation!A:A=A50,allocation!B:B=B50),A50,B50)"),0.0)</f>
        <v>0</v>
      </c>
      <c r="W50" s="78">
        <f>IFERROR(__xludf.DUMMYFUNCTION("AVG_DELIVERY_MINUTES(FILTER(allocation!L:L,allocation!A:A=A50,allocation!B:B=B50),A50,B50)"),0.0)</f>
        <v>0</v>
      </c>
      <c r="X50" s="78">
        <f>IFERROR(__xludf.DUMMYFUNCTION("AVG_DELIVERY_MINUTES(FILTER(allocation!P:P,allocation!A:A=A50,allocation!B:B=B50),A50,B50)"),0.0)</f>
        <v>0</v>
      </c>
      <c r="Y50" s="78">
        <f>IFERROR(__xludf.DUMMYFUNCTION("AVG_DELIVERY_MINUTES(FILTER(allocation!S:S,allocation!A:A=A50,allocation!B:B=B50),A50,B50)"),0.0)</f>
        <v>0</v>
      </c>
      <c r="Z50" s="78">
        <f>IFERROR(__xludf.DUMMYFUNCTION("AVG_DELIVERY_MINUTES(FILTER(allocation!V:V,allocation!A:A=A50,allocation!B:B=B50),A50,B50)"),0.0)</f>
        <v>0</v>
      </c>
      <c r="AA50" s="78">
        <f>IFERROR(__xludf.DUMMYFUNCTION("AVG_DELIVERY_MINUTES(FILTER(allocation!Y:Y,allocation!A:A=A50,allocation!B:B=B50),A50,B50)"),0.0)</f>
        <v>0</v>
      </c>
      <c r="AB50" s="78">
        <f>IFERROR(__xludf.DUMMYFUNCTION("AVG_DELIVERY_MINUTES(FILTER(allocation!AB:AB,allocation!A:A=A50,allocation!B:B=B50),A50,B50)"),0.0)</f>
        <v>0</v>
      </c>
      <c r="AC50" s="78">
        <f>IFERROR(__xludf.DUMMYFUNCTION("AVG_DELIVERY_MINUTES(FILTER(allocation!AE:AE, allocation!A:A=A50,allocation!B:B=B50),A50,B50)"),0.0)</f>
        <v>0</v>
      </c>
      <c r="AD50" s="78">
        <f>IFERROR(__xludf.DUMMYFUNCTION("AVG_DELIVERY_MINUTES(FILTER(allocation!AH:AH, allocation!A:A=A50,allocation!B:B=B50),A50,B50)"),0.0)</f>
        <v>0</v>
      </c>
      <c r="AE50" s="78">
        <f>IFERROR(__xludf.DUMMYFUNCTION("AVG_DELIVERY_MINUTES(FILTER(allocation!AK:AK, allocation!A:A=A50,allocation!B:B=B50),A50,B50)"),0.0)</f>
        <v>0</v>
      </c>
      <c r="AF50" s="78">
        <f t="shared" si="5"/>
        <v>0</v>
      </c>
      <c r="AG50" s="78">
        <f t="shared" si="6"/>
        <v>0</v>
      </c>
      <c r="AH50" s="78">
        <f t="shared" si="7"/>
        <v>0</v>
      </c>
      <c r="AI50" s="239">
        <f t="shared" si="8"/>
        <v>0</v>
      </c>
    </row>
    <row r="51">
      <c r="B51" s="76" t="s">
        <v>2</v>
      </c>
      <c r="C51" s="78" t="str">
        <f>IFERROR(__xludf.DUMMYFUNCTION("FILTER(allocation!C:C,
allocation!A:A = A51,allocation!B:B = B51)"),"#N/A")</f>
        <v>#N/A</v>
      </c>
      <c r="D51" s="78" t="str">
        <f>IFERROR(__xludf.DUMMYFUNCTION("FILTER(allocation!D:D,
allocation!A:A = A51,allocation!B:B = B51)"),"#N/A")</f>
        <v>#N/A</v>
      </c>
      <c r="E51" s="78">
        <f t="shared" si="1"/>
        <v>0</v>
      </c>
      <c r="F51" s="238" t="str">
        <f>E51/IF(B51="lunch", SUMIFS(order_raw!E:E, order_raw!C:C, A51), IF(B51="dinner", SUMIFS(order_raw!F:F, order_raw!C:C, A51), ""))</f>
        <v>#DIV/0!</v>
      </c>
      <c r="G51" s="238" t="str">
        <f>E51*2/SUMIFS(order_raw!J:J, order_raw!C:C,A51)</f>
        <v>#DIV/0!</v>
      </c>
      <c r="H51" s="238" t="str">
        <f>E51*2/SUMIFS(order_raw!D:D, order_raw!C:C,A51)</f>
        <v>#DIV/0!</v>
      </c>
      <c r="I51" s="78" t="str">
        <f t="shared" si="2"/>
        <v>#NUM!</v>
      </c>
      <c r="J51" s="78">
        <f t="shared" si="11"/>
        <v>0</v>
      </c>
      <c r="K51" s="78">
        <f>IFERROR(__xludf.DUMMYFUNCTION("ESTIMATED_DPH(FILTER(allocation!H:H,allocation!A:A=A51,allocation!B:B=B51),FILTER(allocation!F:F,allocation!A:A=A51,allocation!B:B=B51),A51,B51)"),0.0)</f>
        <v>0</v>
      </c>
      <c r="L51" s="78">
        <f>IFERROR(__xludf.DUMMYFUNCTION("ESTIMATED_DPH(FILTER(allocation!L:L,allocation!A:A=A51,allocation!B:B=B51),FILTER(allocation!J:J,allocation!A:A=A51,allocation!B:B=B51),A51,B51)"),0.0)</f>
        <v>0</v>
      </c>
      <c r="M51" s="78">
        <f>IFERROR(__xludf.DUMMYFUNCTION("ESTIMATED_DPH(FILTER(allocation!P:P,allocation!A:A=A51,allocation!B:B=B51),FILTER(allocation!N:N,allocation!A:A=A51,allocation!B:B=B51),A51,B51)"),0.0)</f>
        <v>0</v>
      </c>
      <c r="N51" s="78">
        <f>IFERROR(__xludf.DUMMYFUNCTION("ESTIMATED_DPH(FILTER(allocation!S:S,allocation!A:A=A51,allocation!B:B=B51),FILTER(allocation!Q:Q,allocation!A:A=A51,allocation!B:B=B51),A51,B51)"),0.0)</f>
        <v>0</v>
      </c>
      <c r="U51" s="78">
        <f t="shared" si="12"/>
        <v>0</v>
      </c>
      <c r="V51" s="78">
        <f>IFERROR(__xludf.DUMMYFUNCTION("AVG_DELIVERY_MINUTES(FILTER(allocation!H:H,allocation!A:A=A51,allocation!B:B=B51),A51,B51)"),0.0)</f>
        <v>0</v>
      </c>
      <c r="W51" s="78">
        <f>IFERROR(__xludf.DUMMYFUNCTION("AVG_DELIVERY_MINUTES(FILTER(allocation!L:L,allocation!A:A=A51,allocation!B:B=B51),A51,B51)"),0.0)</f>
        <v>0</v>
      </c>
      <c r="X51" s="78">
        <f>IFERROR(__xludf.DUMMYFUNCTION("AVG_DELIVERY_MINUTES(FILTER(allocation!P:P,allocation!A:A=A51,allocation!B:B=B51),A51,B51)"),0.0)</f>
        <v>0</v>
      </c>
      <c r="Y51" s="78">
        <f>IFERROR(__xludf.DUMMYFUNCTION("AVG_DELIVERY_MINUTES(FILTER(allocation!S:S,allocation!A:A=A51,allocation!B:B=B51),A51,B51)"),0.0)</f>
        <v>0</v>
      </c>
      <c r="Z51" s="78">
        <f>IFERROR(__xludf.DUMMYFUNCTION("AVG_DELIVERY_MINUTES(FILTER(allocation!V:V,allocation!A:A=A51,allocation!B:B=B51),A51,B51)"),0.0)</f>
        <v>0</v>
      </c>
      <c r="AA51" s="78">
        <f>IFERROR(__xludf.DUMMYFUNCTION("AVG_DELIVERY_MINUTES(FILTER(allocation!Y:Y,allocation!A:A=A51,allocation!B:B=B51),A51,B51)"),0.0)</f>
        <v>0</v>
      </c>
      <c r="AB51" s="78">
        <f>IFERROR(__xludf.DUMMYFUNCTION("AVG_DELIVERY_MINUTES(FILTER(allocation!AB:AB,allocation!A:A=A51,allocation!B:B=B51),A51,B51)"),0.0)</f>
        <v>0</v>
      </c>
      <c r="AC51" s="78">
        <f>IFERROR(__xludf.DUMMYFUNCTION("AVG_DELIVERY_MINUTES(FILTER(allocation!AE:AE, allocation!A:A=A51,allocation!B:B=B51),A51,B51)"),0.0)</f>
        <v>0</v>
      </c>
      <c r="AD51" s="78">
        <f>IFERROR(__xludf.DUMMYFUNCTION("AVG_DELIVERY_MINUTES(FILTER(allocation!AH:AH, allocation!A:A=A51,allocation!B:B=B51),A51,B51)"),0.0)</f>
        <v>0</v>
      </c>
      <c r="AE51" s="78">
        <f>IFERROR(__xludf.DUMMYFUNCTION("AVG_DELIVERY_MINUTES(FILTER(allocation!AK:AK, allocation!A:A=A51,allocation!B:B=B51),A51,B51)"),0.0)</f>
        <v>0</v>
      </c>
      <c r="AF51" s="78">
        <f t="shared" si="5"/>
        <v>0</v>
      </c>
      <c r="AG51" s="78">
        <f t="shared" si="6"/>
        <v>0</v>
      </c>
      <c r="AH51" s="78">
        <f t="shared" si="7"/>
        <v>0</v>
      </c>
      <c r="AI51" s="239">
        <f t="shared" si="8"/>
        <v>0</v>
      </c>
    </row>
    <row r="52">
      <c r="B52" s="76" t="s">
        <v>78</v>
      </c>
      <c r="C52" s="78" t="str">
        <f>IFERROR(__xludf.DUMMYFUNCTION("FILTER(allocation!C:C,
allocation!A:A = A52,allocation!B:B = B52)"),"#N/A")</f>
        <v>#N/A</v>
      </c>
      <c r="D52" s="78" t="str">
        <f>IFERROR(__xludf.DUMMYFUNCTION("FILTER(allocation!D:D,
allocation!A:A = A52,allocation!B:B = B52)"),"#N/A")</f>
        <v>#N/A</v>
      </c>
      <c r="E52" s="78">
        <f t="shared" si="1"/>
        <v>0</v>
      </c>
      <c r="F52" s="238" t="str">
        <f>E52/IF(B52="lunch", SUMIFS(order_raw!E:E, order_raw!C:C, A52), IF(B52="dinner", SUMIFS(order_raw!F:F, order_raw!C:C, A52), ""))</f>
        <v>#DIV/0!</v>
      </c>
      <c r="G52" s="238" t="str">
        <f>E52*2/SUMIFS(order_raw!J:J, order_raw!C:C,A52)</f>
        <v>#DIV/0!</v>
      </c>
      <c r="H52" s="238" t="str">
        <f>E52*2/SUMIFS(order_raw!D:D, order_raw!C:C,A52)</f>
        <v>#DIV/0!</v>
      </c>
      <c r="I52" s="78" t="str">
        <f t="shared" si="2"/>
        <v>#NUM!</v>
      </c>
      <c r="J52" s="78">
        <f t="shared" si="11"/>
        <v>0</v>
      </c>
      <c r="K52" s="78">
        <f>IFERROR(__xludf.DUMMYFUNCTION("ESTIMATED_DPH(FILTER(allocation!H:H,allocation!A:A=A52,allocation!B:B=B52),FILTER(allocation!F:F,allocation!A:A=A52,allocation!B:B=B52),A52,B52)"),0.0)</f>
        <v>0</v>
      </c>
      <c r="L52" s="78">
        <f>IFERROR(__xludf.DUMMYFUNCTION("ESTIMATED_DPH(FILTER(allocation!L:L,allocation!A:A=A52,allocation!B:B=B52),FILTER(allocation!J:J,allocation!A:A=A52,allocation!B:B=B52),A52,B52)"),0.0)</f>
        <v>0</v>
      </c>
      <c r="M52" s="78">
        <f>IFERROR(__xludf.DUMMYFUNCTION("ESTIMATED_DPH(FILTER(allocation!P:P,allocation!A:A=A52,allocation!B:B=B52),FILTER(allocation!N:N,allocation!A:A=A52,allocation!B:B=B52),A52,B52)"),0.0)</f>
        <v>0</v>
      </c>
      <c r="N52" s="78">
        <f>IFERROR(__xludf.DUMMYFUNCTION("ESTIMATED_DPH(FILTER(allocation!S:S,allocation!A:A=A52,allocation!B:B=B52),FILTER(allocation!Q:Q,allocation!A:A=A52,allocation!B:B=B52),A52,B52)"),0.0)</f>
        <v>0</v>
      </c>
      <c r="U52" s="78">
        <f t="shared" si="12"/>
        <v>0</v>
      </c>
      <c r="V52" s="78">
        <f>IFERROR(__xludf.DUMMYFUNCTION("AVG_DELIVERY_MINUTES(FILTER(allocation!H:H,allocation!A:A=A52,allocation!B:B=B52),A52,B52)"),0.0)</f>
        <v>0</v>
      </c>
      <c r="W52" s="78">
        <f>IFERROR(__xludf.DUMMYFUNCTION("AVG_DELIVERY_MINUTES(FILTER(allocation!L:L,allocation!A:A=A52,allocation!B:B=B52),A52,B52)"),0.0)</f>
        <v>0</v>
      </c>
      <c r="X52" s="78">
        <f>IFERROR(__xludf.DUMMYFUNCTION("AVG_DELIVERY_MINUTES(FILTER(allocation!P:P,allocation!A:A=A52,allocation!B:B=B52),A52,B52)"),0.0)</f>
        <v>0</v>
      </c>
      <c r="Y52" s="78">
        <f>IFERROR(__xludf.DUMMYFUNCTION("AVG_DELIVERY_MINUTES(FILTER(allocation!S:S,allocation!A:A=A52,allocation!B:B=B52),A52,B52)"),0.0)</f>
        <v>0</v>
      </c>
      <c r="Z52" s="78">
        <f>IFERROR(__xludf.DUMMYFUNCTION("AVG_DELIVERY_MINUTES(FILTER(allocation!V:V,allocation!A:A=A52,allocation!B:B=B52),A52,B52)"),0.0)</f>
        <v>0</v>
      </c>
      <c r="AA52" s="78">
        <f>IFERROR(__xludf.DUMMYFUNCTION("AVG_DELIVERY_MINUTES(FILTER(allocation!Y:Y,allocation!A:A=A52,allocation!B:B=B52),A52,B52)"),0.0)</f>
        <v>0</v>
      </c>
      <c r="AB52" s="78">
        <f>IFERROR(__xludf.DUMMYFUNCTION("AVG_DELIVERY_MINUTES(FILTER(allocation!AB:AB,allocation!A:A=A52,allocation!B:B=B52),A52,B52)"),0.0)</f>
        <v>0</v>
      </c>
      <c r="AC52" s="78">
        <f>IFERROR(__xludf.DUMMYFUNCTION("AVG_DELIVERY_MINUTES(FILTER(allocation!AE:AE, allocation!A:A=A52,allocation!B:B=B52),A52,B52)"),0.0)</f>
        <v>0</v>
      </c>
      <c r="AD52" s="78">
        <f>IFERROR(__xludf.DUMMYFUNCTION("AVG_DELIVERY_MINUTES(FILTER(allocation!AH:AH, allocation!A:A=A52,allocation!B:B=B52),A52,B52)"),0.0)</f>
        <v>0</v>
      </c>
      <c r="AE52" s="78">
        <f>IFERROR(__xludf.DUMMYFUNCTION("AVG_DELIVERY_MINUTES(FILTER(allocation!AK:AK, allocation!A:A=A52,allocation!B:B=B52),A52,B52)"),0.0)</f>
        <v>0</v>
      </c>
      <c r="AF52" s="78">
        <f t="shared" si="5"/>
        <v>0</v>
      </c>
      <c r="AG52" s="78">
        <f t="shared" si="6"/>
        <v>0</v>
      </c>
      <c r="AH52" s="78">
        <f t="shared" si="7"/>
        <v>0</v>
      </c>
      <c r="AI52" s="239">
        <f t="shared" si="8"/>
        <v>0</v>
      </c>
    </row>
    <row r="53">
      <c r="B53" s="76" t="s">
        <v>2</v>
      </c>
      <c r="C53" s="78" t="str">
        <f>IFERROR(__xludf.DUMMYFUNCTION("FILTER(allocation!C:C,
allocation!A:A = A53,allocation!B:B = B53)"),"#N/A")</f>
        <v>#N/A</v>
      </c>
      <c r="D53" s="78" t="str">
        <f>IFERROR(__xludf.DUMMYFUNCTION("FILTER(allocation!D:D,
allocation!A:A = A53,allocation!B:B = B53)"),"#N/A")</f>
        <v>#N/A</v>
      </c>
      <c r="E53" s="78">
        <f t="shared" si="1"/>
        <v>0</v>
      </c>
      <c r="F53" s="238" t="str">
        <f>E53/IF(B53="lunch", SUMIFS(order_raw!E:E, order_raw!C:C, A53), IF(B53="dinner", SUMIFS(order_raw!F:F, order_raw!C:C, A53), ""))</f>
        <v>#DIV/0!</v>
      </c>
      <c r="G53" s="238" t="str">
        <f>E53*2/SUMIFS(order_raw!J:J, order_raw!C:C,A53)</f>
        <v>#DIV/0!</v>
      </c>
      <c r="H53" s="238" t="str">
        <f>E53*2/SUMIFS(order_raw!D:D, order_raw!C:C,A53)</f>
        <v>#DIV/0!</v>
      </c>
      <c r="I53" s="78" t="str">
        <f t="shared" si="2"/>
        <v>#NUM!</v>
      </c>
      <c r="J53" s="78">
        <f t="shared" si="11"/>
        <v>0</v>
      </c>
      <c r="K53" s="78">
        <f>IFERROR(__xludf.DUMMYFUNCTION("ESTIMATED_DPH(FILTER(allocation!H:H,allocation!A:A=A53,allocation!B:B=B53),FILTER(allocation!F:F,allocation!A:A=A53,allocation!B:B=B53),A53,B53)"),0.0)</f>
        <v>0</v>
      </c>
      <c r="L53" s="78">
        <f>IFERROR(__xludf.DUMMYFUNCTION("ESTIMATED_DPH(FILTER(allocation!L:L,allocation!A:A=A53,allocation!B:B=B53),FILTER(allocation!J:J,allocation!A:A=A53,allocation!B:B=B53),A53,B53)"),0.0)</f>
        <v>0</v>
      </c>
      <c r="M53" s="78">
        <f>IFERROR(__xludf.DUMMYFUNCTION("ESTIMATED_DPH(FILTER(allocation!P:P,allocation!A:A=A53,allocation!B:B=B53),FILTER(allocation!N:N,allocation!A:A=A53,allocation!B:B=B53),A53,B53)"),0.0)</f>
        <v>0</v>
      </c>
      <c r="N53" s="78">
        <f>IFERROR(__xludf.DUMMYFUNCTION("ESTIMATED_DPH(FILTER(allocation!S:S,allocation!A:A=A53,allocation!B:B=B53),FILTER(allocation!Q:Q,allocation!A:A=A53,allocation!B:B=B53),A53,B53)"),0.0)</f>
        <v>0</v>
      </c>
      <c r="U53" s="78">
        <f t="shared" si="12"/>
        <v>0</v>
      </c>
      <c r="V53" s="78">
        <f>IFERROR(__xludf.DUMMYFUNCTION("AVG_DELIVERY_MINUTES(FILTER(allocation!H:H,allocation!A:A=A53,allocation!B:B=B53),A53,B53)"),0.0)</f>
        <v>0</v>
      </c>
      <c r="W53" s="78">
        <f>IFERROR(__xludf.DUMMYFUNCTION("AVG_DELIVERY_MINUTES(FILTER(allocation!L:L,allocation!A:A=A53,allocation!B:B=B53),A53,B53)"),0.0)</f>
        <v>0</v>
      </c>
      <c r="X53" s="78">
        <f>IFERROR(__xludf.DUMMYFUNCTION("AVG_DELIVERY_MINUTES(FILTER(allocation!P:P,allocation!A:A=A53,allocation!B:B=B53),A53,B53)"),0.0)</f>
        <v>0</v>
      </c>
      <c r="Y53" s="78">
        <f>IFERROR(__xludf.DUMMYFUNCTION("AVG_DELIVERY_MINUTES(FILTER(allocation!S:S,allocation!A:A=A53,allocation!B:B=B53),A53,B53)"),0.0)</f>
        <v>0</v>
      </c>
      <c r="Z53" s="78">
        <f>IFERROR(__xludf.DUMMYFUNCTION("AVG_DELIVERY_MINUTES(FILTER(allocation!V:V,allocation!A:A=A53,allocation!B:B=B53),A53,B53)"),0.0)</f>
        <v>0</v>
      </c>
      <c r="AA53" s="78">
        <f>IFERROR(__xludf.DUMMYFUNCTION("AVG_DELIVERY_MINUTES(FILTER(allocation!Y:Y,allocation!A:A=A53,allocation!B:B=B53),A53,B53)"),0.0)</f>
        <v>0</v>
      </c>
      <c r="AB53" s="78">
        <f>IFERROR(__xludf.DUMMYFUNCTION("AVG_DELIVERY_MINUTES(FILTER(allocation!AB:AB,allocation!A:A=A53,allocation!B:B=B53),A53,B53)"),0.0)</f>
        <v>0</v>
      </c>
      <c r="AC53" s="78">
        <f>IFERROR(__xludf.DUMMYFUNCTION("AVG_DELIVERY_MINUTES(FILTER(allocation!AE:AE, allocation!A:A=A53,allocation!B:B=B53),A53,B53)"),0.0)</f>
        <v>0</v>
      </c>
      <c r="AD53" s="78">
        <f>IFERROR(__xludf.DUMMYFUNCTION("AVG_DELIVERY_MINUTES(FILTER(allocation!AH:AH, allocation!A:A=A53,allocation!B:B=B53),A53,B53)"),0.0)</f>
        <v>0</v>
      </c>
      <c r="AE53" s="78">
        <f>IFERROR(__xludf.DUMMYFUNCTION("AVG_DELIVERY_MINUTES(FILTER(allocation!AK:AK, allocation!A:A=A53,allocation!B:B=B53),A53,B53)"),0.0)</f>
        <v>0</v>
      </c>
      <c r="AF53" s="78">
        <f t="shared" si="5"/>
        <v>0</v>
      </c>
      <c r="AG53" s="78">
        <f t="shared" si="6"/>
        <v>0</v>
      </c>
      <c r="AH53" s="78">
        <f t="shared" si="7"/>
        <v>0</v>
      </c>
      <c r="AI53" s="239">
        <f t="shared" si="8"/>
        <v>0</v>
      </c>
    </row>
    <row r="54">
      <c r="B54" s="76" t="s">
        <v>78</v>
      </c>
      <c r="C54" s="78" t="str">
        <f>IFERROR(__xludf.DUMMYFUNCTION("FILTER(allocation!C:C,
allocation!A:A = A54,allocation!B:B = B54)"),"#N/A")</f>
        <v>#N/A</v>
      </c>
      <c r="D54" s="78" t="str">
        <f>IFERROR(__xludf.DUMMYFUNCTION("FILTER(allocation!D:D,
allocation!A:A = A54,allocation!B:B = B54)"),"#N/A")</f>
        <v>#N/A</v>
      </c>
      <c r="J54" s="78">
        <f t="shared" si="11"/>
        <v>0</v>
      </c>
      <c r="K54" s="78">
        <f>IFERROR(__xludf.DUMMYFUNCTION("ESTIMATED_DPH(FILTER(allocation!H:H,allocation!A:A=A54,allocation!B:B=B54),FILTER(allocation!F:F,allocation!A:A=A54,allocation!B:B=B54),A54,B54)"),0.0)</f>
        <v>0</v>
      </c>
      <c r="L54" s="78">
        <f>IFERROR(__xludf.DUMMYFUNCTION("ESTIMATED_DPH(FILTER(allocation!L:L,allocation!A:A=A54,allocation!B:B=B54),FILTER(allocation!J:J,allocation!A:A=A54,allocation!B:B=B54),A54,B54)"),0.0)</f>
        <v>0</v>
      </c>
      <c r="M54" s="78">
        <f>IFERROR(__xludf.DUMMYFUNCTION("ESTIMATED_DPH(FILTER(allocation!P:P,allocation!A:A=A54,allocation!B:B=B54),FILTER(allocation!N:N,allocation!A:A=A54,allocation!B:B=B54),A54,B54)"),0.0)</f>
        <v>0</v>
      </c>
      <c r="N54" s="78">
        <f>IFERROR(__xludf.DUMMYFUNCTION("ESTIMATED_DPH(FILTER(allocation!S:S,allocation!A:A=A54,allocation!B:B=B54),FILTER(allocation!Q:Q,allocation!A:A=A54,allocation!B:B=B54),A54,B54)"),0.0)</f>
        <v>0</v>
      </c>
      <c r="U54" s="78">
        <f t="shared" si="12"/>
        <v>0</v>
      </c>
      <c r="V54" s="78">
        <f>IFERROR(__xludf.DUMMYFUNCTION("AVG_DELIVERY_MINUTES(FILTER(allocation!H:H,allocation!A:A=A54,allocation!B:B=B54),A54,B54)"),0.0)</f>
        <v>0</v>
      </c>
      <c r="W54" s="78">
        <f>IFERROR(__xludf.DUMMYFUNCTION("AVG_DELIVERY_MINUTES(FILTER(allocation!L:L,allocation!A:A=A54,allocation!B:B=B54),A54,B54)"),0.0)</f>
        <v>0</v>
      </c>
      <c r="X54" s="78">
        <f>IFERROR(__xludf.DUMMYFUNCTION("AVG_DELIVERY_MINUTES(FILTER(allocation!P:P,allocation!A:A=A54,allocation!B:B=B54),A54,B54)"),0.0)</f>
        <v>0</v>
      </c>
      <c r="Y54" s="78">
        <f>IFERROR(__xludf.DUMMYFUNCTION("AVG_DELIVERY_MINUTES(FILTER(allocation!S:S,allocation!A:A=A54,allocation!B:B=B54),A54,B54)"),0.0)</f>
        <v>0</v>
      </c>
      <c r="Z54" s="78">
        <f>IFERROR(__xludf.DUMMYFUNCTION("AVG_DELIVERY_MINUTES(FILTER(allocation!V:V,allocation!A:A=A54,allocation!B:B=B54),A54,B54)"),0.0)</f>
        <v>0</v>
      </c>
      <c r="AA54" s="78">
        <f>IFERROR(__xludf.DUMMYFUNCTION("AVG_DELIVERY_MINUTES(FILTER(allocation!Y:Y,allocation!A:A=A54,allocation!B:B=B54),A54,B54)"),0.0)</f>
        <v>0</v>
      </c>
      <c r="AB54" s="78">
        <f>IFERROR(__xludf.DUMMYFUNCTION("AVG_DELIVERY_MINUTES(FILTER(allocation!AB:AB,allocation!A:A=A54,allocation!B:B=B54),A54,B54)"),0.0)</f>
        <v>0</v>
      </c>
      <c r="AC54" s="78">
        <f>IFERROR(__xludf.DUMMYFUNCTION("AVG_DELIVERY_MINUTES(FILTER(allocation!AE:AE, allocation!A:A=A54,allocation!B:B=B54),A54,B54)"),0.0)</f>
        <v>0</v>
      </c>
      <c r="AD54" s="78">
        <f>IFERROR(__xludf.DUMMYFUNCTION("AVG_DELIVERY_MINUTES(FILTER(allocation!AH:AH, allocation!A:A=A54,allocation!B:B=B54),A54,B54)"),0.0)</f>
        <v>0</v>
      </c>
      <c r="AE54" s="78">
        <f>IFERROR(__xludf.DUMMYFUNCTION("AVG_DELIVERY_MINUTES(FILTER(allocation!AK:AK, allocation!A:A=A54,allocation!B:B=B54),A54,B54)"),0.0)</f>
        <v>0</v>
      </c>
      <c r="AF54" s="78">
        <f t="shared" si="5"/>
        <v>0</v>
      </c>
      <c r="AG54" s="78">
        <f t="shared" si="6"/>
        <v>0</v>
      </c>
      <c r="AH54" s="78">
        <f t="shared" si="7"/>
        <v>0</v>
      </c>
      <c r="AI54" s="239">
        <f t="shared" si="8"/>
        <v>0</v>
      </c>
    </row>
    <row r="55">
      <c r="AI55" s="239"/>
    </row>
    <row r="56">
      <c r="AI56" s="239"/>
    </row>
    <row r="57">
      <c r="AI57" s="239"/>
    </row>
    <row r="58">
      <c r="AI58" s="239"/>
    </row>
    <row r="59">
      <c r="AI59" s="239"/>
    </row>
    <row r="60">
      <c r="AI60" s="239"/>
    </row>
    <row r="61">
      <c r="AI61" s="239"/>
    </row>
    <row r="62">
      <c r="AI62" s="239"/>
    </row>
    <row r="63">
      <c r="AI63" s="239"/>
    </row>
    <row r="64">
      <c r="AI64" s="239"/>
    </row>
    <row r="65">
      <c r="AI65" s="239"/>
    </row>
    <row r="66">
      <c r="AI66" s="239"/>
    </row>
    <row r="67">
      <c r="AI67" s="239"/>
    </row>
    <row r="68">
      <c r="AI68" s="239"/>
    </row>
    <row r="69">
      <c r="AI69" s="239"/>
    </row>
    <row r="70">
      <c r="AI70" s="239"/>
    </row>
    <row r="71">
      <c r="AI71" s="239"/>
    </row>
    <row r="72">
      <c r="AI72" s="239"/>
    </row>
    <row r="73">
      <c r="AI73" s="239"/>
    </row>
    <row r="74">
      <c r="AI74" s="239"/>
    </row>
    <row r="75">
      <c r="AI75" s="239"/>
    </row>
    <row r="76">
      <c r="AI76" s="239"/>
    </row>
    <row r="77">
      <c r="AI77" s="239"/>
    </row>
    <row r="78">
      <c r="AI78" s="239"/>
    </row>
    <row r="79">
      <c r="AI79" s="239"/>
    </row>
    <row r="80">
      <c r="AI80" s="239"/>
    </row>
    <row r="81">
      <c r="AI81" s="239"/>
    </row>
    <row r="82">
      <c r="AI82" s="239"/>
    </row>
    <row r="83">
      <c r="AI83" s="239"/>
    </row>
    <row r="84">
      <c r="AI84" s="239"/>
    </row>
    <row r="85">
      <c r="AI85" s="239"/>
    </row>
    <row r="86">
      <c r="AI86" s="239"/>
    </row>
    <row r="87">
      <c r="AI87" s="239"/>
    </row>
    <row r="88">
      <c r="AI88" s="239"/>
    </row>
    <row r="89">
      <c r="AI89" s="239"/>
    </row>
    <row r="90">
      <c r="AI90" s="239"/>
    </row>
    <row r="91">
      <c r="AI91" s="239"/>
    </row>
    <row r="92">
      <c r="AI92" s="239"/>
    </row>
    <row r="93">
      <c r="AI93" s="239"/>
    </row>
    <row r="94">
      <c r="AI94" s="239"/>
    </row>
    <row r="95">
      <c r="AI95" s="239"/>
    </row>
    <row r="96">
      <c r="AI96" s="239"/>
    </row>
    <row r="97">
      <c r="AI97" s="239"/>
    </row>
    <row r="98">
      <c r="AI98" s="239"/>
    </row>
    <row r="99">
      <c r="AI99" s="239"/>
    </row>
    <row r="100">
      <c r="AI100" s="239"/>
    </row>
    <row r="101">
      <c r="AI101" s="239"/>
    </row>
    <row r="102">
      <c r="AI102" s="239"/>
    </row>
    <row r="103">
      <c r="AI103" s="239"/>
    </row>
    <row r="104">
      <c r="AI104" s="239"/>
    </row>
    <row r="105">
      <c r="AI105" s="239"/>
    </row>
    <row r="106">
      <c r="AI106" s="239"/>
    </row>
    <row r="107">
      <c r="AI107" s="239"/>
    </row>
    <row r="108">
      <c r="AI108" s="239"/>
    </row>
    <row r="109">
      <c r="AI109" s="239"/>
    </row>
    <row r="110">
      <c r="AI110" s="239"/>
    </row>
    <row r="111">
      <c r="AI111" s="239"/>
    </row>
    <row r="112">
      <c r="AI112" s="239"/>
    </row>
    <row r="113">
      <c r="AI113" s="239"/>
    </row>
    <row r="114">
      <c r="AI114" s="239"/>
    </row>
    <row r="115">
      <c r="AI115" s="239"/>
    </row>
    <row r="116">
      <c r="AI116" s="239"/>
    </row>
    <row r="117">
      <c r="AI117" s="239"/>
    </row>
    <row r="118">
      <c r="AI118" s="239"/>
    </row>
    <row r="119">
      <c r="AI119" s="239"/>
    </row>
    <row r="120">
      <c r="AI120" s="239"/>
    </row>
    <row r="121">
      <c r="AI121" s="239"/>
    </row>
    <row r="122">
      <c r="AI122" s="239"/>
    </row>
    <row r="123">
      <c r="AI123" s="239"/>
    </row>
    <row r="124">
      <c r="AI124" s="239"/>
    </row>
    <row r="125">
      <c r="AI125" s="239"/>
    </row>
    <row r="126">
      <c r="AI126" s="239"/>
    </row>
    <row r="127">
      <c r="AI127" s="239"/>
    </row>
    <row r="128">
      <c r="AI128" s="239"/>
    </row>
    <row r="129">
      <c r="AI129" s="239"/>
    </row>
    <row r="130">
      <c r="AI130" s="239"/>
    </row>
    <row r="131">
      <c r="AI131" s="239"/>
    </row>
    <row r="132">
      <c r="AI132" s="239"/>
    </row>
    <row r="133">
      <c r="AI133" s="239"/>
    </row>
    <row r="134">
      <c r="AI134" s="239"/>
    </row>
    <row r="135">
      <c r="AI135" s="239"/>
    </row>
    <row r="136">
      <c r="AI136" s="239"/>
    </row>
    <row r="137">
      <c r="AI137" s="239"/>
    </row>
    <row r="138">
      <c r="AI138" s="239"/>
    </row>
    <row r="139">
      <c r="AI139" s="239"/>
    </row>
    <row r="140">
      <c r="AI140" s="239"/>
    </row>
    <row r="141">
      <c r="AI141" s="239"/>
    </row>
    <row r="142">
      <c r="AI142" s="239"/>
    </row>
    <row r="143">
      <c r="AI143" s="239"/>
    </row>
    <row r="144">
      <c r="AI144" s="239"/>
    </row>
    <row r="145">
      <c r="AI145" s="239"/>
    </row>
    <row r="146">
      <c r="AI146" s="239"/>
    </row>
    <row r="147">
      <c r="AI147" s="239"/>
    </row>
    <row r="148">
      <c r="AI148" s="239"/>
    </row>
    <row r="149">
      <c r="AI149" s="239"/>
    </row>
    <row r="150">
      <c r="AI150" s="239"/>
    </row>
    <row r="151">
      <c r="AI151" s="239"/>
    </row>
    <row r="152">
      <c r="AI152" s="239"/>
    </row>
    <row r="153">
      <c r="AI153" s="239"/>
    </row>
    <row r="154">
      <c r="AI154" s="239"/>
    </row>
    <row r="155">
      <c r="AI155" s="239"/>
    </row>
    <row r="156">
      <c r="AI156" s="239"/>
    </row>
    <row r="157">
      <c r="AI157" s="239"/>
    </row>
    <row r="158">
      <c r="AI158" s="239"/>
    </row>
    <row r="159">
      <c r="AI159" s="239"/>
    </row>
    <row r="160">
      <c r="AI160" s="239"/>
    </row>
    <row r="161">
      <c r="AI161" s="239"/>
    </row>
    <row r="162">
      <c r="AI162" s="239"/>
    </row>
    <row r="163">
      <c r="AI163" s="239"/>
    </row>
    <row r="164">
      <c r="AI164" s="239"/>
    </row>
    <row r="165">
      <c r="AI165" s="239"/>
    </row>
    <row r="166">
      <c r="AI166" s="239"/>
    </row>
    <row r="167">
      <c r="AI167" s="239"/>
    </row>
    <row r="168">
      <c r="AI168" s="239"/>
    </row>
    <row r="169">
      <c r="AI169" s="239"/>
    </row>
    <row r="170">
      <c r="AI170" s="239"/>
    </row>
    <row r="171">
      <c r="AI171" s="239"/>
    </row>
    <row r="172">
      <c r="AI172" s="239"/>
    </row>
    <row r="173">
      <c r="AI173" s="239"/>
    </row>
    <row r="174">
      <c r="AI174" s="239"/>
    </row>
    <row r="175">
      <c r="AI175" s="239"/>
    </row>
    <row r="176">
      <c r="AI176" s="239"/>
    </row>
    <row r="177">
      <c r="AI177" s="239"/>
    </row>
    <row r="178">
      <c r="AI178" s="239"/>
    </row>
    <row r="179">
      <c r="AI179" s="239"/>
    </row>
    <row r="180">
      <c r="AI180" s="239"/>
    </row>
    <row r="181">
      <c r="AI181" s="239"/>
    </row>
    <row r="182">
      <c r="AI182" s="239"/>
    </row>
    <row r="183">
      <c r="AI183" s="239"/>
    </row>
    <row r="184">
      <c r="AI184" s="239"/>
    </row>
    <row r="185">
      <c r="AI185" s="239"/>
    </row>
    <row r="186">
      <c r="AI186" s="239"/>
    </row>
    <row r="187">
      <c r="AI187" s="239"/>
    </row>
    <row r="188">
      <c r="AI188" s="239"/>
    </row>
    <row r="189">
      <c r="AI189" s="239"/>
    </row>
    <row r="190">
      <c r="AI190" s="239"/>
    </row>
    <row r="191">
      <c r="AI191" s="239"/>
    </row>
    <row r="192">
      <c r="AI192" s="239"/>
    </row>
    <row r="193">
      <c r="AI193" s="239"/>
    </row>
    <row r="194">
      <c r="AI194" s="239"/>
    </row>
    <row r="195">
      <c r="AI195" s="239"/>
    </row>
    <row r="196">
      <c r="AI196" s="239"/>
    </row>
    <row r="197">
      <c r="AI197" s="239"/>
    </row>
    <row r="198">
      <c r="AI198" s="239"/>
    </row>
    <row r="199">
      <c r="AI199" s="239"/>
    </row>
    <row r="200">
      <c r="AI200" s="239"/>
    </row>
    <row r="201">
      <c r="AI201" s="239"/>
    </row>
    <row r="202">
      <c r="AI202" s="239"/>
    </row>
    <row r="203">
      <c r="AI203" s="239"/>
    </row>
    <row r="204">
      <c r="AI204" s="239"/>
    </row>
    <row r="205">
      <c r="AI205" s="239"/>
    </row>
    <row r="206">
      <c r="AI206" s="239"/>
    </row>
    <row r="207">
      <c r="AI207" s="239"/>
    </row>
    <row r="208">
      <c r="AI208" s="239"/>
    </row>
    <row r="209">
      <c r="AI209" s="239"/>
    </row>
    <row r="210">
      <c r="AI210" s="239"/>
    </row>
    <row r="211">
      <c r="AI211" s="239"/>
    </row>
    <row r="212">
      <c r="AI212" s="239"/>
    </row>
    <row r="213">
      <c r="AI213" s="239"/>
    </row>
    <row r="214">
      <c r="AI214" s="239"/>
    </row>
    <row r="215">
      <c r="AI215" s="239"/>
    </row>
    <row r="216">
      <c r="AI216" s="239"/>
    </row>
    <row r="217">
      <c r="AI217" s="239"/>
    </row>
    <row r="218">
      <c r="AI218" s="239"/>
    </row>
    <row r="219">
      <c r="AI219" s="239"/>
    </row>
    <row r="220">
      <c r="AI220" s="239"/>
    </row>
    <row r="221">
      <c r="AI221" s="239"/>
    </row>
    <row r="222">
      <c r="AI222" s="239"/>
    </row>
    <row r="223">
      <c r="AI223" s="239"/>
    </row>
    <row r="224">
      <c r="AI224" s="239"/>
    </row>
    <row r="225">
      <c r="AI225" s="239"/>
    </row>
    <row r="226">
      <c r="AI226" s="239"/>
    </row>
    <row r="227">
      <c r="AI227" s="239"/>
    </row>
    <row r="228">
      <c r="AI228" s="239"/>
    </row>
    <row r="229">
      <c r="AI229" s="239"/>
    </row>
    <row r="230">
      <c r="AI230" s="239"/>
    </row>
    <row r="231">
      <c r="AI231" s="239"/>
    </row>
    <row r="232">
      <c r="AI232" s="239"/>
    </row>
    <row r="233">
      <c r="AI233" s="239"/>
    </row>
    <row r="234">
      <c r="AI234" s="239"/>
    </row>
    <row r="235">
      <c r="AI235" s="239"/>
    </row>
    <row r="236">
      <c r="AI236" s="239"/>
    </row>
    <row r="237">
      <c r="AI237" s="239"/>
    </row>
    <row r="238">
      <c r="AI238" s="239"/>
    </row>
    <row r="239">
      <c r="AI239" s="239"/>
    </row>
    <row r="240">
      <c r="AI240" s="239"/>
    </row>
    <row r="241">
      <c r="AI241" s="239"/>
    </row>
    <row r="242">
      <c r="AI242" s="239"/>
    </row>
    <row r="243">
      <c r="AI243" s="239"/>
    </row>
    <row r="244">
      <c r="AI244" s="239"/>
    </row>
    <row r="245">
      <c r="AI245" s="239"/>
    </row>
    <row r="246">
      <c r="AI246" s="239"/>
    </row>
    <row r="247">
      <c r="AI247" s="239"/>
    </row>
    <row r="248">
      <c r="AI248" s="239"/>
    </row>
    <row r="249">
      <c r="AI249" s="239"/>
    </row>
    <row r="250">
      <c r="AI250" s="239"/>
    </row>
    <row r="251">
      <c r="AI251" s="239"/>
    </row>
    <row r="252">
      <c r="AI252" s="239"/>
    </row>
    <row r="253">
      <c r="AI253" s="239"/>
    </row>
    <row r="254">
      <c r="AI254" s="239"/>
    </row>
    <row r="255">
      <c r="AI255" s="239"/>
    </row>
    <row r="256">
      <c r="AI256" s="239"/>
    </row>
    <row r="257">
      <c r="AI257" s="239"/>
    </row>
    <row r="258">
      <c r="AI258" s="239"/>
    </row>
    <row r="259">
      <c r="AI259" s="239"/>
    </row>
    <row r="260">
      <c r="AI260" s="239"/>
    </row>
    <row r="261">
      <c r="AI261" s="239"/>
    </row>
    <row r="262">
      <c r="AI262" s="239"/>
    </row>
    <row r="263">
      <c r="AI263" s="239"/>
    </row>
    <row r="264">
      <c r="AI264" s="239"/>
    </row>
    <row r="265">
      <c r="AI265" s="239"/>
    </row>
    <row r="266">
      <c r="AI266" s="239"/>
    </row>
    <row r="267">
      <c r="AI267" s="239"/>
    </row>
    <row r="268">
      <c r="AI268" s="239"/>
    </row>
    <row r="269">
      <c r="AI269" s="239"/>
    </row>
    <row r="270">
      <c r="AI270" s="239"/>
    </row>
    <row r="271">
      <c r="AI271" s="239"/>
    </row>
    <row r="272">
      <c r="AI272" s="239"/>
    </row>
    <row r="273">
      <c r="AI273" s="239"/>
    </row>
    <row r="274">
      <c r="AI274" s="239"/>
    </row>
    <row r="275">
      <c r="AI275" s="239"/>
    </row>
    <row r="276">
      <c r="AI276" s="239"/>
    </row>
    <row r="277">
      <c r="AI277" s="239"/>
    </row>
    <row r="278">
      <c r="AI278" s="239"/>
    </row>
    <row r="279">
      <c r="AI279" s="239"/>
    </row>
    <row r="280">
      <c r="AI280" s="239"/>
    </row>
    <row r="281">
      <c r="AI281" s="239"/>
    </row>
    <row r="282">
      <c r="AI282" s="239"/>
    </row>
    <row r="283">
      <c r="AI283" s="239"/>
    </row>
    <row r="284">
      <c r="AI284" s="239"/>
    </row>
    <row r="285">
      <c r="AI285" s="239"/>
    </row>
    <row r="286">
      <c r="AI286" s="239"/>
    </row>
    <row r="287">
      <c r="AI287" s="239"/>
    </row>
    <row r="288">
      <c r="AI288" s="239"/>
    </row>
    <row r="289">
      <c r="AI289" s="239"/>
    </row>
    <row r="290">
      <c r="AI290" s="239"/>
    </row>
    <row r="291">
      <c r="AI291" s="239"/>
    </row>
    <row r="292">
      <c r="AI292" s="239"/>
    </row>
    <row r="293">
      <c r="AI293" s="239"/>
    </row>
    <row r="294">
      <c r="AI294" s="239"/>
    </row>
    <row r="295">
      <c r="AI295" s="239"/>
    </row>
    <row r="296">
      <c r="AI296" s="239"/>
    </row>
    <row r="297">
      <c r="AI297" s="239"/>
    </row>
    <row r="298">
      <c r="AI298" s="239"/>
    </row>
    <row r="299">
      <c r="AI299" s="239"/>
    </row>
    <row r="300">
      <c r="AI300" s="239"/>
    </row>
    <row r="301">
      <c r="AI301" s="239"/>
    </row>
    <row r="302">
      <c r="AI302" s="239"/>
    </row>
    <row r="303">
      <c r="AI303" s="239"/>
    </row>
    <row r="304">
      <c r="AI304" s="239"/>
    </row>
    <row r="305">
      <c r="AI305" s="239"/>
    </row>
    <row r="306">
      <c r="AI306" s="239"/>
    </row>
    <row r="307">
      <c r="AI307" s="239"/>
    </row>
    <row r="308">
      <c r="AI308" s="239"/>
    </row>
    <row r="309">
      <c r="AI309" s="239"/>
    </row>
    <row r="310">
      <c r="AI310" s="239"/>
    </row>
    <row r="311">
      <c r="AI311" s="239"/>
    </row>
    <row r="312">
      <c r="AI312" s="239"/>
    </row>
    <row r="313">
      <c r="AI313" s="239"/>
    </row>
    <row r="314">
      <c r="AI314" s="239"/>
    </row>
    <row r="315">
      <c r="AI315" s="239"/>
    </row>
    <row r="316">
      <c r="AI316" s="239"/>
    </row>
    <row r="317">
      <c r="AI317" s="239"/>
    </row>
    <row r="318">
      <c r="AI318" s="239"/>
    </row>
    <row r="319">
      <c r="AI319" s="239"/>
    </row>
    <row r="320">
      <c r="AI320" s="239"/>
    </row>
    <row r="321">
      <c r="AI321" s="239"/>
    </row>
    <row r="322">
      <c r="AI322" s="239"/>
    </row>
    <row r="323">
      <c r="AI323" s="239"/>
    </row>
    <row r="324">
      <c r="AI324" s="239"/>
    </row>
    <row r="325">
      <c r="AI325" s="239"/>
    </row>
    <row r="326">
      <c r="AI326" s="239"/>
    </row>
    <row r="327">
      <c r="AI327" s="239"/>
    </row>
    <row r="328">
      <c r="AI328" s="239"/>
    </row>
    <row r="329">
      <c r="AI329" s="239"/>
    </row>
    <row r="330">
      <c r="AI330" s="239"/>
    </row>
    <row r="331">
      <c r="AI331" s="239"/>
    </row>
    <row r="332">
      <c r="AI332" s="239"/>
    </row>
    <row r="333">
      <c r="AI333" s="239"/>
    </row>
    <row r="334">
      <c r="AI334" s="239"/>
    </row>
    <row r="335">
      <c r="AI335" s="239"/>
    </row>
    <row r="336">
      <c r="AI336" s="239"/>
    </row>
    <row r="337">
      <c r="AI337" s="239"/>
    </row>
    <row r="338">
      <c r="AI338" s="239"/>
    </row>
    <row r="339">
      <c r="AI339" s="239"/>
    </row>
    <row r="340">
      <c r="AI340" s="239"/>
    </row>
    <row r="341">
      <c r="AI341" s="239"/>
    </row>
    <row r="342">
      <c r="AI342" s="239"/>
    </row>
    <row r="343">
      <c r="AI343" s="239"/>
    </row>
    <row r="344">
      <c r="AI344" s="239"/>
    </row>
    <row r="345">
      <c r="AI345" s="239"/>
    </row>
    <row r="346">
      <c r="AI346" s="239"/>
    </row>
    <row r="347">
      <c r="AI347" s="239"/>
    </row>
    <row r="348">
      <c r="AI348" s="239"/>
    </row>
    <row r="349">
      <c r="AI349" s="239"/>
    </row>
    <row r="350">
      <c r="AI350" s="239"/>
    </row>
    <row r="351">
      <c r="AI351" s="239"/>
    </row>
    <row r="352">
      <c r="AI352" s="239"/>
    </row>
    <row r="353">
      <c r="AI353" s="239"/>
    </row>
    <row r="354">
      <c r="AI354" s="239"/>
    </row>
    <row r="355">
      <c r="AI355" s="239"/>
    </row>
    <row r="356">
      <c r="AI356" s="239"/>
    </row>
    <row r="357">
      <c r="AI357" s="239"/>
    </row>
    <row r="358">
      <c r="AI358" s="239"/>
    </row>
    <row r="359">
      <c r="AI359" s="239"/>
    </row>
    <row r="360">
      <c r="AI360" s="239"/>
    </row>
    <row r="361">
      <c r="AI361" s="239"/>
    </row>
    <row r="362">
      <c r="AI362" s="239"/>
    </row>
    <row r="363">
      <c r="AI363" s="239"/>
    </row>
    <row r="364">
      <c r="AI364" s="239"/>
    </row>
    <row r="365">
      <c r="AI365" s="239"/>
    </row>
    <row r="366">
      <c r="AI366" s="239"/>
    </row>
    <row r="367">
      <c r="AI367" s="239"/>
    </row>
    <row r="368">
      <c r="AI368" s="239"/>
    </row>
    <row r="369">
      <c r="AI369" s="239"/>
    </row>
    <row r="370">
      <c r="AI370" s="239"/>
    </row>
    <row r="371">
      <c r="AI371" s="239"/>
    </row>
    <row r="372">
      <c r="AI372" s="239"/>
    </row>
    <row r="373">
      <c r="AI373" s="239"/>
    </row>
    <row r="374">
      <c r="AI374" s="239"/>
    </row>
    <row r="375">
      <c r="AI375" s="239"/>
    </row>
    <row r="376">
      <c r="AI376" s="239"/>
    </row>
    <row r="377">
      <c r="AI377" s="239"/>
    </row>
    <row r="378">
      <c r="AI378" s="239"/>
    </row>
    <row r="379">
      <c r="AI379" s="239"/>
    </row>
    <row r="380">
      <c r="AI380" s="239"/>
    </row>
    <row r="381">
      <c r="AI381" s="239"/>
    </row>
    <row r="382">
      <c r="AI382" s="239"/>
    </row>
    <row r="383">
      <c r="AI383" s="239"/>
    </row>
    <row r="384">
      <c r="AI384" s="239"/>
    </row>
    <row r="385">
      <c r="AI385" s="239"/>
    </row>
    <row r="386">
      <c r="AI386" s="239"/>
    </row>
    <row r="387">
      <c r="AI387" s="239"/>
    </row>
    <row r="388">
      <c r="AI388" s="239"/>
    </row>
    <row r="389">
      <c r="AI389" s="239"/>
    </row>
    <row r="390">
      <c r="AI390" s="239"/>
    </row>
    <row r="391">
      <c r="AI391" s="239"/>
    </row>
    <row r="392">
      <c r="AI392" s="239"/>
    </row>
    <row r="393">
      <c r="AI393" s="239"/>
    </row>
    <row r="394">
      <c r="AI394" s="239"/>
    </row>
    <row r="395">
      <c r="AI395" s="239"/>
    </row>
    <row r="396">
      <c r="AI396" s="239"/>
    </row>
    <row r="397">
      <c r="AI397" s="239"/>
    </row>
    <row r="398">
      <c r="AI398" s="239"/>
    </row>
    <row r="399">
      <c r="AI399" s="239"/>
    </row>
    <row r="400">
      <c r="AI400" s="239"/>
    </row>
    <row r="401">
      <c r="AI401" s="239"/>
    </row>
    <row r="402">
      <c r="AI402" s="239"/>
    </row>
    <row r="403">
      <c r="AI403" s="239"/>
    </row>
    <row r="404">
      <c r="AI404" s="239"/>
    </row>
    <row r="405">
      <c r="AI405" s="239"/>
    </row>
    <row r="406">
      <c r="AI406" s="239"/>
    </row>
    <row r="407">
      <c r="AI407" s="239"/>
    </row>
    <row r="408">
      <c r="AI408" s="239"/>
    </row>
    <row r="409">
      <c r="AI409" s="239"/>
    </row>
    <row r="410">
      <c r="AI410" s="239"/>
    </row>
    <row r="411">
      <c r="AI411" s="239"/>
    </row>
    <row r="412">
      <c r="AI412" s="239"/>
    </row>
    <row r="413">
      <c r="AI413" s="239"/>
    </row>
    <row r="414">
      <c r="AI414" s="239"/>
    </row>
    <row r="415">
      <c r="AI415" s="239"/>
    </row>
    <row r="416">
      <c r="AI416" s="239"/>
    </row>
    <row r="417">
      <c r="AI417" s="239"/>
    </row>
    <row r="418">
      <c r="AI418" s="239"/>
    </row>
    <row r="419">
      <c r="AI419" s="239"/>
    </row>
    <row r="420">
      <c r="AI420" s="239"/>
    </row>
    <row r="421">
      <c r="AI421" s="239"/>
    </row>
    <row r="422">
      <c r="AI422" s="239"/>
    </row>
    <row r="423">
      <c r="AI423" s="239"/>
    </row>
    <row r="424">
      <c r="AI424" s="239"/>
    </row>
    <row r="425">
      <c r="AI425" s="239"/>
    </row>
    <row r="426">
      <c r="AI426" s="239"/>
    </row>
    <row r="427">
      <c r="AI427" s="239"/>
    </row>
    <row r="428">
      <c r="AI428" s="239"/>
    </row>
    <row r="429">
      <c r="AI429" s="239"/>
    </row>
    <row r="430">
      <c r="AI430" s="239"/>
    </row>
    <row r="431">
      <c r="AI431" s="239"/>
    </row>
    <row r="432">
      <c r="AI432" s="239"/>
    </row>
    <row r="433">
      <c r="AI433" s="239"/>
    </row>
    <row r="434">
      <c r="AI434" s="239"/>
    </row>
    <row r="435">
      <c r="AI435" s="239"/>
    </row>
    <row r="436">
      <c r="AI436" s="239"/>
    </row>
    <row r="437">
      <c r="AI437" s="239"/>
    </row>
    <row r="438">
      <c r="AI438" s="239"/>
    </row>
    <row r="439">
      <c r="AI439" s="239"/>
    </row>
    <row r="440">
      <c r="AI440" s="239"/>
    </row>
    <row r="441">
      <c r="AI441" s="239"/>
    </row>
    <row r="442">
      <c r="AI442" s="239"/>
    </row>
    <row r="443">
      <c r="AI443" s="239"/>
    </row>
    <row r="444">
      <c r="AI444" s="239"/>
    </row>
    <row r="445">
      <c r="AI445" s="239"/>
    </row>
    <row r="446">
      <c r="AI446" s="239"/>
    </row>
    <row r="447">
      <c r="AI447" s="239"/>
    </row>
    <row r="448">
      <c r="AI448" s="239"/>
    </row>
    <row r="449">
      <c r="AI449" s="239"/>
    </row>
    <row r="450">
      <c r="AI450" s="239"/>
    </row>
    <row r="451">
      <c r="AI451" s="239"/>
    </row>
    <row r="452">
      <c r="AI452" s="239"/>
    </row>
    <row r="453">
      <c r="AI453" s="239"/>
    </row>
    <row r="454">
      <c r="AI454" s="239"/>
    </row>
    <row r="455">
      <c r="AI455" s="239"/>
    </row>
    <row r="456">
      <c r="AI456" s="239"/>
    </row>
    <row r="457">
      <c r="AI457" s="239"/>
    </row>
    <row r="458">
      <c r="AI458" s="239"/>
    </row>
    <row r="459">
      <c r="AI459" s="239"/>
    </row>
    <row r="460">
      <c r="AI460" s="239"/>
    </row>
    <row r="461">
      <c r="AI461" s="239"/>
    </row>
    <row r="462">
      <c r="AI462" s="239"/>
    </row>
    <row r="463">
      <c r="AI463" s="239"/>
    </row>
    <row r="464">
      <c r="AI464" s="239"/>
    </row>
    <row r="465">
      <c r="AI465" s="239"/>
    </row>
    <row r="466">
      <c r="AI466" s="239"/>
    </row>
    <row r="467">
      <c r="AI467" s="239"/>
    </row>
    <row r="468">
      <c r="AI468" s="239"/>
    </row>
    <row r="469">
      <c r="AI469" s="239"/>
    </row>
    <row r="470">
      <c r="AI470" s="239"/>
    </row>
    <row r="471">
      <c r="AI471" s="239"/>
    </row>
    <row r="472">
      <c r="AI472" s="239"/>
    </row>
    <row r="473">
      <c r="AI473" s="239"/>
    </row>
    <row r="474">
      <c r="AI474" s="239"/>
    </row>
    <row r="475">
      <c r="AI475" s="239"/>
    </row>
    <row r="476">
      <c r="AI476" s="239"/>
    </row>
    <row r="477">
      <c r="AI477" s="239"/>
    </row>
    <row r="478">
      <c r="AI478" s="239"/>
    </row>
    <row r="479">
      <c r="AI479" s="239"/>
    </row>
    <row r="480">
      <c r="AI480" s="239"/>
    </row>
    <row r="481">
      <c r="AI481" s="239"/>
    </row>
    <row r="482">
      <c r="AI482" s="239"/>
    </row>
    <row r="483">
      <c r="AI483" s="239"/>
    </row>
    <row r="484">
      <c r="AI484" s="239"/>
    </row>
    <row r="485">
      <c r="AI485" s="239"/>
    </row>
    <row r="486">
      <c r="AI486" s="239"/>
    </row>
    <row r="487">
      <c r="AI487" s="239"/>
    </row>
    <row r="488">
      <c r="AI488" s="239"/>
    </row>
    <row r="489">
      <c r="AI489" s="239"/>
    </row>
    <row r="490">
      <c r="AI490" s="239"/>
    </row>
    <row r="491">
      <c r="AI491" s="239"/>
    </row>
    <row r="492">
      <c r="AI492" s="239"/>
    </row>
    <row r="493">
      <c r="AI493" s="239"/>
    </row>
    <row r="494">
      <c r="AI494" s="239"/>
    </row>
    <row r="495">
      <c r="AI495" s="239"/>
    </row>
    <row r="496">
      <c r="AI496" s="239"/>
    </row>
    <row r="497">
      <c r="AI497" s="239"/>
    </row>
    <row r="498">
      <c r="AI498" s="239"/>
    </row>
    <row r="499">
      <c r="AI499" s="239"/>
    </row>
    <row r="500">
      <c r="AI500" s="239"/>
    </row>
    <row r="501">
      <c r="AI501" s="239"/>
    </row>
    <row r="502">
      <c r="AI502" s="239"/>
    </row>
    <row r="503">
      <c r="AI503" s="239"/>
    </row>
    <row r="504">
      <c r="AI504" s="239"/>
    </row>
    <row r="505">
      <c r="AI505" s="239"/>
    </row>
    <row r="506">
      <c r="AI506" s="239"/>
    </row>
    <row r="507">
      <c r="AI507" s="239"/>
    </row>
    <row r="508">
      <c r="AI508" s="239"/>
    </row>
    <row r="509">
      <c r="AI509" s="239"/>
    </row>
    <row r="510">
      <c r="AI510" s="239"/>
    </row>
    <row r="511">
      <c r="AI511" s="239"/>
    </row>
    <row r="512">
      <c r="AI512" s="239"/>
    </row>
    <row r="513">
      <c r="AI513" s="239"/>
    </row>
    <row r="514">
      <c r="AI514" s="239"/>
    </row>
    <row r="515">
      <c r="AI515" s="239"/>
    </row>
    <row r="516">
      <c r="AI516" s="239"/>
    </row>
    <row r="517">
      <c r="AI517" s="239"/>
    </row>
    <row r="518">
      <c r="AI518" s="239"/>
    </row>
    <row r="519">
      <c r="AI519" s="239"/>
    </row>
    <row r="520">
      <c r="AI520" s="239"/>
    </row>
    <row r="521">
      <c r="AI521" s="239"/>
    </row>
    <row r="522">
      <c r="AI522" s="239"/>
    </row>
    <row r="523">
      <c r="AI523" s="239"/>
    </row>
    <row r="524">
      <c r="AI524" s="239"/>
    </row>
    <row r="525">
      <c r="AI525" s="239"/>
    </row>
    <row r="526">
      <c r="AI526" s="239"/>
    </row>
    <row r="527">
      <c r="AI527" s="239"/>
    </row>
    <row r="528">
      <c r="AI528" s="239"/>
    </row>
    <row r="529">
      <c r="AI529" s="239"/>
    </row>
    <row r="530">
      <c r="AI530" s="239"/>
    </row>
    <row r="531">
      <c r="AI531" s="239"/>
    </row>
    <row r="532">
      <c r="AI532" s="239"/>
    </row>
    <row r="533">
      <c r="AI533" s="239"/>
    </row>
    <row r="534">
      <c r="AI534" s="239"/>
    </row>
    <row r="535">
      <c r="AI535" s="239"/>
    </row>
    <row r="536">
      <c r="AI536" s="239"/>
    </row>
    <row r="537">
      <c r="AI537" s="239"/>
    </row>
    <row r="538">
      <c r="AI538" s="239"/>
    </row>
    <row r="539">
      <c r="AI539" s="239"/>
    </row>
    <row r="540">
      <c r="AI540" s="239"/>
    </row>
    <row r="541">
      <c r="AI541" s="239"/>
    </row>
    <row r="542">
      <c r="AI542" s="239"/>
    </row>
    <row r="543">
      <c r="AI543" s="239"/>
    </row>
    <row r="544">
      <c r="AI544" s="239"/>
    </row>
    <row r="545">
      <c r="AI545" s="239"/>
    </row>
    <row r="546">
      <c r="AI546" s="239"/>
    </row>
    <row r="547">
      <c r="AI547" s="239"/>
    </row>
    <row r="548">
      <c r="AI548" s="239"/>
    </row>
    <row r="549">
      <c r="AI549" s="239"/>
    </row>
    <row r="550">
      <c r="AI550" s="239"/>
    </row>
    <row r="551">
      <c r="AI551" s="239"/>
    </row>
    <row r="552">
      <c r="AI552" s="239"/>
    </row>
    <row r="553">
      <c r="AI553" s="239"/>
    </row>
    <row r="554">
      <c r="AI554" s="239"/>
    </row>
    <row r="555">
      <c r="AI555" s="239"/>
    </row>
    <row r="556">
      <c r="AI556" s="239"/>
    </row>
    <row r="557">
      <c r="AI557" s="239"/>
    </row>
    <row r="558">
      <c r="AI558" s="239"/>
    </row>
    <row r="559">
      <c r="AI559" s="239"/>
    </row>
    <row r="560">
      <c r="AI560" s="239"/>
    </row>
    <row r="561">
      <c r="AI561" s="239"/>
    </row>
    <row r="562">
      <c r="AI562" s="239"/>
    </row>
    <row r="563">
      <c r="AI563" s="239"/>
    </row>
    <row r="564">
      <c r="AI564" s="239"/>
    </row>
    <row r="565">
      <c r="AI565" s="239"/>
    </row>
    <row r="566">
      <c r="AI566" s="239"/>
    </row>
    <row r="567">
      <c r="AI567" s="239"/>
    </row>
    <row r="568">
      <c r="AI568" s="239"/>
    </row>
    <row r="569">
      <c r="AI569" s="239"/>
    </row>
    <row r="570">
      <c r="AI570" s="239"/>
    </row>
    <row r="571">
      <c r="AI571" s="239"/>
    </row>
    <row r="572">
      <c r="AI572" s="239"/>
    </row>
    <row r="573">
      <c r="AI573" s="239"/>
    </row>
    <row r="574">
      <c r="AI574" s="239"/>
    </row>
    <row r="575">
      <c r="AI575" s="239"/>
    </row>
    <row r="576">
      <c r="AI576" s="239"/>
    </row>
    <row r="577">
      <c r="AI577" s="239"/>
    </row>
    <row r="578">
      <c r="AI578" s="239"/>
    </row>
    <row r="579">
      <c r="AI579" s="239"/>
    </row>
    <row r="580">
      <c r="AI580" s="239"/>
    </row>
    <row r="581">
      <c r="AI581" s="239"/>
    </row>
    <row r="582">
      <c r="AI582" s="239"/>
    </row>
    <row r="583">
      <c r="AI583" s="239"/>
    </row>
    <row r="584">
      <c r="AI584" s="239"/>
    </row>
    <row r="585">
      <c r="AI585" s="239"/>
    </row>
    <row r="586">
      <c r="AI586" s="239"/>
    </row>
    <row r="587">
      <c r="AI587" s="239"/>
    </row>
    <row r="588">
      <c r="AI588" s="239"/>
    </row>
    <row r="589">
      <c r="AI589" s="239"/>
    </row>
    <row r="590">
      <c r="AI590" s="239"/>
    </row>
    <row r="591">
      <c r="AI591" s="239"/>
    </row>
    <row r="592">
      <c r="AI592" s="239"/>
    </row>
    <row r="593">
      <c r="AI593" s="239"/>
    </row>
    <row r="594">
      <c r="AI594" s="239"/>
    </row>
    <row r="595">
      <c r="AI595" s="239"/>
    </row>
    <row r="596">
      <c r="AI596" s="239"/>
    </row>
    <row r="597">
      <c r="AI597" s="239"/>
    </row>
    <row r="598">
      <c r="AI598" s="239"/>
    </row>
    <row r="599">
      <c r="AI599" s="239"/>
    </row>
    <row r="600">
      <c r="AI600" s="239"/>
    </row>
    <row r="601">
      <c r="AI601" s="239"/>
    </row>
    <row r="602">
      <c r="AI602" s="239"/>
    </row>
    <row r="603">
      <c r="AI603" s="239"/>
    </row>
    <row r="604">
      <c r="AI604" s="239"/>
    </row>
    <row r="605">
      <c r="AI605" s="239"/>
    </row>
    <row r="606">
      <c r="AI606" s="239"/>
    </row>
    <row r="607">
      <c r="AI607" s="239"/>
    </row>
    <row r="608">
      <c r="AI608" s="239"/>
    </row>
    <row r="609">
      <c r="AI609" s="239"/>
    </row>
    <row r="610">
      <c r="AI610" s="239"/>
    </row>
    <row r="611">
      <c r="AI611" s="239"/>
    </row>
    <row r="612">
      <c r="AI612" s="239"/>
    </row>
    <row r="613">
      <c r="AI613" s="239"/>
    </row>
    <row r="614">
      <c r="AI614" s="239"/>
    </row>
    <row r="615">
      <c r="AI615" s="239"/>
    </row>
    <row r="616">
      <c r="AI616" s="239"/>
    </row>
    <row r="617">
      <c r="AI617" s="239"/>
    </row>
    <row r="618">
      <c r="AI618" s="239"/>
    </row>
    <row r="619">
      <c r="AI619" s="239"/>
    </row>
    <row r="620">
      <c r="AI620" s="239"/>
    </row>
    <row r="621">
      <c r="AI621" s="239"/>
    </row>
    <row r="622">
      <c r="AI622" s="239"/>
    </row>
    <row r="623">
      <c r="AI623" s="239"/>
    </row>
    <row r="624">
      <c r="AI624" s="239"/>
    </row>
    <row r="625">
      <c r="AI625" s="239"/>
    </row>
    <row r="626">
      <c r="AI626" s="239"/>
    </row>
    <row r="627">
      <c r="AI627" s="239"/>
    </row>
    <row r="628">
      <c r="AI628" s="239"/>
    </row>
    <row r="629">
      <c r="AI629" s="239"/>
    </row>
    <row r="630">
      <c r="AI630" s="239"/>
    </row>
    <row r="631">
      <c r="AI631" s="239"/>
    </row>
    <row r="632">
      <c r="AI632" s="239"/>
    </row>
    <row r="633">
      <c r="AI633" s="239"/>
    </row>
    <row r="634">
      <c r="AI634" s="239"/>
    </row>
    <row r="635">
      <c r="AI635" s="239"/>
    </row>
    <row r="636">
      <c r="AI636" s="239"/>
    </row>
    <row r="637">
      <c r="AI637" s="239"/>
    </row>
    <row r="638">
      <c r="AI638" s="239"/>
    </row>
    <row r="639">
      <c r="AI639" s="239"/>
    </row>
    <row r="640">
      <c r="AI640" s="239"/>
    </row>
    <row r="641">
      <c r="AI641" s="239"/>
    </row>
    <row r="642">
      <c r="AI642" s="239"/>
    </row>
    <row r="643">
      <c r="AI643" s="239"/>
    </row>
    <row r="644">
      <c r="AI644" s="239"/>
    </row>
    <row r="645">
      <c r="AI645" s="239"/>
    </row>
    <row r="646">
      <c r="AI646" s="239"/>
    </row>
    <row r="647">
      <c r="AI647" s="239"/>
    </row>
    <row r="648">
      <c r="AI648" s="239"/>
    </row>
    <row r="649">
      <c r="AI649" s="239"/>
    </row>
    <row r="650">
      <c r="AI650" s="239"/>
    </row>
    <row r="651">
      <c r="AI651" s="239"/>
    </row>
    <row r="652">
      <c r="AI652" s="239"/>
    </row>
    <row r="653">
      <c r="AI653" s="239"/>
    </row>
    <row r="654">
      <c r="AI654" s="239"/>
    </row>
    <row r="655">
      <c r="AI655" s="239"/>
    </row>
    <row r="656">
      <c r="AI656" s="239"/>
    </row>
    <row r="657">
      <c r="AI657" s="239"/>
    </row>
    <row r="658">
      <c r="AI658" s="239"/>
    </row>
    <row r="659">
      <c r="AI659" s="239"/>
    </row>
    <row r="660">
      <c r="AI660" s="239"/>
    </row>
    <row r="661">
      <c r="AI661" s="239"/>
    </row>
    <row r="662">
      <c r="AI662" s="239"/>
    </row>
    <row r="663">
      <c r="AI663" s="239"/>
    </row>
    <row r="664">
      <c r="AI664" s="239"/>
    </row>
    <row r="665">
      <c r="AI665" s="239"/>
    </row>
    <row r="666">
      <c r="AI666" s="239"/>
    </row>
    <row r="667">
      <c r="AI667" s="239"/>
    </row>
    <row r="668">
      <c r="AI668" s="239"/>
    </row>
    <row r="669">
      <c r="AI669" s="239"/>
    </row>
    <row r="670">
      <c r="AI670" s="239"/>
    </row>
    <row r="671">
      <c r="AI671" s="239"/>
    </row>
    <row r="672">
      <c r="AI672" s="239"/>
    </row>
    <row r="673">
      <c r="AI673" s="239"/>
    </row>
    <row r="674">
      <c r="AI674" s="239"/>
    </row>
    <row r="675">
      <c r="AI675" s="239"/>
    </row>
    <row r="676">
      <c r="AI676" s="239"/>
    </row>
    <row r="677">
      <c r="AI677" s="239"/>
    </row>
    <row r="678">
      <c r="AI678" s="239"/>
    </row>
    <row r="679">
      <c r="AI679" s="239"/>
    </row>
    <row r="680">
      <c r="AI680" s="239"/>
    </row>
    <row r="681">
      <c r="AI681" s="239"/>
    </row>
    <row r="682">
      <c r="AI682" s="239"/>
    </row>
    <row r="683">
      <c r="AI683" s="239"/>
    </row>
    <row r="684">
      <c r="AI684" s="239"/>
    </row>
    <row r="685">
      <c r="AI685" s="239"/>
    </row>
    <row r="686">
      <c r="AI686" s="239"/>
    </row>
    <row r="687">
      <c r="AI687" s="239"/>
    </row>
    <row r="688">
      <c r="AI688" s="239"/>
    </row>
    <row r="689">
      <c r="AI689" s="239"/>
    </row>
    <row r="690">
      <c r="AI690" s="239"/>
    </row>
    <row r="691">
      <c r="AI691" s="239"/>
    </row>
    <row r="692">
      <c r="AI692" s="239"/>
    </row>
    <row r="693">
      <c r="AI693" s="239"/>
    </row>
    <row r="694">
      <c r="AI694" s="239"/>
    </row>
    <row r="695">
      <c r="AI695" s="239"/>
    </row>
    <row r="696">
      <c r="AI696" s="239"/>
    </row>
    <row r="697">
      <c r="AI697" s="239"/>
    </row>
    <row r="698">
      <c r="AI698" s="239"/>
    </row>
    <row r="699">
      <c r="AI699" s="239"/>
    </row>
    <row r="700">
      <c r="AI700" s="239"/>
    </row>
    <row r="701">
      <c r="AI701" s="239"/>
    </row>
    <row r="702">
      <c r="AI702" s="239"/>
    </row>
    <row r="703">
      <c r="AI703" s="239"/>
    </row>
    <row r="704">
      <c r="AI704" s="239"/>
    </row>
    <row r="705">
      <c r="AI705" s="239"/>
    </row>
    <row r="706">
      <c r="AI706" s="239"/>
    </row>
    <row r="707">
      <c r="AI707" s="239"/>
    </row>
    <row r="708">
      <c r="AI708" s="239"/>
    </row>
    <row r="709">
      <c r="AI709" s="239"/>
    </row>
    <row r="710">
      <c r="AI710" s="239"/>
    </row>
    <row r="711">
      <c r="AI711" s="239"/>
    </row>
    <row r="712">
      <c r="AI712" s="239"/>
    </row>
    <row r="713">
      <c r="AI713" s="239"/>
    </row>
    <row r="714">
      <c r="AI714" s="239"/>
    </row>
    <row r="715">
      <c r="AI715" s="239"/>
    </row>
    <row r="716">
      <c r="AI716" s="239"/>
    </row>
    <row r="717">
      <c r="AI717" s="239"/>
    </row>
    <row r="718">
      <c r="AI718" s="239"/>
    </row>
    <row r="719">
      <c r="AI719" s="239"/>
    </row>
    <row r="720">
      <c r="AI720" s="239"/>
    </row>
    <row r="721">
      <c r="AI721" s="239"/>
    </row>
    <row r="722">
      <c r="AI722" s="239"/>
    </row>
    <row r="723">
      <c r="AI723" s="239"/>
    </row>
    <row r="724">
      <c r="AI724" s="239"/>
    </row>
    <row r="725">
      <c r="AI725" s="239"/>
    </row>
    <row r="726">
      <c r="AI726" s="239"/>
    </row>
    <row r="727">
      <c r="AI727" s="239"/>
    </row>
    <row r="728">
      <c r="AI728" s="239"/>
    </row>
    <row r="729">
      <c r="AI729" s="239"/>
    </row>
    <row r="730">
      <c r="AI730" s="239"/>
    </row>
    <row r="731">
      <c r="AI731" s="239"/>
    </row>
    <row r="732">
      <c r="AI732" s="239"/>
    </row>
    <row r="733">
      <c r="AI733" s="239"/>
    </row>
    <row r="734">
      <c r="AI734" s="239"/>
    </row>
    <row r="735">
      <c r="AI735" s="239"/>
    </row>
    <row r="736">
      <c r="AI736" s="239"/>
    </row>
    <row r="737">
      <c r="AI737" s="239"/>
    </row>
    <row r="738">
      <c r="AI738" s="239"/>
    </row>
    <row r="739">
      <c r="AI739" s="239"/>
    </row>
    <row r="740">
      <c r="AI740" s="239"/>
    </row>
    <row r="741">
      <c r="AI741" s="239"/>
    </row>
    <row r="742">
      <c r="AI742" s="239"/>
    </row>
    <row r="743">
      <c r="AI743" s="239"/>
    </row>
    <row r="744">
      <c r="AI744" s="239"/>
    </row>
    <row r="745">
      <c r="AI745" s="239"/>
    </row>
    <row r="746">
      <c r="AI746" s="239"/>
    </row>
    <row r="747">
      <c r="AI747" s="239"/>
    </row>
    <row r="748">
      <c r="AI748" s="239"/>
    </row>
    <row r="749">
      <c r="AI749" s="239"/>
    </row>
    <row r="750">
      <c r="AI750" s="239"/>
    </row>
    <row r="751">
      <c r="AI751" s="239"/>
    </row>
    <row r="752">
      <c r="AI752" s="239"/>
    </row>
    <row r="753">
      <c r="AI753" s="239"/>
    </row>
    <row r="754">
      <c r="AI754" s="239"/>
    </row>
    <row r="755">
      <c r="AI755" s="239"/>
    </row>
    <row r="756">
      <c r="AI756" s="239"/>
    </row>
    <row r="757">
      <c r="AI757" s="239"/>
    </row>
    <row r="758">
      <c r="AI758" s="239"/>
    </row>
    <row r="759">
      <c r="AI759" s="239"/>
    </row>
    <row r="760">
      <c r="AI760" s="239"/>
    </row>
    <row r="761">
      <c r="AI761" s="239"/>
    </row>
    <row r="762">
      <c r="AI762" s="239"/>
    </row>
    <row r="763">
      <c r="AI763" s="239"/>
    </row>
    <row r="764">
      <c r="AI764" s="239"/>
    </row>
    <row r="765">
      <c r="AI765" s="239"/>
    </row>
    <row r="766">
      <c r="AI766" s="239"/>
    </row>
    <row r="767">
      <c r="AI767" s="239"/>
    </row>
    <row r="768">
      <c r="AI768" s="239"/>
    </row>
    <row r="769">
      <c r="AI769" s="239"/>
    </row>
    <row r="770">
      <c r="AI770" s="239"/>
    </row>
    <row r="771">
      <c r="AI771" s="239"/>
    </row>
    <row r="772">
      <c r="AI772" s="239"/>
    </row>
    <row r="773">
      <c r="AI773" s="239"/>
    </row>
    <row r="774">
      <c r="AI774" s="239"/>
    </row>
    <row r="775">
      <c r="AI775" s="239"/>
    </row>
    <row r="776">
      <c r="AI776" s="239"/>
    </row>
    <row r="777">
      <c r="AI777" s="239"/>
    </row>
    <row r="778">
      <c r="AI778" s="239"/>
    </row>
    <row r="779">
      <c r="AI779" s="239"/>
    </row>
    <row r="780">
      <c r="AI780" s="239"/>
    </row>
    <row r="781">
      <c r="AI781" s="239"/>
    </row>
    <row r="782">
      <c r="AI782" s="239"/>
    </row>
    <row r="783">
      <c r="AI783" s="239"/>
    </row>
    <row r="784">
      <c r="AI784" s="239"/>
    </row>
    <row r="785">
      <c r="AI785" s="239"/>
    </row>
    <row r="786">
      <c r="AI786" s="239"/>
    </row>
    <row r="787">
      <c r="AI787" s="239"/>
    </row>
    <row r="788">
      <c r="AI788" s="239"/>
    </row>
    <row r="789">
      <c r="AI789" s="239"/>
    </row>
    <row r="790">
      <c r="AI790" s="239"/>
    </row>
    <row r="791">
      <c r="AI791" s="239"/>
    </row>
    <row r="792">
      <c r="AI792" s="239"/>
    </row>
    <row r="793">
      <c r="AI793" s="239"/>
    </row>
    <row r="794">
      <c r="AI794" s="239"/>
    </row>
    <row r="795">
      <c r="AI795" s="239"/>
    </row>
    <row r="796">
      <c r="AI796" s="239"/>
    </row>
    <row r="797">
      <c r="AI797" s="239"/>
    </row>
    <row r="798">
      <c r="AI798" s="239"/>
    </row>
    <row r="799">
      <c r="AI799" s="239"/>
    </row>
    <row r="800">
      <c r="AI800" s="239"/>
    </row>
    <row r="801">
      <c r="AI801" s="239"/>
    </row>
    <row r="802">
      <c r="AI802" s="239"/>
    </row>
    <row r="803">
      <c r="AI803" s="239"/>
    </row>
    <row r="804">
      <c r="AI804" s="239"/>
    </row>
    <row r="805">
      <c r="AI805" s="239"/>
    </row>
    <row r="806">
      <c r="AI806" s="239"/>
    </row>
    <row r="807">
      <c r="AI807" s="239"/>
    </row>
    <row r="808">
      <c r="AI808" s="239"/>
    </row>
    <row r="809">
      <c r="AI809" s="239"/>
    </row>
    <row r="810">
      <c r="AI810" s="239"/>
    </row>
    <row r="811">
      <c r="AI811" s="239"/>
    </row>
    <row r="812">
      <c r="AI812" s="239"/>
    </row>
    <row r="813">
      <c r="AI813" s="239"/>
    </row>
    <row r="814">
      <c r="AI814" s="239"/>
    </row>
    <row r="815">
      <c r="AI815" s="239"/>
    </row>
    <row r="816">
      <c r="AI816" s="239"/>
    </row>
    <row r="817">
      <c r="AI817" s="239"/>
    </row>
    <row r="818">
      <c r="AI818" s="239"/>
    </row>
    <row r="819">
      <c r="AI819" s="239"/>
    </row>
    <row r="820">
      <c r="AI820" s="239"/>
    </row>
    <row r="821">
      <c r="AI821" s="239"/>
    </row>
    <row r="822">
      <c r="AI822" s="239"/>
    </row>
    <row r="823">
      <c r="AI823" s="239"/>
    </row>
    <row r="824">
      <c r="AI824" s="239"/>
    </row>
    <row r="825">
      <c r="AI825" s="239"/>
    </row>
    <row r="826">
      <c r="AI826" s="239"/>
    </row>
    <row r="827">
      <c r="AI827" s="239"/>
    </row>
    <row r="828">
      <c r="AI828" s="239"/>
    </row>
    <row r="829">
      <c r="AI829" s="239"/>
    </row>
    <row r="830">
      <c r="AI830" s="239"/>
    </row>
    <row r="831">
      <c r="AI831" s="239"/>
    </row>
    <row r="832">
      <c r="AI832" s="239"/>
    </row>
    <row r="833">
      <c r="AI833" s="239"/>
    </row>
    <row r="834">
      <c r="AI834" s="239"/>
    </row>
    <row r="835">
      <c r="AI835" s="239"/>
    </row>
    <row r="836">
      <c r="AI836" s="239"/>
    </row>
    <row r="837">
      <c r="AI837" s="239"/>
    </row>
    <row r="838">
      <c r="AI838" s="239"/>
    </row>
    <row r="839">
      <c r="AI839" s="239"/>
    </row>
    <row r="840">
      <c r="AI840" s="239"/>
    </row>
    <row r="841">
      <c r="AI841" s="239"/>
    </row>
    <row r="842">
      <c r="AI842" s="239"/>
    </row>
    <row r="843">
      <c r="AI843" s="239"/>
    </row>
    <row r="844">
      <c r="AI844" s="239"/>
    </row>
    <row r="845">
      <c r="AI845" s="239"/>
    </row>
    <row r="846">
      <c r="AI846" s="239"/>
    </row>
    <row r="847">
      <c r="AI847" s="239"/>
    </row>
    <row r="848">
      <c r="AI848" s="239"/>
    </row>
    <row r="849">
      <c r="AI849" s="239"/>
    </row>
    <row r="850">
      <c r="AI850" s="239"/>
    </row>
    <row r="851">
      <c r="AI851" s="239"/>
    </row>
    <row r="852">
      <c r="AI852" s="239"/>
    </row>
    <row r="853">
      <c r="AI853" s="239"/>
    </row>
    <row r="854">
      <c r="AI854" s="239"/>
    </row>
    <row r="855">
      <c r="AI855" s="239"/>
    </row>
    <row r="856">
      <c r="AI856" s="239"/>
    </row>
    <row r="857">
      <c r="AI857" s="239"/>
    </row>
    <row r="858">
      <c r="AI858" s="239"/>
    </row>
    <row r="859">
      <c r="AI859" s="239"/>
    </row>
    <row r="860">
      <c r="AI860" s="239"/>
    </row>
    <row r="861">
      <c r="AI861" s="239"/>
    </row>
    <row r="862">
      <c r="AI862" s="239"/>
    </row>
    <row r="863">
      <c r="AI863" s="239"/>
    </row>
    <row r="864">
      <c r="AI864" s="239"/>
    </row>
    <row r="865">
      <c r="AI865" s="239"/>
    </row>
    <row r="866">
      <c r="AI866" s="239"/>
    </row>
    <row r="867">
      <c r="AI867" s="239"/>
    </row>
    <row r="868">
      <c r="AI868" s="239"/>
    </row>
    <row r="869">
      <c r="AI869" s="239"/>
    </row>
    <row r="870">
      <c r="AI870" s="239"/>
    </row>
    <row r="871">
      <c r="AI871" s="239"/>
    </row>
    <row r="872">
      <c r="AI872" s="239"/>
    </row>
    <row r="873">
      <c r="AI873" s="239"/>
    </row>
    <row r="874">
      <c r="AI874" s="239"/>
    </row>
    <row r="875">
      <c r="AI875" s="239"/>
    </row>
    <row r="876">
      <c r="AI876" s="239"/>
    </row>
    <row r="877">
      <c r="AI877" s="239"/>
    </row>
    <row r="878">
      <c r="AI878" s="239"/>
    </row>
    <row r="879">
      <c r="AI879" s="239"/>
    </row>
    <row r="880">
      <c r="AI880" s="239"/>
    </row>
    <row r="881">
      <c r="AI881" s="239"/>
    </row>
    <row r="882">
      <c r="AI882" s="239"/>
    </row>
    <row r="883">
      <c r="AI883" s="239"/>
    </row>
    <row r="884">
      <c r="AI884" s="239"/>
    </row>
    <row r="885">
      <c r="AI885" s="239"/>
    </row>
    <row r="886">
      <c r="AI886" s="239"/>
    </row>
    <row r="887">
      <c r="AI887" s="239"/>
    </row>
    <row r="888">
      <c r="AI888" s="239"/>
    </row>
    <row r="889">
      <c r="AI889" s="239"/>
    </row>
    <row r="890">
      <c r="AI890" s="239"/>
    </row>
    <row r="891">
      <c r="AI891" s="239"/>
    </row>
    <row r="892">
      <c r="AI892" s="239"/>
    </row>
    <row r="893">
      <c r="AI893" s="239"/>
    </row>
    <row r="894">
      <c r="AI894" s="239"/>
    </row>
    <row r="895">
      <c r="AI895" s="239"/>
    </row>
    <row r="896">
      <c r="AI896" s="239"/>
    </row>
    <row r="897">
      <c r="AI897" s="239"/>
    </row>
    <row r="898">
      <c r="AI898" s="239"/>
    </row>
    <row r="899">
      <c r="AI899" s="239"/>
    </row>
    <row r="900">
      <c r="AI900" s="239"/>
    </row>
    <row r="901">
      <c r="AI901" s="239"/>
    </row>
    <row r="902">
      <c r="AI902" s="239"/>
    </row>
    <row r="903">
      <c r="AI903" s="239"/>
    </row>
    <row r="904">
      <c r="AI904" s="239"/>
    </row>
    <row r="905">
      <c r="AI905" s="239"/>
    </row>
    <row r="906">
      <c r="AI906" s="239"/>
    </row>
    <row r="907">
      <c r="AI907" s="239"/>
    </row>
    <row r="908">
      <c r="AI908" s="239"/>
    </row>
    <row r="909">
      <c r="AI909" s="239"/>
    </row>
    <row r="910">
      <c r="AI910" s="239"/>
    </row>
    <row r="911">
      <c r="AI911" s="239"/>
    </row>
    <row r="912">
      <c r="AI912" s="239"/>
    </row>
    <row r="913">
      <c r="AI913" s="239"/>
    </row>
    <row r="914">
      <c r="AI914" s="239"/>
    </row>
    <row r="915">
      <c r="AI915" s="239"/>
    </row>
    <row r="916">
      <c r="AI916" s="239"/>
    </row>
    <row r="917">
      <c r="AI917" s="239"/>
    </row>
    <row r="918">
      <c r="AI918" s="239"/>
    </row>
    <row r="919">
      <c r="AI919" s="239"/>
    </row>
    <row r="920">
      <c r="AI920" s="239"/>
    </row>
    <row r="921">
      <c r="AI921" s="239"/>
    </row>
    <row r="922">
      <c r="AI922" s="239"/>
    </row>
    <row r="923">
      <c r="AI923" s="239"/>
    </row>
    <row r="924">
      <c r="AI924" s="239"/>
    </row>
    <row r="925">
      <c r="AI925" s="239"/>
    </row>
    <row r="926">
      <c r="AI926" s="239"/>
    </row>
    <row r="927">
      <c r="AI927" s="239"/>
    </row>
    <row r="928">
      <c r="AI928" s="239"/>
    </row>
    <row r="929">
      <c r="AI929" s="239"/>
    </row>
    <row r="930">
      <c r="AI930" s="239"/>
    </row>
    <row r="931">
      <c r="AI931" s="239"/>
    </row>
    <row r="932">
      <c r="AI932" s="239"/>
    </row>
    <row r="933">
      <c r="AI933" s="239"/>
    </row>
    <row r="934">
      <c r="AI934" s="239"/>
    </row>
    <row r="935">
      <c r="AI935" s="239"/>
    </row>
    <row r="936">
      <c r="AI936" s="239"/>
    </row>
    <row r="937">
      <c r="AI937" s="239"/>
    </row>
    <row r="938">
      <c r="AI938" s="239"/>
    </row>
    <row r="939">
      <c r="AI939" s="239"/>
    </row>
    <row r="940">
      <c r="AI940" s="239"/>
    </row>
    <row r="941">
      <c r="AI941" s="239"/>
    </row>
    <row r="942">
      <c r="AI942" s="239"/>
    </row>
    <row r="943">
      <c r="AI943" s="239"/>
    </row>
    <row r="944">
      <c r="AI944" s="239"/>
    </row>
    <row r="945">
      <c r="AI945" s="239"/>
    </row>
    <row r="946">
      <c r="AI946" s="239"/>
    </row>
    <row r="947">
      <c r="AI947" s="239"/>
    </row>
    <row r="948">
      <c r="AI948" s="239"/>
    </row>
    <row r="949">
      <c r="AI949" s="239"/>
    </row>
    <row r="950">
      <c r="AI950" s="239"/>
    </row>
    <row r="951">
      <c r="AI951" s="239"/>
    </row>
    <row r="952">
      <c r="AI952" s="239"/>
    </row>
    <row r="953">
      <c r="AI953" s="239"/>
    </row>
    <row r="954">
      <c r="AI954" s="239"/>
    </row>
    <row r="955">
      <c r="AI955" s="239"/>
    </row>
    <row r="956">
      <c r="AI956" s="239"/>
    </row>
    <row r="957">
      <c r="AI957" s="239"/>
    </row>
    <row r="958">
      <c r="AI958" s="239"/>
    </row>
    <row r="959">
      <c r="AI959" s="239"/>
    </row>
    <row r="960">
      <c r="AI960" s="239"/>
    </row>
    <row r="961">
      <c r="AI961" s="239"/>
    </row>
    <row r="962">
      <c r="AI962" s="239"/>
    </row>
    <row r="963">
      <c r="AI963" s="239"/>
    </row>
    <row r="964">
      <c r="AI964" s="239"/>
    </row>
    <row r="965">
      <c r="AI965" s="239"/>
    </row>
    <row r="966">
      <c r="AI966" s="239"/>
    </row>
    <row r="967">
      <c r="AI967" s="239"/>
    </row>
    <row r="968">
      <c r="AI968" s="239"/>
    </row>
    <row r="969">
      <c r="AI969" s="239"/>
    </row>
    <row r="970">
      <c r="AI970" s="239"/>
    </row>
    <row r="971">
      <c r="AI971" s="239"/>
    </row>
    <row r="972">
      <c r="AI972" s="239"/>
    </row>
    <row r="973">
      <c r="AI973" s="239"/>
    </row>
    <row r="974">
      <c r="AI974" s="239"/>
    </row>
    <row r="975">
      <c r="AI975" s="239"/>
    </row>
    <row r="976">
      <c r="AI976" s="239"/>
    </row>
    <row r="977">
      <c r="AI977" s="239"/>
    </row>
    <row r="978">
      <c r="AI978" s="239"/>
    </row>
    <row r="979">
      <c r="AI979" s="239"/>
    </row>
    <row r="980">
      <c r="AI980" s="239"/>
    </row>
    <row r="981">
      <c r="AI981" s="239"/>
    </row>
    <row r="982">
      <c r="AI982" s="239"/>
    </row>
    <row r="983">
      <c r="AI983" s="239"/>
    </row>
    <row r="984">
      <c r="AI984" s="239"/>
    </row>
    <row r="985">
      <c r="AI985" s="239"/>
    </row>
    <row r="986">
      <c r="AI986" s="239"/>
    </row>
    <row r="987">
      <c r="AI987" s="239"/>
    </row>
    <row r="988">
      <c r="AI988" s="239"/>
    </row>
    <row r="989">
      <c r="AI989" s="239"/>
    </row>
    <row r="990">
      <c r="AI990" s="239"/>
    </row>
    <row r="991">
      <c r="AI991" s="239"/>
    </row>
    <row r="992">
      <c r="AI992" s="239"/>
    </row>
    <row r="993">
      <c r="AI993" s="239"/>
    </row>
    <row r="994">
      <c r="AI994" s="239"/>
    </row>
    <row r="995">
      <c r="AI995" s="239"/>
    </row>
    <row r="996">
      <c r="AI996" s="239"/>
    </row>
    <row r="997">
      <c r="AI997" s="239"/>
    </row>
    <row r="998">
      <c r="AI998" s="239"/>
    </row>
    <row r="999">
      <c r="AI999" s="239"/>
    </row>
    <row r="1000">
      <c r="AI1000" s="23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8" max="8" width="35.13"/>
  </cols>
  <sheetData>
    <row r="1">
      <c r="A1" s="240" t="s">
        <v>122</v>
      </c>
      <c r="B1" s="240" t="s">
        <v>1713</v>
      </c>
      <c r="C1" s="240" t="s">
        <v>1714</v>
      </c>
      <c r="D1" s="240" t="s">
        <v>1715</v>
      </c>
      <c r="E1" s="240" t="s">
        <v>1716</v>
      </c>
      <c r="F1" s="240" t="s">
        <v>1717</v>
      </c>
      <c r="G1" s="240" t="s">
        <v>1718</v>
      </c>
      <c r="H1" s="240" t="s">
        <v>1719</v>
      </c>
      <c r="I1" s="240" t="s">
        <v>71</v>
      </c>
      <c r="J1" s="240" t="s">
        <v>1720</v>
      </c>
      <c r="K1" s="240" t="s">
        <v>73</v>
      </c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</row>
    <row r="2">
      <c r="A2" s="95" t="s">
        <v>14236</v>
      </c>
      <c r="B2" s="76">
        <v>2.6105108E7</v>
      </c>
      <c r="C2" s="76" t="s">
        <v>1735</v>
      </c>
      <c r="D2" s="76">
        <v>3.8797508E7</v>
      </c>
      <c r="E2" s="76" t="s">
        <v>14237</v>
      </c>
      <c r="F2" s="76" t="s">
        <v>132</v>
      </c>
      <c r="G2" s="76">
        <v>25488.0</v>
      </c>
      <c r="H2" s="76" t="s">
        <v>14238</v>
      </c>
      <c r="I2" s="76">
        <v>7743457.0</v>
      </c>
      <c r="J2" s="76">
        <v>1.0</v>
      </c>
      <c r="K2" s="76" t="s">
        <v>9</v>
      </c>
    </row>
    <row r="3">
      <c r="A3" s="95" t="s">
        <v>14239</v>
      </c>
      <c r="B3" s="76">
        <v>2.6105108E7</v>
      </c>
      <c r="C3" s="76" t="s">
        <v>1732</v>
      </c>
      <c r="D3" s="76">
        <v>3.8797508E7</v>
      </c>
      <c r="E3" s="76" t="s">
        <v>14237</v>
      </c>
      <c r="F3" s="76" t="s">
        <v>132</v>
      </c>
      <c r="G3" s="76">
        <v>25488.0</v>
      </c>
      <c r="H3" s="76" t="s">
        <v>14238</v>
      </c>
      <c r="I3" s="76">
        <v>7743457.0</v>
      </c>
      <c r="J3" s="76">
        <v>1.0</v>
      </c>
      <c r="K3" s="76" t="s">
        <v>9</v>
      </c>
    </row>
    <row r="4">
      <c r="A4" s="95" t="s">
        <v>14240</v>
      </c>
      <c r="B4" s="76">
        <v>2.6105108E7</v>
      </c>
      <c r="C4" s="76" t="s">
        <v>1725</v>
      </c>
      <c r="D4" s="76">
        <v>3.8797508E7</v>
      </c>
      <c r="E4" s="76" t="s">
        <v>14237</v>
      </c>
      <c r="F4" s="76" t="s">
        <v>132</v>
      </c>
      <c r="G4" s="76">
        <v>25488.0</v>
      </c>
      <c r="H4" s="76" t="s">
        <v>14238</v>
      </c>
      <c r="I4" s="76">
        <v>7743457.0</v>
      </c>
      <c r="J4" s="76">
        <v>1.0</v>
      </c>
      <c r="K4" s="76" t="s">
        <v>9</v>
      </c>
    </row>
    <row r="5">
      <c r="A5" s="95" t="s">
        <v>14241</v>
      </c>
      <c r="B5" s="76">
        <v>2.6105448E7</v>
      </c>
      <c r="C5" s="76" t="s">
        <v>1735</v>
      </c>
      <c r="D5" s="76">
        <v>3.8797866E7</v>
      </c>
      <c r="E5" s="76" t="s">
        <v>14242</v>
      </c>
      <c r="F5" s="76" t="s">
        <v>132</v>
      </c>
      <c r="G5" s="76">
        <v>25488.0</v>
      </c>
      <c r="H5" s="76" t="s">
        <v>14238</v>
      </c>
      <c r="I5" s="76">
        <v>7743457.0</v>
      </c>
      <c r="J5" s="76">
        <v>1.0</v>
      </c>
      <c r="K5" s="76" t="s">
        <v>9</v>
      </c>
    </row>
    <row r="6">
      <c r="A6" s="95" t="s">
        <v>14243</v>
      </c>
      <c r="B6" s="76">
        <v>2.6105448E7</v>
      </c>
      <c r="C6" s="76" t="s">
        <v>1732</v>
      </c>
      <c r="D6" s="76">
        <v>3.8797866E7</v>
      </c>
      <c r="E6" s="76" t="s">
        <v>14242</v>
      </c>
      <c r="F6" s="76" t="s">
        <v>132</v>
      </c>
      <c r="G6" s="76">
        <v>25488.0</v>
      </c>
      <c r="H6" s="76" t="s">
        <v>14238</v>
      </c>
      <c r="I6" s="76">
        <v>7743457.0</v>
      </c>
      <c r="J6" s="76">
        <v>1.0</v>
      </c>
      <c r="K6" s="76" t="s">
        <v>9</v>
      </c>
    </row>
    <row r="7">
      <c r="A7" s="95" t="s">
        <v>14244</v>
      </c>
      <c r="B7" s="76">
        <v>2.6105448E7</v>
      </c>
      <c r="C7" s="76" t="s">
        <v>1725</v>
      </c>
      <c r="D7" s="76">
        <v>3.8797866E7</v>
      </c>
      <c r="E7" s="76" t="s">
        <v>14242</v>
      </c>
      <c r="F7" s="76" t="s">
        <v>132</v>
      </c>
      <c r="G7" s="76">
        <v>25488.0</v>
      </c>
      <c r="H7" s="76" t="s">
        <v>14238</v>
      </c>
      <c r="I7" s="76">
        <v>7743457.0</v>
      </c>
      <c r="J7" s="76">
        <v>1.0</v>
      </c>
      <c r="K7" s="76" t="s">
        <v>9</v>
      </c>
    </row>
    <row r="8">
      <c r="A8" s="95" t="s">
        <v>14245</v>
      </c>
      <c r="B8" s="76">
        <v>2.6105536E7</v>
      </c>
      <c r="C8" s="76" t="s">
        <v>1735</v>
      </c>
      <c r="D8" s="76">
        <v>3.879799E7</v>
      </c>
      <c r="E8" s="76" t="s">
        <v>14246</v>
      </c>
      <c r="F8" s="76" t="s">
        <v>132</v>
      </c>
      <c r="G8" s="76">
        <v>25488.0</v>
      </c>
      <c r="H8" s="76" t="s">
        <v>14238</v>
      </c>
      <c r="I8" s="76">
        <v>7743457.0</v>
      </c>
      <c r="J8" s="76">
        <v>1.0</v>
      </c>
      <c r="K8" s="76" t="s">
        <v>9</v>
      </c>
    </row>
    <row r="9">
      <c r="A9" s="95" t="s">
        <v>14247</v>
      </c>
      <c r="B9" s="76">
        <v>2.6105536E7</v>
      </c>
      <c r="C9" s="76" t="s">
        <v>1732</v>
      </c>
      <c r="D9" s="76">
        <v>3.879799E7</v>
      </c>
      <c r="E9" s="76" t="s">
        <v>14246</v>
      </c>
      <c r="F9" s="76" t="s">
        <v>132</v>
      </c>
      <c r="G9" s="76">
        <v>25488.0</v>
      </c>
      <c r="H9" s="76" t="s">
        <v>14238</v>
      </c>
      <c r="I9" s="76">
        <v>7743457.0</v>
      </c>
      <c r="J9" s="76">
        <v>1.0</v>
      </c>
      <c r="K9" s="76" t="s">
        <v>9</v>
      </c>
    </row>
    <row r="10">
      <c r="A10" s="95" t="s">
        <v>14248</v>
      </c>
      <c r="B10" s="76">
        <v>2.6105536E7</v>
      </c>
      <c r="C10" s="76" t="s">
        <v>1725</v>
      </c>
      <c r="D10" s="76">
        <v>3.879799E7</v>
      </c>
      <c r="E10" s="76" t="s">
        <v>14246</v>
      </c>
      <c r="F10" s="76" t="s">
        <v>132</v>
      </c>
      <c r="G10" s="76">
        <v>25488.0</v>
      </c>
      <c r="H10" s="76" t="s">
        <v>14238</v>
      </c>
      <c r="I10" s="76">
        <v>7743457.0</v>
      </c>
      <c r="J10" s="76">
        <v>1.0</v>
      </c>
      <c r="K10" s="76" t="s">
        <v>9</v>
      </c>
    </row>
    <row r="11">
      <c r="A11" s="95" t="s">
        <v>14249</v>
      </c>
      <c r="B11" s="76">
        <v>2.6106137E7</v>
      </c>
      <c r="C11" s="76" t="s">
        <v>1735</v>
      </c>
      <c r="D11" s="76">
        <v>3.8798568E7</v>
      </c>
      <c r="E11" s="76" t="s">
        <v>14250</v>
      </c>
      <c r="F11" s="76" t="s">
        <v>132</v>
      </c>
      <c r="G11" s="76">
        <v>25488.0</v>
      </c>
      <c r="H11" s="76" t="s">
        <v>14238</v>
      </c>
      <c r="I11" s="76">
        <v>7743457.0</v>
      </c>
      <c r="J11" s="76">
        <v>1.0</v>
      </c>
      <c r="K11" s="76" t="s">
        <v>9</v>
      </c>
    </row>
    <row r="12">
      <c r="A12" s="95" t="s">
        <v>14251</v>
      </c>
      <c r="B12" s="76">
        <v>2.6106137E7</v>
      </c>
      <c r="C12" s="76" t="s">
        <v>1732</v>
      </c>
      <c r="D12" s="76">
        <v>3.8798568E7</v>
      </c>
      <c r="E12" s="76" t="s">
        <v>14250</v>
      </c>
      <c r="F12" s="76" t="s">
        <v>132</v>
      </c>
      <c r="G12" s="76">
        <v>25488.0</v>
      </c>
      <c r="H12" s="76" t="s">
        <v>14238</v>
      </c>
      <c r="I12" s="76">
        <v>7743457.0</v>
      </c>
      <c r="J12" s="76">
        <v>1.0</v>
      </c>
      <c r="K12" s="76" t="s">
        <v>9</v>
      </c>
    </row>
    <row r="13">
      <c r="A13" s="95" t="s">
        <v>14252</v>
      </c>
      <c r="B13" s="76">
        <v>2.6106137E7</v>
      </c>
      <c r="C13" s="76" t="s">
        <v>1725</v>
      </c>
      <c r="D13" s="76">
        <v>3.8798568E7</v>
      </c>
      <c r="E13" s="76" t="s">
        <v>14250</v>
      </c>
      <c r="F13" s="76" t="s">
        <v>132</v>
      </c>
      <c r="G13" s="76">
        <v>25488.0</v>
      </c>
      <c r="H13" s="76" t="s">
        <v>14238</v>
      </c>
      <c r="I13" s="76">
        <v>7743457.0</v>
      </c>
      <c r="J13" s="76">
        <v>1.0</v>
      </c>
      <c r="K13" s="76" t="s">
        <v>9</v>
      </c>
    </row>
    <row r="14">
      <c r="A14" s="95" t="s">
        <v>14253</v>
      </c>
      <c r="B14" s="76">
        <v>2.6106535E7</v>
      </c>
      <c r="C14" s="76" t="s">
        <v>1735</v>
      </c>
      <c r="D14" s="76">
        <v>3.8799023E7</v>
      </c>
      <c r="E14" s="76" t="s">
        <v>14254</v>
      </c>
      <c r="F14" s="76" t="s">
        <v>132</v>
      </c>
      <c r="G14" s="76">
        <v>25488.0</v>
      </c>
      <c r="H14" s="76" t="s">
        <v>14238</v>
      </c>
      <c r="I14" s="76">
        <v>7743457.0</v>
      </c>
      <c r="J14" s="76">
        <v>1.0</v>
      </c>
      <c r="K14" s="76" t="s">
        <v>9</v>
      </c>
    </row>
    <row r="15">
      <c r="A15" s="95" t="s">
        <v>14255</v>
      </c>
      <c r="B15" s="76">
        <v>2.6106535E7</v>
      </c>
      <c r="C15" s="76" t="s">
        <v>1732</v>
      </c>
      <c r="D15" s="76">
        <v>3.8799023E7</v>
      </c>
      <c r="E15" s="76" t="s">
        <v>14254</v>
      </c>
      <c r="F15" s="76" t="s">
        <v>132</v>
      </c>
      <c r="G15" s="76">
        <v>25488.0</v>
      </c>
      <c r="H15" s="76" t="s">
        <v>14238</v>
      </c>
      <c r="I15" s="76">
        <v>7743457.0</v>
      </c>
      <c r="J15" s="76">
        <v>1.0</v>
      </c>
      <c r="K15" s="76" t="s">
        <v>9</v>
      </c>
    </row>
    <row r="16">
      <c r="A16" s="95" t="s">
        <v>14256</v>
      </c>
      <c r="B16" s="76">
        <v>2.6106535E7</v>
      </c>
      <c r="C16" s="76" t="s">
        <v>1725</v>
      </c>
      <c r="D16" s="76">
        <v>3.8799023E7</v>
      </c>
      <c r="E16" s="76" t="s">
        <v>14254</v>
      </c>
      <c r="F16" s="76" t="s">
        <v>132</v>
      </c>
      <c r="G16" s="76">
        <v>25488.0</v>
      </c>
      <c r="H16" s="76" t="s">
        <v>14238</v>
      </c>
      <c r="I16" s="76">
        <v>7743457.0</v>
      </c>
      <c r="J16" s="76">
        <v>1.0</v>
      </c>
      <c r="K16" s="76" t="s">
        <v>9</v>
      </c>
    </row>
    <row r="17">
      <c r="A17" s="95" t="s">
        <v>14257</v>
      </c>
      <c r="B17" s="76">
        <v>2.6106627E7</v>
      </c>
      <c r="C17" s="76" t="s">
        <v>1735</v>
      </c>
      <c r="D17" s="76">
        <v>3.8799124E7</v>
      </c>
      <c r="E17" s="76" t="s">
        <v>14258</v>
      </c>
      <c r="F17" s="76" t="s">
        <v>132</v>
      </c>
      <c r="G17" s="76">
        <v>25488.0</v>
      </c>
      <c r="H17" s="76" t="s">
        <v>14238</v>
      </c>
      <c r="I17" s="76">
        <v>7743457.0</v>
      </c>
      <c r="J17" s="76">
        <v>1.0</v>
      </c>
      <c r="K17" s="76" t="s">
        <v>9</v>
      </c>
    </row>
    <row r="18">
      <c r="A18" s="95" t="s">
        <v>14259</v>
      </c>
      <c r="B18" s="76">
        <v>2.6106627E7</v>
      </c>
      <c r="C18" s="76" t="s">
        <v>1732</v>
      </c>
      <c r="D18" s="76">
        <v>3.8799124E7</v>
      </c>
      <c r="E18" s="76" t="s">
        <v>14258</v>
      </c>
      <c r="F18" s="76" t="s">
        <v>132</v>
      </c>
      <c r="G18" s="76">
        <v>25488.0</v>
      </c>
      <c r="H18" s="76" t="s">
        <v>14238</v>
      </c>
      <c r="I18" s="76">
        <v>7743457.0</v>
      </c>
      <c r="J18" s="76">
        <v>1.0</v>
      </c>
      <c r="K18" s="76" t="s">
        <v>9</v>
      </c>
    </row>
    <row r="19">
      <c r="A19" s="95" t="s">
        <v>14260</v>
      </c>
      <c r="B19" s="76">
        <v>2.6106627E7</v>
      </c>
      <c r="C19" s="76" t="s">
        <v>1725</v>
      </c>
      <c r="D19" s="76">
        <v>3.8799124E7</v>
      </c>
      <c r="E19" s="76" t="s">
        <v>14258</v>
      </c>
      <c r="F19" s="76" t="s">
        <v>132</v>
      </c>
      <c r="G19" s="76">
        <v>25488.0</v>
      </c>
      <c r="H19" s="76" t="s">
        <v>14238</v>
      </c>
      <c r="I19" s="76">
        <v>7743457.0</v>
      </c>
      <c r="J19" s="76">
        <v>1.0</v>
      </c>
      <c r="K19" s="76" t="s">
        <v>9</v>
      </c>
    </row>
    <row r="20">
      <c r="A20" s="95" t="s">
        <v>14261</v>
      </c>
      <c r="B20" s="76">
        <v>2.6106909E7</v>
      </c>
      <c r="C20" s="76" t="s">
        <v>1735</v>
      </c>
      <c r="D20" s="76">
        <v>3.8799436E7</v>
      </c>
      <c r="E20" s="76" t="s">
        <v>14262</v>
      </c>
      <c r="F20" s="76" t="s">
        <v>132</v>
      </c>
      <c r="G20" s="76">
        <v>25488.0</v>
      </c>
      <c r="H20" s="76" t="s">
        <v>14238</v>
      </c>
      <c r="I20" s="76">
        <v>7743457.0</v>
      </c>
      <c r="J20" s="76">
        <v>1.0</v>
      </c>
      <c r="K20" s="76" t="s">
        <v>9</v>
      </c>
    </row>
    <row r="21">
      <c r="A21" s="95" t="s">
        <v>14263</v>
      </c>
      <c r="B21" s="76">
        <v>2.6106909E7</v>
      </c>
      <c r="C21" s="76" t="s">
        <v>1732</v>
      </c>
      <c r="D21" s="76">
        <v>3.8799436E7</v>
      </c>
      <c r="E21" s="76" t="s">
        <v>14262</v>
      </c>
      <c r="F21" s="76" t="s">
        <v>132</v>
      </c>
      <c r="G21" s="76">
        <v>25488.0</v>
      </c>
      <c r="H21" s="76" t="s">
        <v>14238</v>
      </c>
      <c r="I21" s="76">
        <v>7743457.0</v>
      </c>
      <c r="J21" s="76">
        <v>1.0</v>
      </c>
      <c r="K21" s="76" t="s">
        <v>9</v>
      </c>
    </row>
    <row r="22">
      <c r="A22" s="95" t="s">
        <v>14264</v>
      </c>
      <c r="B22" s="76">
        <v>2.6106909E7</v>
      </c>
      <c r="C22" s="76" t="s">
        <v>1725</v>
      </c>
      <c r="D22" s="76">
        <v>3.8799436E7</v>
      </c>
      <c r="E22" s="76" t="s">
        <v>14262</v>
      </c>
      <c r="F22" s="76" t="s">
        <v>132</v>
      </c>
      <c r="G22" s="76">
        <v>25488.0</v>
      </c>
      <c r="H22" s="76" t="s">
        <v>14238</v>
      </c>
      <c r="I22" s="76">
        <v>7743457.0</v>
      </c>
      <c r="J22" s="76">
        <v>1.0</v>
      </c>
      <c r="K22" s="76" t="s">
        <v>9</v>
      </c>
    </row>
    <row r="23">
      <c r="A23" s="95" t="s">
        <v>14265</v>
      </c>
      <c r="B23" s="76">
        <v>2.6106977E7</v>
      </c>
      <c r="C23" s="76" t="s">
        <v>1735</v>
      </c>
      <c r="D23" s="76">
        <v>3.8799514E7</v>
      </c>
      <c r="E23" s="76" t="s">
        <v>14266</v>
      </c>
      <c r="F23" s="76" t="s">
        <v>132</v>
      </c>
      <c r="G23" s="76">
        <v>26137.0</v>
      </c>
      <c r="H23" s="76" t="s">
        <v>87</v>
      </c>
      <c r="I23" s="76">
        <v>7743457.0</v>
      </c>
      <c r="J23" s="76">
        <v>1.0</v>
      </c>
      <c r="K23" s="76" t="s">
        <v>9</v>
      </c>
    </row>
    <row r="24">
      <c r="A24" s="95" t="s">
        <v>14267</v>
      </c>
      <c r="B24" s="76">
        <v>2.6106977E7</v>
      </c>
      <c r="C24" s="76" t="s">
        <v>1732</v>
      </c>
      <c r="D24" s="76">
        <v>3.8799514E7</v>
      </c>
      <c r="E24" s="76" t="s">
        <v>14266</v>
      </c>
      <c r="F24" s="76" t="s">
        <v>132</v>
      </c>
      <c r="G24" s="76">
        <v>26137.0</v>
      </c>
      <c r="H24" s="76" t="s">
        <v>87</v>
      </c>
      <c r="I24" s="76">
        <v>7743457.0</v>
      </c>
      <c r="J24" s="76">
        <v>1.0</v>
      </c>
      <c r="K24" s="76" t="s">
        <v>9</v>
      </c>
    </row>
    <row r="25">
      <c r="A25" s="95" t="s">
        <v>14268</v>
      </c>
      <c r="B25" s="76">
        <v>2.6106977E7</v>
      </c>
      <c r="C25" s="76" t="s">
        <v>1725</v>
      </c>
      <c r="D25" s="76">
        <v>3.8799514E7</v>
      </c>
      <c r="E25" s="76" t="s">
        <v>14266</v>
      </c>
      <c r="F25" s="76" t="s">
        <v>132</v>
      </c>
      <c r="G25" s="76">
        <v>26137.0</v>
      </c>
      <c r="H25" s="76" t="s">
        <v>87</v>
      </c>
      <c r="I25" s="76">
        <v>7743457.0</v>
      </c>
      <c r="J25" s="76">
        <v>1.0</v>
      </c>
      <c r="K25" s="76" t="s">
        <v>9</v>
      </c>
    </row>
    <row r="26">
      <c r="A26" s="95" t="s">
        <v>14269</v>
      </c>
      <c r="B26" s="76">
        <v>2.6107025E7</v>
      </c>
      <c r="C26" s="76" t="s">
        <v>1735</v>
      </c>
      <c r="D26" s="76">
        <v>3.879956E7</v>
      </c>
      <c r="E26" s="76" t="s">
        <v>14270</v>
      </c>
      <c r="F26" s="76" t="s">
        <v>132</v>
      </c>
      <c r="G26" s="76">
        <v>26137.0</v>
      </c>
      <c r="H26" s="76" t="s">
        <v>87</v>
      </c>
      <c r="I26" s="76">
        <v>7743457.0</v>
      </c>
      <c r="J26" s="76">
        <v>1.0</v>
      </c>
      <c r="K26" s="76" t="s">
        <v>9</v>
      </c>
    </row>
    <row r="27">
      <c r="A27" s="95" t="s">
        <v>14271</v>
      </c>
      <c r="B27" s="76">
        <v>2.6107025E7</v>
      </c>
      <c r="C27" s="76" t="s">
        <v>1732</v>
      </c>
      <c r="D27" s="76">
        <v>3.879956E7</v>
      </c>
      <c r="E27" s="76" t="s">
        <v>14270</v>
      </c>
      <c r="F27" s="76" t="s">
        <v>132</v>
      </c>
      <c r="G27" s="76">
        <v>26137.0</v>
      </c>
      <c r="H27" s="76" t="s">
        <v>87</v>
      </c>
      <c r="I27" s="76">
        <v>7743457.0</v>
      </c>
      <c r="J27" s="76">
        <v>1.0</v>
      </c>
      <c r="K27" s="76" t="s">
        <v>9</v>
      </c>
    </row>
    <row r="28">
      <c r="A28" s="95" t="s">
        <v>14272</v>
      </c>
      <c r="B28" s="76">
        <v>2.6107025E7</v>
      </c>
      <c r="C28" s="76" t="s">
        <v>1725</v>
      </c>
      <c r="D28" s="76">
        <v>3.879956E7</v>
      </c>
      <c r="E28" s="76" t="s">
        <v>14270</v>
      </c>
      <c r="F28" s="76" t="s">
        <v>132</v>
      </c>
      <c r="G28" s="76">
        <v>26137.0</v>
      </c>
      <c r="H28" s="76" t="s">
        <v>87</v>
      </c>
      <c r="I28" s="76">
        <v>7743457.0</v>
      </c>
      <c r="J28" s="76">
        <v>1.0</v>
      </c>
      <c r="K28" s="76" t="s">
        <v>9</v>
      </c>
    </row>
    <row r="29">
      <c r="A29" s="95" t="s">
        <v>14273</v>
      </c>
      <c r="B29" s="76">
        <v>2.6107247E7</v>
      </c>
      <c r="C29" s="76" t="s">
        <v>1735</v>
      </c>
      <c r="D29" s="76">
        <v>3.8799825E7</v>
      </c>
      <c r="E29" s="76" t="s">
        <v>14274</v>
      </c>
      <c r="F29" s="76" t="s">
        <v>132</v>
      </c>
      <c r="G29" s="76">
        <v>26137.0</v>
      </c>
      <c r="H29" s="76" t="s">
        <v>87</v>
      </c>
      <c r="I29" s="76">
        <v>7743457.0</v>
      </c>
      <c r="J29" s="76">
        <v>1.0</v>
      </c>
      <c r="K29" s="76" t="s">
        <v>9</v>
      </c>
    </row>
    <row r="30">
      <c r="A30" s="95" t="s">
        <v>14275</v>
      </c>
      <c r="B30" s="76">
        <v>2.6107247E7</v>
      </c>
      <c r="C30" s="76" t="s">
        <v>1732</v>
      </c>
      <c r="D30" s="76">
        <v>3.8799825E7</v>
      </c>
      <c r="E30" s="76" t="s">
        <v>14274</v>
      </c>
      <c r="F30" s="76" t="s">
        <v>132</v>
      </c>
      <c r="G30" s="76">
        <v>26137.0</v>
      </c>
      <c r="H30" s="76" t="s">
        <v>87</v>
      </c>
      <c r="I30" s="76">
        <v>7743457.0</v>
      </c>
      <c r="J30" s="76">
        <v>1.0</v>
      </c>
      <c r="K30" s="76" t="s">
        <v>9</v>
      </c>
    </row>
    <row r="31">
      <c r="A31" s="95" t="s">
        <v>14276</v>
      </c>
      <c r="B31" s="76">
        <v>2.6107247E7</v>
      </c>
      <c r="C31" s="76" t="s">
        <v>1725</v>
      </c>
      <c r="D31" s="76">
        <v>3.8799825E7</v>
      </c>
      <c r="E31" s="76" t="s">
        <v>14274</v>
      </c>
      <c r="F31" s="76" t="s">
        <v>132</v>
      </c>
      <c r="G31" s="76">
        <v>26137.0</v>
      </c>
      <c r="H31" s="76" t="s">
        <v>87</v>
      </c>
      <c r="I31" s="76">
        <v>7743457.0</v>
      </c>
      <c r="J31" s="76">
        <v>1.0</v>
      </c>
      <c r="K31" s="76" t="s">
        <v>9</v>
      </c>
    </row>
    <row r="32">
      <c r="A32" s="95" t="s">
        <v>14277</v>
      </c>
      <c r="B32" s="76">
        <v>2.6107445E7</v>
      </c>
      <c r="C32" s="76" t="s">
        <v>1735</v>
      </c>
      <c r="D32" s="76">
        <v>3.8800027E7</v>
      </c>
      <c r="E32" s="76" t="s">
        <v>14278</v>
      </c>
      <c r="F32" s="76" t="s">
        <v>132</v>
      </c>
      <c r="G32" s="76">
        <v>26137.0</v>
      </c>
      <c r="H32" s="76" t="s">
        <v>87</v>
      </c>
      <c r="I32" s="76">
        <v>7743457.0</v>
      </c>
      <c r="J32" s="76">
        <v>1.0</v>
      </c>
      <c r="K32" s="76" t="s">
        <v>9</v>
      </c>
    </row>
    <row r="33">
      <c r="A33" s="95" t="s">
        <v>14279</v>
      </c>
      <c r="B33" s="76">
        <v>2.6107445E7</v>
      </c>
      <c r="C33" s="76" t="s">
        <v>1732</v>
      </c>
      <c r="D33" s="76">
        <v>3.8800027E7</v>
      </c>
      <c r="E33" s="76" t="s">
        <v>14278</v>
      </c>
      <c r="F33" s="76" t="s">
        <v>132</v>
      </c>
      <c r="G33" s="76">
        <v>26137.0</v>
      </c>
      <c r="H33" s="76" t="s">
        <v>87</v>
      </c>
      <c r="I33" s="76">
        <v>7743457.0</v>
      </c>
      <c r="J33" s="76">
        <v>1.0</v>
      </c>
      <c r="K33" s="76" t="s">
        <v>9</v>
      </c>
    </row>
    <row r="34">
      <c r="A34" s="95" t="s">
        <v>14280</v>
      </c>
      <c r="B34" s="76">
        <v>2.6107445E7</v>
      </c>
      <c r="C34" s="76" t="s">
        <v>1725</v>
      </c>
      <c r="D34" s="76">
        <v>3.8800027E7</v>
      </c>
      <c r="E34" s="76" t="s">
        <v>14278</v>
      </c>
      <c r="F34" s="76" t="s">
        <v>132</v>
      </c>
      <c r="G34" s="76">
        <v>26137.0</v>
      </c>
      <c r="H34" s="76" t="s">
        <v>87</v>
      </c>
      <c r="I34" s="76">
        <v>7743457.0</v>
      </c>
      <c r="J34" s="76">
        <v>1.0</v>
      </c>
      <c r="K34" s="76" t="s">
        <v>9</v>
      </c>
    </row>
    <row r="35">
      <c r="A35" s="95" t="s">
        <v>14281</v>
      </c>
      <c r="B35" s="76">
        <v>2.610755E7</v>
      </c>
      <c r="C35" s="76" t="s">
        <v>1735</v>
      </c>
      <c r="D35" s="76">
        <v>3.8800149E7</v>
      </c>
      <c r="E35" s="76" t="s">
        <v>2671</v>
      </c>
      <c r="F35" s="76" t="s">
        <v>132</v>
      </c>
      <c r="G35" s="76">
        <v>26137.0</v>
      </c>
      <c r="H35" s="76" t="s">
        <v>87</v>
      </c>
      <c r="I35" s="76">
        <v>7743457.0</v>
      </c>
      <c r="J35" s="76">
        <v>1.0</v>
      </c>
      <c r="K35" s="76" t="s">
        <v>9</v>
      </c>
    </row>
    <row r="36">
      <c r="A36" s="95" t="s">
        <v>14282</v>
      </c>
      <c r="B36" s="76">
        <v>2.610755E7</v>
      </c>
      <c r="C36" s="76" t="s">
        <v>1732</v>
      </c>
      <c r="D36" s="76">
        <v>3.8800149E7</v>
      </c>
      <c r="E36" s="76" t="s">
        <v>2671</v>
      </c>
      <c r="F36" s="76" t="s">
        <v>132</v>
      </c>
      <c r="G36" s="76">
        <v>26137.0</v>
      </c>
      <c r="H36" s="76" t="s">
        <v>87</v>
      </c>
      <c r="I36" s="76">
        <v>7743457.0</v>
      </c>
      <c r="J36" s="76">
        <v>1.0</v>
      </c>
      <c r="K36" s="76" t="s">
        <v>9</v>
      </c>
    </row>
    <row r="37">
      <c r="A37" s="95" t="s">
        <v>14283</v>
      </c>
      <c r="B37" s="76">
        <v>2.610755E7</v>
      </c>
      <c r="C37" s="76" t="s">
        <v>1725</v>
      </c>
      <c r="D37" s="76">
        <v>3.8800149E7</v>
      </c>
      <c r="E37" s="76" t="s">
        <v>2671</v>
      </c>
      <c r="F37" s="76" t="s">
        <v>132</v>
      </c>
      <c r="G37" s="76">
        <v>26137.0</v>
      </c>
      <c r="H37" s="76" t="s">
        <v>87</v>
      </c>
      <c r="I37" s="76">
        <v>7743457.0</v>
      </c>
      <c r="J37" s="76">
        <v>1.0</v>
      </c>
      <c r="K37" s="76" t="s">
        <v>9</v>
      </c>
    </row>
    <row r="38">
      <c r="A38" s="95" t="s">
        <v>14284</v>
      </c>
      <c r="B38" s="76">
        <v>2.6108194E7</v>
      </c>
      <c r="C38" s="76" t="s">
        <v>1735</v>
      </c>
      <c r="D38" s="76">
        <v>3.8800942E7</v>
      </c>
      <c r="E38" s="76" t="s">
        <v>14285</v>
      </c>
      <c r="F38" s="76" t="s">
        <v>132</v>
      </c>
      <c r="G38" s="76">
        <v>26137.0</v>
      </c>
      <c r="H38" s="76" t="s">
        <v>87</v>
      </c>
      <c r="I38" s="76">
        <v>7743457.0</v>
      </c>
      <c r="J38" s="76">
        <v>1.0</v>
      </c>
      <c r="K38" s="76" t="s">
        <v>9</v>
      </c>
    </row>
    <row r="39">
      <c r="A39" s="95" t="s">
        <v>14286</v>
      </c>
      <c r="B39" s="76">
        <v>2.6108194E7</v>
      </c>
      <c r="C39" s="76" t="s">
        <v>1732</v>
      </c>
      <c r="D39" s="76">
        <v>3.8800942E7</v>
      </c>
      <c r="E39" s="76" t="s">
        <v>14285</v>
      </c>
      <c r="F39" s="76" t="s">
        <v>132</v>
      </c>
      <c r="G39" s="76">
        <v>26137.0</v>
      </c>
      <c r="H39" s="76" t="s">
        <v>87</v>
      </c>
      <c r="I39" s="76">
        <v>7743457.0</v>
      </c>
      <c r="J39" s="76">
        <v>1.0</v>
      </c>
      <c r="K39" s="76" t="s">
        <v>9</v>
      </c>
    </row>
    <row r="40">
      <c r="A40" s="95" t="s">
        <v>14287</v>
      </c>
      <c r="B40" s="76">
        <v>2.6108194E7</v>
      </c>
      <c r="C40" s="76" t="s">
        <v>1725</v>
      </c>
      <c r="D40" s="76">
        <v>3.8800942E7</v>
      </c>
      <c r="E40" s="76" t="s">
        <v>14285</v>
      </c>
      <c r="F40" s="76" t="s">
        <v>132</v>
      </c>
      <c r="G40" s="76">
        <v>26137.0</v>
      </c>
      <c r="H40" s="76" t="s">
        <v>87</v>
      </c>
      <c r="I40" s="76">
        <v>7743457.0</v>
      </c>
      <c r="J40" s="76">
        <v>1.0</v>
      </c>
      <c r="K40" s="76" t="s">
        <v>9</v>
      </c>
    </row>
    <row r="41">
      <c r="A41" s="95" t="s">
        <v>14288</v>
      </c>
      <c r="B41" s="76">
        <v>2.6108473E7</v>
      </c>
      <c r="C41" s="76" t="s">
        <v>1735</v>
      </c>
      <c r="D41" s="76">
        <v>3.8801254E7</v>
      </c>
      <c r="E41" s="76" t="s">
        <v>14289</v>
      </c>
      <c r="F41" s="76" t="s">
        <v>132</v>
      </c>
      <c r="G41" s="76">
        <v>26137.0</v>
      </c>
      <c r="H41" s="76" t="s">
        <v>87</v>
      </c>
      <c r="I41" s="76">
        <v>7743457.0</v>
      </c>
      <c r="J41" s="76">
        <v>1.0</v>
      </c>
      <c r="K41" s="76" t="s">
        <v>9</v>
      </c>
    </row>
    <row r="42">
      <c r="A42" s="95" t="s">
        <v>14290</v>
      </c>
      <c r="B42" s="76">
        <v>2.6108473E7</v>
      </c>
      <c r="C42" s="76" t="s">
        <v>1732</v>
      </c>
      <c r="D42" s="76">
        <v>3.8801254E7</v>
      </c>
      <c r="E42" s="76" t="s">
        <v>14289</v>
      </c>
      <c r="F42" s="76" t="s">
        <v>132</v>
      </c>
      <c r="G42" s="76">
        <v>26137.0</v>
      </c>
      <c r="H42" s="76" t="s">
        <v>87</v>
      </c>
      <c r="I42" s="76">
        <v>7743457.0</v>
      </c>
      <c r="J42" s="76">
        <v>1.0</v>
      </c>
      <c r="K42" s="76" t="s">
        <v>9</v>
      </c>
    </row>
    <row r="43">
      <c r="A43" s="95" t="s">
        <v>14291</v>
      </c>
      <c r="B43" s="76">
        <v>2.6108473E7</v>
      </c>
      <c r="C43" s="76" t="s">
        <v>1725</v>
      </c>
      <c r="D43" s="76">
        <v>3.8801254E7</v>
      </c>
      <c r="E43" s="76" t="s">
        <v>14289</v>
      </c>
      <c r="F43" s="76" t="s">
        <v>132</v>
      </c>
      <c r="G43" s="76">
        <v>26137.0</v>
      </c>
      <c r="H43" s="76" t="s">
        <v>87</v>
      </c>
      <c r="I43" s="76">
        <v>7743457.0</v>
      </c>
      <c r="J43" s="76">
        <v>1.0</v>
      </c>
      <c r="K43" s="76" t="s">
        <v>9</v>
      </c>
    </row>
    <row r="44">
      <c r="A44" s="95" t="s">
        <v>14292</v>
      </c>
      <c r="B44" s="76">
        <v>2.6108477E7</v>
      </c>
      <c r="C44" s="76" t="s">
        <v>1735</v>
      </c>
      <c r="D44" s="76">
        <v>3.8801257E7</v>
      </c>
      <c r="E44" s="76" t="s">
        <v>14293</v>
      </c>
      <c r="F44" s="76" t="s">
        <v>132</v>
      </c>
      <c r="G44" s="76">
        <v>26137.0</v>
      </c>
      <c r="H44" s="76" t="s">
        <v>87</v>
      </c>
      <c r="I44" s="76">
        <v>7743457.0</v>
      </c>
      <c r="J44" s="76">
        <v>1.0</v>
      </c>
      <c r="K44" s="76" t="s">
        <v>9</v>
      </c>
    </row>
    <row r="45">
      <c r="A45" s="95" t="s">
        <v>14294</v>
      </c>
      <c r="B45" s="76">
        <v>2.6108477E7</v>
      </c>
      <c r="C45" s="76" t="s">
        <v>1732</v>
      </c>
      <c r="D45" s="76">
        <v>3.8801257E7</v>
      </c>
      <c r="E45" s="76" t="s">
        <v>14293</v>
      </c>
      <c r="F45" s="76" t="s">
        <v>132</v>
      </c>
      <c r="G45" s="76">
        <v>26137.0</v>
      </c>
      <c r="H45" s="76" t="s">
        <v>87</v>
      </c>
      <c r="I45" s="76">
        <v>7743457.0</v>
      </c>
      <c r="J45" s="76">
        <v>1.0</v>
      </c>
      <c r="K45" s="76" t="s">
        <v>9</v>
      </c>
    </row>
    <row r="46">
      <c r="A46" s="95" t="s">
        <v>14295</v>
      </c>
      <c r="B46" s="76">
        <v>2.6108477E7</v>
      </c>
      <c r="C46" s="76" t="s">
        <v>1725</v>
      </c>
      <c r="D46" s="76">
        <v>3.8801257E7</v>
      </c>
      <c r="E46" s="76" t="s">
        <v>14293</v>
      </c>
      <c r="F46" s="76" t="s">
        <v>132</v>
      </c>
      <c r="G46" s="76">
        <v>26137.0</v>
      </c>
      <c r="H46" s="76" t="s">
        <v>87</v>
      </c>
      <c r="I46" s="76">
        <v>7743457.0</v>
      </c>
      <c r="J46" s="76">
        <v>1.0</v>
      </c>
      <c r="K46" s="76" t="s">
        <v>9</v>
      </c>
    </row>
    <row r="47">
      <c r="A47" s="95" t="s">
        <v>14296</v>
      </c>
      <c r="B47" s="76">
        <v>2.6108538E7</v>
      </c>
      <c r="C47" s="76" t="s">
        <v>1735</v>
      </c>
      <c r="D47" s="76">
        <v>3.8801314E7</v>
      </c>
      <c r="E47" s="76" t="s">
        <v>14297</v>
      </c>
      <c r="F47" s="76" t="s">
        <v>132</v>
      </c>
      <c r="G47" s="76">
        <v>25488.0</v>
      </c>
      <c r="H47" s="76" t="s">
        <v>14238</v>
      </c>
      <c r="I47" s="76">
        <v>7743457.0</v>
      </c>
      <c r="J47" s="76">
        <v>1.0</v>
      </c>
      <c r="K47" s="76" t="s">
        <v>9</v>
      </c>
    </row>
    <row r="48">
      <c r="A48" s="95" t="s">
        <v>14298</v>
      </c>
      <c r="B48" s="76">
        <v>2.6108538E7</v>
      </c>
      <c r="C48" s="76" t="s">
        <v>1732</v>
      </c>
      <c r="D48" s="76">
        <v>3.8801314E7</v>
      </c>
      <c r="E48" s="76" t="s">
        <v>14297</v>
      </c>
      <c r="F48" s="76" t="s">
        <v>132</v>
      </c>
      <c r="G48" s="76">
        <v>25488.0</v>
      </c>
      <c r="H48" s="76" t="s">
        <v>14238</v>
      </c>
      <c r="I48" s="76">
        <v>7743457.0</v>
      </c>
      <c r="J48" s="76">
        <v>1.0</v>
      </c>
      <c r="K48" s="76" t="s">
        <v>9</v>
      </c>
    </row>
    <row r="49">
      <c r="A49" s="95" t="s">
        <v>14299</v>
      </c>
      <c r="B49" s="76">
        <v>2.6108538E7</v>
      </c>
      <c r="C49" s="76" t="s">
        <v>1725</v>
      </c>
      <c r="D49" s="76">
        <v>3.8801314E7</v>
      </c>
      <c r="E49" s="76" t="s">
        <v>14297</v>
      </c>
      <c r="F49" s="76" t="s">
        <v>132</v>
      </c>
      <c r="G49" s="76">
        <v>25488.0</v>
      </c>
      <c r="H49" s="76" t="s">
        <v>14238</v>
      </c>
      <c r="I49" s="76">
        <v>7743457.0</v>
      </c>
      <c r="J49" s="76">
        <v>1.0</v>
      </c>
      <c r="K49" s="76" t="s">
        <v>9</v>
      </c>
    </row>
    <row r="50">
      <c r="A50" s="95" t="s">
        <v>14300</v>
      </c>
      <c r="B50" s="76">
        <v>2.6108882E7</v>
      </c>
      <c r="C50" s="76" t="s">
        <v>1735</v>
      </c>
      <c r="D50" s="76">
        <v>3.8801733E7</v>
      </c>
      <c r="E50" s="76" t="s">
        <v>10621</v>
      </c>
      <c r="F50" s="76" t="s">
        <v>132</v>
      </c>
      <c r="G50" s="76">
        <v>25488.0</v>
      </c>
      <c r="H50" s="76" t="s">
        <v>14238</v>
      </c>
      <c r="I50" s="76">
        <v>7743457.0</v>
      </c>
      <c r="J50" s="76">
        <v>1.0</v>
      </c>
      <c r="K50" s="76" t="s">
        <v>9</v>
      </c>
    </row>
    <row r="51">
      <c r="A51" s="95" t="s">
        <v>14301</v>
      </c>
      <c r="B51" s="76">
        <v>2.6108882E7</v>
      </c>
      <c r="C51" s="76" t="s">
        <v>1732</v>
      </c>
      <c r="D51" s="76">
        <v>3.8801733E7</v>
      </c>
      <c r="E51" s="76" t="s">
        <v>10621</v>
      </c>
      <c r="F51" s="76" t="s">
        <v>132</v>
      </c>
      <c r="G51" s="76">
        <v>25488.0</v>
      </c>
      <c r="H51" s="76" t="s">
        <v>14238</v>
      </c>
      <c r="I51" s="76">
        <v>7743457.0</v>
      </c>
      <c r="J51" s="76">
        <v>1.0</v>
      </c>
      <c r="K51" s="76" t="s">
        <v>9</v>
      </c>
    </row>
    <row r="52">
      <c r="A52" s="95" t="s">
        <v>14302</v>
      </c>
      <c r="B52" s="76">
        <v>2.6108882E7</v>
      </c>
      <c r="C52" s="76" t="s">
        <v>1725</v>
      </c>
      <c r="D52" s="76">
        <v>3.8801733E7</v>
      </c>
      <c r="E52" s="76" t="s">
        <v>10621</v>
      </c>
      <c r="F52" s="76" t="s">
        <v>132</v>
      </c>
      <c r="G52" s="76">
        <v>25488.0</v>
      </c>
      <c r="H52" s="76" t="s">
        <v>14238</v>
      </c>
      <c r="I52" s="76">
        <v>7743457.0</v>
      </c>
      <c r="J52" s="76">
        <v>1.0</v>
      </c>
      <c r="K52" s="76" t="s">
        <v>9</v>
      </c>
    </row>
    <row r="53">
      <c r="A53" s="95" t="s">
        <v>14303</v>
      </c>
      <c r="B53" s="76">
        <v>2.6108975E7</v>
      </c>
      <c r="C53" s="76" t="s">
        <v>1735</v>
      </c>
      <c r="D53" s="76">
        <v>3.880186E7</v>
      </c>
      <c r="E53" s="76" t="s">
        <v>14304</v>
      </c>
      <c r="F53" s="76" t="s">
        <v>132</v>
      </c>
      <c r="G53" s="76">
        <v>25488.0</v>
      </c>
      <c r="H53" s="76" t="s">
        <v>14238</v>
      </c>
      <c r="I53" s="76">
        <v>7743457.0</v>
      </c>
      <c r="J53" s="76">
        <v>1.0</v>
      </c>
      <c r="K53" s="76" t="s">
        <v>9</v>
      </c>
    </row>
    <row r="54">
      <c r="A54" s="95" t="s">
        <v>14305</v>
      </c>
      <c r="B54" s="76">
        <v>2.6108975E7</v>
      </c>
      <c r="C54" s="76" t="s">
        <v>1732</v>
      </c>
      <c r="D54" s="76">
        <v>3.880186E7</v>
      </c>
      <c r="E54" s="76" t="s">
        <v>14304</v>
      </c>
      <c r="F54" s="76" t="s">
        <v>132</v>
      </c>
      <c r="G54" s="76">
        <v>25488.0</v>
      </c>
      <c r="H54" s="76" t="s">
        <v>14238</v>
      </c>
      <c r="I54" s="76">
        <v>7743457.0</v>
      </c>
      <c r="J54" s="76">
        <v>1.0</v>
      </c>
      <c r="K54" s="76" t="s">
        <v>9</v>
      </c>
    </row>
    <row r="55">
      <c r="A55" s="95" t="s">
        <v>14306</v>
      </c>
      <c r="B55" s="76">
        <v>2.6108975E7</v>
      </c>
      <c r="C55" s="76" t="s">
        <v>1725</v>
      </c>
      <c r="D55" s="76">
        <v>3.880186E7</v>
      </c>
      <c r="E55" s="76" t="s">
        <v>14304</v>
      </c>
      <c r="F55" s="76" t="s">
        <v>132</v>
      </c>
      <c r="G55" s="76">
        <v>25488.0</v>
      </c>
      <c r="H55" s="76" t="s">
        <v>14238</v>
      </c>
      <c r="I55" s="76">
        <v>7743457.0</v>
      </c>
      <c r="J55" s="76">
        <v>1.0</v>
      </c>
      <c r="K55" s="76" t="s">
        <v>9</v>
      </c>
    </row>
    <row r="56">
      <c r="A56" s="95" t="s">
        <v>14307</v>
      </c>
      <c r="B56" s="76">
        <v>2.6109409E7</v>
      </c>
      <c r="C56" s="76" t="s">
        <v>1735</v>
      </c>
      <c r="D56" s="76">
        <v>3.8802306E7</v>
      </c>
      <c r="E56" s="76" t="s">
        <v>14308</v>
      </c>
      <c r="F56" s="76" t="s">
        <v>132</v>
      </c>
      <c r="G56" s="76">
        <v>25488.0</v>
      </c>
      <c r="H56" s="76" t="s">
        <v>14238</v>
      </c>
      <c r="I56" s="76">
        <v>7743457.0</v>
      </c>
      <c r="J56" s="76">
        <v>1.0</v>
      </c>
      <c r="K56" s="76" t="s">
        <v>9</v>
      </c>
    </row>
    <row r="57">
      <c r="A57" s="95" t="s">
        <v>14309</v>
      </c>
      <c r="B57" s="76">
        <v>2.6109409E7</v>
      </c>
      <c r="C57" s="76" t="s">
        <v>1732</v>
      </c>
      <c r="D57" s="76">
        <v>3.8802306E7</v>
      </c>
      <c r="E57" s="76" t="s">
        <v>14308</v>
      </c>
      <c r="F57" s="76" t="s">
        <v>132</v>
      </c>
      <c r="G57" s="76">
        <v>25488.0</v>
      </c>
      <c r="H57" s="76" t="s">
        <v>14238</v>
      </c>
      <c r="I57" s="76">
        <v>7743457.0</v>
      </c>
      <c r="J57" s="76">
        <v>1.0</v>
      </c>
      <c r="K57" s="76" t="s">
        <v>9</v>
      </c>
    </row>
    <row r="58">
      <c r="A58" s="95" t="s">
        <v>14310</v>
      </c>
      <c r="B58" s="76">
        <v>2.6109409E7</v>
      </c>
      <c r="C58" s="76" t="s">
        <v>1725</v>
      </c>
      <c r="D58" s="76">
        <v>3.8802306E7</v>
      </c>
      <c r="E58" s="76" t="s">
        <v>14308</v>
      </c>
      <c r="F58" s="76" t="s">
        <v>132</v>
      </c>
      <c r="G58" s="76">
        <v>25488.0</v>
      </c>
      <c r="H58" s="76" t="s">
        <v>14238</v>
      </c>
      <c r="I58" s="76">
        <v>7743457.0</v>
      </c>
      <c r="J58" s="76">
        <v>1.0</v>
      </c>
      <c r="K58" s="76" t="s">
        <v>9</v>
      </c>
    </row>
    <row r="59">
      <c r="A59" s="95" t="s">
        <v>14311</v>
      </c>
      <c r="B59" s="76">
        <v>2.6122469E7</v>
      </c>
      <c r="C59" s="76" t="s">
        <v>1735</v>
      </c>
      <c r="D59" s="76">
        <v>3.8835815E7</v>
      </c>
      <c r="E59" s="76" t="s">
        <v>13881</v>
      </c>
      <c r="F59" s="76" t="s">
        <v>132</v>
      </c>
      <c r="G59" s="76">
        <v>23599.0</v>
      </c>
      <c r="H59" s="76" t="s">
        <v>1944</v>
      </c>
      <c r="I59" s="76">
        <v>7755891.0</v>
      </c>
      <c r="J59" s="76">
        <v>1.0</v>
      </c>
      <c r="K59" s="76" t="s">
        <v>82</v>
      </c>
    </row>
    <row r="60">
      <c r="A60" s="95" t="s">
        <v>14312</v>
      </c>
      <c r="B60" s="76">
        <v>2.6122469E7</v>
      </c>
      <c r="C60" s="76" t="s">
        <v>1732</v>
      </c>
      <c r="D60" s="76">
        <v>3.8835815E7</v>
      </c>
      <c r="E60" s="76" t="s">
        <v>13881</v>
      </c>
      <c r="F60" s="76" t="s">
        <v>132</v>
      </c>
      <c r="G60" s="76">
        <v>23599.0</v>
      </c>
      <c r="H60" s="76" t="s">
        <v>1944</v>
      </c>
      <c r="I60" s="76">
        <v>7755891.0</v>
      </c>
      <c r="J60" s="76">
        <v>1.0</v>
      </c>
      <c r="K60" s="76" t="s">
        <v>82</v>
      </c>
    </row>
    <row r="61">
      <c r="A61" s="95" t="s">
        <v>14313</v>
      </c>
      <c r="B61" s="76">
        <v>2.6122469E7</v>
      </c>
      <c r="C61" s="76" t="s">
        <v>1725</v>
      </c>
      <c r="D61" s="76">
        <v>3.8835815E7</v>
      </c>
      <c r="E61" s="76" t="s">
        <v>13881</v>
      </c>
      <c r="F61" s="76" t="s">
        <v>132</v>
      </c>
      <c r="G61" s="76">
        <v>23599.0</v>
      </c>
      <c r="H61" s="76" t="s">
        <v>1944</v>
      </c>
      <c r="I61" s="76">
        <v>7755891.0</v>
      </c>
      <c r="J61" s="76">
        <v>1.0</v>
      </c>
      <c r="K61" s="76" t="s">
        <v>82</v>
      </c>
    </row>
    <row r="62">
      <c r="A62" s="95" t="s">
        <v>14314</v>
      </c>
      <c r="B62" s="76">
        <v>2.6122532E7</v>
      </c>
      <c r="C62" s="76" t="s">
        <v>1735</v>
      </c>
      <c r="D62" s="76">
        <v>3.8835948E7</v>
      </c>
      <c r="E62" s="76" t="s">
        <v>14315</v>
      </c>
      <c r="F62" s="76" t="s">
        <v>132</v>
      </c>
      <c r="G62" s="76">
        <v>23599.0</v>
      </c>
      <c r="H62" s="76" t="s">
        <v>1944</v>
      </c>
      <c r="I62" s="76">
        <v>7755891.0</v>
      </c>
      <c r="J62" s="76">
        <v>1.0</v>
      </c>
      <c r="K62" s="76" t="s">
        <v>82</v>
      </c>
    </row>
    <row r="63">
      <c r="A63" s="95" t="s">
        <v>14316</v>
      </c>
      <c r="B63" s="76">
        <v>2.6122532E7</v>
      </c>
      <c r="C63" s="76" t="s">
        <v>1732</v>
      </c>
      <c r="D63" s="76">
        <v>3.8835948E7</v>
      </c>
      <c r="E63" s="76" t="s">
        <v>14315</v>
      </c>
      <c r="F63" s="76" t="s">
        <v>132</v>
      </c>
      <c r="G63" s="76">
        <v>23599.0</v>
      </c>
      <c r="H63" s="76" t="s">
        <v>1944</v>
      </c>
      <c r="I63" s="76">
        <v>7755891.0</v>
      </c>
      <c r="J63" s="76">
        <v>1.0</v>
      </c>
      <c r="K63" s="76" t="s">
        <v>82</v>
      </c>
    </row>
    <row r="64">
      <c r="A64" s="95" t="s">
        <v>14317</v>
      </c>
      <c r="B64" s="76">
        <v>2.6122532E7</v>
      </c>
      <c r="C64" s="76" t="s">
        <v>1725</v>
      </c>
      <c r="D64" s="76">
        <v>3.8835948E7</v>
      </c>
      <c r="E64" s="76" t="s">
        <v>14315</v>
      </c>
      <c r="F64" s="76" t="s">
        <v>132</v>
      </c>
      <c r="G64" s="76">
        <v>23599.0</v>
      </c>
      <c r="H64" s="76" t="s">
        <v>1944</v>
      </c>
      <c r="I64" s="76">
        <v>7755891.0</v>
      </c>
      <c r="J64" s="76">
        <v>1.0</v>
      </c>
      <c r="K64" s="76" t="s">
        <v>82</v>
      </c>
    </row>
    <row r="65">
      <c r="A65" s="95" t="s">
        <v>14318</v>
      </c>
      <c r="B65" s="76">
        <v>2.6122537E7</v>
      </c>
      <c r="C65" s="76" t="s">
        <v>1735</v>
      </c>
      <c r="D65" s="76">
        <v>3.8835962E7</v>
      </c>
      <c r="E65" s="76" t="s">
        <v>14319</v>
      </c>
      <c r="F65" s="76" t="s">
        <v>129</v>
      </c>
      <c r="G65" s="76">
        <v>23598.0</v>
      </c>
      <c r="H65" s="76" t="s">
        <v>1733</v>
      </c>
      <c r="I65" s="76">
        <v>7755891.0</v>
      </c>
      <c r="J65" s="76">
        <v>1.0</v>
      </c>
      <c r="K65" s="76" t="s">
        <v>82</v>
      </c>
    </row>
    <row r="66">
      <c r="A66" s="95" t="s">
        <v>14320</v>
      </c>
      <c r="B66" s="76">
        <v>2.6122537E7</v>
      </c>
      <c r="C66" s="76" t="s">
        <v>1732</v>
      </c>
      <c r="D66" s="76">
        <v>3.8835962E7</v>
      </c>
      <c r="E66" s="76" t="s">
        <v>14319</v>
      </c>
      <c r="F66" s="76" t="s">
        <v>129</v>
      </c>
      <c r="G66" s="76">
        <v>23598.0</v>
      </c>
      <c r="H66" s="76" t="s">
        <v>1733</v>
      </c>
      <c r="I66" s="76">
        <v>7755891.0</v>
      </c>
      <c r="J66" s="76">
        <v>1.0</v>
      </c>
      <c r="K66" s="76" t="s">
        <v>82</v>
      </c>
    </row>
    <row r="67">
      <c r="A67" s="95" t="s">
        <v>14321</v>
      </c>
      <c r="B67" s="76">
        <v>2.6122537E7</v>
      </c>
      <c r="C67" s="76" t="s">
        <v>1725</v>
      </c>
      <c r="D67" s="76">
        <v>3.8835962E7</v>
      </c>
      <c r="E67" s="76" t="s">
        <v>14319</v>
      </c>
      <c r="F67" s="76" t="s">
        <v>129</v>
      </c>
      <c r="G67" s="76">
        <v>23598.0</v>
      </c>
      <c r="H67" s="76" t="s">
        <v>1733</v>
      </c>
      <c r="I67" s="76">
        <v>7755891.0</v>
      </c>
      <c r="J67" s="76">
        <v>1.0</v>
      </c>
      <c r="K67" s="76" t="s">
        <v>82</v>
      </c>
    </row>
    <row r="68">
      <c r="A68" s="95" t="s">
        <v>14322</v>
      </c>
      <c r="B68" s="76">
        <v>2.6122543E7</v>
      </c>
      <c r="C68" s="76" t="s">
        <v>1735</v>
      </c>
      <c r="D68" s="76">
        <v>3.8835969E7</v>
      </c>
      <c r="E68" s="76" t="s">
        <v>14323</v>
      </c>
      <c r="F68" s="76" t="s">
        <v>132</v>
      </c>
      <c r="G68" s="76">
        <v>23599.0</v>
      </c>
      <c r="H68" s="76" t="s">
        <v>1944</v>
      </c>
      <c r="I68" s="76">
        <v>7755891.0</v>
      </c>
      <c r="J68" s="76">
        <v>1.0</v>
      </c>
      <c r="K68" s="76" t="s">
        <v>82</v>
      </c>
    </row>
    <row r="69">
      <c r="A69" s="95" t="s">
        <v>14324</v>
      </c>
      <c r="B69" s="76">
        <v>2.6122543E7</v>
      </c>
      <c r="C69" s="76" t="s">
        <v>1732</v>
      </c>
      <c r="D69" s="76">
        <v>3.8835969E7</v>
      </c>
      <c r="E69" s="76" t="s">
        <v>14323</v>
      </c>
      <c r="F69" s="76" t="s">
        <v>132</v>
      </c>
      <c r="G69" s="76">
        <v>23599.0</v>
      </c>
      <c r="H69" s="76" t="s">
        <v>1944</v>
      </c>
      <c r="I69" s="76">
        <v>7755891.0</v>
      </c>
      <c r="J69" s="76">
        <v>1.0</v>
      </c>
      <c r="K69" s="76" t="s">
        <v>82</v>
      </c>
    </row>
    <row r="70">
      <c r="A70" s="95" t="s">
        <v>14325</v>
      </c>
      <c r="B70" s="76">
        <v>2.6122543E7</v>
      </c>
      <c r="C70" s="76" t="s">
        <v>1725</v>
      </c>
      <c r="D70" s="76">
        <v>3.8835969E7</v>
      </c>
      <c r="E70" s="76" t="s">
        <v>14323</v>
      </c>
      <c r="F70" s="76" t="s">
        <v>132</v>
      </c>
      <c r="G70" s="76">
        <v>23599.0</v>
      </c>
      <c r="H70" s="76" t="s">
        <v>1944</v>
      </c>
      <c r="I70" s="76">
        <v>7755891.0</v>
      </c>
      <c r="J70" s="76">
        <v>1.0</v>
      </c>
      <c r="K70" s="76" t="s">
        <v>82</v>
      </c>
    </row>
    <row r="71">
      <c r="A71" s="95" t="s">
        <v>14326</v>
      </c>
      <c r="B71" s="76">
        <v>2.6122553E7</v>
      </c>
      <c r="C71" s="76" t="s">
        <v>1735</v>
      </c>
      <c r="D71" s="76">
        <v>3.8835997E7</v>
      </c>
      <c r="E71" s="76" t="s">
        <v>14327</v>
      </c>
      <c r="F71" s="76" t="s">
        <v>129</v>
      </c>
      <c r="G71" s="76">
        <v>23598.0</v>
      </c>
      <c r="H71" s="76" t="s">
        <v>1733</v>
      </c>
      <c r="I71" s="76">
        <v>7743457.0</v>
      </c>
      <c r="J71" s="76">
        <v>1.0</v>
      </c>
      <c r="K71" s="76" t="s">
        <v>9</v>
      </c>
    </row>
    <row r="72">
      <c r="A72" s="95" t="s">
        <v>14328</v>
      </c>
      <c r="B72" s="76">
        <v>2.6122553E7</v>
      </c>
      <c r="C72" s="76" t="s">
        <v>1732</v>
      </c>
      <c r="D72" s="76">
        <v>3.8835997E7</v>
      </c>
      <c r="E72" s="76" t="s">
        <v>14327</v>
      </c>
      <c r="F72" s="76" t="s">
        <v>129</v>
      </c>
      <c r="G72" s="76">
        <v>23598.0</v>
      </c>
      <c r="H72" s="76" t="s">
        <v>1733</v>
      </c>
      <c r="I72" s="76">
        <v>7743457.0</v>
      </c>
      <c r="J72" s="76">
        <v>1.0</v>
      </c>
      <c r="K72" s="76" t="s">
        <v>9</v>
      </c>
    </row>
    <row r="73">
      <c r="A73" s="95" t="s">
        <v>14329</v>
      </c>
      <c r="B73" s="76">
        <v>2.6122553E7</v>
      </c>
      <c r="C73" s="76" t="s">
        <v>1725</v>
      </c>
      <c r="D73" s="76">
        <v>3.8835997E7</v>
      </c>
      <c r="E73" s="76" t="s">
        <v>14327</v>
      </c>
      <c r="F73" s="76" t="s">
        <v>129</v>
      </c>
      <c r="G73" s="76">
        <v>23598.0</v>
      </c>
      <c r="H73" s="76" t="s">
        <v>1733</v>
      </c>
      <c r="I73" s="76">
        <v>7743457.0</v>
      </c>
      <c r="J73" s="76">
        <v>1.0</v>
      </c>
      <c r="K73" s="76" t="s">
        <v>9</v>
      </c>
    </row>
    <row r="74">
      <c r="A74" s="95" t="s">
        <v>14330</v>
      </c>
      <c r="B74" s="76">
        <v>2.6123119E7</v>
      </c>
      <c r="C74" s="76" t="s">
        <v>1735</v>
      </c>
      <c r="D74" s="76">
        <v>3.8836742E7</v>
      </c>
      <c r="E74" s="76" t="s">
        <v>14331</v>
      </c>
      <c r="F74" s="76" t="s">
        <v>132</v>
      </c>
      <c r="G74" s="76">
        <v>24379.0</v>
      </c>
      <c r="H74" s="76" t="s">
        <v>1779</v>
      </c>
      <c r="I74" s="76">
        <v>7743457.0</v>
      </c>
      <c r="J74" s="76">
        <v>1.0</v>
      </c>
      <c r="K74" s="76" t="s">
        <v>9</v>
      </c>
    </row>
    <row r="75">
      <c r="A75" s="95" t="s">
        <v>14332</v>
      </c>
      <c r="B75" s="76">
        <v>2.6123119E7</v>
      </c>
      <c r="C75" s="76" t="s">
        <v>1732</v>
      </c>
      <c r="D75" s="76">
        <v>3.8836742E7</v>
      </c>
      <c r="E75" s="76" t="s">
        <v>14331</v>
      </c>
      <c r="F75" s="76" t="s">
        <v>132</v>
      </c>
      <c r="G75" s="76">
        <v>24379.0</v>
      </c>
      <c r="H75" s="76" t="s">
        <v>1779</v>
      </c>
      <c r="I75" s="76">
        <v>7743457.0</v>
      </c>
      <c r="J75" s="76">
        <v>1.0</v>
      </c>
      <c r="K75" s="76" t="s">
        <v>9</v>
      </c>
    </row>
    <row r="76">
      <c r="A76" s="95" t="s">
        <v>14333</v>
      </c>
      <c r="B76" s="76">
        <v>2.6123119E7</v>
      </c>
      <c r="C76" s="76" t="s">
        <v>1725</v>
      </c>
      <c r="D76" s="76">
        <v>3.8836742E7</v>
      </c>
      <c r="E76" s="76" t="s">
        <v>14331</v>
      </c>
      <c r="F76" s="76" t="s">
        <v>132</v>
      </c>
      <c r="G76" s="76">
        <v>24379.0</v>
      </c>
      <c r="H76" s="76" t="s">
        <v>1779</v>
      </c>
      <c r="I76" s="76">
        <v>7743457.0</v>
      </c>
      <c r="J76" s="76">
        <v>1.0</v>
      </c>
      <c r="K76" s="76" t="s">
        <v>9</v>
      </c>
    </row>
    <row r="77">
      <c r="A77" s="95" t="s">
        <v>14334</v>
      </c>
      <c r="B77" s="76">
        <v>2.6123138E7</v>
      </c>
      <c r="C77" s="76" t="s">
        <v>1735</v>
      </c>
      <c r="D77" s="76">
        <v>3.8836753E7</v>
      </c>
      <c r="E77" s="76" t="s">
        <v>14335</v>
      </c>
      <c r="F77" s="76" t="s">
        <v>132</v>
      </c>
      <c r="G77" s="76">
        <v>24379.0</v>
      </c>
      <c r="H77" s="76" t="s">
        <v>1779</v>
      </c>
      <c r="I77" s="76">
        <v>7743457.0</v>
      </c>
      <c r="J77" s="76">
        <v>1.0</v>
      </c>
      <c r="K77" s="76" t="s">
        <v>9</v>
      </c>
    </row>
    <row r="78">
      <c r="A78" s="95" t="s">
        <v>14336</v>
      </c>
      <c r="B78" s="76">
        <v>2.6123138E7</v>
      </c>
      <c r="C78" s="76" t="s">
        <v>1732</v>
      </c>
      <c r="D78" s="76">
        <v>3.8836753E7</v>
      </c>
      <c r="E78" s="76" t="s">
        <v>14335</v>
      </c>
      <c r="F78" s="76" t="s">
        <v>132</v>
      </c>
      <c r="G78" s="76">
        <v>24379.0</v>
      </c>
      <c r="H78" s="76" t="s">
        <v>1779</v>
      </c>
      <c r="I78" s="76">
        <v>7743457.0</v>
      </c>
      <c r="J78" s="76">
        <v>1.0</v>
      </c>
      <c r="K78" s="76" t="s">
        <v>9</v>
      </c>
    </row>
    <row r="79">
      <c r="A79" s="95" t="s">
        <v>14337</v>
      </c>
      <c r="B79" s="76">
        <v>2.6123138E7</v>
      </c>
      <c r="C79" s="76" t="s">
        <v>1725</v>
      </c>
      <c r="D79" s="76">
        <v>3.8836753E7</v>
      </c>
      <c r="E79" s="76" t="s">
        <v>14335</v>
      </c>
      <c r="F79" s="76" t="s">
        <v>132</v>
      </c>
      <c r="G79" s="76">
        <v>24379.0</v>
      </c>
      <c r="H79" s="76" t="s">
        <v>1779</v>
      </c>
      <c r="I79" s="76">
        <v>7743457.0</v>
      </c>
      <c r="J79" s="76">
        <v>1.0</v>
      </c>
      <c r="K79" s="76" t="s">
        <v>9</v>
      </c>
    </row>
    <row r="80">
      <c r="A80" s="95" t="s">
        <v>14338</v>
      </c>
      <c r="B80" s="76">
        <v>2.6123148E7</v>
      </c>
      <c r="C80" s="76" t="s">
        <v>1735</v>
      </c>
      <c r="D80" s="76">
        <v>3.8836764E7</v>
      </c>
      <c r="E80" s="76" t="s">
        <v>9842</v>
      </c>
      <c r="F80" s="76" t="s">
        <v>129</v>
      </c>
      <c r="G80" s="76">
        <v>23598.0</v>
      </c>
      <c r="H80" s="76" t="s">
        <v>1733</v>
      </c>
      <c r="I80" s="76">
        <v>7743457.0</v>
      </c>
      <c r="J80" s="76">
        <v>1.0</v>
      </c>
      <c r="K80" s="76" t="s">
        <v>9</v>
      </c>
    </row>
    <row r="81">
      <c r="A81" s="95" t="s">
        <v>14339</v>
      </c>
      <c r="B81" s="76">
        <v>2.6123148E7</v>
      </c>
      <c r="C81" s="76" t="s">
        <v>1732</v>
      </c>
      <c r="D81" s="76">
        <v>3.8836764E7</v>
      </c>
      <c r="E81" s="76" t="s">
        <v>9842</v>
      </c>
      <c r="F81" s="76" t="s">
        <v>129</v>
      </c>
      <c r="G81" s="76">
        <v>23598.0</v>
      </c>
      <c r="H81" s="76" t="s">
        <v>1733</v>
      </c>
      <c r="I81" s="76">
        <v>7743457.0</v>
      </c>
      <c r="J81" s="76">
        <v>1.0</v>
      </c>
      <c r="K81" s="76" t="s">
        <v>9</v>
      </c>
    </row>
    <row r="82">
      <c r="A82" s="95" t="s">
        <v>14340</v>
      </c>
      <c r="B82" s="76">
        <v>2.6123148E7</v>
      </c>
      <c r="C82" s="76" t="s">
        <v>1725</v>
      </c>
      <c r="D82" s="76">
        <v>3.8836764E7</v>
      </c>
      <c r="E82" s="76" t="s">
        <v>9842</v>
      </c>
      <c r="F82" s="76" t="s">
        <v>129</v>
      </c>
      <c r="G82" s="76">
        <v>23598.0</v>
      </c>
      <c r="H82" s="76" t="s">
        <v>1733</v>
      </c>
      <c r="I82" s="76">
        <v>7743457.0</v>
      </c>
      <c r="J82" s="76">
        <v>1.0</v>
      </c>
      <c r="K82" s="76" t="s">
        <v>9</v>
      </c>
    </row>
    <row r="83">
      <c r="A83" s="95" t="s">
        <v>14341</v>
      </c>
      <c r="B83" s="76">
        <v>2.612322E7</v>
      </c>
      <c r="C83" s="76" t="s">
        <v>1735</v>
      </c>
      <c r="D83" s="76">
        <v>3.8836853E7</v>
      </c>
      <c r="E83" s="76" t="s">
        <v>14342</v>
      </c>
      <c r="F83" s="76" t="s">
        <v>132</v>
      </c>
      <c r="G83" s="76">
        <v>23599.0</v>
      </c>
      <c r="H83" s="76" t="s">
        <v>1944</v>
      </c>
      <c r="I83" s="76">
        <v>7743457.0</v>
      </c>
      <c r="J83" s="76">
        <v>1.0</v>
      </c>
      <c r="K83" s="76" t="s">
        <v>9</v>
      </c>
    </row>
    <row r="84">
      <c r="A84" s="95" t="s">
        <v>14343</v>
      </c>
      <c r="B84" s="76">
        <v>2.612322E7</v>
      </c>
      <c r="C84" s="76" t="s">
        <v>1732</v>
      </c>
      <c r="D84" s="76">
        <v>3.8836853E7</v>
      </c>
      <c r="E84" s="76" t="s">
        <v>14342</v>
      </c>
      <c r="F84" s="76" t="s">
        <v>132</v>
      </c>
      <c r="G84" s="76">
        <v>23599.0</v>
      </c>
      <c r="H84" s="76" t="s">
        <v>1944</v>
      </c>
      <c r="I84" s="76">
        <v>7743457.0</v>
      </c>
      <c r="J84" s="76">
        <v>1.0</v>
      </c>
      <c r="K84" s="76" t="s">
        <v>9</v>
      </c>
    </row>
    <row r="85">
      <c r="A85" s="95" t="s">
        <v>14344</v>
      </c>
      <c r="B85" s="76">
        <v>2.612322E7</v>
      </c>
      <c r="C85" s="76" t="s">
        <v>1725</v>
      </c>
      <c r="D85" s="76">
        <v>3.8836853E7</v>
      </c>
      <c r="E85" s="76" t="s">
        <v>14342</v>
      </c>
      <c r="F85" s="76" t="s">
        <v>132</v>
      </c>
      <c r="G85" s="76">
        <v>23599.0</v>
      </c>
      <c r="H85" s="76" t="s">
        <v>1944</v>
      </c>
      <c r="I85" s="76">
        <v>7743457.0</v>
      </c>
      <c r="J85" s="76">
        <v>1.0</v>
      </c>
      <c r="K85" s="76" t="s">
        <v>9</v>
      </c>
    </row>
    <row r="86">
      <c r="A86" s="95" t="s">
        <v>14345</v>
      </c>
      <c r="B86" s="76">
        <v>2.6123236E7</v>
      </c>
      <c r="C86" s="76" t="s">
        <v>1735</v>
      </c>
      <c r="D86" s="76">
        <v>3.8836871E7</v>
      </c>
      <c r="E86" s="76" t="s">
        <v>3954</v>
      </c>
      <c r="F86" s="76" t="s">
        <v>132</v>
      </c>
      <c r="G86" s="76">
        <v>23599.0</v>
      </c>
      <c r="H86" s="76" t="s">
        <v>1944</v>
      </c>
      <c r="I86" s="76">
        <v>7755891.0</v>
      </c>
      <c r="J86" s="76">
        <v>1.0</v>
      </c>
      <c r="K86" s="76" t="s">
        <v>82</v>
      </c>
    </row>
    <row r="87">
      <c r="A87" s="95" t="s">
        <v>14346</v>
      </c>
      <c r="B87" s="76">
        <v>2.6123236E7</v>
      </c>
      <c r="C87" s="76" t="s">
        <v>1732</v>
      </c>
      <c r="D87" s="76">
        <v>3.8836871E7</v>
      </c>
      <c r="E87" s="76" t="s">
        <v>3954</v>
      </c>
      <c r="F87" s="76" t="s">
        <v>132</v>
      </c>
      <c r="G87" s="76">
        <v>23599.0</v>
      </c>
      <c r="H87" s="76" t="s">
        <v>1944</v>
      </c>
      <c r="I87" s="76">
        <v>7755891.0</v>
      </c>
      <c r="J87" s="76">
        <v>1.0</v>
      </c>
      <c r="K87" s="76" t="s">
        <v>82</v>
      </c>
    </row>
    <row r="88">
      <c r="A88" s="95" t="s">
        <v>14347</v>
      </c>
      <c r="B88" s="76">
        <v>2.6123236E7</v>
      </c>
      <c r="C88" s="76" t="s">
        <v>1725</v>
      </c>
      <c r="D88" s="76">
        <v>3.8836871E7</v>
      </c>
      <c r="E88" s="76" t="s">
        <v>3954</v>
      </c>
      <c r="F88" s="76" t="s">
        <v>132</v>
      </c>
      <c r="G88" s="76">
        <v>23599.0</v>
      </c>
      <c r="H88" s="76" t="s">
        <v>1944</v>
      </c>
      <c r="I88" s="76">
        <v>7755891.0</v>
      </c>
      <c r="J88" s="76">
        <v>1.0</v>
      </c>
      <c r="K88" s="76" t="s">
        <v>82</v>
      </c>
    </row>
    <row r="89">
      <c r="A89" s="95" t="s">
        <v>14348</v>
      </c>
      <c r="B89" s="76">
        <v>2.612328E7</v>
      </c>
      <c r="C89" s="76" t="s">
        <v>1735</v>
      </c>
      <c r="D89" s="76">
        <v>3.8836908E7</v>
      </c>
      <c r="E89" s="76" t="s">
        <v>14349</v>
      </c>
      <c r="F89" s="76" t="s">
        <v>129</v>
      </c>
      <c r="G89" s="76">
        <v>23598.0</v>
      </c>
      <c r="H89" s="76" t="s">
        <v>1733</v>
      </c>
      <c r="I89" s="76">
        <v>7755891.0</v>
      </c>
      <c r="J89" s="76">
        <v>1.0</v>
      </c>
      <c r="K89" s="76" t="s">
        <v>82</v>
      </c>
    </row>
    <row r="90">
      <c r="A90" s="95" t="s">
        <v>14350</v>
      </c>
      <c r="B90" s="76">
        <v>2.612328E7</v>
      </c>
      <c r="C90" s="76" t="s">
        <v>1732</v>
      </c>
      <c r="D90" s="76">
        <v>3.8836908E7</v>
      </c>
      <c r="E90" s="76" t="s">
        <v>14349</v>
      </c>
      <c r="F90" s="76" t="s">
        <v>129</v>
      </c>
      <c r="G90" s="76">
        <v>23598.0</v>
      </c>
      <c r="H90" s="76" t="s">
        <v>1733</v>
      </c>
      <c r="I90" s="76">
        <v>7755891.0</v>
      </c>
      <c r="J90" s="76">
        <v>1.0</v>
      </c>
      <c r="K90" s="76" t="s">
        <v>82</v>
      </c>
    </row>
    <row r="91">
      <c r="A91" s="95" t="s">
        <v>14351</v>
      </c>
      <c r="B91" s="76">
        <v>2.612328E7</v>
      </c>
      <c r="C91" s="76" t="s">
        <v>1725</v>
      </c>
      <c r="D91" s="76">
        <v>3.8836908E7</v>
      </c>
      <c r="E91" s="76" t="s">
        <v>14349</v>
      </c>
      <c r="F91" s="76" t="s">
        <v>129</v>
      </c>
      <c r="G91" s="76">
        <v>23598.0</v>
      </c>
      <c r="H91" s="76" t="s">
        <v>1733</v>
      </c>
      <c r="I91" s="76">
        <v>7755891.0</v>
      </c>
      <c r="J91" s="76">
        <v>1.0</v>
      </c>
      <c r="K91" s="76" t="s">
        <v>82</v>
      </c>
    </row>
    <row r="92">
      <c r="A92" s="95" t="s">
        <v>14352</v>
      </c>
      <c r="B92" s="76">
        <v>2.6123292E7</v>
      </c>
      <c r="C92" s="76" t="s">
        <v>1735</v>
      </c>
      <c r="D92" s="76">
        <v>3.8836921E7</v>
      </c>
      <c r="E92" s="76" t="s">
        <v>14353</v>
      </c>
      <c r="F92" s="76" t="s">
        <v>132</v>
      </c>
      <c r="G92" s="76">
        <v>23599.0</v>
      </c>
      <c r="H92" s="76" t="s">
        <v>1944</v>
      </c>
      <c r="I92" s="76">
        <v>7743457.0</v>
      </c>
      <c r="J92" s="76">
        <v>1.0</v>
      </c>
      <c r="K92" s="76" t="s">
        <v>9</v>
      </c>
    </row>
    <row r="93">
      <c r="A93" s="95" t="s">
        <v>14354</v>
      </c>
      <c r="B93" s="76">
        <v>2.6123292E7</v>
      </c>
      <c r="C93" s="76" t="s">
        <v>1732</v>
      </c>
      <c r="D93" s="76">
        <v>3.8836921E7</v>
      </c>
      <c r="E93" s="76" t="s">
        <v>14353</v>
      </c>
      <c r="F93" s="76" t="s">
        <v>132</v>
      </c>
      <c r="G93" s="76">
        <v>23599.0</v>
      </c>
      <c r="H93" s="76" t="s">
        <v>1944</v>
      </c>
      <c r="I93" s="76">
        <v>7743457.0</v>
      </c>
      <c r="J93" s="76">
        <v>1.0</v>
      </c>
      <c r="K93" s="76" t="s">
        <v>9</v>
      </c>
    </row>
    <row r="94">
      <c r="A94" s="95" t="s">
        <v>14355</v>
      </c>
      <c r="B94" s="76">
        <v>2.6123292E7</v>
      </c>
      <c r="C94" s="76" t="s">
        <v>1725</v>
      </c>
      <c r="D94" s="76">
        <v>3.8836921E7</v>
      </c>
      <c r="E94" s="76" t="s">
        <v>14353</v>
      </c>
      <c r="F94" s="76" t="s">
        <v>132</v>
      </c>
      <c r="G94" s="76">
        <v>23599.0</v>
      </c>
      <c r="H94" s="76" t="s">
        <v>1944</v>
      </c>
      <c r="I94" s="76">
        <v>7743457.0</v>
      </c>
      <c r="J94" s="76">
        <v>1.0</v>
      </c>
      <c r="K94" s="76" t="s">
        <v>9</v>
      </c>
    </row>
    <row r="95">
      <c r="A95" s="95" t="s">
        <v>14356</v>
      </c>
      <c r="B95" s="76">
        <v>2.6123335E7</v>
      </c>
      <c r="C95" s="76" t="s">
        <v>1735</v>
      </c>
      <c r="D95" s="76">
        <v>3.8836962E7</v>
      </c>
      <c r="E95" s="76" t="s">
        <v>2233</v>
      </c>
      <c r="F95" s="76" t="s">
        <v>132</v>
      </c>
      <c r="G95" s="76">
        <v>24379.0</v>
      </c>
      <c r="H95" s="76" t="s">
        <v>1779</v>
      </c>
      <c r="I95" s="76">
        <v>7755891.0</v>
      </c>
      <c r="J95" s="76">
        <v>1.0</v>
      </c>
      <c r="K95" s="76" t="s">
        <v>82</v>
      </c>
    </row>
    <row r="96">
      <c r="A96" s="95" t="s">
        <v>14357</v>
      </c>
      <c r="B96" s="76">
        <v>2.6123335E7</v>
      </c>
      <c r="C96" s="76" t="s">
        <v>1732</v>
      </c>
      <c r="D96" s="76">
        <v>3.8836962E7</v>
      </c>
      <c r="E96" s="76" t="s">
        <v>2233</v>
      </c>
      <c r="F96" s="76" t="s">
        <v>132</v>
      </c>
      <c r="G96" s="76">
        <v>24379.0</v>
      </c>
      <c r="H96" s="76" t="s">
        <v>1779</v>
      </c>
      <c r="I96" s="76">
        <v>7755891.0</v>
      </c>
      <c r="J96" s="76">
        <v>1.0</v>
      </c>
      <c r="K96" s="76" t="s">
        <v>82</v>
      </c>
    </row>
    <row r="97">
      <c r="A97" s="95" t="s">
        <v>14358</v>
      </c>
      <c r="B97" s="76">
        <v>2.6123335E7</v>
      </c>
      <c r="C97" s="76" t="s">
        <v>1725</v>
      </c>
      <c r="D97" s="76">
        <v>3.8836962E7</v>
      </c>
      <c r="E97" s="76" t="s">
        <v>2233</v>
      </c>
      <c r="F97" s="76" t="s">
        <v>132</v>
      </c>
      <c r="G97" s="76">
        <v>24379.0</v>
      </c>
      <c r="H97" s="76" t="s">
        <v>1779</v>
      </c>
      <c r="I97" s="76">
        <v>7755891.0</v>
      </c>
      <c r="J97" s="76">
        <v>1.0</v>
      </c>
      <c r="K97" s="76" t="s">
        <v>82</v>
      </c>
    </row>
    <row r="98">
      <c r="A98" s="95" t="s">
        <v>14359</v>
      </c>
      <c r="B98" s="76">
        <v>2.6123375E7</v>
      </c>
      <c r="C98" s="76" t="s">
        <v>1735</v>
      </c>
      <c r="D98" s="76">
        <v>3.883701E7</v>
      </c>
      <c r="E98" s="76" t="s">
        <v>9473</v>
      </c>
      <c r="F98" s="76" t="s">
        <v>132</v>
      </c>
      <c r="G98" s="76">
        <v>24379.0</v>
      </c>
      <c r="H98" s="76" t="s">
        <v>1779</v>
      </c>
      <c r="I98" s="76">
        <v>7755891.0</v>
      </c>
      <c r="J98" s="76">
        <v>1.0</v>
      </c>
      <c r="K98" s="76" t="s">
        <v>82</v>
      </c>
    </row>
    <row r="99">
      <c r="A99" s="95" t="s">
        <v>14360</v>
      </c>
      <c r="B99" s="76">
        <v>2.6123375E7</v>
      </c>
      <c r="C99" s="76" t="s">
        <v>1732</v>
      </c>
      <c r="D99" s="76">
        <v>3.883701E7</v>
      </c>
      <c r="E99" s="76" t="s">
        <v>9473</v>
      </c>
      <c r="F99" s="76" t="s">
        <v>132</v>
      </c>
      <c r="G99" s="76">
        <v>24379.0</v>
      </c>
      <c r="H99" s="76" t="s">
        <v>1779</v>
      </c>
      <c r="I99" s="76">
        <v>7755891.0</v>
      </c>
      <c r="J99" s="76">
        <v>1.0</v>
      </c>
      <c r="K99" s="76" t="s">
        <v>82</v>
      </c>
    </row>
    <row r="100">
      <c r="A100" s="95" t="s">
        <v>14361</v>
      </c>
      <c r="B100" s="76">
        <v>2.6123375E7</v>
      </c>
      <c r="C100" s="76" t="s">
        <v>1725</v>
      </c>
      <c r="D100" s="76">
        <v>3.883701E7</v>
      </c>
      <c r="E100" s="76" t="s">
        <v>9473</v>
      </c>
      <c r="F100" s="76" t="s">
        <v>132</v>
      </c>
      <c r="G100" s="76">
        <v>24379.0</v>
      </c>
      <c r="H100" s="76" t="s">
        <v>1779</v>
      </c>
      <c r="I100" s="76">
        <v>7755891.0</v>
      </c>
      <c r="J100" s="76">
        <v>1.0</v>
      </c>
      <c r="K100" s="76" t="s">
        <v>82</v>
      </c>
    </row>
    <row r="101">
      <c r="A101" s="95" t="s">
        <v>14362</v>
      </c>
      <c r="B101" s="76">
        <v>2.6123403E7</v>
      </c>
      <c r="C101" s="76" t="s">
        <v>1735</v>
      </c>
      <c r="D101" s="76">
        <v>3.8837045E7</v>
      </c>
      <c r="E101" s="76" t="s">
        <v>14363</v>
      </c>
      <c r="F101" s="76" t="s">
        <v>129</v>
      </c>
      <c r="G101" s="76">
        <v>23598.0</v>
      </c>
      <c r="H101" s="76" t="s">
        <v>1733</v>
      </c>
      <c r="I101" s="76">
        <v>7743457.0</v>
      </c>
      <c r="J101" s="76">
        <v>1.0</v>
      </c>
      <c r="K101" s="76" t="s">
        <v>9</v>
      </c>
    </row>
    <row r="102">
      <c r="A102" s="95" t="s">
        <v>14364</v>
      </c>
      <c r="B102" s="76">
        <v>2.6123403E7</v>
      </c>
      <c r="C102" s="76" t="s">
        <v>1732</v>
      </c>
      <c r="D102" s="76">
        <v>3.8837045E7</v>
      </c>
      <c r="E102" s="76" t="s">
        <v>14363</v>
      </c>
      <c r="F102" s="76" t="s">
        <v>129</v>
      </c>
      <c r="G102" s="76">
        <v>23598.0</v>
      </c>
      <c r="H102" s="76" t="s">
        <v>1733</v>
      </c>
      <c r="I102" s="76">
        <v>7743457.0</v>
      </c>
      <c r="J102" s="76">
        <v>1.0</v>
      </c>
      <c r="K102" s="76" t="s">
        <v>9</v>
      </c>
    </row>
    <row r="103">
      <c r="A103" s="95" t="s">
        <v>14365</v>
      </c>
      <c r="B103" s="76">
        <v>2.6123403E7</v>
      </c>
      <c r="C103" s="76" t="s">
        <v>1725</v>
      </c>
      <c r="D103" s="76">
        <v>3.8837045E7</v>
      </c>
      <c r="E103" s="76" t="s">
        <v>14363</v>
      </c>
      <c r="F103" s="76" t="s">
        <v>129</v>
      </c>
      <c r="G103" s="76">
        <v>23598.0</v>
      </c>
      <c r="H103" s="76" t="s">
        <v>1733</v>
      </c>
      <c r="I103" s="76">
        <v>7743457.0</v>
      </c>
      <c r="J103" s="76">
        <v>1.0</v>
      </c>
      <c r="K103" s="76" t="s">
        <v>9</v>
      </c>
    </row>
    <row r="104">
      <c r="A104" s="95" t="s">
        <v>14366</v>
      </c>
      <c r="B104" s="76">
        <v>2.6123404E7</v>
      </c>
      <c r="C104" s="76" t="s">
        <v>1735</v>
      </c>
      <c r="D104" s="76">
        <v>3.8837047E7</v>
      </c>
      <c r="E104" s="76" t="s">
        <v>14367</v>
      </c>
      <c r="F104" s="76" t="s">
        <v>132</v>
      </c>
      <c r="G104" s="76">
        <v>23599.0</v>
      </c>
      <c r="H104" s="76" t="s">
        <v>1944</v>
      </c>
      <c r="I104" s="76">
        <v>7743457.0</v>
      </c>
      <c r="J104" s="76">
        <v>1.0</v>
      </c>
      <c r="K104" s="76" t="s">
        <v>9</v>
      </c>
    </row>
    <row r="105">
      <c r="A105" s="95" t="s">
        <v>14368</v>
      </c>
      <c r="B105" s="76">
        <v>2.6123404E7</v>
      </c>
      <c r="C105" s="76" t="s">
        <v>1732</v>
      </c>
      <c r="D105" s="76">
        <v>3.8837047E7</v>
      </c>
      <c r="E105" s="76" t="s">
        <v>14367</v>
      </c>
      <c r="F105" s="76" t="s">
        <v>132</v>
      </c>
      <c r="G105" s="76">
        <v>23599.0</v>
      </c>
      <c r="H105" s="76" t="s">
        <v>1944</v>
      </c>
      <c r="I105" s="76">
        <v>7743457.0</v>
      </c>
      <c r="J105" s="76">
        <v>1.0</v>
      </c>
      <c r="K105" s="76" t="s">
        <v>9</v>
      </c>
    </row>
    <row r="106">
      <c r="A106" s="95" t="s">
        <v>14369</v>
      </c>
      <c r="B106" s="76">
        <v>2.6123404E7</v>
      </c>
      <c r="C106" s="76" t="s">
        <v>1725</v>
      </c>
      <c r="D106" s="76">
        <v>3.8837047E7</v>
      </c>
      <c r="E106" s="76" t="s">
        <v>14367</v>
      </c>
      <c r="F106" s="76" t="s">
        <v>132</v>
      </c>
      <c r="G106" s="76">
        <v>23599.0</v>
      </c>
      <c r="H106" s="76" t="s">
        <v>1944</v>
      </c>
      <c r="I106" s="76">
        <v>7743457.0</v>
      </c>
      <c r="J106" s="76">
        <v>1.0</v>
      </c>
      <c r="K106" s="76" t="s">
        <v>9</v>
      </c>
    </row>
    <row r="107">
      <c r="A107" s="95" t="s">
        <v>14370</v>
      </c>
      <c r="B107" s="76">
        <v>2.612358E7</v>
      </c>
      <c r="C107" s="76" t="s">
        <v>1735</v>
      </c>
      <c r="D107" s="76">
        <v>3.8837269E7</v>
      </c>
      <c r="E107" s="76" t="s">
        <v>10895</v>
      </c>
      <c r="F107" s="76" t="s">
        <v>132</v>
      </c>
      <c r="G107" s="76">
        <v>23599.0</v>
      </c>
      <c r="H107" s="76" t="s">
        <v>1944</v>
      </c>
      <c r="I107" s="76">
        <v>7743457.0</v>
      </c>
      <c r="J107" s="76">
        <v>1.0</v>
      </c>
      <c r="K107" s="76" t="s">
        <v>9</v>
      </c>
    </row>
    <row r="108">
      <c r="A108" s="95" t="s">
        <v>14371</v>
      </c>
      <c r="B108" s="76">
        <v>2.612358E7</v>
      </c>
      <c r="C108" s="76" t="s">
        <v>1732</v>
      </c>
      <c r="D108" s="76">
        <v>3.8837269E7</v>
      </c>
      <c r="E108" s="76" t="s">
        <v>10895</v>
      </c>
      <c r="F108" s="76" t="s">
        <v>132</v>
      </c>
      <c r="G108" s="76">
        <v>23599.0</v>
      </c>
      <c r="H108" s="76" t="s">
        <v>1944</v>
      </c>
      <c r="I108" s="76">
        <v>7743457.0</v>
      </c>
      <c r="J108" s="76">
        <v>1.0</v>
      </c>
      <c r="K108" s="76" t="s">
        <v>9</v>
      </c>
    </row>
    <row r="109">
      <c r="A109" s="95" t="s">
        <v>14372</v>
      </c>
      <c r="B109" s="76">
        <v>2.612358E7</v>
      </c>
      <c r="C109" s="76" t="s">
        <v>1725</v>
      </c>
      <c r="D109" s="76">
        <v>3.8837269E7</v>
      </c>
      <c r="E109" s="76" t="s">
        <v>10895</v>
      </c>
      <c r="F109" s="76" t="s">
        <v>132</v>
      </c>
      <c r="G109" s="76">
        <v>23599.0</v>
      </c>
      <c r="H109" s="76" t="s">
        <v>1944</v>
      </c>
      <c r="I109" s="76">
        <v>7743457.0</v>
      </c>
      <c r="J109" s="76">
        <v>1.0</v>
      </c>
      <c r="K109" s="76" t="s">
        <v>9</v>
      </c>
    </row>
    <row r="110">
      <c r="A110" s="95" t="s">
        <v>14373</v>
      </c>
      <c r="B110" s="76">
        <v>2.6123588E7</v>
      </c>
      <c r="C110" s="76" t="s">
        <v>1735</v>
      </c>
      <c r="D110" s="76">
        <v>3.8837277E7</v>
      </c>
      <c r="E110" s="76" t="s">
        <v>14374</v>
      </c>
      <c r="F110" s="76" t="s">
        <v>129</v>
      </c>
      <c r="G110" s="76">
        <v>23598.0</v>
      </c>
      <c r="H110" s="76" t="s">
        <v>1733</v>
      </c>
      <c r="I110" s="76">
        <v>7743457.0</v>
      </c>
      <c r="J110" s="76">
        <v>1.0</v>
      </c>
      <c r="K110" s="76" t="s">
        <v>9</v>
      </c>
    </row>
    <row r="111">
      <c r="A111" s="95" t="s">
        <v>14375</v>
      </c>
      <c r="B111" s="76">
        <v>2.6123588E7</v>
      </c>
      <c r="C111" s="76" t="s">
        <v>1732</v>
      </c>
      <c r="D111" s="76">
        <v>3.8837277E7</v>
      </c>
      <c r="E111" s="76" t="s">
        <v>14374</v>
      </c>
      <c r="F111" s="76" t="s">
        <v>129</v>
      </c>
      <c r="G111" s="76">
        <v>23598.0</v>
      </c>
      <c r="H111" s="76" t="s">
        <v>1733</v>
      </c>
      <c r="I111" s="76">
        <v>7743457.0</v>
      </c>
      <c r="J111" s="76">
        <v>1.0</v>
      </c>
      <c r="K111" s="76" t="s">
        <v>9</v>
      </c>
    </row>
    <row r="112">
      <c r="A112" s="95" t="s">
        <v>14376</v>
      </c>
      <c r="B112" s="76">
        <v>2.6123588E7</v>
      </c>
      <c r="C112" s="76" t="s">
        <v>1725</v>
      </c>
      <c r="D112" s="76">
        <v>3.8837277E7</v>
      </c>
      <c r="E112" s="76" t="s">
        <v>14374</v>
      </c>
      <c r="F112" s="76" t="s">
        <v>129</v>
      </c>
      <c r="G112" s="76">
        <v>23598.0</v>
      </c>
      <c r="H112" s="76" t="s">
        <v>1733</v>
      </c>
      <c r="I112" s="76">
        <v>7743457.0</v>
      </c>
      <c r="J112" s="76">
        <v>1.0</v>
      </c>
      <c r="K112" s="76" t="s">
        <v>9</v>
      </c>
    </row>
    <row r="113">
      <c r="A113" s="95" t="s">
        <v>14377</v>
      </c>
      <c r="B113" s="76">
        <v>2.6123627E7</v>
      </c>
      <c r="C113" s="76" t="s">
        <v>1735</v>
      </c>
      <c r="D113" s="76">
        <v>3.8837317E7</v>
      </c>
      <c r="E113" s="76" t="s">
        <v>14378</v>
      </c>
      <c r="F113" s="76" t="s">
        <v>132</v>
      </c>
      <c r="G113" s="76">
        <v>23599.0</v>
      </c>
      <c r="H113" s="76" t="s">
        <v>1944</v>
      </c>
      <c r="I113" s="76">
        <v>7743457.0</v>
      </c>
      <c r="J113" s="76">
        <v>1.0</v>
      </c>
      <c r="K113" s="76" t="s">
        <v>9</v>
      </c>
    </row>
    <row r="114">
      <c r="A114" s="95" t="s">
        <v>14379</v>
      </c>
      <c r="B114" s="76">
        <v>2.6123627E7</v>
      </c>
      <c r="C114" s="76" t="s">
        <v>1732</v>
      </c>
      <c r="D114" s="76">
        <v>3.8837317E7</v>
      </c>
      <c r="E114" s="76" t="s">
        <v>14378</v>
      </c>
      <c r="F114" s="76" t="s">
        <v>132</v>
      </c>
      <c r="G114" s="76">
        <v>23599.0</v>
      </c>
      <c r="H114" s="76" t="s">
        <v>1944</v>
      </c>
      <c r="I114" s="76">
        <v>7743457.0</v>
      </c>
      <c r="J114" s="76">
        <v>1.0</v>
      </c>
      <c r="K114" s="76" t="s">
        <v>9</v>
      </c>
    </row>
    <row r="115">
      <c r="A115" s="95" t="s">
        <v>14380</v>
      </c>
      <c r="B115" s="76">
        <v>2.6123627E7</v>
      </c>
      <c r="C115" s="76" t="s">
        <v>1725</v>
      </c>
      <c r="D115" s="76">
        <v>3.8837317E7</v>
      </c>
      <c r="E115" s="76" t="s">
        <v>14378</v>
      </c>
      <c r="F115" s="76" t="s">
        <v>132</v>
      </c>
      <c r="G115" s="76">
        <v>23599.0</v>
      </c>
      <c r="H115" s="76" t="s">
        <v>1944</v>
      </c>
      <c r="I115" s="76">
        <v>7743457.0</v>
      </c>
      <c r="J115" s="76">
        <v>1.0</v>
      </c>
      <c r="K115" s="76" t="s">
        <v>9</v>
      </c>
    </row>
    <row r="116">
      <c r="A116" s="95" t="s">
        <v>14381</v>
      </c>
      <c r="B116" s="76">
        <v>2.6123734E7</v>
      </c>
      <c r="C116" s="76" t="s">
        <v>1735</v>
      </c>
      <c r="D116" s="76">
        <v>3.8837427E7</v>
      </c>
      <c r="E116" s="76" t="s">
        <v>14382</v>
      </c>
      <c r="F116" s="76" t="s">
        <v>132</v>
      </c>
      <c r="G116" s="76">
        <v>24379.0</v>
      </c>
      <c r="H116" s="76" t="s">
        <v>1779</v>
      </c>
      <c r="I116" s="76">
        <v>7743457.0</v>
      </c>
      <c r="J116" s="76">
        <v>1.0</v>
      </c>
      <c r="K116" s="76" t="s">
        <v>9</v>
      </c>
    </row>
    <row r="117">
      <c r="A117" s="95" t="s">
        <v>14383</v>
      </c>
      <c r="B117" s="76">
        <v>2.6123734E7</v>
      </c>
      <c r="C117" s="76" t="s">
        <v>1732</v>
      </c>
      <c r="D117" s="76">
        <v>3.8837427E7</v>
      </c>
      <c r="E117" s="76" t="s">
        <v>14382</v>
      </c>
      <c r="F117" s="76" t="s">
        <v>132</v>
      </c>
      <c r="G117" s="76">
        <v>24379.0</v>
      </c>
      <c r="H117" s="76" t="s">
        <v>1779</v>
      </c>
      <c r="I117" s="76">
        <v>7743457.0</v>
      </c>
      <c r="J117" s="76">
        <v>1.0</v>
      </c>
      <c r="K117" s="76" t="s">
        <v>9</v>
      </c>
    </row>
    <row r="118">
      <c r="A118" s="95" t="s">
        <v>14384</v>
      </c>
      <c r="B118" s="76">
        <v>2.6123734E7</v>
      </c>
      <c r="C118" s="76" t="s">
        <v>1725</v>
      </c>
      <c r="D118" s="76">
        <v>3.8837427E7</v>
      </c>
      <c r="E118" s="76" t="s">
        <v>14382</v>
      </c>
      <c r="F118" s="76" t="s">
        <v>132</v>
      </c>
      <c r="G118" s="76">
        <v>24379.0</v>
      </c>
      <c r="H118" s="76" t="s">
        <v>1779</v>
      </c>
      <c r="I118" s="76">
        <v>7743457.0</v>
      </c>
      <c r="J118" s="76">
        <v>1.0</v>
      </c>
      <c r="K118" s="76" t="s">
        <v>9</v>
      </c>
    </row>
    <row r="119">
      <c r="A119" s="95" t="s">
        <v>14385</v>
      </c>
      <c r="B119" s="76">
        <v>2.6123763E7</v>
      </c>
      <c r="C119" s="76" t="s">
        <v>1735</v>
      </c>
      <c r="D119" s="76">
        <v>3.8837461E7</v>
      </c>
      <c r="E119" s="76" t="s">
        <v>14386</v>
      </c>
      <c r="F119" s="76" t="s">
        <v>129</v>
      </c>
      <c r="G119" s="76">
        <v>23598.0</v>
      </c>
      <c r="H119" s="76" t="s">
        <v>1733</v>
      </c>
      <c r="I119" s="76">
        <v>7743457.0</v>
      </c>
      <c r="J119" s="76">
        <v>1.0</v>
      </c>
      <c r="K119" s="76" t="s">
        <v>9</v>
      </c>
    </row>
    <row r="120">
      <c r="A120" s="95" t="s">
        <v>14387</v>
      </c>
      <c r="B120" s="76">
        <v>2.6123763E7</v>
      </c>
      <c r="C120" s="76" t="s">
        <v>1732</v>
      </c>
      <c r="D120" s="76">
        <v>3.8837461E7</v>
      </c>
      <c r="E120" s="76" t="s">
        <v>14386</v>
      </c>
      <c r="F120" s="76" t="s">
        <v>129</v>
      </c>
      <c r="G120" s="76">
        <v>23598.0</v>
      </c>
      <c r="H120" s="76" t="s">
        <v>1733</v>
      </c>
      <c r="I120" s="76">
        <v>7743457.0</v>
      </c>
      <c r="J120" s="76">
        <v>1.0</v>
      </c>
      <c r="K120" s="76" t="s">
        <v>9</v>
      </c>
    </row>
    <row r="121">
      <c r="A121" s="95" t="s">
        <v>14388</v>
      </c>
      <c r="B121" s="76">
        <v>2.6123763E7</v>
      </c>
      <c r="C121" s="76" t="s">
        <v>1725</v>
      </c>
      <c r="D121" s="76">
        <v>3.8837461E7</v>
      </c>
      <c r="E121" s="76" t="s">
        <v>14386</v>
      </c>
      <c r="F121" s="76" t="s">
        <v>129</v>
      </c>
      <c r="G121" s="76">
        <v>23598.0</v>
      </c>
      <c r="H121" s="76" t="s">
        <v>1733</v>
      </c>
      <c r="I121" s="76">
        <v>7743457.0</v>
      </c>
      <c r="J121" s="76">
        <v>1.0</v>
      </c>
      <c r="K121" s="76" t="s">
        <v>9</v>
      </c>
    </row>
    <row r="122">
      <c r="A122" s="95" t="s">
        <v>14389</v>
      </c>
      <c r="B122" s="76">
        <v>2.6123776E7</v>
      </c>
      <c r="C122" s="76" t="s">
        <v>1735</v>
      </c>
      <c r="D122" s="76">
        <v>3.8837476E7</v>
      </c>
      <c r="E122" s="76" t="s">
        <v>14390</v>
      </c>
      <c r="F122" s="76" t="s">
        <v>132</v>
      </c>
      <c r="G122" s="76">
        <v>24379.0</v>
      </c>
      <c r="H122" s="76" t="s">
        <v>1779</v>
      </c>
      <c r="I122" s="76">
        <v>7743457.0</v>
      </c>
      <c r="J122" s="76">
        <v>1.0</v>
      </c>
      <c r="K122" s="76" t="s">
        <v>9</v>
      </c>
    </row>
    <row r="123">
      <c r="A123" s="95" t="s">
        <v>14391</v>
      </c>
      <c r="B123" s="76">
        <v>2.6123776E7</v>
      </c>
      <c r="C123" s="76" t="s">
        <v>1732</v>
      </c>
      <c r="D123" s="76">
        <v>3.8837476E7</v>
      </c>
      <c r="E123" s="76" t="s">
        <v>14390</v>
      </c>
      <c r="F123" s="76" t="s">
        <v>132</v>
      </c>
      <c r="G123" s="76">
        <v>24379.0</v>
      </c>
      <c r="H123" s="76" t="s">
        <v>1779</v>
      </c>
      <c r="I123" s="76">
        <v>7743457.0</v>
      </c>
      <c r="J123" s="76">
        <v>1.0</v>
      </c>
      <c r="K123" s="76" t="s">
        <v>9</v>
      </c>
    </row>
    <row r="124">
      <c r="A124" s="95" t="s">
        <v>14392</v>
      </c>
      <c r="B124" s="76">
        <v>2.6123776E7</v>
      </c>
      <c r="C124" s="76" t="s">
        <v>1725</v>
      </c>
      <c r="D124" s="76">
        <v>3.8837476E7</v>
      </c>
      <c r="E124" s="76" t="s">
        <v>14390</v>
      </c>
      <c r="F124" s="76" t="s">
        <v>132</v>
      </c>
      <c r="G124" s="76">
        <v>24379.0</v>
      </c>
      <c r="H124" s="76" t="s">
        <v>1779</v>
      </c>
      <c r="I124" s="76">
        <v>7743457.0</v>
      </c>
      <c r="J124" s="76">
        <v>1.0</v>
      </c>
      <c r="K124" s="76" t="s">
        <v>9</v>
      </c>
    </row>
    <row r="125">
      <c r="A125" s="95" t="s">
        <v>14393</v>
      </c>
      <c r="B125" s="76">
        <v>2.6123877E7</v>
      </c>
      <c r="C125" s="76" t="s">
        <v>1735</v>
      </c>
      <c r="D125" s="76">
        <v>3.8837584E7</v>
      </c>
      <c r="E125" s="76" t="s">
        <v>14394</v>
      </c>
      <c r="F125" s="76" t="s">
        <v>129</v>
      </c>
      <c r="G125" s="76">
        <v>23598.0</v>
      </c>
      <c r="H125" s="76" t="s">
        <v>1733</v>
      </c>
      <c r="I125" s="76">
        <v>7743457.0</v>
      </c>
      <c r="J125" s="76">
        <v>1.0</v>
      </c>
      <c r="K125" s="76" t="s">
        <v>9</v>
      </c>
    </row>
    <row r="126">
      <c r="A126" s="95" t="s">
        <v>14395</v>
      </c>
      <c r="B126" s="76">
        <v>2.6123877E7</v>
      </c>
      <c r="C126" s="76" t="s">
        <v>1732</v>
      </c>
      <c r="D126" s="76">
        <v>3.8837584E7</v>
      </c>
      <c r="E126" s="76" t="s">
        <v>14394</v>
      </c>
      <c r="F126" s="76" t="s">
        <v>129</v>
      </c>
      <c r="G126" s="76">
        <v>23598.0</v>
      </c>
      <c r="H126" s="76" t="s">
        <v>1733</v>
      </c>
      <c r="I126" s="76">
        <v>7743457.0</v>
      </c>
      <c r="J126" s="76">
        <v>1.0</v>
      </c>
      <c r="K126" s="76" t="s">
        <v>9</v>
      </c>
    </row>
    <row r="127">
      <c r="A127" s="95" t="s">
        <v>14396</v>
      </c>
      <c r="B127" s="76">
        <v>2.6123877E7</v>
      </c>
      <c r="C127" s="76" t="s">
        <v>1725</v>
      </c>
      <c r="D127" s="76">
        <v>3.8837584E7</v>
      </c>
      <c r="E127" s="76" t="s">
        <v>14394</v>
      </c>
      <c r="F127" s="76" t="s">
        <v>129</v>
      </c>
      <c r="G127" s="76">
        <v>23598.0</v>
      </c>
      <c r="H127" s="76" t="s">
        <v>1733</v>
      </c>
      <c r="I127" s="76">
        <v>7743457.0</v>
      </c>
      <c r="J127" s="76">
        <v>1.0</v>
      </c>
      <c r="K127" s="76" t="s">
        <v>9</v>
      </c>
    </row>
    <row r="128">
      <c r="A128" s="95" t="s">
        <v>14397</v>
      </c>
      <c r="B128" s="76">
        <v>2.6124018E7</v>
      </c>
      <c r="C128" s="76" t="s">
        <v>1735</v>
      </c>
      <c r="D128" s="76">
        <v>3.8837731E7</v>
      </c>
      <c r="E128" s="76" t="s">
        <v>9797</v>
      </c>
      <c r="F128" s="76" t="s">
        <v>132</v>
      </c>
      <c r="G128" s="76">
        <v>23599.0</v>
      </c>
      <c r="H128" s="76" t="s">
        <v>1944</v>
      </c>
      <c r="I128" s="76">
        <v>7743457.0</v>
      </c>
      <c r="J128" s="76">
        <v>1.0</v>
      </c>
      <c r="K128" s="76" t="s">
        <v>9</v>
      </c>
    </row>
    <row r="129">
      <c r="A129" s="95" t="s">
        <v>14398</v>
      </c>
      <c r="B129" s="76">
        <v>2.6124018E7</v>
      </c>
      <c r="C129" s="76" t="s">
        <v>1732</v>
      </c>
      <c r="D129" s="76">
        <v>3.8837731E7</v>
      </c>
      <c r="E129" s="76" t="s">
        <v>9797</v>
      </c>
      <c r="F129" s="76" t="s">
        <v>132</v>
      </c>
      <c r="G129" s="76">
        <v>23599.0</v>
      </c>
      <c r="H129" s="76" t="s">
        <v>1944</v>
      </c>
      <c r="I129" s="76">
        <v>7743457.0</v>
      </c>
      <c r="J129" s="76">
        <v>1.0</v>
      </c>
      <c r="K129" s="76" t="s">
        <v>9</v>
      </c>
    </row>
    <row r="130">
      <c r="A130" s="95" t="s">
        <v>14399</v>
      </c>
      <c r="B130" s="76">
        <v>2.6124018E7</v>
      </c>
      <c r="C130" s="76" t="s">
        <v>1725</v>
      </c>
      <c r="D130" s="76">
        <v>3.8837731E7</v>
      </c>
      <c r="E130" s="76" t="s">
        <v>9797</v>
      </c>
      <c r="F130" s="76" t="s">
        <v>132</v>
      </c>
      <c r="G130" s="76">
        <v>23599.0</v>
      </c>
      <c r="H130" s="76" t="s">
        <v>1944</v>
      </c>
      <c r="I130" s="76">
        <v>7743457.0</v>
      </c>
      <c r="J130" s="76">
        <v>1.0</v>
      </c>
      <c r="K130" s="76" t="s">
        <v>9</v>
      </c>
    </row>
    <row r="131">
      <c r="A131" s="95" t="s">
        <v>14400</v>
      </c>
      <c r="B131" s="76">
        <v>2.6124084E7</v>
      </c>
      <c r="C131" s="76" t="s">
        <v>1735</v>
      </c>
      <c r="D131" s="76">
        <v>3.8837813E7</v>
      </c>
      <c r="E131" s="76" t="s">
        <v>14401</v>
      </c>
      <c r="F131" s="76" t="s">
        <v>132</v>
      </c>
      <c r="G131" s="76">
        <v>24379.0</v>
      </c>
      <c r="H131" s="76" t="s">
        <v>1779</v>
      </c>
      <c r="I131" s="76">
        <v>7743457.0</v>
      </c>
      <c r="J131" s="76">
        <v>1.0</v>
      </c>
      <c r="K131" s="76" t="s">
        <v>9</v>
      </c>
    </row>
    <row r="132">
      <c r="A132" s="95" t="s">
        <v>14402</v>
      </c>
      <c r="B132" s="76">
        <v>2.6124084E7</v>
      </c>
      <c r="C132" s="76" t="s">
        <v>1732</v>
      </c>
      <c r="D132" s="76">
        <v>3.8837813E7</v>
      </c>
      <c r="E132" s="76" t="s">
        <v>14401</v>
      </c>
      <c r="F132" s="76" t="s">
        <v>132</v>
      </c>
      <c r="G132" s="76">
        <v>24379.0</v>
      </c>
      <c r="H132" s="76" t="s">
        <v>1779</v>
      </c>
      <c r="I132" s="76">
        <v>7743457.0</v>
      </c>
      <c r="J132" s="76">
        <v>1.0</v>
      </c>
      <c r="K132" s="76" t="s">
        <v>9</v>
      </c>
    </row>
    <row r="133">
      <c r="A133" s="95" t="s">
        <v>14403</v>
      </c>
      <c r="B133" s="76">
        <v>2.6124084E7</v>
      </c>
      <c r="C133" s="76" t="s">
        <v>1725</v>
      </c>
      <c r="D133" s="76">
        <v>3.8837813E7</v>
      </c>
      <c r="E133" s="76" t="s">
        <v>14401</v>
      </c>
      <c r="F133" s="76" t="s">
        <v>132</v>
      </c>
      <c r="G133" s="76">
        <v>24379.0</v>
      </c>
      <c r="H133" s="76" t="s">
        <v>1779</v>
      </c>
      <c r="I133" s="76">
        <v>7743457.0</v>
      </c>
      <c r="J133" s="76">
        <v>1.0</v>
      </c>
      <c r="K133" s="76" t="s">
        <v>9</v>
      </c>
    </row>
    <row r="134">
      <c r="A134" s="95" t="s">
        <v>14404</v>
      </c>
      <c r="B134" s="76">
        <v>2.6124106E7</v>
      </c>
      <c r="C134" s="76" t="s">
        <v>1735</v>
      </c>
      <c r="D134" s="76">
        <v>3.8837832E7</v>
      </c>
      <c r="E134" s="76" t="s">
        <v>14405</v>
      </c>
      <c r="F134" s="76" t="s">
        <v>132</v>
      </c>
      <c r="G134" s="76">
        <v>23598.0</v>
      </c>
      <c r="H134" s="76" t="s">
        <v>1733</v>
      </c>
      <c r="I134" s="76">
        <v>7743457.0</v>
      </c>
      <c r="J134" s="76">
        <v>1.0</v>
      </c>
      <c r="K134" s="76" t="s">
        <v>9</v>
      </c>
    </row>
    <row r="135">
      <c r="A135" s="95" t="s">
        <v>14406</v>
      </c>
      <c r="B135" s="76">
        <v>2.6124106E7</v>
      </c>
      <c r="C135" s="76" t="s">
        <v>1732</v>
      </c>
      <c r="D135" s="76">
        <v>3.8837832E7</v>
      </c>
      <c r="E135" s="76" t="s">
        <v>14405</v>
      </c>
      <c r="F135" s="76" t="s">
        <v>132</v>
      </c>
      <c r="G135" s="76">
        <v>23598.0</v>
      </c>
      <c r="H135" s="76" t="s">
        <v>1733</v>
      </c>
      <c r="I135" s="76">
        <v>7743457.0</v>
      </c>
      <c r="J135" s="76">
        <v>1.0</v>
      </c>
      <c r="K135" s="76" t="s">
        <v>9</v>
      </c>
    </row>
    <row r="136">
      <c r="A136" s="95" t="s">
        <v>14407</v>
      </c>
      <c r="B136" s="76">
        <v>2.6124106E7</v>
      </c>
      <c r="C136" s="76" t="s">
        <v>1725</v>
      </c>
      <c r="D136" s="76">
        <v>3.8837832E7</v>
      </c>
      <c r="E136" s="76" t="s">
        <v>14405</v>
      </c>
      <c r="F136" s="76" t="s">
        <v>132</v>
      </c>
      <c r="G136" s="76">
        <v>23598.0</v>
      </c>
      <c r="H136" s="76" t="s">
        <v>1733</v>
      </c>
      <c r="I136" s="76">
        <v>7743457.0</v>
      </c>
      <c r="J136" s="76">
        <v>1.0</v>
      </c>
      <c r="K136" s="76" t="s">
        <v>9</v>
      </c>
    </row>
    <row r="137">
      <c r="A137" s="95" t="s">
        <v>14408</v>
      </c>
      <c r="B137" s="76">
        <v>2.6124354E7</v>
      </c>
      <c r="C137" s="76" t="s">
        <v>1735</v>
      </c>
      <c r="D137" s="76">
        <v>3.8838085E7</v>
      </c>
      <c r="E137" s="76" t="s">
        <v>11987</v>
      </c>
      <c r="F137" s="76" t="s">
        <v>132</v>
      </c>
      <c r="G137" s="76">
        <v>23598.0</v>
      </c>
      <c r="H137" s="76" t="s">
        <v>1733</v>
      </c>
      <c r="I137" s="76">
        <v>7743457.0</v>
      </c>
      <c r="J137" s="76">
        <v>1.0</v>
      </c>
      <c r="K137" s="76" t="s">
        <v>9</v>
      </c>
    </row>
    <row r="138">
      <c r="A138" s="95" t="s">
        <v>14409</v>
      </c>
      <c r="B138" s="76">
        <v>2.6124354E7</v>
      </c>
      <c r="C138" s="76" t="s">
        <v>1732</v>
      </c>
      <c r="D138" s="76">
        <v>3.8838085E7</v>
      </c>
      <c r="E138" s="76" t="s">
        <v>11987</v>
      </c>
      <c r="F138" s="76" t="s">
        <v>132</v>
      </c>
      <c r="G138" s="76">
        <v>23598.0</v>
      </c>
      <c r="H138" s="76" t="s">
        <v>1733</v>
      </c>
      <c r="I138" s="76">
        <v>7743457.0</v>
      </c>
      <c r="J138" s="76">
        <v>1.0</v>
      </c>
      <c r="K138" s="76" t="s">
        <v>9</v>
      </c>
    </row>
    <row r="139">
      <c r="A139" s="95" t="s">
        <v>14410</v>
      </c>
      <c r="B139" s="76">
        <v>2.6124354E7</v>
      </c>
      <c r="C139" s="76" t="s">
        <v>1725</v>
      </c>
      <c r="D139" s="76">
        <v>3.8838085E7</v>
      </c>
      <c r="E139" s="76" t="s">
        <v>11987</v>
      </c>
      <c r="F139" s="76" t="s">
        <v>132</v>
      </c>
      <c r="G139" s="76">
        <v>23598.0</v>
      </c>
      <c r="H139" s="76" t="s">
        <v>1733</v>
      </c>
      <c r="I139" s="76">
        <v>7743457.0</v>
      </c>
      <c r="J139" s="76">
        <v>1.0</v>
      </c>
      <c r="K139" s="76" t="s">
        <v>9</v>
      </c>
    </row>
    <row r="140">
      <c r="A140" s="95" t="s">
        <v>14411</v>
      </c>
      <c r="B140" s="76">
        <v>2.6124377E7</v>
      </c>
      <c r="C140" s="76" t="s">
        <v>1735</v>
      </c>
      <c r="D140" s="76">
        <v>3.8838111E7</v>
      </c>
      <c r="E140" s="76" t="s">
        <v>14412</v>
      </c>
      <c r="F140" s="76" t="s">
        <v>132</v>
      </c>
      <c r="G140" s="76">
        <v>23598.0</v>
      </c>
      <c r="H140" s="76" t="s">
        <v>1733</v>
      </c>
      <c r="I140" s="76">
        <v>7743457.0</v>
      </c>
      <c r="J140" s="76">
        <v>1.0</v>
      </c>
      <c r="K140" s="76" t="s">
        <v>9</v>
      </c>
    </row>
    <row r="141">
      <c r="A141" s="95" t="s">
        <v>14413</v>
      </c>
      <c r="B141" s="76">
        <v>2.6124377E7</v>
      </c>
      <c r="C141" s="76" t="s">
        <v>1732</v>
      </c>
      <c r="D141" s="76">
        <v>3.8838111E7</v>
      </c>
      <c r="E141" s="76" t="s">
        <v>14412</v>
      </c>
      <c r="F141" s="76" t="s">
        <v>132</v>
      </c>
      <c r="G141" s="76">
        <v>23598.0</v>
      </c>
      <c r="H141" s="76" t="s">
        <v>1733</v>
      </c>
      <c r="I141" s="76">
        <v>7743457.0</v>
      </c>
      <c r="J141" s="76">
        <v>1.0</v>
      </c>
      <c r="K141" s="76" t="s">
        <v>9</v>
      </c>
    </row>
    <row r="142">
      <c r="A142" s="95" t="s">
        <v>14414</v>
      </c>
      <c r="B142" s="76">
        <v>2.6124377E7</v>
      </c>
      <c r="C142" s="76" t="s">
        <v>1725</v>
      </c>
      <c r="D142" s="76">
        <v>3.8838111E7</v>
      </c>
      <c r="E142" s="76" t="s">
        <v>14412</v>
      </c>
      <c r="F142" s="76" t="s">
        <v>132</v>
      </c>
      <c r="G142" s="76">
        <v>23598.0</v>
      </c>
      <c r="H142" s="76" t="s">
        <v>1733</v>
      </c>
      <c r="I142" s="76">
        <v>7743457.0</v>
      </c>
      <c r="J142" s="76">
        <v>1.0</v>
      </c>
      <c r="K142" s="76" t="s">
        <v>9</v>
      </c>
    </row>
    <row r="143">
      <c r="A143" s="95" t="s">
        <v>14415</v>
      </c>
      <c r="B143" s="76">
        <v>2.6124379E7</v>
      </c>
      <c r="C143" s="76" t="s">
        <v>1735</v>
      </c>
      <c r="D143" s="76">
        <v>3.8838114E7</v>
      </c>
      <c r="E143" s="76" t="s">
        <v>4064</v>
      </c>
      <c r="F143" s="76" t="s">
        <v>132</v>
      </c>
      <c r="G143" s="76">
        <v>23599.0</v>
      </c>
      <c r="H143" s="76" t="s">
        <v>1944</v>
      </c>
      <c r="I143" s="76">
        <v>7755891.0</v>
      </c>
      <c r="J143" s="76">
        <v>1.0</v>
      </c>
      <c r="K143" s="76" t="s">
        <v>82</v>
      </c>
    </row>
    <row r="144">
      <c r="A144" s="95" t="s">
        <v>14416</v>
      </c>
      <c r="B144" s="76">
        <v>2.6124379E7</v>
      </c>
      <c r="C144" s="76" t="s">
        <v>1732</v>
      </c>
      <c r="D144" s="76">
        <v>3.8838114E7</v>
      </c>
      <c r="E144" s="76" t="s">
        <v>4064</v>
      </c>
      <c r="F144" s="76" t="s">
        <v>132</v>
      </c>
      <c r="G144" s="76">
        <v>23599.0</v>
      </c>
      <c r="H144" s="76" t="s">
        <v>1944</v>
      </c>
      <c r="I144" s="76">
        <v>7755891.0</v>
      </c>
      <c r="J144" s="76">
        <v>1.0</v>
      </c>
      <c r="K144" s="76" t="s">
        <v>82</v>
      </c>
    </row>
    <row r="145">
      <c r="A145" s="95" t="s">
        <v>14417</v>
      </c>
      <c r="B145" s="76">
        <v>2.6124379E7</v>
      </c>
      <c r="C145" s="76" t="s">
        <v>1725</v>
      </c>
      <c r="D145" s="76">
        <v>3.8838114E7</v>
      </c>
      <c r="E145" s="76" t="s">
        <v>4064</v>
      </c>
      <c r="F145" s="76" t="s">
        <v>132</v>
      </c>
      <c r="G145" s="76">
        <v>23599.0</v>
      </c>
      <c r="H145" s="76" t="s">
        <v>1944</v>
      </c>
      <c r="I145" s="76">
        <v>7755891.0</v>
      </c>
      <c r="J145" s="76">
        <v>1.0</v>
      </c>
      <c r="K145" s="76" t="s">
        <v>82</v>
      </c>
    </row>
    <row r="146">
      <c r="A146" s="95" t="s">
        <v>14418</v>
      </c>
      <c r="B146" s="76">
        <v>2.6124556E7</v>
      </c>
      <c r="C146" s="76" t="s">
        <v>1735</v>
      </c>
      <c r="D146" s="76">
        <v>3.8838335E7</v>
      </c>
      <c r="E146" s="76" t="s">
        <v>11223</v>
      </c>
      <c r="F146" s="76" t="s">
        <v>132</v>
      </c>
      <c r="G146" s="76">
        <v>23598.0</v>
      </c>
      <c r="H146" s="76" t="s">
        <v>1733</v>
      </c>
      <c r="I146" s="76">
        <v>7743457.0</v>
      </c>
      <c r="J146" s="76">
        <v>1.0</v>
      </c>
      <c r="K146" s="76" t="s">
        <v>9</v>
      </c>
    </row>
    <row r="147">
      <c r="A147" s="95" t="s">
        <v>14419</v>
      </c>
      <c r="B147" s="76">
        <v>2.6124556E7</v>
      </c>
      <c r="C147" s="76" t="s">
        <v>1732</v>
      </c>
      <c r="D147" s="76">
        <v>3.8838335E7</v>
      </c>
      <c r="E147" s="76" t="s">
        <v>11223</v>
      </c>
      <c r="F147" s="76" t="s">
        <v>132</v>
      </c>
      <c r="G147" s="76">
        <v>23598.0</v>
      </c>
      <c r="H147" s="76" t="s">
        <v>1733</v>
      </c>
      <c r="I147" s="76">
        <v>7743457.0</v>
      </c>
      <c r="J147" s="76">
        <v>1.0</v>
      </c>
      <c r="K147" s="76" t="s">
        <v>9</v>
      </c>
    </row>
    <row r="148">
      <c r="A148" s="95" t="s">
        <v>14420</v>
      </c>
      <c r="B148" s="76">
        <v>2.6124556E7</v>
      </c>
      <c r="C148" s="76" t="s">
        <v>1725</v>
      </c>
      <c r="D148" s="76">
        <v>3.8838335E7</v>
      </c>
      <c r="E148" s="76" t="s">
        <v>11223</v>
      </c>
      <c r="F148" s="76" t="s">
        <v>132</v>
      </c>
      <c r="G148" s="76">
        <v>23598.0</v>
      </c>
      <c r="H148" s="76" t="s">
        <v>1733</v>
      </c>
      <c r="I148" s="76">
        <v>7743457.0</v>
      </c>
      <c r="J148" s="76">
        <v>1.0</v>
      </c>
      <c r="K148" s="76" t="s">
        <v>9</v>
      </c>
    </row>
    <row r="149">
      <c r="A149" s="95" t="s">
        <v>14421</v>
      </c>
      <c r="B149" s="76">
        <v>2.6124591E7</v>
      </c>
      <c r="C149" s="76" t="s">
        <v>1735</v>
      </c>
      <c r="D149" s="76">
        <v>3.8838374E7</v>
      </c>
      <c r="E149" s="76" t="s">
        <v>14422</v>
      </c>
      <c r="F149" s="76" t="s">
        <v>132</v>
      </c>
      <c r="G149" s="76">
        <v>23598.0</v>
      </c>
      <c r="H149" s="76" t="s">
        <v>1733</v>
      </c>
      <c r="I149" s="76">
        <v>7743457.0</v>
      </c>
      <c r="J149" s="76">
        <v>1.0</v>
      </c>
      <c r="K149" s="76" t="s">
        <v>9</v>
      </c>
    </row>
    <row r="150">
      <c r="A150" s="95" t="s">
        <v>14423</v>
      </c>
      <c r="B150" s="76">
        <v>2.6124591E7</v>
      </c>
      <c r="C150" s="76" t="s">
        <v>1732</v>
      </c>
      <c r="D150" s="76">
        <v>3.8838374E7</v>
      </c>
      <c r="E150" s="76" t="s">
        <v>14422</v>
      </c>
      <c r="F150" s="76" t="s">
        <v>132</v>
      </c>
      <c r="G150" s="76">
        <v>23598.0</v>
      </c>
      <c r="H150" s="76" t="s">
        <v>1733</v>
      </c>
      <c r="I150" s="76">
        <v>7743457.0</v>
      </c>
      <c r="J150" s="76">
        <v>1.0</v>
      </c>
      <c r="K150" s="76" t="s">
        <v>9</v>
      </c>
    </row>
    <row r="151">
      <c r="A151" s="95" t="s">
        <v>14424</v>
      </c>
      <c r="B151" s="76">
        <v>2.6124591E7</v>
      </c>
      <c r="C151" s="76" t="s">
        <v>1725</v>
      </c>
      <c r="D151" s="76">
        <v>3.8838374E7</v>
      </c>
      <c r="E151" s="76" t="s">
        <v>14422</v>
      </c>
      <c r="F151" s="76" t="s">
        <v>132</v>
      </c>
      <c r="G151" s="76">
        <v>23598.0</v>
      </c>
      <c r="H151" s="76" t="s">
        <v>1733</v>
      </c>
      <c r="I151" s="76">
        <v>7743457.0</v>
      </c>
      <c r="J151" s="76">
        <v>1.0</v>
      </c>
      <c r="K151" s="76" t="s">
        <v>9</v>
      </c>
    </row>
    <row r="152">
      <c r="A152" s="95" t="s">
        <v>14425</v>
      </c>
      <c r="B152" s="76">
        <v>2.6124773E7</v>
      </c>
      <c r="C152" s="76" t="s">
        <v>1735</v>
      </c>
      <c r="D152" s="76">
        <v>3.8838537E7</v>
      </c>
      <c r="E152" s="76" t="s">
        <v>14426</v>
      </c>
      <c r="F152" s="76" t="s">
        <v>132</v>
      </c>
      <c r="G152" s="76">
        <v>24379.0</v>
      </c>
      <c r="H152" s="76" t="s">
        <v>1779</v>
      </c>
      <c r="I152" s="76">
        <v>7755891.0</v>
      </c>
      <c r="J152" s="76">
        <v>2.0</v>
      </c>
      <c r="K152" s="76" t="s">
        <v>82</v>
      </c>
    </row>
    <row r="153">
      <c r="A153" s="95" t="s">
        <v>14427</v>
      </c>
      <c r="B153" s="76">
        <v>2.6124773E7</v>
      </c>
      <c r="C153" s="76" t="s">
        <v>1732</v>
      </c>
      <c r="D153" s="76">
        <v>3.8838537E7</v>
      </c>
      <c r="E153" s="76" t="s">
        <v>14426</v>
      </c>
      <c r="F153" s="76" t="s">
        <v>132</v>
      </c>
      <c r="G153" s="76">
        <v>24379.0</v>
      </c>
      <c r="H153" s="76" t="s">
        <v>1779</v>
      </c>
      <c r="I153" s="76">
        <v>7755891.0</v>
      </c>
      <c r="J153" s="76">
        <v>2.0</v>
      </c>
      <c r="K153" s="76" t="s">
        <v>82</v>
      </c>
    </row>
    <row r="154">
      <c r="A154" s="95" t="s">
        <v>14428</v>
      </c>
      <c r="B154" s="76">
        <v>2.6124773E7</v>
      </c>
      <c r="C154" s="76" t="s">
        <v>1725</v>
      </c>
      <c r="D154" s="76">
        <v>3.8838537E7</v>
      </c>
      <c r="E154" s="76" t="s">
        <v>14426</v>
      </c>
      <c r="F154" s="76" t="s">
        <v>132</v>
      </c>
      <c r="G154" s="76">
        <v>24379.0</v>
      </c>
      <c r="H154" s="76" t="s">
        <v>1779</v>
      </c>
      <c r="I154" s="76">
        <v>7755891.0</v>
      </c>
      <c r="J154" s="76">
        <v>2.0</v>
      </c>
      <c r="K154" s="76" t="s">
        <v>82</v>
      </c>
    </row>
    <row r="155">
      <c r="A155" s="95" t="s">
        <v>14429</v>
      </c>
      <c r="B155" s="76">
        <v>2.6124812E7</v>
      </c>
      <c r="C155" s="76" t="s">
        <v>1735</v>
      </c>
      <c r="D155" s="76">
        <v>3.883857E7</v>
      </c>
      <c r="E155" s="76" t="s">
        <v>14430</v>
      </c>
      <c r="F155" s="76" t="s">
        <v>132</v>
      </c>
      <c r="G155" s="76">
        <v>24379.0</v>
      </c>
      <c r="H155" s="76" t="s">
        <v>1779</v>
      </c>
      <c r="I155" s="76">
        <v>7743457.0</v>
      </c>
      <c r="J155" s="76">
        <v>1.0</v>
      </c>
      <c r="K155" s="76" t="s">
        <v>9</v>
      </c>
    </row>
    <row r="156">
      <c r="A156" s="95" t="s">
        <v>14431</v>
      </c>
      <c r="B156" s="76">
        <v>2.6124812E7</v>
      </c>
      <c r="C156" s="76" t="s">
        <v>1732</v>
      </c>
      <c r="D156" s="76">
        <v>3.883857E7</v>
      </c>
      <c r="E156" s="76" t="s">
        <v>14430</v>
      </c>
      <c r="F156" s="76" t="s">
        <v>132</v>
      </c>
      <c r="G156" s="76">
        <v>24379.0</v>
      </c>
      <c r="H156" s="76" t="s">
        <v>1779</v>
      </c>
      <c r="I156" s="76">
        <v>7743457.0</v>
      </c>
      <c r="J156" s="76">
        <v>1.0</v>
      </c>
      <c r="K156" s="76" t="s">
        <v>9</v>
      </c>
    </row>
    <row r="157">
      <c r="A157" s="95" t="s">
        <v>14432</v>
      </c>
      <c r="B157" s="76">
        <v>2.6124812E7</v>
      </c>
      <c r="C157" s="76" t="s">
        <v>1725</v>
      </c>
      <c r="D157" s="76">
        <v>3.883857E7</v>
      </c>
      <c r="E157" s="76" t="s">
        <v>14430</v>
      </c>
      <c r="F157" s="76" t="s">
        <v>132</v>
      </c>
      <c r="G157" s="76">
        <v>24379.0</v>
      </c>
      <c r="H157" s="76" t="s">
        <v>1779</v>
      </c>
      <c r="I157" s="76">
        <v>7743457.0</v>
      </c>
      <c r="J157" s="76">
        <v>1.0</v>
      </c>
      <c r="K157" s="76" t="s">
        <v>9</v>
      </c>
    </row>
    <row r="158">
      <c r="A158" s="95" t="s">
        <v>14433</v>
      </c>
      <c r="B158" s="76">
        <v>2.6124817E7</v>
      </c>
      <c r="C158" s="76" t="s">
        <v>1735</v>
      </c>
      <c r="D158" s="76">
        <v>3.8838574E7</v>
      </c>
      <c r="E158" s="76" t="s">
        <v>7436</v>
      </c>
      <c r="F158" s="76" t="s">
        <v>132</v>
      </c>
      <c r="G158" s="76">
        <v>23599.0</v>
      </c>
      <c r="H158" s="76" t="s">
        <v>1944</v>
      </c>
      <c r="I158" s="76">
        <v>7743457.0</v>
      </c>
      <c r="J158" s="76">
        <v>1.0</v>
      </c>
      <c r="K158" s="76" t="s">
        <v>9</v>
      </c>
    </row>
    <row r="159">
      <c r="A159" s="95" t="s">
        <v>14434</v>
      </c>
      <c r="B159" s="76">
        <v>2.6124817E7</v>
      </c>
      <c r="C159" s="76" t="s">
        <v>1732</v>
      </c>
      <c r="D159" s="76">
        <v>3.8838574E7</v>
      </c>
      <c r="E159" s="76" t="s">
        <v>7436</v>
      </c>
      <c r="F159" s="76" t="s">
        <v>132</v>
      </c>
      <c r="G159" s="76">
        <v>23599.0</v>
      </c>
      <c r="H159" s="76" t="s">
        <v>1944</v>
      </c>
      <c r="I159" s="76">
        <v>7743457.0</v>
      </c>
      <c r="J159" s="76">
        <v>1.0</v>
      </c>
      <c r="K159" s="76" t="s">
        <v>9</v>
      </c>
    </row>
    <row r="160">
      <c r="A160" s="95" t="s">
        <v>14435</v>
      </c>
      <c r="B160" s="76">
        <v>2.6124817E7</v>
      </c>
      <c r="C160" s="76" t="s">
        <v>1725</v>
      </c>
      <c r="D160" s="76">
        <v>3.8838574E7</v>
      </c>
      <c r="E160" s="76" t="s">
        <v>7436</v>
      </c>
      <c r="F160" s="76" t="s">
        <v>132</v>
      </c>
      <c r="G160" s="76">
        <v>23599.0</v>
      </c>
      <c r="H160" s="76" t="s">
        <v>1944</v>
      </c>
      <c r="I160" s="76">
        <v>7743457.0</v>
      </c>
      <c r="J160" s="76">
        <v>1.0</v>
      </c>
      <c r="K160" s="76" t="s">
        <v>9</v>
      </c>
    </row>
    <row r="161">
      <c r="A161" s="95" t="s">
        <v>14436</v>
      </c>
      <c r="B161" s="76">
        <v>2.6124923E7</v>
      </c>
      <c r="C161" s="76" t="s">
        <v>1735</v>
      </c>
      <c r="D161" s="76">
        <v>3.8838681E7</v>
      </c>
      <c r="E161" s="76" t="s">
        <v>14437</v>
      </c>
      <c r="F161" s="76" t="s">
        <v>132</v>
      </c>
      <c r="G161" s="76">
        <v>23599.0</v>
      </c>
      <c r="H161" s="76" t="s">
        <v>1944</v>
      </c>
      <c r="I161" s="76">
        <v>7743457.0</v>
      </c>
      <c r="J161" s="76">
        <v>1.0</v>
      </c>
      <c r="K161" s="76" t="s">
        <v>9</v>
      </c>
    </row>
    <row r="162">
      <c r="A162" s="95" t="s">
        <v>14438</v>
      </c>
      <c r="B162" s="76">
        <v>2.6124923E7</v>
      </c>
      <c r="C162" s="76" t="s">
        <v>1732</v>
      </c>
      <c r="D162" s="76">
        <v>3.8838681E7</v>
      </c>
      <c r="E162" s="76" t="s">
        <v>14437</v>
      </c>
      <c r="F162" s="76" t="s">
        <v>132</v>
      </c>
      <c r="G162" s="76">
        <v>23599.0</v>
      </c>
      <c r="H162" s="76" t="s">
        <v>1944</v>
      </c>
      <c r="I162" s="76">
        <v>7743457.0</v>
      </c>
      <c r="J162" s="76">
        <v>1.0</v>
      </c>
      <c r="K162" s="76" t="s">
        <v>9</v>
      </c>
    </row>
    <row r="163">
      <c r="A163" s="95" t="s">
        <v>14439</v>
      </c>
      <c r="B163" s="76">
        <v>2.6124923E7</v>
      </c>
      <c r="C163" s="76" t="s">
        <v>1725</v>
      </c>
      <c r="D163" s="76">
        <v>3.8838681E7</v>
      </c>
      <c r="E163" s="76" t="s">
        <v>14437</v>
      </c>
      <c r="F163" s="76" t="s">
        <v>132</v>
      </c>
      <c r="G163" s="76">
        <v>23599.0</v>
      </c>
      <c r="H163" s="76" t="s">
        <v>1944</v>
      </c>
      <c r="I163" s="76">
        <v>7743457.0</v>
      </c>
      <c r="J163" s="76">
        <v>1.0</v>
      </c>
      <c r="K163" s="76" t="s">
        <v>9</v>
      </c>
    </row>
    <row r="164">
      <c r="A164" s="95" t="s">
        <v>14440</v>
      </c>
      <c r="B164" s="76">
        <v>2.6124928E7</v>
      </c>
      <c r="C164" s="76" t="s">
        <v>1735</v>
      </c>
      <c r="D164" s="76">
        <v>3.8838687E7</v>
      </c>
      <c r="E164" s="76" t="s">
        <v>11286</v>
      </c>
      <c r="F164" s="76" t="s">
        <v>132</v>
      </c>
      <c r="G164" s="76">
        <v>24379.0</v>
      </c>
      <c r="H164" s="76" t="s">
        <v>1779</v>
      </c>
      <c r="I164" s="76">
        <v>7743457.0</v>
      </c>
      <c r="J164" s="76">
        <v>2.0</v>
      </c>
      <c r="K164" s="76" t="s">
        <v>9</v>
      </c>
    </row>
    <row r="165">
      <c r="A165" s="95" t="s">
        <v>14441</v>
      </c>
      <c r="B165" s="76">
        <v>2.6124928E7</v>
      </c>
      <c r="C165" s="76" t="s">
        <v>1732</v>
      </c>
      <c r="D165" s="76">
        <v>3.8838687E7</v>
      </c>
      <c r="E165" s="76" t="s">
        <v>11286</v>
      </c>
      <c r="F165" s="76" t="s">
        <v>132</v>
      </c>
      <c r="G165" s="76">
        <v>24379.0</v>
      </c>
      <c r="H165" s="76" t="s">
        <v>1779</v>
      </c>
      <c r="I165" s="76">
        <v>7743457.0</v>
      </c>
      <c r="J165" s="76">
        <v>2.0</v>
      </c>
      <c r="K165" s="76" t="s">
        <v>9</v>
      </c>
    </row>
    <row r="166">
      <c r="A166" s="95" t="s">
        <v>14442</v>
      </c>
      <c r="B166" s="76">
        <v>2.6124928E7</v>
      </c>
      <c r="C166" s="76" t="s">
        <v>1725</v>
      </c>
      <c r="D166" s="76">
        <v>3.8838687E7</v>
      </c>
      <c r="E166" s="76" t="s">
        <v>11286</v>
      </c>
      <c r="F166" s="76" t="s">
        <v>132</v>
      </c>
      <c r="G166" s="76">
        <v>24379.0</v>
      </c>
      <c r="H166" s="76" t="s">
        <v>1779</v>
      </c>
      <c r="I166" s="76">
        <v>7743457.0</v>
      </c>
      <c r="J166" s="76">
        <v>2.0</v>
      </c>
      <c r="K166" s="76" t="s">
        <v>9</v>
      </c>
    </row>
    <row r="167">
      <c r="A167" s="95" t="s">
        <v>14443</v>
      </c>
      <c r="B167" s="76">
        <v>2.6125024E7</v>
      </c>
      <c r="C167" s="76" t="s">
        <v>1735</v>
      </c>
      <c r="D167" s="76">
        <v>3.8838795E7</v>
      </c>
      <c r="E167" s="76" t="s">
        <v>14444</v>
      </c>
      <c r="F167" s="76" t="s">
        <v>132</v>
      </c>
      <c r="G167" s="76">
        <v>23599.0</v>
      </c>
      <c r="H167" s="76" t="s">
        <v>1944</v>
      </c>
      <c r="I167" s="76">
        <v>7743457.0</v>
      </c>
      <c r="J167" s="76">
        <v>1.0</v>
      </c>
      <c r="K167" s="76" t="s">
        <v>9</v>
      </c>
    </row>
    <row r="168">
      <c r="A168" s="95" t="s">
        <v>14445</v>
      </c>
      <c r="B168" s="76">
        <v>2.6125024E7</v>
      </c>
      <c r="C168" s="76" t="s">
        <v>1732</v>
      </c>
      <c r="D168" s="76">
        <v>3.8838795E7</v>
      </c>
      <c r="E168" s="76" t="s">
        <v>14444</v>
      </c>
      <c r="F168" s="76" t="s">
        <v>132</v>
      </c>
      <c r="G168" s="76">
        <v>23599.0</v>
      </c>
      <c r="H168" s="76" t="s">
        <v>1944</v>
      </c>
      <c r="I168" s="76">
        <v>7743457.0</v>
      </c>
      <c r="J168" s="76">
        <v>1.0</v>
      </c>
      <c r="K168" s="76" t="s">
        <v>9</v>
      </c>
    </row>
    <row r="169">
      <c r="A169" s="95" t="s">
        <v>14446</v>
      </c>
      <c r="B169" s="76">
        <v>2.6125024E7</v>
      </c>
      <c r="C169" s="76" t="s">
        <v>1725</v>
      </c>
      <c r="D169" s="76">
        <v>3.8838795E7</v>
      </c>
      <c r="E169" s="76" t="s">
        <v>14444</v>
      </c>
      <c r="F169" s="76" t="s">
        <v>132</v>
      </c>
      <c r="G169" s="76">
        <v>23599.0</v>
      </c>
      <c r="H169" s="76" t="s">
        <v>1944</v>
      </c>
      <c r="I169" s="76">
        <v>7743457.0</v>
      </c>
      <c r="J169" s="76">
        <v>1.0</v>
      </c>
      <c r="K169" s="76" t="s">
        <v>9</v>
      </c>
    </row>
    <row r="170">
      <c r="A170" s="95" t="s">
        <v>14447</v>
      </c>
      <c r="B170" s="76">
        <v>2.6125097E7</v>
      </c>
      <c r="C170" s="76" t="s">
        <v>1735</v>
      </c>
      <c r="D170" s="76">
        <v>3.8838856E7</v>
      </c>
      <c r="E170" s="76" t="s">
        <v>14448</v>
      </c>
      <c r="F170" s="76" t="s">
        <v>132</v>
      </c>
      <c r="G170" s="76">
        <v>23599.0</v>
      </c>
      <c r="H170" s="76" t="s">
        <v>1944</v>
      </c>
      <c r="I170" s="76">
        <v>7755891.0</v>
      </c>
      <c r="J170" s="76">
        <v>1.0</v>
      </c>
      <c r="K170" s="76" t="s">
        <v>82</v>
      </c>
    </row>
    <row r="171">
      <c r="A171" s="95" t="s">
        <v>14449</v>
      </c>
      <c r="B171" s="76">
        <v>2.6125097E7</v>
      </c>
      <c r="C171" s="76" t="s">
        <v>1732</v>
      </c>
      <c r="D171" s="76">
        <v>3.8838856E7</v>
      </c>
      <c r="E171" s="76" t="s">
        <v>14448</v>
      </c>
      <c r="F171" s="76" t="s">
        <v>132</v>
      </c>
      <c r="G171" s="76">
        <v>23599.0</v>
      </c>
      <c r="H171" s="76" t="s">
        <v>1944</v>
      </c>
      <c r="I171" s="76">
        <v>7755891.0</v>
      </c>
      <c r="J171" s="76">
        <v>1.0</v>
      </c>
      <c r="K171" s="76" t="s">
        <v>82</v>
      </c>
    </row>
    <row r="172">
      <c r="A172" s="95" t="s">
        <v>14450</v>
      </c>
      <c r="B172" s="76">
        <v>2.6125097E7</v>
      </c>
      <c r="C172" s="76" t="s">
        <v>1725</v>
      </c>
      <c r="D172" s="76">
        <v>3.8838856E7</v>
      </c>
      <c r="E172" s="76" t="s">
        <v>14448</v>
      </c>
      <c r="F172" s="76" t="s">
        <v>132</v>
      </c>
      <c r="G172" s="76">
        <v>23599.0</v>
      </c>
      <c r="H172" s="76" t="s">
        <v>1944</v>
      </c>
      <c r="I172" s="76">
        <v>7755891.0</v>
      </c>
      <c r="J172" s="76">
        <v>1.0</v>
      </c>
      <c r="K172" s="76" t="s">
        <v>82</v>
      </c>
    </row>
    <row r="173">
      <c r="A173" s="95" t="s">
        <v>14451</v>
      </c>
      <c r="B173" s="76">
        <v>2.6125206E7</v>
      </c>
      <c r="C173" s="76" t="s">
        <v>1735</v>
      </c>
      <c r="D173" s="76">
        <v>3.883898E7</v>
      </c>
      <c r="E173" s="76" t="s">
        <v>14452</v>
      </c>
      <c r="F173" s="76" t="s">
        <v>129</v>
      </c>
      <c r="G173" s="76">
        <v>23598.0</v>
      </c>
      <c r="H173" s="76" t="s">
        <v>1733</v>
      </c>
      <c r="I173" s="76">
        <v>7743457.0</v>
      </c>
      <c r="J173" s="76">
        <v>1.0</v>
      </c>
      <c r="K173" s="76" t="s">
        <v>9</v>
      </c>
    </row>
    <row r="174">
      <c r="A174" s="95" t="s">
        <v>14453</v>
      </c>
      <c r="B174" s="76">
        <v>2.6125206E7</v>
      </c>
      <c r="C174" s="76" t="s">
        <v>1732</v>
      </c>
      <c r="D174" s="76">
        <v>3.883898E7</v>
      </c>
      <c r="E174" s="76" t="s">
        <v>14452</v>
      </c>
      <c r="F174" s="76" t="s">
        <v>129</v>
      </c>
      <c r="G174" s="76">
        <v>23598.0</v>
      </c>
      <c r="H174" s="76" t="s">
        <v>1733</v>
      </c>
      <c r="I174" s="76">
        <v>7743457.0</v>
      </c>
      <c r="J174" s="76">
        <v>1.0</v>
      </c>
      <c r="K174" s="76" t="s">
        <v>9</v>
      </c>
    </row>
    <row r="175">
      <c r="A175" s="95" t="s">
        <v>14454</v>
      </c>
      <c r="B175" s="76">
        <v>2.6125206E7</v>
      </c>
      <c r="C175" s="76" t="s">
        <v>1725</v>
      </c>
      <c r="D175" s="76">
        <v>3.883898E7</v>
      </c>
      <c r="E175" s="76" t="s">
        <v>14452</v>
      </c>
      <c r="F175" s="76" t="s">
        <v>129</v>
      </c>
      <c r="G175" s="76">
        <v>23598.0</v>
      </c>
      <c r="H175" s="76" t="s">
        <v>1733</v>
      </c>
      <c r="I175" s="76">
        <v>7743457.0</v>
      </c>
      <c r="J175" s="76">
        <v>1.0</v>
      </c>
      <c r="K175" s="76" t="s">
        <v>9</v>
      </c>
    </row>
    <row r="176">
      <c r="A176" s="95" t="s">
        <v>14455</v>
      </c>
      <c r="B176" s="76">
        <v>2.6126223E7</v>
      </c>
      <c r="C176" s="76" t="s">
        <v>1735</v>
      </c>
      <c r="D176" s="76">
        <v>3.884008E7</v>
      </c>
      <c r="E176" s="76" t="s">
        <v>4852</v>
      </c>
      <c r="F176" s="76" t="s">
        <v>132</v>
      </c>
      <c r="G176" s="76">
        <v>24379.0</v>
      </c>
      <c r="H176" s="76" t="s">
        <v>1779</v>
      </c>
      <c r="I176" s="76">
        <v>7755891.0</v>
      </c>
      <c r="J176" s="76">
        <v>1.0</v>
      </c>
      <c r="K176" s="76" t="s">
        <v>82</v>
      </c>
    </row>
    <row r="177">
      <c r="A177" s="95" t="s">
        <v>14456</v>
      </c>
      <c r="B177" s="76">
        <v>2.6126223E7</v>
      </c>
      <c r="C177" s="76" t="s">
        <v>1732</v>
      </c>
      <c r="D177" s="76">
        <v>3.884008E7</v>
      </c>
      <c r="E177" s="76" t="s">
        <v>4852</v>
      </c>
      <c r="F177" s="76" t="s">
        <v>132</v>
      </c>
      <c r="G177" s="76">
        <v>24379.0</v>
      </c>
      <c r="H177" s="76" t="s">
        <v>1779</v>
      </c>
      <c r="I177" s="76">
        <v>7755891.0</v>
      </c>
      <c r="J177" s="76">
        <v>1.0</v>
      </c>
      <c r="K177" s="76" t="s">
        <v>82</v>
      </c>
    </row>
    <row r="178">
      <c r="A178" s="95" t="s">
        <v>14457</v>
      </c>
      <c r="B178" s="76">
        <v>2.6126223E7</v>
      </c>
      <c r="C178" s="76" t="s">
        <v>1725</v>
      </c>
      <c r="D178" s="76">
        <v>3.884008E7</v>
      </c>
      <c r="E178" s="76" t="s">
        <v>4852</v>
      </c>
      <c r="F178" s="76" t="s">
        <v>132</v>
      </c>
      <c r="G178" s="76">
        <v>24379.0</v>
      </c>
      <c r="H178" s="76" t="s">
        <v>1779</v>
      </c>
      <c r="I178" s="76">
        <v>7755891.0</v>
      </c>
      <c r="J178" s="76">
        <v>1.0</v>
      </c>
      <c r="K178" s="76" t="s">
        <v>82</v>
      </c>
    </row>
    <row r="179">
      <c r="A179" s="95" t="s">
        <v>14458</v>
      </c>
      <c r="B179" s="76">
        <v>2.6126248E7</v>
      </c>
      <c r="C179" s="76" t="s">
        <v>1735</v>
      </c>
      <c r="D179" s="76">
        <v>3.8840099E7</v>
      </c>
      <c r="E179" s="76" t="s">
        <v>14459</v>
      </c>
      <c r="F179" s="76" t="s">
        <v>132</v>
      </c>
      <c r="G179" s="76">
        <v>24379.0</v>
      </c>
      <c r="H179" s="76" t="s">
        <v>1779</v>
      </c>
      <c r="I179" s="76">
        <v>7743457.0</v>
      </c>
      <c r="J179" s="76">
        <v>1.0</v>
      </c>
      <c r="K179" s="76" t="s">
        <v>9</v>
      </c>
    </row>
    <row r="180">
      <c r="A180" s="95" t="s">
        <v>14460</v>
      </c>
      <c r="B180" s="76">
        <v>2.6126248E7</v>
      </c>
      <c r="C180" s="76" t="s">
        <v>1732</v>
      </c>
      <c r="D180" s="76">
        <v>3.8840099E7</v>
      </c>
      <c r="E180" s="76" t="s">
        <v>14459</v>
      </c>
      <c r="F180" s="76" t="s">
        <v>132</v>
      </c>
      <c r="G180" s="76">
        <v>24379.0</v>
      </c>
      <c r="H180" s="76" t="s">
        <v>1779</v>
      </c>
      <c r="I180" s="76">
        <v>7743457.0</v>
      </c>
      <c r="J180" s="76">
        <v>1.0</v>
      </c>
      <c r="K180" s="76" t="s">
        <v>9</v>
      </c>
    </row>
    <row r="181">
      <c r="A181" s="95" t="s">
        <v>14461</v>
      </c>
      <c r="B181" s="76">
        <v>2.6126248E7</v>
      </c>
      <c r="C181" s="76" t="s">
        <v>1725</v>
      </c>
      <c r="D181" s="76">
        <v>3.8840099E7</v>
      </c>
      <c r="E181" s="76" t="s">
        <v>14459</v>
      </c>
      <c r="F181" s="76" t="s">
        <v>132</v>
      </c>
      <c r="G181" s="76">
        <v>24379.0</v>
      </c>
      <c r="H181" s="76" t="s">
        <v>1779</v>
      </c>
      <c r="I181" s="76">
        <v>7743457.0</v>
      </c>
      <c r="J181" s="76">
        <v>1.0</v>
      </c>
      <c r="K181" s="76" t="s">
        <v>9</v>
      </c>
    </row>
    <row r="182">
      <c r="A182" s="95" t="s">
        <v>14462</v>
      </c>
      <c r="B182" s="76">
        <v>2.6126324E7</v>
      </c>
      <c r="C182" s="76" t="s">
        <v>1735</v>
      </c>
      <c r="D182" s="76">
        <v>3.8840174E7</v>
      </c>
      <c r="E182" s="76" t="s">
        <v>14463</v>
      </c>
      <c r="F182" s="76" t="s">
        <v>132</v>
      </c>
      <c r="G182" s="76">
        <v>23599.0</v>
      </c>
      <c r="H182" s="76" t="s">
        <v>1944</v>
      </c>
      <c r="I182" s="76">
        <v>7743457.0</v>
      </c>
      <c r="J182" s="76">
        <v>1.0</v>
      </c>
      <c r="K182" s="76" t="s">
        <v>9</v>
      </c>
    </row>
    <row r="183">
      <c r="A183" s="95" t="s">
        <v>14464</v>
      </c>
      <c r="B183" s="76">
        <v>2.6126324E7</v>
      </c>
      <c r="C183" s="76" t="s">
        <v>1732</v>
      </c>
      <c r="D183" s="76">
        <v>3.8840174E7</v>
      </c>
      <c r="E183" s="76" t="s">
        <v>14463</v>
      </c>
      <c r="F183" s="76" t="s">
        <v>132</v>
      </c>
      <c r="G183" s="76">
        <v>23599.0</v>
      </c>
      <c r="H183" s="76" t="s">
        <v>1944</v>
      </c>
      <c r="I183" s="76">
        <v>7743457.0</v>
      </c>
      <c r="J183" s="76">
        <v>1.0</v>
      </c>
      <c r="K183" s="76" t="s">
        <v>9</v>
      </c>
    </row>
    <row r="184">
      <c r="A184" s="95" t="s">
        <v>14465</v>
      </c>
      <c r="B184" s="76">
        <v>2.6126324E7</v>
      </c>
      <c r="C184" s="76" t="s">
        <v>1725</v>
      </c>
      <c r="D184" s="76">
        <v>3.8840174E7</v>
      </c>
      <c r="E184" s="76" t="s">
        <v>14463</v>
      </c>
      <c r="F184" s="76" t="s">
        <v>132</v>
      </c>
      <c r="G184" s="76">
        <v>23599.0</v>
      </c>
      <c r="H184" s="76" t="s">
        <v>1944</v>
      </c>
      <c r="I184" s="76">
        <v>7743457.0</v>
      </c>
      <c r="J184" s="76">
        <v>1.0</v>
      </c>
      <c r="K184" s="76" t="s">
        <v>9</v>
      </c>
    </row>
    <row r="185">
      <c r="A185" s="95" t="s">
        <v>14466</v>
      </c>
      <c r="B185" s="76">
        <v>2.6126324E7</v>
      </c>
      <c r="C185" s="76" t="s">
        <v>1735</v>
      </c>
      <c r="D185" s="76">
        <v>3.8840174E7</v>
      </c>
      <c r="E185" s="76" t="s">
        <v>14463</v>
      </c>
      <c r="F185" s="76" t="s">
        <v>132</v>
      </c>
      <c r="G185" s="76">
        <v>23599.0</v>
      </c>
      <c r="H185" s="76" t="s">
        <v>1944</v>
      </c>
      <c r="I185" s="76">
        <v>7755891.0</v>
      </c>
      <c r="J185" s="76">
        <v>1.0</v>
      </c>
      <c r="K185" s="76" t="s">
        <v>82</v>
      </c>
    </row>
    <row r="186">
      <c r="A186" s="95" t="s">
        <v>14467</v>
      </c>
      <c r="B186" s="76">
        <v>2.6126324E7</v>
      </c>
      <c r="C186" s="76" t="s">
        <v>1732</v>
      </c>
      <c r="D186" s="76">
        <v>3.8840174E7</v>
      </c>
      <c r="E186" s="76" t="s">
        <v>14463</v>
      </c>
      <c r="F186" s="76" t="s">
        <v>132</v>
      </c>
      <c r="G186" s="76">
        <v>23599.0</v>
      </c>
      <c r="H186" s="76" t="s">
        <v>1944</v>
      </c>
      <c r="I186" s="76">
        <v>7755891.0</v>
      </c>
      <c r="J186" s="76">
        <v>1.0</v>
      </c>
      <c r="K186" s="76" t="s">
        <v>82</v>
      </c>
    </row>
    <row r="187">
      <c r="A187" s="95" t="s">
        <v>14468</v>
      </c>
      <c r="B187" s="76">
        <v>2.6126324E7</v>
      </c>
      <c r="C187" s="76" t="s">
        <v>1725</v>
      </c>
      <c r="D187" s="76">
        <v>3.8840174E7</v>
      </c>
      <c r="E187" s="76" t="s">
        <v>14463</v>
      </c>
      <c r="F187" s="76" t="s">
        <v>132</v>
      </c>
      <c r="G187" s="76">
        <v>23599.0</v>
      </c>
      <c r="H187" s="76" t="s">
        <v>1944</v>
      </c>
      <c r="I187" s="76">
        <v>7755891.0</v>
      </c>
      <c r="J187" s="76">
        <v>1.0</v>
      </c>
      <c r="K187" s="76" t="s">
        <v>82</v>
      </c>
    </row>
    <row r="188">
      <c r="A188" s="95" t="s">
        <v>14469</v>
      </c>
      <c r="B188" s="76">
        <v>2.6126372E7</v>
      </c>
      <c r="C188" s="76" t="s">
        <v>1735</v>
      </c>
      <c r="D188" s="76">
        <v>3.8840214E7</v>
      </c>
      <c r="E188" s="76" t="s">
        <v>14470</v>
      </c>
      <c r="F188" s="76" t="s">
        <v>129</v>
      </c>
      <c r="G188" s="76">
        <v>23598.0</v>
      </c>
      <c r="H188" s="76" t="s">
        <v>1733</v>
      </c>
      <c r="I188" s="76">
        <v>7743457.0</v>
      </c>
      <c r="J188" s="76">
        <v>1.0</v>
      </c>
      <c r="K188" s="76" t="s">
        <v>9</v>
      </c>
    </row>
    <row r="189">
      <c r="A189" s="95" t="s">
        <v>14471</v>
      </c>
      <c r="B189" s="76">
        <v>2.6126372E7</v>
      </c>
      <c r="C189" s="76" t="s">
        <v>1732</v>
      </c>
      <c r="D189" s="76">
        <v>3.8840214E7</v>
      </c>
      <c r="E189" s="76" t="s">
        <v>14470</v>
      </c>
      <c r="F189" s="76" t="s">
        <v>129</v>
      </c>
      <c r="G189" s="76">
        <v>23598.0</v>
      </c>
      <c r="H189" s="76" t="s">
        <v>1733</v>
      </c>
      <c r="I189" s="76">
        <v>7743457.0</v>
      </c>
      <c r="J189" s="76">
        <v>1.0</v>
      </c>
      <c r="K189" s="76" t="s">
        <v>9</v>
      </c>
    </row>
    <row r="190">
      <c r="A190" s="95" t="s">
        <v>14472</v>
      </c>
      <c r="B190" s="76">
        <v>2.6126372E7</v>
      </c>
      <c r="C190" s="76" t="s">
        <v>1725</v>
      </c>
      <c r="D190" s="76">
        <v>3.8840214E7</v>
      </c>
      <c r="E190" s="76" t="s">
        <v>14470</v>
      </c>
      <c r="F190" s="76" t="s">
        <v>129</v>
      </c>
      <c r="G190" s="76">
        <v>23598.0</v>
      </c>
      <c r="H190" s="76" t="s">
        <v>1733</v>
      </c>
      <c r="I190" s="76">
        <v>7743457.0</v>
      </c>
      <c r="J190" s="76">
        <v>1.0</v>
      </c>
      <c r="K190" s="76" t="s">
        <v>9</v>
      </c>
    </row>
    <row r="191">
      <c r="A191" s="95" t="s">
        <v>14473</v>
      </c>
      <c r="B191" s="76">
        <v>2.6126469E7</v>
      </c>
      <c r="C191" s="76" t="s">
        <v>1735</v>
      </c>
      <c r="D191" s="76">
        <v>3.8840313E7</v>
      </c>
      <c r="E191" s="76" t="s">
        <v>14474</v>
      </c>
      <c r="F191" s="76" t="s">
        <v>129</v>
      </c>
      <c r="G191" s="76">
        <v>23598.0</v>
      </c>
      <c r="H191" s="76" t="s">
        <v>1733</v>
      </c>
      <c r="I191" s="76">
        <v>7743457.0</v>
      </c>
      <c r="J191" s="76">
        <v>1.0</v>
      </c>
      <c r="K191" s="76" t="s">
        <v>9</v>
      </c>
    </row>
    <row r="192">
      <c r="A192" s="95" t="s">
        <v>14475</v>
      </c>
      <c r="B192" s="76">
        <v>2.6126469E7</v>
      </c>
      <c r="C192" s="76" t="s">
        <v>1732</v>
      </c>
      <c r="D192" s="76">
        <v>3.8840313E7</v>
      </c>
      <c r="E192" s="76" t="s">
        <v>14474</v>
      </c>
      <c r="F192" s="76" t="s">
        <v>129</v>
      </c>
      <c r="G192" s="76">
        <v>23598.0</v>
      </c>
      <c r="H192" s="76" t="s">
        <v>1733</v>
      </c>
      <c r="I192" s="76">
        <v>7743457.0</v>
      </c>
      <c r="J192" s="76">
        <v>1.0</v>
      </c>
      <c r="K192" s="76" t="s">
        <v>9</v>
      </c>
    </row>
    <row r="193">
      <c r="A193" s="95" t="s">
        <v>14476</v>
      </c>
      <c r="B193" s="76">
        <v>2.6126469E7</v>
      </c>
      <c r="C193" s="76" t="s">
        <v>1725</v>
      </c>
      <c r="D193" s="76">
        <v>3.8840313E7</v>
      </c>
      <c r="E193" s="76" t="s">
        <v>14474</v>
      </c>
      <c r="F193" s="76" t="s">
        <v>129</v>
      </c>
      <c r="G193" s="76">
        <v>23598.0</v>
      </c>
      <c r="H193" s="76" t="s">
        <v>1733</v>
      </c>
      <c r="I193" s="76">
        <v>7743457.0</v>
      </c>
      <c r="J193" s="76">
        <v>1.0</v>
      </c>
      <c r="K193" s="76" t="s">
        <v>9</v>
      </c>
    </row>
    <row r="194">
      <c r="A194" s="95" t="s">
        <v>14477</v>
      </c>
      <c r="B194" s="76">
        <v>2.6126561E7</v>
      </c>
      <c r="C194" s="76" t="s">
        <v>1735</v>
      </c>
      <c r="D194" s="76">
        <v>3.884041E7</v>
      </c>
      <c r="E194" s="76" t="s">
        <v>14478</v>
      </c>
      <c r="F194" s="76" t="s">
        <v>129</v>
      </c>
      <c r="G194" s="76">
        <v>24379.0</v>
      </c>
      <c r="H194" s="76" t="s">
        <v>1779</v>
      </c>
      <c r="I194" s="76">
        <v>7755891.0</v>
      </c>
      <c r="J194" s="76">
        <v>3.0</v>
      </c>
      <c r="K194" s="76" t="s">
        <v>82</v>
      </c>
    </row>
    <row r="195">
      <c r="A195" s="95" t="s">
        <v>14479</v>
      </c>
      <c r="B195" s="76">
        <v>2.6126561E7</v>
      </c>
      <c r="C195" s="76" t="s">
        <v>1732</v>
      </c>
      <c r="D195" s="76">
        <v>3.884041E7</v>
      </c>
      <c r="E195" s="76" t="s">
        <v>14478</v>
      </c>
      <c r="F195" s="76" t="s">
        <v>129</v>
      </c>
      <c r="G195" s="76">
        <v>24379.0</v>
      </c>
      <c r="H195" s="76" t="s">
        <v>1779</v>
      </c>
      <c r="I195" s="76">
        <v>7755891.0</v>
      </c>
      <c r="J195" s="76">
        <v>3.0</v>
      </c>
      <c r="K195" s="76" t="s">
        <v>82</v>
      </c>
    </row>
    <row r="196">
      <c r="A196" s="95" t="s">
        <v>14480</v>
      </c>
      <c r="B196" s="76">
        <v>2.6126561E7</v>
      </c>
      <c r="C196" s="76" t="s">
        <v>1725</v>
      </c>
      <c r="D196" s="76">
        <v>3.884041E7</v>
      </c>
      <c r="E196" s="76" t="s">
        <v>14478</v>
      </c>
      <c r="F196" s="76" t="s">
        <v>129</v>
      </c>
      <c r="G196" s="76">
        <v>24379.0</v>
      </c>
      <c r="H196" s="76" t="s">
        <v>1779</v>
      </c>
      <c r="I196" s="76">
        <v>7755891.0</v>
      </c>
      <c r="J196" s="76">
        <v>3.0</v>
      </c>
      <c r="K196" s="76" t="s">
        <v>82</v>
      </c>
    </row>
    <row r="197">
      <c r="A197" s="95" t="s">
        <v>14481</v>
      </c>
      <c r="B197" s="76">
        <v>2.6126577E7</v>
      </c>
      <c r="C197" s="76" t="s">
        <v>1735</v>
      </c>
      <c r="D197" s="76">
        <v>3.8840422E7</v>
      </c>
      <c r="E197" s="76" t="s">
        <v>14482</v>
      </c>
      <c r="F197" s="76" t="s">
        <v>129</v>
      </c>
      <c r="G197" s="76">
        <v>23598.0</v>
      </c>
      <c r="H197" s="76" t="s">
        <v>1733</v>
      </c>
      <c r="I197" s="76">
        <v>7755891.0</v>
      </c>
      <c r="J197" s="76">
        <v>2.0</v>
      </c>
      <c r="K197" s="76" t="s">
        <v>82</v>
      </c>
    </row>
    <row r="198">
      <c r="A198" s="95" t="s">
        <v>14483</v>
      </c>
      <c r="B198" s="76">
        <v>2.6126577E7</v>
      </c>
      <c r="C198" s="76" t="s">
        <v>1732</v>
      </c>
      <c r="D198" s="76">
        <v>3.8840422E7</v>
      </c>
      <c r="E198" s="76" t="s">
        <v>14482</v>
      </c>
      <c r="F198" s="76" t="s">
        <v>129</v>
      </c>
      <c r="G198" s="76">
        <v>23598.0</v>
      </c>
      <c r="H198" s="76" t="s">
        <v>1733</v>
      </c>
      <c r="I198" s="76">
        <v>7755891.0</v>
      </c>
      <c r="J198" s="76">
        <v>2.0</v>
      </c>
      <c r="K198" s="76" t="s">
        <v>82</v>
      </c>
    </row>
    <row r="199">
      <c r="A199" s="95" t="s">
        <v>14484</v>
      </c>
      <c r="B199" s="76">
        <v>2.6126577E7</v>
      </c>
      <c r="C199" s="76" t="s">
        <v>1725</v>
      </c>
      <c r="D199" s="76">
        <v>3.8840422E7</v>
      </c>
      <c r="E199" s="76" t="s">
        <v>14482</v>
      </c>
      <c r="F199" s="76" t="s">
        <v>129</v>
      </c>
      <c r="G199" s="76">
        <v>23598.0</v>
      </c>
      <c r="H199" s="76" t="s">
        <v>1733</v>
      </c>
      <c r="I199" s="76">
        <v>7755891.0</v>
      </c>
      <c r="J199" s="76">
        <v>2.0</v>
      </c>
      <c r="K199" s="76" t="s">
        <v>82</v>
      </c>
    </row>
    <row r="200">
      <c r="A200" s="95" t="s">
        <v>14485</v>
      </c>
      <c r="B200" s="76">
        <v>2.6126591E7</v>
      </c>
      <c r="C200" s="76" t="s">
        <v>1735</v>
      </c>
      <c r="D200" s="76">
        <v>3.8840439E7</v>
      </c>
      <c r="E200" s="76" t="s">
        <v>14486</v>
      </c>
      <c r="F200" s="76" t="s">
        <v>132</v>
      </c>
      <c r="G200" s="76">
        <v>23599.0</v>
      </c>
      <c r="H200" s="76" t="s">
        <v>1944</v>
      </c>
      <c r="I200" s="76">
        <v>7743457.0</v>
      </c>
      <c r="J200" s="76">
        <v>1.0</v>
      </c>
      <c r="K200" s="76" t="s">
        <v>9</v>
      </c>
    </row>
    <row r="201">
      <c r="A201" s="95" t="s">
        <v>14487</v>
      </c>
      <c r="B201" s="76">
        <v>2.6126591E7</v>
      </c>
      <c r="C201" s="76" t="s">
        <v>1732</v>
      </c>
      <c r="D201" s="76">
        <v>3.8840439E7</v>
      </c>
      <c r="E201" s="76" t="s">
        <v>14486</v>
      </c>
      <c r="F201" s="76" t="s">
        <v>132</v>
      </c>
      <c r="G201" s="76">
        <v>23599.0</v>
      </c>
      <c r="H201" s="76" t="s">
        <v>1944</v>
      </c>
      <c r="I201" s="76">
        <v>7743457.0</v>
      </c>
      <c r="J201" s="76">
        <v>1.0</v>
      </c>
      <c r="K201" s="76" t="s">
        <v>9</v>
      </c>
    </row>
    <row r="202">
      <c r="A202" s="95" t="s">
        <v>14488</v>
      </c>
      <c r="B202" s="76">
        <v>2.6126591E7</v>
      </c>
      <c r="C202" s="76" t="s">
        <v>1725</v>
      </c>
      <c r="D202" s="76">
        <v>3.8840439E7</v>
      </c>
      <c r="E202" s="76" t="s">
        <v>14486</v>
      </c>
      <c r="F202" s="76" t="s">
        <v>132</v>
      </c>
      <c r="G202" s="76">
        <v>23599.0</v>
      </c>
      <c r="H202" s="76" t="s">
        <v>1944</v>
      </c>
      <c r="I202" s="76">
        <v>7743457.0</v>
      </c>
      <c r="J202" s="76">
        <v>1.0</v>
      </c>
      <c r="K202" s="76" t="s">
        <v>9</v>
      </c>
    </row>
    <row r="203">
      <c r="A203" s="95" t="s">
        <v>14489</v>
      </c>
      <c r="B203" s="76">
        <v>2.6126598E7</v>
      </c>
      <c r="C203" s="76" t="s">
        <v>1735</v>
      </c>
      <c r="D203" s="76">
        <v>3.8840442E7</v>
      </c>
      <c r="E203" s="76" t="s">
        <v>14490</v>
      </c>
      <c r="F203" s="76" t="s">
        <v>129</v>
      </c>
      <c r="G203" s="76">
        <v>23598.0</v>
      </c>
      <c r="H203" s="76" t="s">
        <v>1733</v>
      </c>
      <c r="I203" s="76">
        <v>7743457.0</v>
      </c>
      <c r="J203" s="76">
        <v>1.0</v>
      </c>
      <c r="K203" s="76" t="s">
        <v>9</v>
      </c>
    </row>
    <row r="204">
      <c r="A204" s="95" t="s">
        <v>14491</v>
      </c>
      <c r="B204" s="76">
        <v>2.6126598E7</v>
      </c>
      <c r="C204" s="76" t="s">
        <v>1732</v>
      </c>
      <c r="D204" s="76">
        <v>3.8840442E7</v>
      </c>
      <c r="E204" s="76" t="s">
        <v>14490</v>
      </c>
      <c r="F204" s="76" t="s">
        <v>129</v>
      </c>
      <c r="G204" s="76">
        <v>23598.0</v>
      </c>
      <c r="H204" s="76" t="s">
        <v>1733</v>
      </c>
      <c r="I204" s="76">
        <v>7743457.0</v>
      </c>
      <c r="J204" s="76">
        <v>1.0</v>
      </c>
      <c r="K204" s="76" t="s">
        <v>9</v>
      </c>
    </row>
    <row r="205">
      <c r="A205" s="95" t="s">
        <v>14492</v>
      </c>
      <c r="B205" s="76">
        <v>2.6126598E7</v>
      </c>
      <c r="C205" s="76" t="s">
        <v>1725</v>
      </c>
      <c r="D205" s="76">
        <v>3.8840442E7</v>
      </c>
      <c r="E205" s="76" t="s">
        <v>14490</v>
      </c>
      <c r="F205" s="76" t="s">
        <v>129</v>
      </c>
      <c r="G205" s="76">
        <v>23598.0</v>
      </c>
      <c r="H205" s="76" t="s">
        <v>1733</v>
      </c>
      <c r="I205" s="76">
        <v>7743457.0</v>
      </c>
      <c r="J205" s="76">
        <v>1.0</v>
      </c>
      <c r="K205" s="76" t="s">
        <v>9</v>
      </c>
    </row>
    <row r="206">
      <c r="A206" s="95" t="s">
        <v>14493</v>
      </c>
      <c r="B206" s="76">
        <v>2.6126651E7</v>
      </c>
      <c r="C206" s="76" t="s">
        <v>1735</v>
      </c>
      <c r="D206" s="76">
        <v>3.8840502E7</v>
      </c>
      <c r="E206" s="76" t="s">
        <v>14494</v>
      </c>
      <c r="F206" s="76" t="s">
        <v>129</v>
      </c>
      <c r="G206" s="76">
        <v>24379.0</v>
      </c>
      <c r="H206" s="76" t="s">
        <v>1779</v>
      </c>
      <c r="I206" s="76">
        <v>7743457.0</v>
      </c>
      <c r="J206" s="76">
        <v>1.0</v>
      </c>
      <c r="K206" s="76" t="s">
        <v>9</v>
      </c>
    </row>
    <row r="207">
      <c r="A207" s="95" t="s">
        <v>14495</v>
      </c>
      <c r="B207" s="76">
        <v>2.6126651E7</v>
      </c>
      <c r="C207" s="76" t="s">
        <v>1732</v>
      </c>
      <c r="D207" s="76">
        <v>3.8840502E7</v>
      </c>
      <c r="E207" s="76" t="s">
        <v>14494</v>
      </c>
      <c r="F207" s="76" t="s">
        <v>129</v>
      </c>
      <c r="G207" s="76">
        <v>24379.0</v>
      </c>
      <c r="H207" s="76" t="s">
        <v>1779</v>
      </c>
      <c r="I207" s="76">
        <v>7743457.0</v>
      </c>
      <c r="J207" s="76">
        <v>1.0</v>
      </c>
      <c r="K207" s="76" t="s">
        <v>9</v>
      </c>
    </row>
    <row r="208">
      <c r="A208" s="95" t="s">
        <v>14496</v>
      </c>
      <c r="B208" s="76">
        <v>2.6126651E7</v>
      </c>
      <c r="C208" s="76" t="s">
        <v>1725</v>
      </c>
      <c r="D208" s="76">
        <v>3.8840502E7</v>
      </c>
      <c r="E208" s="76" t="s">
        <v>14494</v>
      </c>
      <c r="F208" s="76" t="s">
        <v>129</v>
      </c>
      <c r="G208" s="76">
        <v>24379.0</v>
      </c>
      <c r="H208" s="76" t="s">
        <v>1779</v>
      </c>
      <c r="I208" s="76">
        <v>7743457.0</v>
      </c>
      <c r="J208" s="76">
        <v>1.0</v>
      </c>
      <c r="K208" s="76" t="s">
        <v>9</v>
      </c>
    </row>
    <row r="209">
      <c r="A209" s="95" t="s">
        <v>14497</v>
      </c>
      <c r="B209" s="76">
        <v>2.6126651E7</v>
      </c>
      <c r="C209" s="76" t="s">
        <v>1735</v>
      </c>
      <c r="D209" s="76">
        <v>3.8840502E7</v>
      </c>
      <c r="E209" s="76" t="s">
        <v>14494</v>
      </c>
      <c r="F209" s="76" t="s">
        <v>129</v>
      </c>
      <c r="G209" s="76">
        <v>24379.0</v>
      </c>
      <c r="H209" s="76" t="s">
        <v>1779</v>
      </c>
      <c r="I209" s="76">
        <v>7755891.0</v>
      </c>
      <c r="J209" s="76">
        <v>1.0</v>
      </c>
      <c r="K209" s="76" t="s">
        <v>82</v>
      </c>
    </row>
    <row r="210">
      <c r="A210" s="95" t="s">
        <v>14498</v>
      </c>
      <c r="B210" s="76">
        <v>2.6126651E7</v>
      </c>
      <c r="C210" s="76" t="s">
        <v>1732</v>
      </c>
      <c r="D210" s="76">
        <v>3.8840502E7</v>
      </c>
      <c r="E210" s="76" t="s">
        <v>14494</v>
      </c>
      <c r="F210" s="76" t="s">
        <v>129</v>
      </c>
      <c r="G210" s="76">
        <v>24379.0</v>
      </c>
      <c r="H210" s="76" t="s">
        <v>1779</v>
      </c>
      <c r="I210" s="76">
        <v>7755891.0</v>
      </c>
      <c r="J210" s="76">
        <v>1.0</v>
      </c>
      <c r="K210" s="76" t="s">
        <v>82</v>
      </c>
    </row>
    <row r="211">
      <c r="A211" s="95" t="s">
        <v>14499</v>
      </c>
      <c r="B211" s="76">
        <v>2.6126651E7</v>
      </c>
      <c r="C211" s="76" t="s">
        <v>1725</v>
      </c>
      <c r="D211" s="76">
        <v>3.8840502E7</v>
      </c>
      <c r="E211" s="76" t="s">
        <v>14494</v>
      </c>
      <c r="F211" s="76" t="s">
        <v>129</v>
      </c>
      <c r="G211" s="76">
        <v>24379.0</v>
      </c>
      <c r="H211" s="76" t="s">
        <v>1779</v>
      </c>
      <c r="I211" s="76">
        <v>7755891.0</v>
      </c>
      <c r="J211" s="76">
        <v>1.0</v>
      </c>
      <c r="K211" s="76" t="s">
        <v>82</v>
      </c>
    </row>
    <row r="212">
      <c r="A212" s="95" t="s">
        <v>14500</v>
      </c>
      <c r="B212" s="76">
        <v>2.6126689E7</v>
      </c>
      <c r="C212" s="76" t="s">
        <v>1735</v>
      </c>
      <c r="D212" s="76">
        <v>3.8840559E7</v>
      </c>
      <c r="E212" s="76" t="s">
        <v>9444</v>
      </c>
      <c r="F212" s="76" t="s">
        <v>132</v>
      </c>
      <c r="G212" s="76">
        <v>23599.0</v>
      </c>
      <c r="H212" s="76" t="s">
        <v>1944</v>
      </c>
      <c r="I212" s="76">
        <v>7755891.0</v>
      </c>
      <c r="J212" s="76">
        <v>1.0</v>
      </c>
      <c r="K212" s="76" t="s">
        <v>82</v>
      </c>
    </row>
    <row r="213">
      <c r="A213" s="95" t="s">
        <v>14501</v>
      </c>
      <c r="B213" s="76">
        <v>2.6126689E7</v>
      </c>
      <c r="C213" s="76" t="s">
        <v>1732</v>
      </c>
      <c r="D213" s="76">
        <v>3.8840559E7</v>
      </c>
      <c r="E213" s="76" t="s">
        <v>9444</v>
      </c>
      <c r="F213" s="76" t="s">
        <v>132</v>
      </c>
      <c r="G213" s="76">
        <v>23599.0</v>
      </c>
      <c r="H213" s="76" t="s">
        <v>1944</v>
      </c>
      <c r="I213" s="76">
        <v>7755891.0</v>
      </c>
      <c r="J213" s="76">
        <v>1.0</v>
      </c>
      <c r="K213" s="76" t="s">
        <v>82</v>
      </c>
    </row>
    <row r="214">
      <c r="A214" s="95" t="s">
        <v>14502</v>
      </c>
      <c r="B214" s="76">
        <v>2.6126689E7</v>
      </c>
      <c r="C214" s="76" t="s">
        <v>1725</v>
      </c>
      <c r="D214" s="76">
        <v>3.8840559E7</v>
      </c>
      <c r="E214" s="76" t="s">
        <v>9444</v>
      </c>
      <c r="F214" s="76" t="s">
        <v>132</v>
      </c>
      <c r="G214" s="76">
        <v>23599.0</v>
      </c>
      <c r="H214" s="76" t="s">
        <v>1944</v>
      </c>
      <c r="I214" s="76">
        <v>7755891.0</v>
      </c>
      <c r="J214" s="76">
        <v>1.0</v>
      </c>
      <c r="K214" s="76" t="s">
        <v>82</v>
      </c>
    </row>
    <row r="215">
      <c r="A215" s="95" t="s">
        <v>14503</v>
      </c>
      <c r="B215" s="76">
        <v>2.6126745E7</v>
      </c>
      <c r="C215" s="76" t="s">
        <v>1735</v>
      </c>
      <c r="D215" s="76">
        <v>3.8840619E7</v>
      </c>
      <c r="E215" s="76" t="s">
        <v>14504</v>
      </c>
      <c r="F215" s="76" t="s">
        <v>132</v>
      </c>
      <c r="G215" s="76">
        <v>23599.0</v>
      </c>
      <c r="H215" s="76" t="s">
        <v>1944</v>
      </c>
      <c r="I215" s="76">
        <v>7743457.0</v>
      </c>
      <c r="J215" s="76">
        <v>1.0</v>
      </c>
      <c r="K215" s="76" t="s">
        <v>9</v>
      </c>
    </row>
    <row r="216">
      <c r="A216" s="95" t="s">
        <v>14505</v>
      </c>
      <c r="B216" s="76">
        <v>2.6126745E7</v>
      </c>
      <c r="C216" s="76" t="s">
        <v>1732</v>
      </c>
      <c r="D216" s="76">
        <v>3.8840619E7</v>
      </c>
      <c r="E216" s="76" t="s">
        <v>14504</v>
      </c>
      <c r="F216" s="76" t="s">
        <v>132</v>
      </c>
      <c r="G216" s="76">
        <v>23599.0</v>
      </c>
      <c r="H216" s="76" t="s">
        <v>1944</v>
      </c>
      <c r="I216" s="76">
        <v>7743457.0</v>
      </c>
      <c r="J216" s="76">
        <v>1.0</v>
      </c>
      <c r="K216" s="76" t="s">
        <v>9</v>
      </c>
    </row>
    <row r="217">
      <c r="A217" s="95" t="s">
        <v>14506</v>
      </c>
      <c r="B217" s="76">
        <v>2.6126745E7</v>
      </c>
      <c r="C217" s="76" t="s">
        <v>1725</v>
      </c>
      <c r="D217" s="76">
        <v>3.8840619E7</v>
      </c>
      <c r="E217" s="76" t="s">
        <v>14504</v>
      </c>
      <c r="F217" s="76" t="s">
        <v>132</v>
      </c>
      <c r="G217" s="76">
        <v>23599.0</v>
      </c>
      <c r="H217" s="76" t="s">
        <v>1944</v>
      </c>
      <c r="I217" s="76">
        <v>7743457.0</v>
      </c>
      <c r="J217" s="76">
        <v>1.0</v>
      </c>
      <c r="K217" s="76" t="s">
        <v>9</v>
      </c>
    </row>
    <row r="218">
      <c r="A218" s="95" t="s">
        <v>14507</v>
      </c>
      <c r="B218" s="76">
        <v>2.6126828E7</v>
      </c>
      <c r="C218" s="76" t="s">
        <v>1735</v>
      </c>
      <c r="D218" s="76">
        <v>3.8840727E7</v>
      </c>
      <c r="E218" s="76" t="s">
        <v>14508</v>
      </c>
      <c r="F218" s="76" t="s">
        <v>132</v>
      </c>
      <c r="G218" s="76">
        <v>23598.0</v>
      </c>
      <c r="H218" s="76" t="s">
        <v>1733</v>
      </c>
      <c r="I218" s="76">
        <v>7743457.0</v>
      </c>
      <c r="J218" s="76">
        <v>1.0</v>
      </c>
      <c r="K218" s="76" t="s">
        <v>9</v>
      </c>
    </row>
    <row r="219">
      <c r="A219" s="95" t="s">
        <v>14509</v>
      </c>
      <c r="B219" s="76">
        <v>2.6126828E7</v>
      </c>
      <c r="C219" s="76" t="s">
        <v>1732</v>
      </c>
      <c r="D219" s="76">
        <v>3.8840727E7</v>
      </c>
      <c r="E219" s="76" t="s">
        <v>14508</v>
      </c>
      <c r="F219" s="76" t="s">
        <v>132</v>
      </c>
      <c r="G219" s="76">
        <v>23598.0</v>
      </c>
      <c r="H219" s="76" t="s">
        <v>1733</v>
      </c>
      <c r="I219" s="76">
        <v>7743457.0</v>
      </c>
      <c r="J219" s="76">
        <v>1.0</v>
      </c>
      <c r="K219" s="76" t="s">
        <v>9</v>
      </c>
    </row>
    <row r="220">
      <c r="A220" s="95" t="s">
        <v>14510</v>
      </c>
      <c r="B220" s="76">
        <v>2.6126828E7</v>
      </c>
      <c r="C220" s="76" t="s">
        <v>1725</v>
      </c>
      <c r="D220" s="76">
        <v>3.8840727E7</v>
      </c>
      <c r="E220" s="76" t="s">
        <v>14508</v>
      </c>
      <c r="F220" s="76" t="s">
        <v>132</v>
      </c>
      <c r="G220" s="76">
        <v>23598.0</v>
      </c>
      <c r="H220" s="76" t="s">
        <v>1733</v>
      </c>
      <c r="I220" s="76">
        <v>7743457.0</v>
      </c>
      <c r="J220" s="76">
        <v>1.0</v>
      </c>
      <c r="K220" s="76" t="s">
        <v>9</v>
      </c>
    </row>
    <row r="221">
      <c r="A221" s="95" t="s">
        <v>14511</v>
      </c>
      <c r="B221" s="76">
        <v>2.6126831E7</v>
      </c>
      <c r="C221" s="76" t="s">
        <v>1735</v>
      </c>
      <c r="D221" s="76">
        <v>3.8840733E7</v>
      </c>
      <c r="E221" s="76" t="s">
        <v>14512</v>
      </c>
      <c r="F221" s="76" t="s">
        <v>129</v>
      </c>
      <c r="G221" s="76">
        <v>24379.0</v>
      </c>
      <c r="H221" s="76" t="s">
        <v>1779</v>
      </c>
      <c r="I221" s="76">
        <v>7755891.0</v>
      </c>
      <c r="J221" s="76">
        <v>2.0</v>
      </c>
      <c r="K221" s="76" t="s">
        <v>82</v>
      </c>
    </row>
    <row r="222">
      <c r="A222" s="95" t="s">
        <v>14513</v>
      </c>
      <c r="B222" s="76">
        <v>2.6126831E7</v>
      </c>
      <c r="C222" s="76" t="s">
        <v>1732</v>
      </c>
      <c r="D222" s="76">
        <v>3.8840733E7</v>
      </c>
      <c r="E222" s="76" t="s">
        <v>14512</v>
      </c>
      <c r="F222" s="76" t="s">
        <v>129</v>
      </c>
      <c r="G222" s="76">
        <v>24379.0</v>
      </c>
      <c r="H222" s="76" t="s">
        <v>1779</v>
      </c>
      <c r="I222" s="76">
        <v>7755891.0</v>
      </c>
      <c r="J222" s="76">
        <v>2.0</v>
      </c>
      <c r="K222" s="76" t="s">
        <v>82</v>
      </c>
    </row>
    <row r="223">
      <c r="A223" s="95" t="s">
        <v>14514</v>
      </c>
      <c r="B223" s="76">
        <v>2.6126831E7</v>
      </c>
      <c r="C223" s="76" t="s">
        <v>1725</v>
      </c>
      <c r="D223" s="76">
        <v>3.8840733E7</v>
      </c>
      <c r="E223" s="76" t="s">
        <v>14512</v>
      </c>
      <c r="F223" s="76" t="s">
        <v>129</v>
      </c>
      <c r="G223" s="76">
        <v>24379.0</v>
      </c>
      <c r="H223" s="76" t="s">
        <v>1779</v>
      </c>
      <c r="I223" s="76">
        <v>7755891.0</v>
      </c>
      <c r="J223" s="76">
        <v>2.0</v>
      </c>
      <c r="K223" s="76" t="s">
        <v>82</v>
      </c>
    </row>
    <row r="224">
      <c r="A224" s="95" t="s">
        <v>14515</v>
      </c>
      <c r="B224" s="76">
        <v>2.6127023E7</v>
      </c>
      <c r="C224" s="76" t="s">
        <v>1735</v>
      </c>
      <c r="D224" s="76">
        <v>3.8840955E7</v>
      </c>
      <c r="E224" s="76" t="s">
        <v>14516</v>
      </c>
      <c r="F224" s="76" t="s">
        <v>129</v>
      </c>
      <c r="G224" s="76">
        <v>23599.0</v>
      </c>
      <c r="H224" s="76" t="s">
        <v>1944</v>
      </c>
      <c r="I224" s="76">
        <v>7743457.0</v>
      </c>
      <c r="J224" s="76">
        <v>1.0</v>
      </c>
      <c r="K224" s="76" t="s">
        <v>9</v>
      </c>
    </row>
    <row r="225">
      <c r="A225" s="95" t="s">
        <v>14517</v>
      </c>
      <c r="B225" s="76">
        <v>2.6127023E7</v>
      </c>
      <c r="C225" s="76" t="s">
        <v>1732</v>
      </c>
      <c r="D225" s="76">
        <v>3.8840955E7</v>
      </c>
      <c r="E225" s="76" t="s">
        <v>14516</v>
      </c>
      <c r="F225" s="76" t="s">
        <v>129</v>
      </c>
      <c r="G225" s="76">
        <v>23599.0</v>
      </c>
      <c r="H225" s="76" t="s">
        <v>1944</v>
      </c>
      <c r="I225" s="76">
        <v>7743457.0</v>
      </c>
      <c r="J225" s="76">
        <v>1.0</v>
      </c>
      <c r="K225" s="76" t="s">
        <v>9</v>
      </c>
    </row>
    <row r="226">
      <c r="A226" s="95" t="s">
        <v>14518</v>
      </c>
      <c r="B226" s="76">
        <v>2.6127023E7</v>
      </c>
      <c r="C226" s="76" t="s">
        <v>1725</v>
      </c>
      <c r="D226" s="76">
        <v>3.8840955E7</v>
      </c>
      <c r="E226" s="76" t="s">
        <v>14516</v>
      </c>
      <c r="F226" s="76" t="s">
        <v>129</v>
      </c>
      <c r="G226" s="76">
        <v>23599.0</v>
      </c>
      <c r="H226" s="76" t="s">
        <v>1944</v>
      </c>
      <c r="I226" s="76">
        <v>7743457.0</v>
      </c>
      <c r="J226" s="76">
        <v>1.0</v>
      </c>
      <c r="K226" s="76" t="s">
        <v>9</v>
      </c>
    </row>
    <row r="227">
      <c r="A227" s="95" t="s">
        <v>14519</v>
      </c>
      <c r="B227" s="76">
        <v>2.6127035E7</v>
      </c>
      <c r="C227" s="76" t="s">
        <v>1735</v>
      </c>
      <c r="D227" s="76">
        <v>3.8840961E7</v>
      </c>
      <c r="E227" s="76" t="s">
        <v>13845</v>
      </c>
      <c r="F227" s="76" t="s">
        <v>132</v>
      </c>
      <c r="G227" s="76">
        <v>23598.0</v>
      </c>
      <c r="H227" s="76" t="s">
        <v>1733</v>
      </c>
      <c r="I227" s="76">
        <v>7743457.0</v>
      </c>
      <c r="J227" s="76">
        <v>1.0</v>
      </c>
      <c r="K227" s="76" t="s">
        <v>9</v>
      </c>
    </row>
    <row r="228">
      <c r="A228" s="95" t="s">
        <v>14520</v>
      </c>
      <c r="B228" s="76">
        <v>2.6127035E7</v>
      </c>
      <c r="C228" s="76" t="s">
        <v>1732</v>
      </c>
      <c r="D228" s="76">
        <v>3.8840961E7</v>
      </c>
      <c r="E228" s="76" t="s">
        <v>13845</v>
      </c>
      <c r="F228" s="76" t="s">
        <v>132</v>
      </c>
      <c r="G228" s="76">
        <v>23598.0</v>
      </c>
      <c r="H228" s="76" t="s">
        <v>1733</v>
      </c>
      <c r="I228" s="76">
        <v>7743457.0</v>
      </c>
      <c r="J228" s="76">
        <v>1.0</v>
      </c>
      <c r="K228" s="76" t="s">
        <v>9</v>
      </c>
    </row>
    <row r="229">
      <c r="A229" s="95" t="s">
        <v>14521</v>
      </c>
      <c r="B229" s="76">
        <v>2.6127035E7</v>
      </c>
      <c r="C229" s="76" t="s">
        <v>1725</v>
      </c>
      <c r="D229" s="76">
        <v>3.8840961E7</v>
      </c>
      <c r="E229" s="76" t="s">
        <v>13845</v>
      </c>
      <c r="F229" s="76" t="s">
        <v>132</v>
      </c>
      <c r="G229" s="76">
        <v>23598.0</v>
      </c>
      <c r="H229" s="76" t="s">
        <v>1733</v>
      </c>
      <c r="I229" s="76">
        <v>7743457.0</v>
      </c>
      <c r="J229" s="76">
        <v>1.0</v>
      </c>
      <c r="K229" s="76" t="s">
        <v>9</v>
      </c>
    </row>
    <row r="230">
      <c r="A230" s="95" t="s">
        <v>14522</v>
      </c>
      <c r="B230" s="76">
        <v>2.6127065E7</v>
      </c>
      <c r="C230" s="76" t="s">
        <v>1735</v>
      </c>
      <c r="D230" s="76">
        <v>3.8840995E7</v>
      </c>
      <c r="E230" s="76" t="s">
        <v>14523</v>
      </c>
      <c r="F230" s="76" t="s">
        <v>129</v>
      </c>
      <c r="G230" s="76">
        <v>24379.0</v>
      </c>
      <c r="H230" s="76" t="s">
        <v>1779</v>
      </c>
      <c r="I230" s="76">
        <v>7755891.0</v>
      </c>
      <c r="J230" s="76">
        <v>1.0</v>
      </c>
      <c r="K230" s="76" t="s">
        <v>82</v>
      </c>
    </row>
    <row r="231">
      <c r="A231" s="95" t="s">
        <v>14524</v>
      </c>
      <c r="B231" s="76">
        <v>2.6127065E7</v>
      </c>
      <c r="C231" s="76" t="s">
        <v>1732</v>
      </c>
      <c r="D231" s="76">
        <v>3.8840995E7</v>
      </c>
      <c r="E231" s="76" t="s">
        <v>14523</v>
      </c>
      <c r="F231" s="76" t="s">
        <v>129</v>
      </c>
      <c r="G231" s="76">
        <v>24379.0</v>
      </c>
      <c r="H231" s="76" t="s">
        <v>1779</v>
      </c>
      <c r="I231" s="76">
        <v>7755891.0</v>
      </c>
      <c r="J231" s="76">
        <v>1.0</v>
      </c>
      <c r="K231" s="76" t="s">
        <v>82</v>
      </c>
    </row>
    <row r="232">
      <c r="A232" s="95" t="s">
        <v>14525</v>
      </c>
      <c r="B232" s="76">
        <v>2.6127065E7</v>
      </c>
      <c r="C232" s="76" t="s">
        <v>1725</v>
      </c>
      <c r="D232" s="76">
        <v>3.8840995E7</v>
      </c>
      <c r="E232" s="76" t="s">
        <v>14523</v>
      </c>
      <c r="F232" s="76" t="s">
        <v>129</v>
      </c>
      <c r="G232" s="76">
        <v>24379.0</v>
      </c>
      <c r="H232" s="76" t="s">
        <v>1779</v>
      </c>
      <c r="I232" s="76">
        <v>7755891.0</v>
      </c>
      <c r="J232" s="76">
        <v>1.0</v>
      </c>
      <c r="K232" s="76" t="s">
        <v>82</v>
      </c>
    </row>
    <row r="233">
      <c r="A233" s="95" t="s">
        <v>14526</v>
      </c>
      <c r="B233" s="76">
        <v>2.6127274E7</v>
      </c>
      <c r="C233" s="76" t="s">
        <v>1735</v>
      </c>
      <c r="D233" s="76">
        <v>3.88412E7</v>
      </c>
      <c r="E233" s="76" t="s">
        <v>14527</v>
      </c>
      <c r="F233" s="76" t="s">
        <v>129</v>
      </c>
      <c r="G233" s="76">
        <v>24379.0</v>
      </c>
      <c r="H233" s="76" t="s">
        <v>1779</v>
      </c>
      <c r="I233" s="76">
        <v>7755891.0</v>
      </c>
      <c r="J233" s="76">
        <v>1.0</v>
      </c>
      <c r="K233" s="76" t="s">
        <v>82</v>
      </c>
    </row>
    <row r="234">
      <c r="A234" s="95" t="s">
        <v>14528</v>
      </c>
      <c r="B234" s="76">
        <v>2.6127274E7</v>
      </c>
      <c r="C234" s="76" t="s">
        <v>1732</v>
      </c>
      <c r="D234" s="76">
        <v>3.88412E7</v>
      </c>
      <c r="E234" s="76" t="s">
        <v>14527</v>
      </c>
      <c r="F234" s="76" t="s">
        <v>129</v>
      </c>
      <c r="G234" s="76">
        <v>24379.0</v>
      </c>
      <c r="H234" s="76" t="s">
        <v>1779</v>
      </c>
      <c r="I234" s="76">
        <v>7755891.0</v>
      </c>
      <c r="J234" s="76">
        <v>1.0</v>
      </c>
      <c r="K234" s="76" t="s">
        <v>82</v>
      </c>
    </row>
    <row r="235">
      <c r="A235" s="95" t="s">
        <v>14529</v>
      </c>
      <c r="B235" s="76">
        <v>2.6127274E7</v>
      </c>
      <c r="C235" s="76" t="s">
        <v>1725</v>
      </c>
      <c r="D235" s="76">
        <v>3.88412E7</v>
      </c>
      <c r="E235" s="76" t="s">
        <v>14527</v>
      </c>
      <c r="F235" s="76" t="s">
        <v>129</v>
      </c>
      <c r="G235" s="76">
        <v>24379.0</v>
      </c>
      <c r="H235" s="76" t="s">
        <v>1779</v>
      </c>
      <c r="I235" s="76">
        <v>7755891.0</v>
      </c>
      <c r="J235" s="76">
        <v>1.0</v>
      </c>
      <c r="K235" s="76" t="s">
        <v>82</v>
      </c>
    </row>
    <row r="236">
      <c r="A236" s="95" t="s">
        <v>14530</v>
      </c>
      <c r="B236" s="76">
        <v>2.6127333E7</v>
      </c>
      <c r="C236" s="76" t="s">
        <v>1735</v>
      </c>
      <c r="D236" s="76">
        <v>3.8841271E7</v>
      </c>
      <c r="E236" s="76" t="s">
        <v>14531</v>
      </c>
      <c r="F236" s="76" t="s">
        <v>129</v>
      </c>
      <c r="G236" s="76">
        <v>23599.0</v>
      </c>
      <c r="H236" s="76" t="s">
        <v>1944</v>
      </c>
      <c r="I236" s="76">
        <v>7743457.0</v>
      </c>
      <c r="J236" s="76">
        <v>1.0</v>
      </c>
      <c r="K236" s="76" t="s">
        <v>9</v>
      </c>
    </row>
    <row r="237">
      <c r="A237" s="95" t="s">
        <v>14532</v>
      </c>
      <c r="B237" s="76">
        <v>2.6127333E7</v>
      </c>
      <c r="C237" s="76" t="s">
        <v>1732</v>
      </c>
      <c r="D237" s="76">
        <v>3.8841271E7</v>
      </c>
      <c r="E237" s="76" t="s">
        <v>14531</v>
      </c>
      <c r="F237" s="76" t="s">
        <v>129</v>
      </c>
      <c r="G237" s="76">
        <v>23599.0</v>
      </c>
      <c r="H237" s="76" t="s">
        <v>1944</v>
      </c>
      <c r="I237" s="76">
        <v>7743457.0</v>
      </c>
      <c r="J237" s="76">
        <v>1.0</v>
      </c>
      <c r="K237" s="76" t="s">
        <v>9</v>
      </c>
    </row>
    <row r="238">
      <c r="A238" s="95" t="s">
        <v>14533</v>
      </c>
      <c r="B238" s="76">
        <v>2.6127333E7</v>
      </c>
      <c r="C238" s="76" t="s">
        <v>1725</v>
      </c>
      <c r="D238" s="76">
        <v>3.8841271E7</v>
      </c>
      <c r="E238" s="76" t="s">
        <v>14531</v>
      </c>
      <c r="F238" s="76" t="s">
        <v>129</v>
      </c>
      <c r="G238" s="76">
        <v>23599.0</v>
      </c>
      <c r="H238" s="76" t="s">
        <v>1944</v>
      </c>
      <c r="I238" s="76">
        <v>7743457.0</v>
      </c>
      <c r="J238" s="76">
        <v>1.0</v>
      </c>
      <c r="K238" s="76" t="s">
        <v>9</v>
      </c>
    </row>
    <row r="239">
      <c r="A239" s="95" t="s">
        <v>14534</v>
      </c>
      <c r="B239" s="76">
        <v>2.6127333E7</v>
      </c>
      <c r="C239" s="76" t="s">
        <v>1735</v>
      </c>
      <c r="D239" s="76">
        <v>3.8841271E7</v>
      </c>
      <c r="E239" s="76" t="s">
        <v>14531</v>
      </c>
      <c r="F239" s="76" t="s">
        <v>129</v>
      </c>
      <c r="G239" s="76">
        <v>23599.0</v>
      </c>
      <c r="H239" s="76" t="s">
        <v>1944</v>
      </c>
      <c r="I239" s="76">
        <v>7755891.0</v>
      </c>
      <c r="J239" s="76">
        <v>1.0</v>
      </c>
      <c r="K239" s="76" t="s">
        <v>82</v>
      </c>
    </row>
    <row r="240">
      <c r="A240" s="95" t="s">
        <v>14535</v>
      </c>
      <c r="B240" s="76">
        <v>2.6127333E7</v>
      </c>
      <c r="C240" s="76" t="s">
        <v>1732</v>
      </c>
      <c r="D240" s="76">
        <v>3.8841271E7</v>
      </c>
      <c r="E240" s="76" t="s">
        <v>14531</v>
      </c>
      <c r="F240" s="76" t="s">
        <v>129</v>
      </c>
      <c r="G240" s="76">
        <v>23599.0</v>
      </c>
      <c r="H240" s="76" t="s">
        <v>1944</v>
      </c>
      <c r="I240" s="76">
        <v>7755891.0</v>
      </c>
      <c r="J240" s="76">
        <v>1.0</v>
      </c>
      <c r="K240" s="76" t="s">
        <v>82</v>
      </c>
    </row>
    <row r="241">
      <c r="A241" s="95" t="s">
        <v>14536</v>
      </c>
      <c r="B241" s="76">
        <v>2.6127333E7</v>
      </c>
      <c r="C241" s="76" t="s">
        <v>1725</v>
      </c>
      <c r="D241" s="76">
        <v>3.8841271E7</v>
      </c>
      <c r="E241" s="76" t="s">
        <v>14531</v>
      </c>
      <c r="F241" s="76" t="s">
        <v>129</v>
      </c>
      <c r="G241" s="76">
        <v>23599.0</v>
      </c>
      <c r="H241" s="76" t="s">
        <v>1944</v>
      </c>
      <c r="I241" s="76">
        <v>7755891.0</v>
      </c>
      <c r="J241" s="76">
        <v>1.0</v>
      </c>
      <c r="K241" s="76" t="s">
        <v>82</v>
      </c>
    </row>
    <row r="242">
      <c r="A242" s="95" t="s">
        <v>14537</v>
      </c>
      <c r="B242" s="76">
        <v>2.6127674E7</v>
      </c>
      <c r="C242" s="76" t="s">
        <v>1735</v>
      </c>
      <c r="D242" s="76">
        <v>3.884166E7</v>
      </c>
      <c r="E242" s="76" t="s">
        <v>14538</v>
      </c>
      <c r="F242" s="76" t="s">
        <v>129</v>
      </c>
      <c r="G242" s="76">
        <v>23598.0</v>
      </c>
      <c r="H242" s="76" t="s">
        <v>1733</v>
      </c>
      <c r="I242" s="76">
        <v>7755891.0</v>
      </c>
      <c r="J242" s="76">
        <v>1.0</v>
      </c>
      <c r="K242" s="76" t="s">
        <v>82</v>
      </c>
    </row>
    <row r="243">
      <c r="A243" s="95" t="s">
        <v>14539</v>
      </c>
      <c r="B243" s="76">
        <v>2.6127674E7</v>
      </c>
      <c r="C243" s="76" t="s">
        <v>1732</v>
      </c>
      <c r="D243" s="76">
        <v>3.884166E7</v>
      </c>
      <c r="E243" s="76" t="s">
        <v>14538</v>
      </c>
      <c r="F243" s="76" t="s">
        <v>129</v>
      </c>
      <c r="G243" s="76">
        <v>23598.0</v>
      </c>
      <c r="H243" s="76" t="s">
        <v>1733</v>
      </c>
      <c r="I243" s="76">
        <v>7755891.0</v>
      </c>
      <c r="J243" s="76">
        <v>1.0</v>
      </c>
      <c r="K243" s="76" t="s">
        <v>82</v>
      </c>
    </row>
    <row r="244">
      <c r="A244" s="95" t="s">
        <v>14540</v>
      </c>
      <c r="B244" s="76">
        <v>2.6127674E7</v>
      </c>
      <c r="C244" s="76" t="s">
        <v>1725</v>
      </c>
      <c r="D244" s="76">
        <v>3.884166E7</v>
      </c>
      <c r="E244" s="76" t="s">
        <v>14538</v>
      </c>
      <c r="F244" s="76" t="s">
        <v>129</v>
      </c>
      <c r="G244" s="76">
        <v>23598.0</v>
      </c>
      <c r="H244" s="76" t="s">
        <v>1733</v>
      </c>
      <c r="I244" s="76">
        <v>7755891.0</v>
      </c>
      <c r="J244" s="76">
        <v>1.0</v>
      </c>
      <c r="K244" s="76" t="s">
        <v>82</v>
      </c>
    </row>
    <row r="245">
      <c r="A245" s="95" t="s">
        <v>14541</v>
      </c>
      <c r="B245" s="76">
        <v>2.6127919E7</v>
      </c>
      <c r="C245" s="76" t="s">
        <v>1735</v>
      </c>
      <c r="D245" s="76">
        <v>3.8841936E7</v>
      </c>
      <c r="E245" s="76" t="s">
        <v>6034</v>
      </c>
      <c r="F245" s="76" t="s">
        <v>132</v>
      </c>
      <c r="G245" s="76">
        <v>24379.0</v>
      </c>
      <c r="H245" s="76" t="s">
        <v>1779</v>
      </c>
      <c r="I245" s="76">
        <v>7755891.0</v>
      </c>
      <c r="J245" s="76">
        <v>1.0</v>
      </c>
      <c r="K245" s="76" t="s">
        <v>82</v>
      </c>
    </row>
    <row r="246">
      <c r="A246" s="95" t="s">
        <v>14542</v>
      </c>
      <c r="B246" s="76">
        <v>2.6127919E7</v>
      </c>
      <c r="C246" s="76" t="s">
        <v>1732</v>
      </c>
      <c r="D246" s="76">
        <v>3.8841936E7</v>
      </c>
      <c r="E246" s="76" t="s">
        <v>6034</v>
      </c>
      <c r="F246" s="76" t="s">
        <v>132</v>
      </c>
      <c r="G246" s="76">
        <v>24379.0</v>
      </c>
      <c r="H246" s="76" t="s">
        <v>1779</v>
      </c>
      <c r="I246" s="76">
        <v>7755891.0</v>
      </c>
      <c r="J246" s="76">
        <v>1.0</v>
      </c>
      <c r="K246" s="76" t="s">
        <v>82</v>
      </c>
    </row>
    <row r="247">
      <c r="A247" s="95" t="s">
        <v>14543</v>
      </c>
      <c r="B247" s="76">
        <v>2.6127919E7</v>
      </c>
      <c r="C247" s="76" t="s">
        <v>1725</v>
      </c>
      <c r="D247" s="76">
        <v>3.8841936E7</v>
      </c>
      <c r="E247" s="76" t="s">
        <v>6034</v>
      </c>
      <c r="F247" s="76" t="s">
        <v>132</v>
      </c>
      <c r="G247" s="76">
        <v>24379.0</v>
      </c>
      <c r="H247" s="76" t="s">
        <v>1779</v>
      </c>
      <c r="I247" s="76">
        <v>7755891.0</v>
      </c>
      <c r="J247" s="76">
        <v>1.0</v>
      </c>
      <c r="K247" s="76" t="s">
        <v>82</v>
      </c>
    </row>
    <row r="248">
      <c r="A248" s="95" t="s">
        <v>14544</v>
      </c>
      <c r="B248" s="76">
        <v>2.612804E7</v>
      </c>
      <c r="C248" s="76" t="s">
        <v>1735</v>
      </c>
      <c r="D248" s="76">
        <v>3.8842111E7</v>
      </c>
      <c r="E248" s="76" t="s">
        <v>14545</v>
      </c>
      <c r="F248" s="76" t="s">
        <v>132</v>
      </c>
      <c r="G248" s="76">
        <v>23599.0</v>
      </c>
      <c r="H248" s="76" t="s">
        <v>1944</v>
      </c>
      <c r="I248" s="76">
        <v>7743457.0</v>
      </c>
      <c r="J248" s="76">
        <v>1.0</v>
      </c>
      <c r="K248" s="76" t="s">
        <v>9</v>
      </c>
    </row>
    <row r="249">
      <c r="A249" s="95" t="s">
        <v>14546</v>
      </c>
      <c r="B249" s="76">
        <v>2.612804E7</v>
      </c>
      <c r="C249" s="76" t="s">
        <v>1732</v>
      </c>
      <c r="D249" s="76">
        <v>3.8842111E7</v>
      </c>
      <c r="E249" s="76" t="s">
        <v>14545</v>
      </c>
      <c r="F249" s="76" t="s">
        <v>132</v>
      </c>
      <c r="G249" s="76">
        <v>23599.0</v>
      </c>
      <c r="H249" s="76" t="s">
        <v>1944</v>
      </c>
      <c r="I249" s="76">
        <v>7743457.0</v>
      </c>
      <c r="J249" s="76">
        <v>1.0</v>
      </c>
      <c r="K249" s="76" t="s">
        <v>9</v>
      </c>
    </row>
    <row r="250">
      <c r="A250" s="95" t="s">
        <v>14547</v>
      </c>
      <c r="B250" s="76">
        <v>2.612804E7</v>
      </c>
      <c r="C250" s="76" t="s">
        <v>1725</v>
      </c>
      <c r="D250" s="76">
        <v>3.8842111E7</v>
      </c>
      <c r="E250" s="76" t="s">
        <v>14545</v>
      </c>
      <c r="F250" s="76" t="s">
        <v>132</v>
      </c>
      <c r="G250" s="76">
        <v>23599.0</v>
      </c>
      <c r="H250" s="76" t="s">
        <v>1944</v>
      </c>
      <c r="I250" s="76">
        <v>7743457.0</v>
      </c>
      <c r="J250" s="76">
        <v>1.0</v>
      </c>
      <c r="K250" s="76" t="s">
        <v>9</v>
      </c>
    </row>
    <row r="251">
      <c r="A251" s="95" t="s">
        <v>14548</v>
      </c>
      <c r="B251" s="76">
        <v>2.6128085E7</v>
      </c>
      <c r="C251" s="76" t="s">
        <v>1735</v>
      </c>
      <c r="D251" s="76">
        <v>3.8842168E7</v>
      </c>
      <c r="E251" s="76" t="s">
        <v>14549</v>
      </c>
      <c r="F251" s="76" t="s">
        <v>132</v>
      </c>
      <c r="G251" s="76">
        <v>23599.0</v>
      </c>
      <c r="H251" s="76" t="s">
        <v>1944</v>
      </c>
      <c r="I251" s="76">
        <v>7743457.0</v>
      </c>
      <c r="J251" s="76">
        <v>1.0</v>
      </c>
      <c r="K251" s="76" t="s">
        <v>9</v>
      </c>
    </row>
    <row r="252">
      <c r="A252" s="95" t="s">
        <v>14550</v>
      </c>
      <c r="B252" s="76">
        <v>2.6128085E7</v>
      </c>
      <c r="C252" s="76" t="s">
        <v>1732</v>
      </c>
      <c r="D252" s="76">
        <v>3.8842168E7</v>
      </c>
      <c r="E252" s="76" t="s">
        <v>14549</v>
      </c>
      <c r="F252" s="76" t="s">
        <v>132</v>
      </c>
      <c r="G252" s="76">
        <v>23599.0</v>
      </c>
      <c r="H252" s="76" t="s">
        <v>1944</v>
      </c>
      <c r="I252" s="76">
        <v>7743457.0</v>
      </c>
      <c r="J252" s="76">
        <v>1.0</v>
      </c>
      <c r="K252" s="76" t="s">
        <v>9</v>
      </c>
    </row>
    <row r="253">
      <c r="A253" s="95" t="s">
        <v>14551</v>
      </c>
      <c r="B253" s="76">
        <v>2.6128085E7</v>
      </c>
      <c r="C253" s="76" t="s">
        <v>1725</v>
      </c>
      <c r="D253" s="76">
        <v>3.8842168E7</v>
      </c>
      <c r="E253" s="76" t="s">
        <v>14549</v>
      </c>
      <c r="F253" s="76" t="s">
        <v>132</v>
      </c>
      <c r="G253" s="76">
        <v>23599.0</v>
      </c>
      <c r="H253" s="76" t="s">
        <v>1944</v>
      </c>
      <c r="I253" s="76">
        <v>7743457.0</v>
      </c>
      <c r="J253" s="76">
        <v>1.0</v>
      </c>
      <c r="K253" s="76" t="s">
        <v>9</v>
      </c>
    </row>
    <row r="254">
      <c r="A254" s="95" t="s">
        <v>14552</v>
      </c>
      <c r="B254" s="76">
        <v>2.6128091E7</v>
      </c>
      <c r="C254" s="76" t="s">
        <v>1735</v>
      </c>
      <c r="D254" s="76">
        <v>3.8842174E7</v>
      </c>
      <c r="E254" s="76" t="s">
        <v>8067</v>
      </c>
      <c r="F254" s="76" t="s">
        <v>132</v>
      </c>
      <c r="G254" s="76">
        <v>23598.0</v>
      </c>
      <c r="H254" s="76" t="s">
        <v>1733</v>
      </c>
      <c r="I254" s="76">
        <v>7755891.0</v>
      </c>
      <c r="J254" s="76">
        <v>1.0</v>
      </c>
      <c r="K254" s="76" t="s">
        <v>82</v>
      </c>
    </row>
    <row r="255">
      <c r="A255" s="95" t="s">
        <v>14553</v>
      </c>
      <c r="B255" s="76">
        <v>2.6128091E7</v>
      </c>
      <c r="C255" s="76" t="s">
        <v>1732</v>
      </c>
      <c r="D255" s="76">
        <v>3.8842174E7</v>
      </c>
      <c r="E255" s="76" t="s">
        <v>8067</v>
      </c>
      <c r="F255" s="76" t="s">
        <v>132</v>
      </c>
      <c r="G255" s="76">
        <v>23598.0</v>
      </c>
      <c r="H255" s="76" t="s">
        <v>1733</v>
      </c>
      <c r="I255" s="76">
        <v>7755891.0</v>
      </c>
      <c r="J255" s="76">
        <v>1.0</v>
      </c>
      <c r="K255" s="76" t="s">
        <v>82</v>
      </c>
    </row>
    <row r="256">
      <c r="A256" s="95" t="s">
        <v>14554</v>
      </c>
      <c r="B256" s="76">
        <v>2.6128091E7</v>
      </c>
      <c r="C256" s="76" t="s">
        <v>1725</v>
      </c>
      <c r="D256" s="76">
        <v>3.8842174E7</v>
      </c>
      <c r="E256" s="76" t="s">
        <v>8067</v>
      </c>
      <c r="F256" s="76" t="s">
        <v>132</v>
      </c>
      <c r="G256" s="76">
        <v>23598.0</v>
      </c>
      <c r="H256" s="76" t="s">
        <v>1733</v>
      </c>
      <c r="I256" s="76">
        <v>7755891.0</v>
      </c>
      <c r="J256" s="76">
        <v>1.0</v>
      </c>
      <c r="K256" s="76" t="s">
        <v>82</v>
      </c>
    </row>
    <row r="257">
      <c r="A257" s="95" t="s">
        <v>14555</v>
      </c>
      <c r="B257" s="76">
        <v>2.6128122E7</v>
      </c>
      <c r="C257" s="76" t="s">
        <v>1735</v>
      </c>
      <c r="D257" s="76">
        <v>3.8842222E7</v>
      </c>
      <c r="E257" s="76" t="s">
        <v>14556</v>
      </c>
      <c r="F257" s="76" t="s">
        <v>132</v>
      </c>
      <c r="G257" s="76">
        <v>24379.0</v>
      </c>
      <c r="H257" s="76" t="s">
        <v>1779</v>
      </c>
      <c r="I257" s="76">
        <v>7743457.0</v>
      </c>
      <c r="J257" s="76">
        <v>1.0</v>
      </c>
      <c r="K257" s="76" t="s">
        <v>9</v>
      </c>
    </row>
    <row r="258">
      <c r="A258" s="95" t="s">
        <v>14557</v>
      </c>
      <c r="B258" s="76">
        <v>2.6128122E7</v>
      </c>
      <c r="C258" s="76" t="s">
        <v>1732</v>
      </c>
      <c r="D258" s="76">
        <v>3.8842222E7</v>
      </c>
      <c r="E258" s="76" t="s">
        <v>14556</v>
      </c>
      <c r="F258" s="76" t="s">
        <v>132</v>
      </c>
      <c r="G258" s="76">
        <v>24379.0</v>
      </c>
      <c r="H258" s="76" t="s">
        <v>1779</v>
      </c>
      <c r="I258" s="76">
        <v>7743457.0</v>
      </c>
      <c r="J258" s="76">
        <v>1.0</v>
      </c>
      <c r="K258" s="76" t="s">
        <v>9</v>
      </c>
    </row>
    <row r="259">
      <c r="A259" s="95" t="s">
        <v>14558</v>
      </c>
      <c r="B259" s="76">
        <v>2.6128122E7</v>
      </c>
      <c r="C259" s="76" t="s">
        <v>1725</v>
      </c>
      <c r="D259" s="76">
        <v>3.8842222E7</v>
      </c>
      <c r="E259" s="76" t="s">
        <v>14556</v>
      </c>
      <c r="F259" s="76" t="s">
        <v>132</v>
      </c>
      <c r="G259" s="76">
        <v>24379.0</v>
      </c>
      <c r="H259" s="76" t="s">
        <v>1779</v>
      </c>
      <c r="I259" s="76">
        <v>7743457.0</v>
      </c>
      <c r="J259" s="76">
        <v>1.0</v>
      </c>
      <c r="K259" s="76" t="s">
        <v>9</v>
      </c>
    </row>
    <row r="260">
      <c r="A260" s="95" t="s">
        <v>14559</v>
      </c>
      <c r="B260" s="76">
        <v>2.6128124E7</v>
      </c>
      <c r="C260" s="76" t="s">
        <v>1735</v>
      </c>
      <c r="D260" s="76">
        <v>3.8842223E7</v>
      </c>
      <c r="E260" s="76" t="s">
        <v>14560</v>
      </c>
      <c r="F260" s="76" t="s">
        <v>132</v>
      </c>
      <c r="G260" s="76">
        <v>23598.0</v>
      </c>
      <c r="H260" s="76" t="s">
        <v>1733</v>
      </c>
      <c r="I260" s="76">
        <v>7743457.0</v>
      </c>
      <c r="J260" s="76">
        <v>1.0</v>
      </c>
      <c r="K260" s="76" t="s">
        <v>9</v>
      </c>
    </row>
    <row r="261">
      <c r="A261" s="95" t="s">
        <v>14561</v>
      </c>
      <c r="B261" s="76">
        <v>2.6128124E7</v>
      </c>
      <c r="C261" s="76" t="s">
        <v>1732</v>
      </c>
      <c r="D261" s="76">
        <v>3.8842223E7</v>
      </c>
      <c r="E261" s="76" t="s">
        <v>14560</v>
      </c>
      <c r="F261" s="76" t="s">
        <v>132</v>
      </c>
      <c r="G261" s="76">
        <v>23598.0</v>
      </c>
      <c r="H261" s="76" t="s">
        <v>1733</v>
      </c>
      <c r="I261" s="76">
        <v>7743457.0</v>
      </c>
      <c r="J261" s="76">
        <v>1.0</v>
      </c>
      <c r="K261" s="76" t="s">
        <v>9</v>
      </c>
    </row>
    <row r="262">
      <c r="A262" s="95" t="s">
        <v>14562</v>
      </c>
      <c r="B262" s="76">
        <v>2.6128124E7</v>
      </c>
      <c r="C262" s="76" t="s">
        <v>1725</v>
      </c>
      <c r="D262" s="76">
        <v>3.8842223E7</v>
      </c>
      <c r="E262" s="76" t="s">
        <v>14560</v>
      </c>
      <c r="F262" s="76" t="s">
        <v>132</v>
      </c>
      <c r="G262" s="76">
        <v>23598.0</v>
      </c>
      <c r="H262" s="76" t="s">
        <v>1733</v>
      </c>
      <c r="I262" s="76">
        <v>7743457.0</v>
      </c>
      <c r="J262" s="76">
        <v>1.0</v>
      </c>
      <c r="K262" s="76" t="s">
        <v>9</v>
      </c>
    </row>
    <row r="263">
      <c r="A263" s="95" t="s">
        <v>14563</v>
      </c>
      <c r="B263" s="76">
        <v>2.6128189E7</v>
      </c>
      <c r="C263" s="76" t="s">
        <v>1735</v>
      </c>
      <c r="D263" s="76">
        <v>3.88423E7</v>
      </c>
      <c r="E263" s="76" t="s">
        <v>14564</v>
      </c>
      <c r="F263" s="76" t="s">
        <v>132</v>
      </c>
      <c r="G263" s="76">
        <v>23599.0</v>
      </c>
      <c r="H263" s="76" t="s">
        <v>1944</v>
      </c>
      <c r="I263" s="76">
        <v>7755891.0</v>
      </c>
      <c r="J263" s="76">
        <v>1.0</v>
      </c>
      <c r="K263" s="76" t="s">
        <v>82</v>
      </c>
    </row>
    <row r="264">
      <c r="A264" s="95" t="s">
        <v>14565</v>
      </c>
      <c r="B264" s="76">
        <v>2.6128189E7</v>
      </c>
      <c r="C264" s="76" t="s">
        <v>1732</v>
      </c>
      <c r="D264" s="76">
        <v>3.88423E7</v>
      </c>
      <c r="E264" s="76" t="s">
        <v>14564</v>
      </c>
      <c r="F264" s="76" t="s">
        <v>132</v>
      </c>
      <c r="G264" s="76">
        <v>23599.0</v>
      </c>
      <c r="H264" s="76" t="s">
        <v>1944</v>
      </c>
      <c r="I264" s="76">
        <v>7755891.0</v>
      </c>
      <c r="J264" s="76">
        <v>1.0</v>
      </c>
      <c r="K264" s="76" t="s">
        <v>82</v>
      </c>
    </row>
    <row r="265">
      <c r="A265" s="95" t="s">
        <v>14566</v>
      </c>
      <c r="B265" s="76">
        <v>2.6128189E7</v>
      </c>
      <c r="C265" s="76" t="s">
        <v>1725</v>
      </c>
      <c r="D265" s="76">
        <v>3.88423E7</v>
      </c>
      <c r="E265" s="76" t="s">
        <v>14564</v>
      </c>
      <c r="F265" s="76" t="s">
        <v>132</v>
      </c>
      <c r="G265" s="76">
        <v>23599.0</v>
      </c>
      <c r="H265" s="76" t="s">
        <v>1944</v>
      </c>
      <c r="I265" s="76">
        <v>7755891.0</v>
      </c>
      <c r="J265" s="76">
        <v>1.0</v>
      </c>
      <c r="K265" s="76" t="s">
        <v>82</v>
      </c>
    </row>
    <row r="266">
      <c r="A266" s="95" t="s">
        <v>14567</v>
      </c>
      <c r="B266" s="76">
        <v>2.6128414E7</v>
      </c>
      <c r="C266" s="76" t="s">
        <v>1735</v>
      </c>
      <c r="D266" s="76">
        <v>3.8842536E7</v>
      </c>
      <c r="E266" s="76" t="s">
        <v>14568</v>
      </c>
      <c r="F266" s="76" t="s">
        <v>132</v>
      </c>
      <c r="G266" s="76">
        <v>24379.0</v>
      </c>
      <c r="H266" s="76" t="s">
        <v>1779</v>
      </c>
      <c r="I266" s="76">
        <v>7755891.0</v>
      </c>
      <c r="J266" s="76">
        <v>2.0</v>
      </c>
      <c r="K266" s="76" t="s">
        <v>82</v>
      </c>
    </row>
    <row r="267">
      <c r="A267" s="95" t="s">
        <v>14569</v>
      </c>
      <c r="B267" s="76">
        <v>2.6128414E7</v>
      </c>
      <c r="C267" s="76" t="s">
        <v>1732</v>
      </c>
      <c r="D267" s="76">
        <v>3.8842536E7</v>
      </c>
      <c r="E267" s="76" t="s">
        <v>14568</v>
      </c>
      <c r="F267" s="76" t="s">
        <v>132</v>
      </c>
      <c r="G267" s="76">
        <v>24379.0</v>
      </c>
      <c r="H267" s="76" t="s">
        <v>1779</v>
      </c>
      <c r="I267" s="76">
        <v>7755891.0</v>
      </c>
      <c r="J267" s="76">
        <v>2.0</v>
      </c>
      <c r="K267" s="76" t="s">
        <v>82</v>
      </c>
    </row>
    <row r="268">
      <c r="A268" s="95" t="s">
        <v>14570</v>
      </c>
      <c r="B268" s="76">
        <v>2.6128414E7</v>
      </c>
      <c r="C268" s="76" t="s">
        <v>1725</v>
      </c>
      <c r="D268" s="76">
        <v>3.8842536E7</v>
      </c>
      <c r="E268" s="76" t="s">
        <v>14568</v>
      </c>
      <c r="F268" s="76" t="s">
        <v>132</v>
      </c>
      <c r="G268" s="76">
        <v>24379.0</v>
      </c>
      <c r="H268" s="76" t="s">
        <v>1779</v>
      </c>
      <c r="I268" s="76">
        <v>7755891.0</v>
      </c>
      <c r="J268" s="76">
        <v>2.0</v>
      </c>
      <c r="K268" s="76" t="s">
        <v>82</v>
      </c>
    </row>
    <row r="269">
      <c r="A269" s="95" t="s">
        <v>14571</v>
      </c>
      <c r="B269" s="76">
        <v>2.6128449E7</v>
      </c>
      <c r="C269" s="76" t="s">
        <v>1735</v>
      </c>
      <c r="D269" s="76">
        <v>3.8842571E7</v>
      </c>
      <c r="E269" s="76" t="s">
        <v>14572</v>
      </c>
      <c r="F269" s="76" t="s">
        <v>129</v>
      </c>
      <c r="G269" s="76">
        <v>23599.0</v>
      </c>
      <c r="H269" s="76" t="s">
        <v>1944</v>
      </c>
      <c r="I269" s="76">
        <v>7743457.0</v>
      </c>
      <c r="J269" s="76">
        <v>1.0</v>
      </c>
      <c r="K269" s="76" t="s">
        <v>9</v>
      </c>
    </row>
    <row r="270">
      <c r="A270" s="95" t="s">
        <v>14573</v>
      </c>
      <c r="B270" s="76">
        <v>2.6128449E7</v>
      </c>
      <c r="C270" s="76" t="s">
        <v>1732</v>
      </c>
      <c r="D270" s="76">
        <v>3.8842571E7</v>
      </c>
      <c r="E270" s="76" t="s">
        <v>14572</v>
      </c>
      <c r="F270" s="76" t="s">
        <v>129</v>
      </c>
      <c r="G270" s="76">
        <v>23599.0</v>
      </c>
      <c r="H270" s="76" t="s">
        <v>1944</v>
      </c>
      <c r="I270" s="76">
        <v>7743457.0</v>
      </c>
      <c r="J270" s="76">
        <v>1.0</v>
      </c>
      <c r="K270" s="76" t="s">
        <v>9</v>
      </c>
    </row>
    <row r="271">
      <c r="A271" s="95" t="s">
        <v>14574</v>
      </c>
      <c r="B271" s="76">
        <v>2.6128449E7</v>
      </c>
      <c r="C271" s="76" t="s">
        <v>1725</v>
      </c>
      <c r="D271" s="76">
        <v>3.8842571E7</v>
      </c>
      <c r="E271" s="76" t="s">
        <v>14572</v>
      </c>
      <c r="F271" s="76" t="s">
        <v>129</v>
      </c>
      <c r="G271" s="76">
        <v>23599.0</v>
      </c>
      <c r="H271" s="76" t="s">
        <v>1944</v>
      </c>
      <c r="I271" s="76">
        <v>7743457.0</v>
      </c>
      <c r="J271" s="76">
        <v>1.0</v>
      </c>
      <c r="K271" s="76" t="s">
        <v>9</v>
      </c>
    </row>
    <row r="272">
      <c r="A272" s="95" t="s">
        <v>14575</v>
      </c>
      <c r="B272" s="76">
        <v>2.6128465E7</v>
      </c>
      <c r="C272" s="76" t="s">
        <v>1735</v>
      </c>
      <c r="D272" s="76">
        <v>3.8842582E7</v>
      </c>
      <c r="E272" s="76" t="s">
        <v>14576</v>
      </c>
      <c r="F272" s="76" t="s">
        <v>132</v>
      </c>
      <c r="G272" s="76">
        <v>24379.0</v>
      </c>
      <c r="H272" s="76" t="s">
        <v>1779</v>
      </c>
      <c r="I272" s="76">
        <v>7743457.0</v>
      </c>
      <c r="J272" s="76">
        <v>1.0</v>
      </c>
      <c r="K272" s="76" t="s">
        <v>9</v>
      </c>
    </row>
    <row r="273">
      <c r="A273" s="95" t="s">
        <v>14577</v>
      </c>
      <c r="B273" s="76">
        <v>2.6128465E7</v>
      </c>
      <c r="C273" s="76" t="s">
        <v>1732</v>
      </c>
      <c r="D273" s="76">
        <v>3.8842582E7</v>
      </c>
      <c r="E273" s="76" t="s">
        <v>14576</v>
      </c>
      <c r="F273" s="76" t="s">
        <v>132</v>
      </c>
      <c r="G273" s="76">
        <v>24379.0</v>
      </c>
      <c r="H273" s="76" t="s">
        <v>1779</v>
      </c>
      <c r="I273" s="76">
        <v>7743457.0</v>
      </c>
      <c r="J273" s="76">
        <v>1.0</v>
      </c>
      <c r="K273" s="76" t="s">
        <v>9</v>
      </c>
    </row>
    <row r="274">
      <c r="A274" s="95" t="s">
        <v>14578</v>
      </c>
      <c r="B274" s="76">
        <v>2.6128465E7</v>
      </c>
      <c r="C274" s="76" t="s">
        <v>1725</v>
      </c>
      <c r="D274" s="76">
        <v>3.8842582E7</v>
      </c>
      <c r="E274" s="76" t="s">
        <v>14576</v>
      </c>
      <c r="F274" s="76" t="s">
        <v>132</v>
      </c>
      <c r="G274" s="76">
        <v>24379.0</v>
      </c>
      <c r="H274" s="76" t="s">
        <v>1779</v>
      </c>
      <c r="I274" s="76">
        <v>7743457.0</v>
      </c>
      <c r="J274" s="76">
        <v>1.0</v>
      </c>
      <c r="K274" s="76" t="s">
        <v>9</v>
      </c>
    </row>
    <row r="275">
      <c r="A275" s="95" t="s">
        <v>14579</v>
      </c>
      <c r="B275" s="76">
        <v>2.612847E7</v>
      </c>
      <c r="C275" s="76" t="s">
        <v>1735</v>
      </c>
      <c r="D275" s="76">
        <v>3.8842588E7</v>
      </c>
      <c r="E275" s="76" t="s">
        <v>3660</v>
      </c>
      <c r="F275" s="76" t="s">
        <v>129</v>
      </c>
      <c r="G275" s="76">
        <v>23599.0</v>
      </c>
      <c r="H275" s="76" t="s">
        <v>1944</v>
      </c>
      <c r="I275" s="76">
        <v>7755891.0</v>
      </c>
      <c r="J275" s="76">
        <v>1.0</v>
      </c>
      <c r="K275" s="76" t="s">
        <v>82</v>
      </c>
    </row>
    <row r="276">
      <c r="A276" s="95" t="s">
        <v>14580</v>
      </c>
      <c r="B276" s="76">
        <v>2.612847E7</v>
      </c>
      <c r="C276" s="76" t="s">
        <v>1732</v>
      </c>
      <c r="D276" s="76">
        <v>3.8842588E7</v>
      </c>
      <c r="E276" s="76" t="s">
        <v>3660</v>
      </c>
      <c r="F276" s="76" t="s">
        <v>129</v>
      </c>
      <c r="G276" s="76">
        <v>23599.0</v>
      </c>
      <c r="H276" s="76" t="s">
        <v>1944</v>
      </c>
      <c r="I276" s="76">
        <v>7755891.0</v>
      </c>
      <c r="J276" s="76">
        <v>1.0</v>
      </c>
      <c r="K276" s="76" t="s">
        <v>82</v>
      </c>
    </row>
    <row r="277">
      <c r="A277" s="95" t="s">
        <v>14581</v>
      </c>
      <c r="B277" s="76">
        <v>2.612847E7</v>
      </c>
      <c r="C277" s="76" t="s">
        <v>1725</v>
      </c>
      <c r="D277" s="76">
        <v>3.8842588E7</v>
      </c>
      <c r="E277" s="76" t="s">
        <v>3660</v>
      </c>
      <c r="F277" s="76" t="s">
        <v>129</v>
      </c>
      <c r="G277" s="76">
        <v>23599.0</v>
      </c>
      <c r="H277" s="76" t="s">
        <v>1944</v>
      </c>
      <c r="I277" s="76">
        <v>7755891.0</v>
      </c>
      <c r="J277" s="76">
        <v>1.0</v>
      </c>
      <c r="K277" s="76" t="s">
        <v>82</v>
      </c>
    </row>
    <row r="278">
      <c r="A278" s="95" t="s">
        <v>14582</v>
      </c>
      <c r="B278" s="76">
        <v>2.6128669E7</v>
      </c>
      <c r="C278" s="76" t="s">
        <v>1735</v>
      </c>
      <c r="D278" s="76">
        <v>3.8842814E7</v>
      </c>
      <c r="E278" s="76" t="s">
        <v>9372</v>
      </c>
      <c r="F278" s="76" t="s">
        <v>132</v>
      </c>
      <c r="G278" s="76">
        <v>23598.0</v>
      </c>
      <c r="H278" s="76" t="s">
        <v>1733</v>
      </c>
      <c r="I278" s="76">
        <v>7755891.0</v>
      </c>
      <c r="J278" s="76">
        <v>1.0</v>
      </c>
      <c r="K278" s="76" t="s">
        <v>82</v>
      </c>
    </row>
    <row r="279">
      <c r="A279" s="95" t="s">
        <v>14583</v>
      </c>
      <c r="B279" s="76">
        <v>2.6128669E7</v>
      </c>
      <c r="C279" s="76" t="s">
        <v>1732</v>
      </c>
      <c r="D279" s="76">
        <v>3.8842814E7</v>
      </c>
      <c r="E279" s="76" t="s">
        <v>9372</v>
      </c>
      <c r="F279" s="76" t="s">
        <v>132</v>
      </c>
      <c r="G279" s="76">
        <v>23598.0</v>
      </c>
      <c r="H279" s="76" t="s">
        <v>1733</v>
      </c>
      <c r="I279" s="76">
        <v>7755891.0</v>
      </c>
      <c r="J279" s="76">
        <v>1.0</v>
      </c>
      <c r="K279" s="76" t="s">
        <v>82</v>
      </c>
    </row>
    <row r="280">
      <c r="A280" s="95" t="s">
        <v>14584</v>
      </c>
      <c r="B280" s="76">
        <v>2.6128669E7</v>
      </c>
      <c r="C280" s="76" t="s">
        <v>1725</v>
      </c>
      <c r="D280" s="76">
        <v>3.8842814E7</v>
      </c>
      <c r="E280" s="76" t="s">
        <v>9372</v>
      </c>
      <c r="F280" s="76" t="s">
        <v>132</v>
      </c>
      <c r="G280" s="76">
        <v>23598.0</v>
      </c>
      <c r="H280" s="76" t="s">
        <v>1733</v>
      </c>
      <c r="I280" s="76">
        <v>7755891.0</v>
      </c>
      <c r="J280" s="76">
        <v>1.0</v>
      </c>
      <c r="K280" s="76" t="s">
        <v>82</v>
      </c>
    </row>
    <row r="281">
      <c r="A281" s="95" t="s">
        <v>14585</v>
      </c>
      <c r="B281" s="76">
        <v>2.6128671E7</v>
      </c>
      <c r="C281" s="76" t="s">
        <v>1735</v>
      </c>
      <c r="D281" s="76">
        <v>3.8842817E7</v>
      </c>
      <c r="E281" s="76" t="s">
        <v>14586</v>
      </c>
      <c r="F281" s="76" t="s">
        <v>132</v>
      </c>
      <c r="G281" s="76">
        <v>23598.0</v>
      </c>
      <c r="H281" s="76" t="s">
        <v>1733</v>
      </c>
      <c r="I281" s="76">
        <v>7743457.0</v>
      </c>
      <c r="J281" s="76">
        <v>1.0</v>
      </c>
      <c r="K281" s="76" t="s">
        <v>9</v>
      </c>
    </row>
    <row r="282">
      <c r="A282" s="95" t="s">
        <v>14587</v>
      </c>
      <c r="B282" s="76">
        <v>2.6128671E7</v>
      </c>
      <c r="C282" s="76" t="s">
        <v>1732</v>
      </c>
      <c r="D282" s="76">
        <v>3.8842817E7</v>
      </c>
      <c r="E282" s="76" t="s">
        <v>14586</v>
      </c>
      <c r="F282" s="76" t="s">
        <v>132</v>
      </c>
      <c r="G282" s="76">
        <v>23598.0</v>
      </c>
      <c r="H282" s="76" t="s">
        <v>1733</v>
      </c>
      <c r="I282" s="76">
        <v>7743457.0</v>
      </c>
      <c r="J282" s="76">
        <v>1.0</v>
      </c>
      <c r="K282" s="76" t="s">
        <v>9</v>
      </c>
    </row>
    <row r="283">
      <c r="A283" s="95" t="s">
        <v>14588</v>
      </c>
      <c r="B283" s="76">
        <v>2.6128671E7</v>
      </c>
      <c r="C283" s="76" t="s">
        <v>1725</v>
      </c>
      <c r="D283" s="76">
        <v>3.8842817E7</v>
      </c>
      <c r="E283" s="76" t="s">
        <v>14586</v>
      </c>
      <c r="F283" s="76" t="s">
        <v>132</v>
      </c>
      <c r="G283" s="76">
        <v>23598.0</v>
      </c>
      <c r="H283" s="76" t="s">
        <v>1733</v>
      </c>
      <c r="I283" s="76">
        <v>7743457.0</v>
      </c>
      <c r="J283" s="76">
        <v>1.0</v>
      </c>
      <c r="K283" s="76" t="s">
        <v>9</v>
      </c>
    </row>
    <row r="284">
      <c r="A284" s="95" t="s">
        <v>14589</v>
      </c>
      <c r="B284" s="76">
        <v>2.6128681E7</v>
      </c>
      <c r="C284" s="76" t="s">
        <v>1735</v>
      </c>
      <c r="D284" s="76">
        <v>3.8842824E7</v>
      </c>
      <c r="E284" s="76" t="s">
        <v>14590</v>
      </c>
      <c r="F284" s="76" t="s">
        <v>132</v>
      </c>
      <c r="G284" s="76">
        <v>24379.0</v>
      </c>
      <c r="H284" s="76" t="s">
        <v>1779</v>
      </c>
      <c r="I284" s="76">
        <v>7755891.0</v>
      </c>
      <c r="J284" s="76">
        <v>1.0</v>
      </c>
      <c r="K284" s="76" t="s">
        <v>82</v>
      </c>
    </row>
    <row r="285">
      <c r="A285" s="95" t="s">
        <v>14591</v>
      </c>
      <c r="B285" s="76">
        <v>2.6128681E7</v>
      </c>
      <c r="C285" s="76" t="s">
        <v>1732</v>
      </c>
      <c r="D285" s="76">
        <v>3.8842824E7</v>
      </c>
      <c r="E285" s="76" t="s">
        <v>14590</v>
      </c>
      <c r="F285" s="76" t="s">
        <v>132</v>
      </c>
      <c r="G285" s="76">
        <v>24379.0</v>
      </c>
      <c r="H285" s="76" t="s">
        <v>1779</v>
      </c>
      <c r="I285" s="76">
        <v>7755891.0</v>
      </c>
      <c r="J285" s="76">
        <v>1.0</v>
      </c>
      <c r="K285" s="76" t="s">
        <v>82</v>
      </c>
    </row>
    <row r="286">
      <c r="A286" s="95" t="s">
        <v>14592</v>
      </c>
      <c r="B286" s="76">
        <v>2.6128681E7</v>
      </c>
      <c r="C286" s="76" t="s">
        <v>1725</v>
      </c>
      <c r="D286" s="76">
        <v>3.8842824E7</v>
      </c>
      <c r="E286" s="76" t="s">
        <v>14590</v>
      </c>
      <c r="F286" s="76" t="s">
        <v>132</v>
      </c>
      <c r="G286" s="76">
        <v>24379.0</v>
      </c>
      <c r="H286" s="76" t="s">
        <v>1779</v>
      </c>
      <c r="I286" s="76">
        <v>7755891.0</v>
      </c>
      <c r="J286" s="76">
        <v>1.0</v>
      </c>
      <c r="K286" s="76" t="s">
        <v>82</v>
      </c>
    </row>
    <row r="287">
      <c r="A287" s="95" t="s">
        <v>14593</v>
      </c>
      <c r="B287" s="76">
        <v>2.6128687E7</v>
      </c>
      <c r="C287" s="76" t="s">
        <v>1735</v>
      </c>
      <c r="D287" s="76">
        <v>3.8842827E7</v>
      </c>
      <c r="E287" s="76" t="s">
        <v>2453</v>
      </c>
      <c r="F287" s="76" t="s">
        <v>129</v>
      </c>
      <c r="G287" s="76">
        <v>23599.0</v>
      </c>
      <c r="H287" s="76" t="s">
        <v>1944</v>
      </c>
      <c r="I287" s="76">
        <v>7743457.0</v>
      </c>
      <c r="J287" s="76">
        <v>1.0</v>
      </c>
      <c r="K287" s="76" t="s">
        <v>9</v>
      </c>
    </row>
    <row r="288">
      <c r="A288" s="95" t="s">
        <v>14594</v>
      </c>
      <c r="B288" s="76">
        <v>2.6128687E7</v>
      </c>
      <c r="C288" s="76" t="s">
        <v>1732</v>
      </c>
      <c r="D288" s="76">
        <v>3.8842827E7</v>
      </c>
      <c r="E288" s="76" t="s">
        <v>2453</v>
      </c>
      <c r="F288" s="76" t="s">
        <v>129</v>
      </c>
      <c r="G288" s="76">
        <v>23599.0</v>
      </c>
      <c r="H288" s="76" t="s">
        <v>1944</v>
      </c>
      <c r="I288" s="76">
        <v>7743457.0</v>
      </c>
      <c r="J288" s="76">
        <v>1.0</v>
      </c>
      <c r="K288" s="76" t="s">
        <v>9</v>
      </c>
    </row>
    <row r="289">
      <c r="A289" s="95" t="s">
        <v>14595</v>
      </c>
      <c r="B289" s="76">
        <v>2.6128687E7</v>
      </c>
      <c r="C289" s="76" t="s">
        <v>1725</v>
      </c>
      <c r="D289" s="76">
        <v>3.8842827E7</v>
      </c>
      <c r="E289" s="76" t="s">
        <v>2453</v>
      </c>
      <c r="F289" s="76" t="s">
        <v>129</v>
      </c>
      <c r="G289" s="76">
        <v>23599.0</v>
      </c>
      <c r="H289" s="76" t="s">
        <v>1944</v>
      </c>
      <c r="I289" s="76">
        <v>7743457.0</v>
      </c>
      <c r="J289" s="76">
        <v>1.0</v>
      </c>
      <c r="K289" s="76" t="s">
        <v>9</v>
      </c>
    </row>
    <row r="290">
      <c r="A290" s="95" t="s">
        <v>14596</v>
      </c>
      <c r="B290" s="76">
        <v>2.6128739E7</v>
      </c>
      <c r="C290" s="76" t="s">
        <v>1735</v>
      </c>
      <c r="D290" s="76">
        <v>3.8842877E7</v>
      </c>
      <c r="E290" s="76" t="s">
        <v>14597</v>
      </c>
      <c r="F290" s="76" t="s">
        <v>132</v>
      </c>
      <c r="G290" s="76">
        <v>24379.0</v>
      </c>
      <c r="H290" s="76" t="s">
        <v>1779</v>
      </c>
      <c r="I290" s="76">
        <v>7743457.0</v>
      </c>
      <c r="J290" s="76">
        <v>1.0</v>
      </c>
      <c r="K290" s="76" t="s">
        <v>9</v>
      </c>
    </row>
    <row r="291">
      <c r="A291" s="95" t="s">
        <v>14598</v>
      </c>
      <c r="B291" s="76">
        <v>2.6128739E7</v>
      </c>
      <c r="C291" s="76" t="s">
        <v>1732</v>
      </c>
      <c r="D291" s="76">
        <v>3.8842877E7</v>
      </c>
      <c r="E291" s="76" t="s">
        <v>14597</v>
      </c>
      <c r="F291" s="76" t="s">
        <v>132</v>
      </c>
      <c r="G291" s="76">
        <v>24379.0</v>
      </c>
      <c r="H291" s="76" t="s">
        <v>1779</v>
      </c>
      <c r="I291" s="76">
        <v>7743457.0</v>
      </c>
      <c r="J291" s="76">
        <v>1.0</v>
      </c>
      <c r="K291" s="76" t="s">
        <v>9</v>
      </c>
    </row>
    <row r="292">
      <c r="A292" s="95" t="s">
        <v>14599</v>
      </c>
      <c r="B292" s="76">
        <v>2.6128739E7</v>
      </c>
      <c r="C292" s="76" t="s">
        <v>1725</v>
      </c>
      <c r="D292" s="76">
        <v>3.8842877E7</v>
      </c>
      <c r="E292" s="76" t="s">
        <v>14597</v>
      </c>
      <c r="F292" s="76" t="s">
        <v>132</v>
      </c>
      <c r="G292" s="76">
        <v>24379.0</v>
      </c>
      <c r="H292" s="76" t="s">
        <v>1779</v>
      </c>
      <c r="I292" s="76">
        <v>7743457.0</v>
      </c>
      <c r="J292" s="76">
        <v>1.0</v>
      </c>
      <c r="K292" s="76" t="s">
        <v>9</v>
      </c>
    </row>
    <row r="293">
      <c r="A293" s="95" t="s">
        <v>14600</v>
      </c>
      <c r="B293" s="76">
        <v>2.6128855E7</v>
      </c>
      <c r="C293" s="76" t="s">
        <v>1735</v>
      </c>
      <c r="D293" s="76">
        <v>3.8842975E7</v>
      </c>
      <c r="E293" s="76" t="s">
        <v>14601</v>
      </c>
      <c r="F293" s="76" t="s">
        <v>129</v>
      </c>
      <c r="G293" s="76">
        <v>23599.0</v>
      </c>
      <c r="H293" s="76" t="s">
        <v>1944</v>
      </c>
      <c r="I293" s="76">
        <v>7755891.0</v>
      </c>
      <c r="J293" s="76">
        <v>2.0</v>
      </c>
      <c r="K293" s="76" t="s">
        <v>82</v>
      </c>
    </row>
    <row r="294">
      <c r="A294" s="95" t="s">
        <v>14602</v>
      </c>
      <c r="B294" s="76">
        <v>2.6128855E7</v>
      </c>
      <c r="C294" s="76" t="s">
        <v>1732</v>
      </c>
      <c r="D294" s="76">
        <v>3.8842975E7</v>
      </c>
      <c r="E294" s="76" t="s">
        <v>14601</v>
      </c>
      <c r="F294" s="76" t="s">
        <v>129</v>
      </c>
      <c r="G294" s="76">
        <v>23599.0</v>
      </c>
      <c r="H294" s="76" t="s">
        <v>1944</v>
      </c>
      <c r="I294" s="76">
        <v>7755891.0</v>
      </c>
      <c r="J294" s="76">
        <v>2.0</v>
      </c>
      <c r="K294" s="76" t="s">
        <v>82</v>
      </c>
    </row>
    <row r="295">
      <c r="A295" s="95" t="s">
        <v>14603</v>
      </c>
      <c r="B295" s="76">
        <v>2.6128855E7</v>
      </c>
      <c r="C295" s="76" t="s">
        <v>1725</v>
      </c>
      <c r="D295" s="76">
        <v>3.8842975E7</v>
      </c>
      <c r="E295" s="76" t="s">
        <v>14601</v>
      </c>
      <c r="F295" s="76" t="s">
        <v>129</v>
      </c>
      <c r="G295" s="76">
        <v>23599.0</v>
      </c>
      <c r="H295" s="76" t="s">
        <v>1944</v>
      </c>
      <c r="I295" s="76">
        <v>7755891.0</v>
      </c>
      <c r="J295" s="76">
        <v>2.0</v>
      </c>
      <c r="K295" s="76" t="s">
        <v>82</v>
      </c>
    </row>
    <row r="296">
      <c r="A296" s="95" t="s">
        <v>14604</v>
      </c>
      <c r="B296" s="76">
        <v>2.6128968E7</v>
      </c>
      <c r="C296" s="76" t="s">
        <v>1735</v>
      </c>
      <c r="D296" s="76">
        <v>3.8843082E7</v>
      </c>
      <c r="E296" s="76" t="s">
        <v>14605</v>
      </c>
      <c r="F296" s="76" t="s">
        <v>132</v>
      </c>
      <c r="G296" s="76">
        <v>23598.0</v>
      </c>
      <c r="H296" s="76" t="s">
        <v>1733</v>
      </c>
      <c r="I296" s="76">
        <v>7755891.0</v>
      </c>
      <c r="J296" s="76">
        <v>1.0</v>
      </c>
      <c r="K296" s="76" t="s">
        <v>82</v>
      </c>
    </row>
    <row r="297">
      <c r="A297" s="95" t="s">
        <v>14606</v>
      </c>
      <c r="B297" s="76">
        <v>2.6128968E7</v>
      </c>
      <c r="C297" s="76" t="s">
        <v>1732</v>
      </c>
      <c r="D297" s="76">
        <v>3.8843082E7</v>
      </c>
      <c r="E297" s="76" t="s">
        <v>14605</v>
      </c>
      <c r="F297" s="76" t="s">
        <v>132</v>
      </c>
      <c r="G297" s="76">
        <v>23598.0</v>
      </c>
      <c r="H297" s="76" t="s">
        <v>1733</v>
      </c>
      <c r="I297" s="76">
        <v>7755891.0</v>
      </c>
      <c r="J297" s="76">
        <v>1.0</v>
      </c>
      <c r="K297" s="76" t="s">
        <v>82</v>
      </c>
    </row>
    <row r="298">
      <c r="A298" s="95" t="s">
        <v>14607</v>
      </c>
      <c r="B298" s="76">
        <v>2.6128968E7</v>
      </c>
      <c r="C298" s="76" t="s">
        <v>1725</v>
      </c>
      <c r="D298" s="76">
        <v>3.8843082E7</v>
      </c>
      <c r="E298" s="76" t="s">
        <v>14605</v>
      </c>
      <c r="F298" s="76" t="s">
        <v>132</v>
      </c>
      <c r="G298" s="76">
        <v>23598.0</v>
      </c>
      <c r="H298" s="76" t="s">
        <v>1733</v>
      </c>
      <c r="I298" s="76">
        <v>7755891.0</v>
      </c>
      <c r="J298" s="76">
        <v>1.0</v>
      </c>
      <c r="K298" s="76" t="s">
        <v>82</v>
      </c>
    </row>
    <row r="299">
      <c r="A299" s="95" t="s">
        <v>14608</v>
      </c>
      <c r="B299" s="76">
        <v>2.6129069E7</v>
      </c>
      <c r="C299" s="76" t="s">
        <v>1735</v>
      </c>
      <c r="D299" s="76">
        <v>3.88432E7</v>
      </c>
      <c r="E299" s="76" t="s">
        <v>14609</v>
      </c>
      <c r="F299" s="76" t="s">
        <v>132</v>
      </c>
      <c r="G299" s="76">
        <v>24379.0</v>
      </c>
      <c r="H299" s="76" t="s">
        <v>1779</v>
      </c>
      <c r="I299" s="76">
        <v>7743457.0</v>
      </c>
      <c r="J299" s="76">
        <v>1.0</v>
      </c>
      <c r="K299" s="76" t="s">
        <v>9</v>
      </c>
    </row>
    <row r="300">
      <c r="A300" s="95" t="s">
        <v>14610</v>
      </c>
      <c r="B300" s="76">
        <v>2.6129069E7</v>
      </c>
      <c r="C300" s="76" t="s">
        <v>1732</v>
      </c>
      <c r="D300" s="76">
        <v>3.88432E7</v>
      </c>
      <c r="E300" s="76" t="s">
        <v>14609</v>
      </c>
      <c r="F300" s="76" t="s">
        <v>132</v>
      </c>
      <c r="G300" s="76">
        <v>24379.0</v>
      </c>
      <c r="H300" s="76" t="s">
        <v>1779</v>
      </c>
      <c r="I300" s="76">
        <v>7743457.0</v>
      </c>
      <c r="J300" s="76">
        <v>1.0</v>
      </c>
      <c r="K300" s="76" t="s">
        <v>9</v>
      </c>
    </row>
    <row r="301">
      <c r="A301" s="95" t="s">
        <v>14611</v>
      </c>
      <c r="B301" s="76">
        <v>2.6129069E7</v>
      </c>
      <c r="C301" s="76" t="s">
        <v>1725</v>
      </c>
      <c r="D301" s="76">
        <v>3.88432E7</v>
      </c>
      <c r="E301" s="76" t="s">
        <v>14609</v>
      </c>
      <c r="F301" s="76" t="s">
        <v>132</v>
      </c>
      <c r="G301" s="76">
        <v>24379.0</v>
      </c>
      <c r="H301" s="76" t="s">
        <v>1779</v>
      </c>
      <c r="I301" s="76">
        <v>7743457.0</v>
      </c>
      <c r="J301" s="76">
        <v>1.0</v>
      </c>
      <c r="K301" s="76" t="s">
        <v>9</v>
      </c>
    </row>
    <row r="302">
      <c r="A302" s="95" t="s">
        <v>14612</v>
      </c>
      <c r="B302" s="76">
        <v>2.6129081E7</v>
      </c>
      <c r="C302" s="76" t="s">
        <v>1735</v>
      </c>
      <c r="D302" s="76">
        <v>3.8843207E7</v>
      </c>
      <c r="E302" s="76" t="s">
        <v>14613</v>
      </c>
      <c r="F302" s="76" t="s">
        <v>132</v>
      </c>
      <c r="G302" s="76">
        <v>24379.0</v>
      </c>
      <c r="H302" s="76" t="s">
        <v>1779</v>
      </c>
      <c r="I302" s="76">
        <v>7755891.0</v>
      </c>
      <c r="J302" s="76">
        <v>1.0</v>
      </c>
      <c r="K302" s="76" t="s">
        <v>82</v>
      </c>
    </row>
    <row r="303">
      <c r="A303" s="95" t="s">
        <v>14614</v>
      </c>
      <c r="B303" s="76">
        <v>2.6129081E7</v>
      </c>
      <c r="C303" s="76" t="s">
        <v>1732</v>
      </c>
      <c r="D303" s="76">
        <v>3.8843207E7</v>
      </c>
      <c r="E303" s="76" t="s">
        <v>14613</v>
      </c>
      <c r="F303" s="76" t="s">
        <v>132</v>
      </c>
      <c r="G303" s="76">
        <v>24379.0</v>
      </c>
      <c r="H303" s="76" t="s">
        <v>1779</v>
      </c>
      <c r="I303" s="76">
        <v>7755891.0</v>
      </c>
      <c r="J303" s="76">
        <v>1.0</v>
      </c>
      <c r="K303" s="76" t="s">
        <v>82</v>
      </c>
    </row>
    <row r="304">
      <c r="A304" s="95" t="s">
        <v>14615</v>
      </c>
      <c r="B304" s="76">
        <v>2.6129081E7</v>
      </c>
      <c r="C304" s="76" t="s">
        <v>1725</v>
      </c>
      <c r="D304" s="76">
        <v>3.8843207E7</v>
      </c>
      <c r="E304" s="76" t="s">
        <v>14613</v>
      </c>
      <c r="F304" s="76" t="s">
        <v>132</v>
      </c>
      <c r="G304" s="76">
        <v>24379.0</v>
      </c>
      <c r="H304" s="76" t="s">
        <v>1779</v>
      </c>
      <c r="I304" s="76">
        <v>7755891.0</v>
      </c>
      <c r="J304" s="76">
        <v>1.0</v>
      </c>
      <c r="K304" s="76" t="s">
        <v>82</v>
      </c>
    </row>
    <row r="305">
      <c r="A305" s="95" t="s">
        <v>14616</v>
      </c>
      <c r="B305" s="76">
        <v>2.6129106E7</v>
      </c>
      <c r="C305" s="76" t="s">
        <v>1735</v>
      </c>
      <c r="D305" s="76">
        <v>3.8843253E7</v>
      </c>
      <c r="E305" s="76" t="s">
        <v>14617</v>
      </c>
      <c r="F305" s="76" t="s">
        <v>132</v>
      </c>
      <c r="G305" s="76">
        <v>23598.0</v>
      </c>
      <c r="H305" s="76" t="s">
        <v>1733</v>
      </c>
      <c r="I305" s="76">
        <v>7755891.0</v>
      </c>
      <c r="J305" s="76">
        <v>1.0</v>
      </c>
      <c r="K305" s="76" t="s">
        <v>82</v>
      </c>
    </row>
    <row r="306">
      <c r="A306" s="95" t="s">
        <v>14618</v>
      </c>
      <c r="B306" s="76">
        <v>2.6129106E7</v>
      </c>
      <c r="C306" s="76" t="s">
        <v>1732</v>
      </c>
      <c r="D306" s="76">
        <v>3.8843253E7</v>
      </c>
      <c r="E306" s="76" t="s">
        <v>14617</v>
      </c>
      <c r="F306" s="76" t="s">
        <v>132</v>
      </c>
      <c r="G306" s="76">
        <v>23598.0</v>
      </c>
      <c r="H306" s="76" t="s">
        <v>1733</v>
      </c>
      <c r="I306" s="76">
        <v>7755891.0</v>
      </c>
      <c r="J306" s="76">
        <v>1.0</v>
      </c>
      <c r="K306" s="76" t="s">
        <v>82</v>
      </c>
    </row>
    <row r="307">
      <c r="A307" s="95" t="s">
        <v>14619</v>
      </c>
      <c r="B307" s="76">
        <v>2.6129106E7</v>
      </c>
      <c r="C307" s="76" t="s">
        <v>1725</v>
      </c>
      <c r="D307" s="76">
        <v>3.8843253E7</v>
      </c>
      <c r="E307" s="76" t="s">
        <v>14617</v>
      </c>
      <c r="F307" s="76" t="s">
        <v>132</v>
      </c>
      <c r="G307" s="76">
        <v>23598.0</v>
      </c>
      <c r="H307" s="76" t="s">
        <v>1733</v>
      </c>
      <c r="I307" s="76">
        <v>7755891.0</v>
      </c>
      <c r="J307" s="76">
        <v>1.0</v>
      </c>
      <c r="K307" s="76" t="s">
        <v>82</v>
      </c>
    </row>
    <row r="308">
      <c r="A308" s="95" t="s">
        <v>14620</v>
      </c>
      <c r="B308" s="76">
        <v>2.612915E7</v>
      </c>
      <c r="C308" s="76" t="s">
        <v>1735</v>
      </c>
      <c r="D308" s="76">
        <v>3.8843301E7</v>
      </c>
      <c r="E308" s="76" t="s">
        <v>14621</v>
      </c>
      <c r="F308" s="76" t="s">
        <v>129</v>
      </c>
      <c r="G308" s="76">
        <v>24379.0</v>
      </c>
      <c r="H308" s="76" t="s">
        <v>1779</v>
      </c>
      <c r="I308" s="76">
        <v>7743457.0</v>
      </c>
      <c r="J308" s="76">
        <v>1.0</v>
      </c>
      <c r="K308" s="76" t="s">
        <v>9</v>
      </c>
    </row>
    <row r="309">
      <c r="A309" s="95" t="s">
        <v>14622</v>
      </c>
      <c r="B309" s="76">
        <v>2.612915E7</v>
      </c>
      <c r="C309" s="76" t="s">
        <v>1732</v>
      </c>
      <c r="D309" s="76">
        <v>3.8843301E7</v>
      </c>
      <c r="E309" s="76" t="s">
        <v>14621</v>
      </c>
      <c r="F309" s="76" t="s">
        <v>129</v>
      </c>
      <c r="G309" s="76">
        <v>24379.0</v>
      </c>
      <c r="H309" s="76" t="s">
        <v>1779</v>
      </c>
      <c r="I309" s="76">
        <v>7743457.0</v>
      </c>
      <c r="J309" s="76">
        <v>1.0</v>
      </c>
      <c r="K309" s="76" t="s">
        <v>9</v>
      </c>
    </row>
    <row r="310">
      <c r="A310" s="95" t="s">
        <v>14623</v>
      </c>
      <c r="B310" s="76">
        <v>2.612915E7</v>
      </c>
      <c r="C310" s="76" t="s">
        <v>1725</v>
      </c>
      <c r="D310" s="76">
        <v>3.8843301E7</v>
      </c>
      <c r="E310" s="76" t="s">
        <v>14621</v>
      </c>
      <c r="F310" s="76" t="s">
        <v>129</v>
      </c>
      <c r="G310" s="76">
        <v>24379.0</v>
      </c>
      <c r="H310" s="76" t="s">
        <v>1779</v>
      </c>
      <c r="I310" s="76">
        <v>7743457.0</v>
      </c>
      <c r="J310" s="76">
        <v>1.0</v>
      </c>
      <c r="K310" s="76" t="s">
        <v>9</v>
      </c>
    </row>
    <row r="311">
      <c r="A311" s="95" t="s">
        <v>14624</v>
      </c>
      <c r="B311" s="76">
        <v>2.6129159E7</v>
      </c>
      <c r="C311" s="76" t="s">
        <v>1735</v>
      </c>
      <c r="D311" s="76">
        <v>3.8843306E7</v>
      </c>
      <c r="E311" s="76" t="s">
        <v>14625</v>
      </c>
      <c r="F311" s="76" t="s">
        <v>132</v>
      </c>
      <c r="G311" s="76">
        <v>23598.0</v>
      </c>
      <c r="H311" s="76" t="s">
        <v>1733</v>
      </c>
      <c r="I311" s="76">
        <v>7743457.0</v>
      </c>
      <c r="J311" s="76">
        <v>1.0</v>
      </c>
      <c r="K311" s="76" t="s">
        <v>9</v>
      </c>
    </row>
    <row r="312">
      <c r="A312" s="95" t="s">
        <v>14626</v>
      </c>
      <c r="B312" s="76">
        <v>2.6129159E7</v>
      </c>
      <c r="C312" s="76" t="s">
        <v>1732</v>
      </c>
      <c r="D312" s="76">
        <v>3.8843306E7</v>
      </c>
      <c r="E312" s="76" t="s">
        <v>14625</v>
      </c>
      <c r="F312" s="76" t="s">
        <v>132</v>
      </c>
      <c r="G312" s="76">
        <v>23598.0</v>
      </c>
      <c r="H312" s="76" t="s">
        <v>1733</v>
      </c>
      <c r="I312" s="76">
        <v>7743457.0</v>
      </c>
      <c r="J312" s="76">
        <v>1.0</v>
      </c>
      <c r="K312" s="76" t="s">
        <v>9</v>
      </c>
    </row>
    <row r="313">
      <c r="A313" s="95" t="s">
        <v>14627</v>
      </c>
      <c r="B313" s="76">
        <v>2.6129159E7</v>
      </c>
      <c r="C313" s="76" t="s">
        <v>1725</v>
      </c>
      <c r="D313" s="76">
        <v>3.8843306E7</v>
      </c>
      <c r="E313" s="76" t="s">
        <v>14625</v>
      </c>
      <c r="F313" s="76" t="s">
        <v>132</v>
      </c>
      <c r="G313" s="76">
        <v>23598.0</v>
      </c>
      <c r="H313" s="76" t="s">
        <v>1733</v>
      </c>
      <c r="I313" s="76">
        <v>7743457.0</v>
      </c>
      <c r="J313" s="76">
        <v>1.0</v>
      </c>
      <c r="K313" s="76" t="s">
        <v>9</v>
      </c>
    </row>
    <row r="314">
      <c r="A314" s="95" t="s">
        <v>14628</v>
      </c>
      <c r="B314" s="76">
        <v>2.6129162E7</v>
      </c>
      <c r="C314" s="76" t="s">
        <v>1735</v>
      </c>
      <c r="D314" s="76">
        <v>3.8843308E7</v>
      </c>
      <c r="E314" s="76" t="s">
        <v>14629</v>
      </c>
      <c r="F314" s="76" t="s">
        <v>129</v>
      </c>
      <c r="G314" s="76">
        <v>24379.0</v>
      </c>
      <c r="H314" s="76" t="s">
        <v>1779</v>
      </c>
      <c r="I314" s="76">
        <v>7755891.0</v>
      </c>
      <c r="J314" s="76">
        <v>1.0</v>
      </c>
      <c r="K314" s="76" t="s">
        <v>82</v>
      </c>
    </row>
    <row r="315">
      <c r="A315" s="95" t="s">
        <v>14630</v>
      </c>
      <c r="B315" s="76">
        <v>2.6129162E7</v>
      </c>
      <c r="C315" s="76" t="s">
        <v>1732</v>
      </c>
      <c r="D315" s="76">
        <v>3.8843308E7</v>
      </c>
      <c r="E315" s="76" t="s">
        <v>14629</v>
      </c>
      <c r="F315" s="76" t="s">
        <v>129</v>
      </c>
      <c r="G315" s="76">
        <v>24379.0</v>
      </c>
      <c r="H315" s="76" t="s">
        <v>1779</v>
      </c>
      <c r="I315" s="76">
        <v>7755891.0</v>
      </c>
      <c r="J315" s="76">
        <v>1.0</v>
      </c>
      <c r="K315" s="76" t="s">
        <v>82</v>
      </c>
    </row>
    <row r="316">
      <c r="A316" s="95" t="s">
        <v>14631</v>
      </c>
      <c r="B316" s="76">
        <v>2.6129162E7</v>
      </c>
      <c r="C316" s="76" t="s">
        <v>1725</v>
      </c>
      <c r="D316" s="76">
        <v>3.8843308E7</v>
      </c>
      <c r="E316" s="76" t="s">
        <v>14629</v>
      </c>
      <c r="F316" s="76" t="s">
        <v>129</v>
      </c>
      <c r="G316" s="76">
        <v>24379.0</v>
      </c>
      <c r="H316" s="76" t="s">
        <v>1779</v>
      </c>
      <c r="I316" s="76">
        <v>7755891.0</v>
      </c>
      <c r="J316" s="76">
        <v>1.0</v>
      </c>
      <c r="K316" s="76" t="s">
        <v>82</v>
      </c>
    </row>
    <row r="317">
      <c r="A317" s="95" t="s">
        <v>14632</v>
      </c>
      <c r="B317" s="76">
        <v>2.6129463E7</v>
      </c>
      <c r="C317" s="76" t="s">
        <v>1735</v>
      </c>
      <c r="D317" s="76">
        <v>3.8843613E7</v>
      </c>
      <c r="E317" s="76" t="s">
        <v>14633</v>
      </c>
      <c r="F317" s="76" t="s">
        <v>132</v>
      </c>
      <c r="G317" s="76">
        <v>23599.0</v>
      </c>
      <c r="H317" s="76" t="s">
        <v>1944</v>
      </c>
      <c r="I317" s="76">
        <v>7755891.0</v>
      </c>
      <c r="J317" s="76">
        <v>1.0</v>
      </c>
      <c r="K317" s="76" t="s">
        <v>82</v>
      </c>
    </row>
    <row r="318">
      <c r="A318" s="95" t="s">
        <v>14634</v>
      </c>
      <c r="B318" s="76">
        <v>2.6129463E7</v>
      </c>
      <c r="C318" s="76" t="s">
        <v>1732</v>
      </c>
      <c r="D318" s="76">
        <v>3.8843613E7</v>
      </c>
      <c r="E318" s="76" t="s">
        <v>14633</v>
      </c>
      <c r="F318" s="76" t="s">
        <v>132</v>
      </c>
      <c r="G318" s="76">
        <v>23599.0</v>
      </c>
      <c r="H318" s="76" t="s">
        <v>1944</v>
      </c>
      <c r="I318" s="76">
        <v>7755891.0</v>
      </c>
      <c r="J318" s="76">
        <v>1.0</v>
      </c>
      <c r="K318" s="76" t="s">
        <v>82</v>
      </c>
    </row>
    <row r="319">
      <c r="A319" s="95" t="s">
        <v>14635</v>
      </c>
      <c r="B319" s="76">
        <v>2.6129463E7</v>
      </c>
      <c r="C319" s="76" t="s">
        <v>1725</v>
      </c>
      <c r="D319" s="76">
        <v>3.8843613E7</v>
      </c>
      <c r="E319" s="76" t="s">
        <v>14633</v>
      </c>
      <c r="F319" s="76" t="s">
        <v>132</v>
      </c>
      <c r="G319" s="76">
        <v>23599.0</v>
      </c>
      <c r="H319" s="76" t="s">
        <v>1944</v>
      </c>
      <c r="I319" s="76">
        <v>7755891.0</v>
      </c>
      <c r="J319" s="76">
        <v>1.0</v>
      </c>
      <c r="K319" s="76" t="s">
        <v>82</v>
      </c>
    </row>
    <row r="320">
      <c r="A320" s="95" t="s">
        <v>14636</v>
      </c>
      <c r="B320" s="76">
        <v>2.6129751E7</v>
      </c>
      <c r="C320" s="76" t="s">
        <v>1735</v>
      </c>
      <c r="D320" s="76">
        <v>3.8843941E7</v>
      </c>
      <c r="E320" s="76" t="s">
        <v>14637</v>
      </c>
      <c r="F320" s="76" t="s">
        <v>132</v>
      </c>
      <c r="G320" s="76">
        <v>23598.0</v>
      </c>
      <c r="H320" s="76" t="s">
        <v>1733</v>
      </c>
      <c r="I320" s="76">
        <v>7743457.0</v>
      </c>
      <c r="J320" s="76">
        <v>1.0</v>
      </c>
      <c r="K320" s="76" t="s">
        <v>9</v>
      </c>
    </row>
    <row r="321">
      <c r="A321" s="95" t="s">
        <v>14638</v>
      </c>
      <c r="B321" s="76">
        <v>2.6129751E7</v>
      </c>
      <c r="C321" s="76" t="s">
        <v>1732</v>
      </c>
      <c r="D321" s="76">
        <v>3.8843941E7</v>
      </c>
      <c r="E321" s="76" t="s">
        <v>14637</v>
      </c>
      <c r="F321" s="76" t="s">
        <v>132</v>
      </c>
      <c r="G321" s="76">
        <v>23598.0</v>
      </c>
      <c r="H321" s="76" t="s">
        <v>1733</v>
      </c>
      <c r="I321" s="76">
        <v>7743457.0</v>
      </c>
      <c r="J321" s="76">
        <v>1.0</v>
      </c>
      <c r="K321" s="76" t="s">
        <v>9</v>
      </c>
    </row>
    <row r="322">
      <c r="A322" s="95" t="s">
        <v>14639</v>
      </c>
      <c r="B322" s="76">
        <v>2.6129751E7</v>
      </c>
      <c r="C322" s="76" t="s">
        <v>1725</v>
      </c>
      <c r="D322" s="76">
        <v>3.8843941E7</v>
      </c>
      <c r="E322" s="76" t="s">
        <v>14637</v>
      </c>
      <c r="F322" s="76" t="s">
        <v>132</v>
      </c>
      <c r="G322" s="76">
        <v>23598.0</v>
      </c>
      <c r="H322" s="76" t="s">
        <v>1733</v>
      </c>
      <c r="I322" s="76">
        <v>7743457.0</v>
      </c>
      <c r="J322" s="76">
        <v>1.0</v>
      </c>
      <c r="K322" s="76" t="s">
        <v>9</v>
      </c>
    </row>
    <row r="323">
      <c r="A323" s="95" t="s">
        <v>14640</v>
      </c>
      <c r="B323" s="76">
        <v>2.612983E7</v>
      </c>
      <c r="C323" s="76" t="s">
        <v>1735</v>
      </c>
      <c r="D323" s="76">
        <v>3.884404E7</v>
      </c>
      <c r="E323" s="76" t="s">
        <v>14641</v>
      </c>
      <c r="F323" s="76" t="s">
        <v>132</v>
      </c>
      <c r="G323" s="76">
        <v>23598.0</v>
      </c>
      <c r="H323" s="76" t="s">
        <v>1733</v>
      </c>
      <c r="I323" s="76">
        <v>7743457.0</v>
      </c>
      <c r="J323" s="76">
        <v>1.0</v>
      </c>
      <c r="K323" s="76" t="s">
        <v>9</v>
      </c>
    </row>
    <row r="324">
      <c r="A324" s="95" t="s">
        <v>14642</v>
      </c>
      <c r="B324" s="76">
        <v>2.612983E7</v>
      </c>
      <c r="C324" s="76" t="s">
        <v>1732</v>
      </c>
      <c r="D324" s="76">
        <v>3.884404E7</v>
      </c>
      <c r="E324" s="76" t="s">
        <v>14641</v>
      </c>
      <c r="F324" s="76" t="s">
        <v>132</v>
      </c>
      <c r="G324" s="76">
        <v>23598.0</v>
      </c>
      <c r="H324" s="76" t="s">
        <v>1733</v>
      </c>
      <c r="I324" s="76">
        <v>7743457.0</v>
      </c>
      <c r="J324" s="76">
        <v>1.0</v>
      </c>
      <c r="K324" s="76" t="s">
        <v>9</v>
      </c>
    </row>
    <row r="325">
      <c r="A325" s="95" t="s">
        <v>14643</v>
      </c>
      <c r="B325" s="76">
        <v>2.612983E7</v>
      </c>
      <c r="C325" s="76" t="s">
        <v>1725</v>
      </c>
      <c r="D325" s="76">
        <v>3.884404E7</v>
      </c>
      <c r="E325" s="76" t="s">
        <v>14641</v>
      </c>
      <c r="F325" s="76" t="s">
        <v>132</v>
      </c>
      <c r="G325" s="76">
        <v>23598.0</v>
      </c>
      <c r="H325" s="76" t="s">
        <v>1733</v>
      </c>
      <c r="I325" s="76">
        <v>7743457.0</v>
      </c>
      <c r="J325" s="76">
        <v>1.0</v>
      </c>
      <c r="K325" s="76" t="s">
        <v>9</v>
      </c>
    </row>
    <row r="326">
      <c r="A326" s="95" t="s">
        <v>14644</v>
      </c>
      <c r="B326" s="76">
        <v>2.612988E7</v>
      </c>
      <c r="C326" s="76" t="s">
        <v>1735</v>
      </c>
      <c r="D326" s="76">
        <v>3.8844091E7</v>
      </c>
      <c r="E326" s="76" t="s">
        <v>7449</v>
      </c>
      <c r="F326" s="76" t="s">
        <v>129</v>
      </c>
      <c r="G326" s="76">
        <v>24379.0</v>
      </c>
      <c r="H326" s="76" t="s">
        <v>1779</v>
      </c>
      <c r="I326" s="76">
        <v>7743457.0</v>
      </c>
      <c r="J326" s="76">
        <v>1.0</v>
      </c>
      <c r="K326" s="76" t="s">
        <v>9</v>
      </c>
    </row>
    <row r="327">
      <c r="A327" s="95" t="s">
        <v>14645</v>
      </c>
      <c r="B327" s="76">
        <v>2.612988E7</v>
      </c>
      <c r="C327" s="76" t="s">
        <v>1732</v>
      </c>
      <c r="D327" s="76">
        <v>3.8844091E7</v>
      </c>
      <c r="E327" s="76" t="s">
        <v>7449</v>
      </c>
      <c r="F327" s="76" t="s">
        <v>129</v>
      </c>
      <c r="G327" s="76">
        <v>24379.0</v>
      </c>
      <c r="H327" s="76" t="s">
        <v>1779</v>
      </c>
      <c r="I327" s="76">
        <v>7743457.0</v>
      </c>
      <c r="J327" s="76">
        <v>1.0</v>
      </c>
      <c r="K327" s="76" t="s">
        <v>9</v>
      </c>
    </row>
    <row r="328">
      <c r="A328" s="95" t="s">
        <v>14646</v>
      </c>
      <c r="B328" s="76">
        <v>2.612988E7</v>
      </c>
      <c r="C328" s="76" t="s">
        <v>1725</v>
      </c>
      <c r="D328" s="76">
        <v>3.8844091E7</v>
      </c>
      <c r="E328" s="76" t="s">
        <v>7449</v>
      </c>
      <c r="F328" s="76" t="s">
        <v>129</v>
      </c>
      <c r="G328" s="76">
        <v>24379.0</v>
      </c>
      <c r="H328" s="76" t="s">
        <v>1779</v>
      </c>
      <c r="I328" s="76">
        <v>7743457.0</v>
      </c>
      <c r="J328" s="76">
        <v>1.0</v>
      </c>
      <c r="K328" s="76" t="s">
        <v>9</v>
      </c>
    </row>
    <row r="329">
      <c r="A329" s="95" t="s">
        <v>14647</v>
      </c>
      <c r="B329" s="76">
        <v>2.6130087E7</v>
      </c>
      <c r="C329" s="76" t="s">
        <v>1735</v>
      </c>
      <c r="D329" s="76">
        <v>3.884429E7</v>
      </c>
      <c r="E329" s="76" t="s">
        <v>14648</v>
      </c>
      <c r="F329" s="76" t="s">
        <v>132</v>
      </c>
      <c r="G329" s="76">
        <v>23599.0</v>
      </c>
      <c r="H329" s="76" t="s">
        <v>1944</v>
      </c>
      <c r="I329" s="76">
        <v>7755891.0</v>
      </c>
      <c r="J329" s="76">
        <v>1.0</v>
      </c>
      <c r="K329" s="76" t="s">
        <v>82</v>
      </c>
    </row>
    <row r="330">
      <c r="A330" s="95" t="s">
        <v>14649</v>
      </c>
      <c r="B330" s="76">
        <v>2.6130087E7</v>
      </c>
      <c r="C330" s="76" t="s">
        <v>1732</v>
      </c>
      <c r="D330" s="76">
        <v>3.884429E7</v>
      </c>
      <c r="E330" s="76" t="s">
        <v>14648</v>
      </c>
      <c r="F330" s="76" t="s">
        <v>132</v>
      </c>
      <c r="G330" s="76">
        <v>23599.0</v>
      </c>
      <c r="H330" s="76" t="s">
        <v>1944</v>
      </c>
      <c r="I330" s="76">
        <v>7755891.0</v>
      </c>
      <c r="J330" s="76">
        <v>1.0</v>
      </c>
      <c r="K330" s="76" t="s">
        <v>82</v>
      </c>
    </row>
    <row r="331">
      <c r="A331" s="95" t="s">
        <v>14650</v>
      </c>
      <c r="B331" s="76">
        <v>2.6130087E7</v>
      </c>
      <c r="C331" s="76" t="s">
        <v>1725</v>
      </c>
      <c r="D331" s="76">
        <v>3.884429E7</v>
      </c>
      <c r="E331" s="76" t="s">
        <v>14648</v>
      </c>
      <c r="F331" s="76" t="s">
        <v>132</v>
      </c>
      <c r="G331" s="76">
        <v>23599.0</v>
      </c>
      <c r="H331" s="76" t="s">
        <v>1944</v>
      </c>
      <c r="I331" s="76">
        <v>7755891.0</v>
      </c>
      <c r="J331" s="76">
        <v>1.0</v>
      </c>
      <c r="K331" s="76" t="s">
        <v>82</v>
      </c>
    </row>
    <row r="332">
      <c r="A332" s="95" t="s">
        <v>14651</v>
      </c>
      <c r="B332" s="76">
        <v>2.6139841E7</v>
      </c>
      <c r="C332" s="76" t="s">
        <v>1735</v>
      </c>
      <c r="D332" s="76">
        <v>3.885536E7</v>
      </c>
      <c r="E332" s="76" t="s">
        <v>14652</v>
      </c>
      <c r="F332" s="76" t="s">
        <v>129</v>
      </c>
      <c r="G332" s="76">
        <v>23598.0</v>
      </c>
      <c r="H332" s="76" t="s">
        <v>1733</v>
      </c>
      <c r="I332" s="76">
        <v>7755891.0</v>
      </c>
      <c r="J332" s="76">
        <v>1.0</v>
      </c>
      <c r="K332" s="76" t="s">
        <v>82</v>
      </c>
    </row>
    <row r="333">
      <c r="A333" s="95" t="s">
        <v>14653</v>
      </c>
      <c r="B333" s="76">
        <v>2.6139841E7</v>
      </c>
      <c r="C333" s="76" t="s">
        <v>1732</v>
      </c>
      <c r="D333" s="76">
        <v>3.885536E7</v>
      </c>
      <c r="E333" s="76" t="s">
        <v>14652</v>
      </c>
      <c r="F333" s="76" t="s">
        <v>129</v>
      </c>
      <c r="G333" s="76">
        <v>23598.0</v>
      </c>
      <c r="H333" s="76" t="s">
        <v>1733</v>
      </c>
      <c r="I333" s="76">
        <v>7755891.0</v>
      </c>
      <c r="J333" s="76">
        <v>1.0</v>
      </c>
      <c r="K333" s="76" t="s">
        <v>82</v>
      </c>
    </row>
    <row r="334">
      <c r="A334" s="95" t="s">
        <v>14654</v>
      </c>
      <c r="B334" s="76">
        <v>2.6139841E7</v>
      </c>
      <c r="C334" s="76" t="s">
        <v>1725</v>
      </c>
      <c r="D334" s="76">
        <v>3.885536E7</v>
      </c>
      <c r="E334" s="76" t="s">
        <v>14652</v>
      </c>
      <c r="F334" s="76" t="s">
        <v>129</v>
      </c>
      <c r="G334" s="76">
        <v>23598.0</v>
      </c>
      <c r="H334" s="76" t="s">
        <v>1733</v>
      </c>
      <c r="I334" s="76">
        <v>7755891.0</v>
      </c>
      <c r="J334" s="76">
        <v>1.0</v>
      </c>
      <c r="K334" s="76" t="s">
        <v>82</v>
      </c>
    </row>
    <row r="335">
      <c r="A335" s="95" t="s">
        <v>14655</v>
      </c>
      <c r="B335" s="76">
        <v>2.6140702E7</v>
      </c>
      <c r="C335" s="76" t="s">
        <v>1735</v>
      </c>
      <c r="D335" s="76">
        <v>3.8856277E7</v>
      </c>
      <c r="E335" s="76" t="s">
        <v>14656</v>
      </c>
      <c r="F335" s="76" t="s">
        <v>132</v>
      </c>
      <c r="G335" s="76">
        <v>23599.0</v>
      </c>
      <c r="H335" s="76" t="s">
        <v>1944</v>
      </c>
      <c r="I335" s="76">
        <v>7755891.0</v>
      </c>
      <c r="J335" s="76">
        <v>2.0</v>
      </c>
      <c r="K335" s="76" t="s">
        <v>82</v>
      </c>
    </row>
    <row r="336">
      <c r="A336" s="95" t="s">
        <v>14657</v>
      </c>
      <c r="B336" s="76">
        <v>2.6140702E7</v>
      </c>
      <c r="C336" s="76" t="s">
        <v>1732</v>
      </c>
      <c r="D336" s="76">
        <v>3.8856277E7</v>
      </c>
      <c r="E336" s="76" t="s">
        <v>14656</v>
      </c>
      <c r="F336" s="76" t="s">
        <v>132</v>
      </c>
      <c r="G336" s="76">
        <v>23599.0</v>
      </c>
      <c r="H336" s="76" t="s">
        <v>1944</v>
      </c>
      <c r="I336" s="76">
        <v>7755891.0</v>
      </c>
      <c r="J336" s="76">
        <v>2.0</v>
      </c>
      <c r="K336" s="76" t="s">
        <v>82</v>
      </c>
    </row>
    <row r="337">
      <c r="A337" s="95" t="s">
        <v>14658</v>
      </c>
      <c r="B337" s="76">
        <v>2.6140702E7</v>
      </c>
      <c r="C337" s="76" t="s">
        <v>1725</v>
      </c>
      <c r="D337" s="76">
        <v>3.8856277E7</v>
      </c>
      <c r="E337" s="76" t="s">
        <v>14656</v>
      </c>
      <c r="F337" s="76" t="s">
        <v>132</v>
      </c>
      <c r="G337" s="76">
        <v>23599.0</v>
      </c>
      <c r="H337" s="76" t="s">
        <v>1944</v>
      </c>
      <c r="I337" s="76">
        <v>7755891.0</v>
      </c>
      <c r="J337" s="76">
        <v>2.0</v>
      </c>
      <c r="K337" s="76" t="s">
        <v>82</v>
      </c>
    </row>
    <row r="338">
      <c r="A338" s="95" t="s">
        <v>14659</v>
      </c>
      <c r="B338" s="76">
        <v>2.614077E7</v>
      </c>
      <c r="C338" s="76" t="s">
        <v>1735</v>
      </c>
      <c r="D338" s="76">
        <v>3.8856388E7</v>
      </c>
      <c r="E338" s="76" t="s">
        <v>14660</v>
      </c>
      <c r="F338" s="76" t="s">
        <v>132</v>
      </c>
      <c r="G338" s="76">
        <v>23599.0</v>
      </c>
      <c r="H338" s="76" t="s">
        <v>1944</v>
      </c>
      <c r="I338" s="76">
        <v>7743457.0</v>
      </c>
      <c r="J338" s="76">
        <v>1.0</v>
      </c>
      <c r="K338" s="76" t="s">
        <v>9</v>
      </c>
    </row>
    <row r="339">
      <c r="A339" s="95" t="s">
        <v>14661</v>
      </c>
      <c r="B339" s="76">
        <v>2.614077E7</v>
      </c>
      <c r="C339" s="76" t="s">
        <v>1732</v>
      </c>
      <c r="D339" s="76">
        <v>3.8856388E7</v>
      </c>
      <c r="E339" s="76" t="s">
        <v>14660</v>
      </c>
      <c r="F339" s="76" t="s">
        <v>132</v>
      </c>
      <c r="G339" s="76">
        <v>23599.0</v>
      </c>
      <c r="H339" s="76" t="s">
        <v>1944</v>
      </c>
      <c r="I339" s="76">
        <v>7743457.0</v>
      </c>
      <c r="J339" s="76">
        <v>1.0</v>
      </c>
      <c r="K339" s="76" t="s">
        <v>9</v>
      </c>
    </row>
    <row r="340">
      <c r="A340" s="95" t="s">
        <v>14662</v>
      </c>
      <c r="B340" s="76">
        <v>2.614077E7</v>
      </c>
      <c r="C340" s="76" t="s">
        <v>1725</v>
      </c>
      <c r="D340" s="76">
        <v>3.8856388E7</v>
      </c>
      <c r="E340" s="76" t="s">
        <v>14660</v>
      </c>
      <c r="F340" s="76" t="s">
        <v>132</v>
      </c>
      <c r="G340" s="76">
        <v>23599.0</v>
      </c>
      <c r="H340" s="76" t="s">
        <v>1944</v>
      </c>
      <c r="I340" s="76">
        <v>7743457.0</v>
      </c>
      <c r="J340" s="76">
        <v>1.0</v>
      </c>
      <c r="K340" s="76" t="s">
        <v>9</v>
      </c>
    </row>
    <row r="341">
      <c r="A341" s="95" t="s">
        <v>14663</v>
      </c>
      <c r="B341" s="76">
        <v>2.6140892E7</v>
      </c>
      <c r="C341" s="76" t="s">
        <v>1735</v>
      </c>
      <c r="D341" s="76">
        <v>3.8856557E7</v>
      </c>
      <c r="E341" s="76" t="s">
        <v>14664</v>
      </c>
      <c r="F341" s="76" t="s">
        <v>129</v>
      </c>
      <c r="G341" s="76">
        <v>23598.0</v>
      </c>
      <c r="H341" s="76" t="s">
        <v>1733</v>
      </c>
      <c r="I341" s="76">
        <v>7755891.0</v>
      </c>
      <c r="J341" s="76">
        <v>1.0</v>
      </c>
      <c r="K341" s="76" t="s">
        <v>82</v>
      </c>
    </row>
    <row r="342">
      <c r="A342" s="95" t="s">
        <v>14665</v>
      </c>
      <c r="B342" s="76">
        <v>2.6140892E7</v>
      </c>
      <c r="C342" s="76" t="s">
        <v>1732</v>
      </c>
      <c r="D342" s="76">
        <v>3.8856557E7</v>
      </c>
      <c r="E342" s="76" t="s">
        <v>14664</v>
      </c>
      <c r="F342" s="76" t="s">
        <v>129</v>
      </c>
      <c r="G342" s="76">
        <v>23598.0</v>
      </c>
      <c r="H342" s="76" t="s">
        <v>1733</v>
      </c>
      <c r="I342" s="76">
        <v>7755891.0</v>
      </c>
      <c r="J342" s="76">
        <v>1.0</v>
      </c>
      <c r="K342" s="76" t="s">
        <v>82</v>
      </c>
    </row>
    <row r="343">
      <c r="A343" s="95" t="s">
        <v>14666</v>
      </c>
      <c r="B343" s="76">
        <v>2.6140892E7</v>
      </c>
      <c r="C343" s="76" t="s">
        <v>1725</v>
      </c>
      <c r="D343" s="76">
        <v>3.8856557E7</v>
      </c>
      <c r="E343" s="76" t="s">
        <v>14664</v>
      </c>
      <c r="F343" s="76" t="s">
        <v>129</v>
      </c>
      <c r="G343" s="76">
        <v>23598.0</v>
      </c>
      <c r="H343" s="76" t="s">
        <v>1733</v>
      </c>
      <c r="I343" s="76">
        <v>7755891.0</v>
      </c>
      <c r="J343" s="76">
        <v>1.0</v>
      </c>
      <c r="K343" s="76" t="s">
        <v>82</v>
      </c>
    </row>
    <row r="344">
      <c r="A344" s="95" t="s">
        <v>14667</v>
      </c>
      <c r="B344" s="76">
        <v>2.6140979E7</v>
      </c>
      <c r="C344" s="76" t="s">
        <v>1735</v>
      </c>
      <c r="D344" s="76">
        <v>3.8856658E7</v>
      </c>
      <c r="E344" s="76" t="s">
        <v>14668</v>
      </c>
      <c r="F344" s="76" t="s">
        <v>132</v>
      </c>
      <c r="G344" s="76">
        <v>24379.0</v>
      </c>
      <c r="H344" s="76" t="s">
        <v>1779</v>
      </c>
      <c r="I344" s="76">
        <v>7743457.0</v>
      </c>
      <c r="J344" s="76">
        <v>1.0</v>
      </c>
      <c r="K344" s="76" t="s">
        <v>9</v>
      </c>
    </row>
    <row r="345">
      <c r="A345" s="95" t="s">
        <v>14669</v>
      </c>
      <c r="B345" s="76">
        <v>2.6140979E7</v>
      </c>
      <c r="C345" s="76" t="s">
        <v>1732</v>
      </c>
      <c r="D345" s="76">
        <v>3.8856658E7</v>
      </c>
      <c r="E345" s="76" t="s">
        <v>14668</v>
      </c>
      <c r="F345" s="76" t="s">
        <v>132</v>
      </c>
      <c r="G345" s="76">
        <v>24379.0</v>
      </c>
      <c r="H345" s="76" t="s">
        <v>1779</v>
      </c>
      <c r="I345" s="76">
        <v>7743457.0</v>
      </c>
      <c r="J345" s="76">
        <v>1.0</v>
      </c>
      <c r="K345" s="76" t="s">
        <v>9</v>
      </c>
    </row>
    <row r="346">
      <c r="A346" s="95" t="s">
        <v>14670</v>
      </c>
      <c r="B346" s="76">
        <v>2.6140979E7</v>
      </c>
      <c r="C346" s="76" t="s">
        <v>1725</v>
      </c>
      <c r="D346" s="76">
        <v>3.8856658E7</v>
      </c>
      <c r="E346" s="76" t="s">
        <v>14668</v>
      </c>
      <c r="F346" s="76" t="s">
        <v>132</v>
      </c>
      <c r="G346" s="76">
        <v>24379.0</v>
      </c>
      <c r="H346" s="76" t="s">
        <v>1779</v>
      </c>
      <c r="I346" s="76">
        <v>7743457.0</v>
      </c>
      <c r="J346" s="76">
        <v>1.0</v>
      </c>
      <c r="K346" s="76" t="s">
        <v>9</v>
      </c>
    </row>
    <row r="347">
      <c r="A347" s="95" t="s">
        <v>14671</v>
      </c>
      <c r="B347" s="76">
        <v>2.6141166E7</v>
      </c>
      <c r="C347" s="76" t="s">
        <v>1735</v>
      </c>
      <c r="D347" s="76">
        <v>3.8856812E7</v>
      </c>
      <c r="E347" s="76" t="s">
        <v>14672</v>
      </c>
      <c r="F347" s="76" t="s">
        <v>132</v>
      </c>
      <c r="G347" s="76">
        <v>23599.0</v>
      </c>
      <c r="H347" s="76" t="s">
        <v>1944</v>
      </c>
      <c r="I347" s="76">
        <v>7755891.0</v>
      </c>
      <c r="J347" s="76">
        <v>1.0</v>
      </c>
      <c r="K347" s="76" t="s">
        <v>82</v>
      </c>
    </row>
    <row r="348">
      <c r="A348" s="95" t="s">
        <v>14673</v>
      </c>
      <c r="B348" s="76">
        <v>2.6141166E7</v>
      </c>
      <c r="C348" s="76" t="s">
        <v>1732</v>
      </c>
      <c r="D348" s="76">
        <v>3.8856812E7</v>
      </c>
      <c r="E348" s="76" t="s">
        <v>14672</v>
      </c>
      <c r="F348" s="76" t="s">
        <v>132</v>
      </c>
      <c r="G348" s="76">
        <v>23599.0</v>
      </c>
      <c r="H348" s="76" t="s">
        <v>1944</v>
      </c>
      <c r="I348" s="76">
        <v>7755891.0</v>
      </c>
      <c r="J348" s="76">
        <v>1.0</v>
      </c>
      <c r="K348" s="76" t="s">
        <v>82</v>
      </c>
    </row>
    <row r="349">
      <c r="A349" s="95" t="s">
        <v>14674</v>
      </c>
      <c r="B349" s="76">
        <v>2.6141166E7</v>
      </c>
      <c r="C349" s="76" t="s">
        <v>1725</v>
      </c>
      <c r="D349" s="76">
        <v>3.8856812E7</v>
      </c>
      <c r="E349" s="76" t="s">
        <v>14672</v>
      </c>
      <c r="F349" s="76" t="s">
        <v>132</v>
      </c>
      <c r="G349" s="76">
        <v>23599.0</v>
      </c>
      <c r="H349" s="76" t="s">
        <v>1944</v>
      </c>
      <c r="I349" s="76">
        <v>7755891.0</v>
      </c>
      <c r="J349" s="76">
        <v>1.0</v>
      </c>
      <c r="K349" s="76" t="s">
        <v>82</v>
      </c>
    </row>
    <row r="350">
      <c r="A350" s="95" t="s">
        <v>14675</v>
      </c>
      <c r="B350" s="76">
        <v>2.6141269E7</v>
      </c>
      <c r="C350" s="76" t="s">
        <v>1735</v>
      </c>
      <c r="D350" s="76">
        <v>3.8856946E7</v>
      </c>
      <c r="E350" s="76" t="s">
        <v>14676</v>
      </c>
      <c r="F350" s="76" t="s">
        <v>132</v>
      </c>
      <c r="G350" s="76">
        <v>23599.0</v>
      </c>
      <c r="H350" s="76" t="s">
        <v>1944</v>
      </c>
      <c r="I350" s="76">
        <v>7743457.0</v>
      </c>
      <c r="J350" s="76">
        <v>1.0</v>
      </c>
      <c r="K350" s="76" t="s">
        <v>9</v>
      </c>
    </row>
    <row r="351">
      <c r="A351" s="95" t="s">
        <v>14677</v>
      </c>
      <c r="B351" s="76">
        <v>2.6141269E7</v>
      </c>
      <c r="C351" s="76" t="s">
        <v>1732</v>
      </c>
      <c r="D351" s="76">
        <v>3.8856946E7</v>
      </c>
      <c r="E351" s="76" t="s">
        <v>14676</v>
      </c>
      <c r="F351" s="76" t="s">
        <v>132</v>
      </c>
      <c r="G351" s="76">
        <v>23599.0</v>
      </c>
      <c r="H351" s="76" t="s">
        <v>1944</v>
      </c>
      <c r="I351" s="76">
        <v>7743457.0</v>
      </c>
      <c r="J351" s="76">
        <v>1.0</v>
      </c>
      <c r="K351" s="76" t="s">
        <v>9</v>
      </c>
    </row>
    <row r="352">
      <c r="A352" s="95" t="s">
        <v>14678</v>
      </c>
      <c r="B352" s="76">
        <v>2.6141269E7</v>
      </c>
      <c r="C352" s="76" t="s">
        <v>1725</v>
      </c>
      <c r="D352" s="76">
        <v>3.8856946E7</v>
      </c>
      <c r="E352" s="76" t="s">
        <v>14676</v>
      </c>
      <c r="F352" s="76" t="s">
        <v>132</v>
      </c>
      <c r="G352" s="76">
        <v>23599.0</v>
      </c>
      <c r="H352" s="76" t="s">
        <v>1944</v>
      </c>
      <c r="I352" s="76">
        <v>7743457.0</v>
      </c>
      <c r="J352" s="76">
        <v>1.0</v>
      </c>
      <c r="K352" s="76" t="s">
        <v>9</v>
      </c>
    </row>
    <row r="353">
      <c r="A353" s="95" t="s">
        <v>14679</v>
      </c>
      <c r="B353" s="76">
        <v>2.6141807E7</v>
      </c>
      <c r="C353" s="76" t="s">
        <v>1735</v>
      </c>
      <c r="D353" s="76">
        <v>3.8857476E7</v>
      </c>
      <c r="E353" s="76" t="s">
        <v>8782</v>
      </c>
      <c r="F353" s="76" t="s">
        <v>129</v>
      </c>
      <c r="G353" s="76">
        <v>23598.0</v>
      </c>
      <c r="H353" s="76" t="s">
        <v>1733</v>
      </c>
      <c r="I353" s="76">
        <v>7743457.0</v>
      </c>
      <c r="J353" s="76">
        <v>1.0</v>
      </c>
      <c r="K353" s="76" t="s">
        <v>9</v>
      </c>
    </row>
    <row r="354">
      <c r="A354" s="95" t="s">
        <v>14680</v>
      </c>
      <c r="B354" s="76">
        <v>2.6141807E7</v>
      </c>
      <c r="C354" s="76" t="s">
        <v>1732</v>
      </c>
      <c r="D354" s="76">
        <v>3.8857476E7</v>
      </c>
      <c r="E354" s="76" t="s">
        <v>8782</v>
      </c>
      <c r="F354" s="76" t="s">
        <v>129</v>
      </c>
      <c r="G354" s="76">
        <v>23598.0</v>
      </c>
      <c r="H354" s="76" t="s">
        <v>1733</v>
      </c>
      <c r="I354" s="76">
        <v>7743457.0</v>
      </c>
      <c r="J354" s="76">
        <v>1.0</v>
      </c>
      <c r="K354" s="76" t="s">
        <v>9</v>
      </c>
    </row>
    <row r="355">
      <c r="A355" s="95" t="s">
        <v>14681</v>
      </c>
      <c r="B355" s="76">
        <v>2.6141807E7</v>
      </c>
      <c r="C355" s="76" t="s">
        <v>1725</v>
      </c>
      <c r="D355" s="76">
        <v>3.8857476E7</v>
      </c>
      <c r="E355" s="76" t="s">
        <v>8782</v>
      </c>
      <c r="F355" s="76" t="s">
        <v>129</v>
      </c>
      <c r="G355" s="76">
        <v>23598.0</v>
      </c>
      <c r="H355" s="76" t="s">
        <v>1733</v>
      </c>
      <c r="I355" s="76">
        <v>7743457.0</v>
      </c>
      <c r="J355" s="76">
        <v>1.0</v>
      </c>
      <c r="K355" s="76" t="s">
        <v>9</v>
      </c>
    </row>
    <row r="356">
      <c r="A356" s="95" t="s">
        <v>14682</v>
      </c>
      <c r="B356" s="76">
        <v>2.6141829E7</v>
      </c>
      <c r="C356" s="76" t="s">
        <v>1735</v>
      </c>
      <c r="D356" s="76">
        <v>3.8857497E7</v>
      </c>
      <c r="E356" s="76" t="s">
        <v>6323</v>
      </c>
      <c r="F356" s="76" t="s">
        <v>129</v>
      </c>
      <c r="G356" s="76">
        <v>23598.0</v>
      </c>
      <c r="H356" s="76" t="s">
        <v>1733</v>
      </c>
      <c r="I356" s="76">
        <v>7743457.0</v>
      </c>
      <c r="J356" s="76">
        <v>1.0</v>
      </c>
      <c r="K356" s="76" t="s">
        <v>9</v>
      </c>
    </row>
    <row r="357">
      <c r="A357" s="95" t="s">
        <v>14683</v>
      </c>
      <c r="B357" s="76">
        <v>2.6141829E7</v>
      </c>
      <c r="C357" s="76" t="s">
        <v>1732</v>
      </c>
      <c r="D357" s="76">
        <v>3.8857497E7</v>
      </c>
      <c r="E357" s="76" t="s">
        <v>6323</v>
      </c>
      <c r="F357" s="76" t="s">
        <v>129</v>
      </c>
      <c r="G357" s="76">
        <v>23598.0</v>
      </c>
      <c r="H357" s="76" t="s">
        <v>1733</v>
      </c>
      <c r="I357" s="76">
        <v>7743457.0</v>
      </c>
      <c r="J357" s="76">
        <v>1.0</v>
      </c>
      <c r="K357" s="76" t="s">
        <v>9</v>
      </c>
    </row>
    <row r="358">
      <c r="A358" s="95" t="s">
        <v>14684</v>
      </c>
      <c r="B358" s="76">
        <v>2.6141829E7</v>
      </c>
      <c r="C358" s="76" t="s">
        <v>1725</v>
      </c>
      <c r="D358" s="76">
        <v>3.8857497E7</v>
      </c>
      <c r="E358" s="76" t="s">
        <v>6323</v>
      </c>
      <c r="F358" s="76" t="s">
        <v>129</v>
      </c>
      <c r="G358" s="76">
        <v>23598.0</v>
      </c>
      <c r="H358" s="76" t="s">
        <v>1733</v>
      </c>
      <c r="I358" s="76">
        <v>7743457.0</v>
      </c>
      <c r="J358" s="76">
        <v>1.0</v>
      </c>
      <c r="K358" s="76" t="s">
        <v>9</v>
      </c>
    </row>
    <row r="359">
      <c r="A359" s="95" t="s">
        <v>14685</v>
      </c>
      <c r="B359" s="76">
        <v>2.6141856E7</v>
      </c>
      <c r="C359" s="76" t="s">
        <v>1735</v>
      </c>
      <c r="D359" s="76">
        <v>3.8857526E7</v>
      </c>
      <c r="E359" s="76" t="s">
        <v>14686</v>
      </c>
      <c r="F359" s="76" t="s">
        <v>129</v>
      </c>
      <c r="G359" s="76">
        <v>24379.0</v>
      </c>
      <c r="H359" s="76" t="s">
        <v>1779</v>
      </c>
      <c r="I359" s="76">
        <v>7755891.0</v>
      </c>
      <c r="J359" s="76">
        <v>1.0</v>
      </c>
      <c r="K359" s="76" t="s">
        <v>82</v>
      </c>
    </row>
    <row r="360">
      <c r="A360" s="95" t="s">
        <v>14687</v>
      </c>
      <c r="B360" s="76">
        <v>2.6141856E7</v>
      </c>
      <c r="C360" s="76" t="s">
        <v>1732</v>
      </c>
      <c r="D360" s="76">
        <v>3.8857526E7</v>
      </c>
      <c r="E360" s="76" t="s">
        <v>14686</v>
      </c>
      <c r="F360" s="76" t="s">
        <v>129</v>
      </c>
      <c r="G360" s="76">
        <v>24379.0</v>
      </c>
      <c r="H360" s="76" t="s">
        <v>1779</v>
      </c>
      <c r="I360" s="76">
        <v>7755891.0</v>
      </c>
      <c r="J360" s="76">
        <v>1.0</v>
      </c>
      <c r="K360" s="76" t="s">
        <v>82</v>
      </c>
    </row>
    <row r="361">
      <c r="A361" s="95" t="s">
        <v>14688</v>
      </c>
      <c r="B361" s="76">
        <v>2.6141856E7</v>
      </c>
      <c r="C361" s="76" t="s">
        <v>1725</v>
      </c>
      <c r="D361" s="76">
        <v>3.8857526E7</v>
      </c>
      <c r="E361" s="76" t="s">
        <v>14686</v>
      </c>
      <c r="F361" s="76" t="s">
        <v>129</v>
      </c>
      <c r="G361" s="76">
        <v>24379.0</v>
      </c>
      <c r="H361" s="76" t="s">
        <v>1779</v>
      </c>
      <c r="I361" s="76">
        <v>7755891.0</v>
      </c>
      <c r="J361" s="76">
        <v>1.0</v>
      </c>
      <c r="K361" s="76" t="s">
        <v>82</v>
      </c>
    </row>
    <row r="362">
      <c r="A362" s="95" t="s">
        <v>14689</v>
      </c>
      <c r="B362" s="76">
        <v>2.6142121E7</v>
      </c>
      <c r="C362" s="76" t="s">
        <v>1735</v>
      </c>
      <c r="D362" s="76">
        <v>3.8857843E7</v>
      </c>
      <c r="E362" s="76" t="s">
        <v>14690</v>
      </c>
      <c r="F362" s="76" t="s">
        <v>129</v>
      </c>
      <c r="G362" s="76">
        <v>23598.0</v>
      </c>
      <c r="H362" s="76" t="s">
        <v>1733</v>
      </c>
      <c r="I362" s="76">
        <v>7743457.0</v>
      </c>
      <c r="J362" s="76">
        <v>1.0</v>
      </c>
      <c r="K362" s="76" t="s">
        <v>9</v>
      </c>
    </row>
    <row r="363">
      <c r="A363" s="95" t="s">
        <v>14691</v>
      </c>
      <c r="B363" s="76">
        <v>2.6142121E7</v>
      </c>
      <c r="C363" s="76" t="s">
        <v>1732</v>
      </c>
      <c r="D363" s="76">
        <v>3.8857843E7</v>
      </c>
      <c r="E363" s="76" t="s">
        <v>14690</v>
      </c>
      <c r="F363" s="76" t="s">
        <v>129</v>
      </c>
      <c r="G363" s="76">
        <v>23598.0</v>
      </c>
      <c r="H363" s="76" t="s">
        <v>1733</v>
      </c>
      <c r="I363" s="76">
        <v>7743457.0</v>
      </c>
      <c r="J363" s="76">
        <v>1.0</v>
      </c>
      <c r="K363" s="76" t="s">
        <v>9</v>
      </c>
    </row>
    <row r="364">
      <c r="A364" s="95" t="s">
        <v>14692</v>
      </c>
      <c r="B364" s="76">
        <v>2.6142121E7</v>
      </c>
      <c r="C364" s="76" t="s">
        <v>1725</v>
      </c>
      <c r="D364" s="76">
        <v>3.8857843E7</v>
      </c>
      <c r="E364" s="76" t="s">
        <v>14690</v>
      </c>
      <c r="F364" s="76" t="s">
        <v>129</v>
      </c>
      <c r="G364" s="76">
        <v>23598.0</v>
      </c>
      <c r="H364" s="76" t="s">
        <v>1733</v>
      </c>
      <c r="I364" s="76">
        <v>7743457.0</v>
      </c>
      <c r="J364" s="76">
        <v>1.0</v>
      </c>
      <c r="K364" s="76" t="s">
        <v>9</v>
      </c>
    </row>
    <row r="365">
      <c r="A365" s="95" t="s">
        <v>14693</v>
      </c>
      <c r="B365" s="76">
        <v>2.6142163E7</v>
      </c>
      <c r="C365" s="76" t="s">
        <v>1735</v>
      </c>
      <c r="D365" s="76">
        <v>3.8857975E7</v>
      </c>
      <c r="E365" s="76" t="s">
        <v>14694</v>
      </c>
      <c r="F365" s="76" t="s">
        <v>129</v>
      </c>
      <c r="G365" s="76">
        <v>23598.0</v>
      </c>
      <c r="H365" s="76" t="s">
        <v>1733</v>
      </c>
      <c r="I365" s="76">
        <v>7743457.0</v>
      </c>
      <c r="J365" s="76">
        <v>1.0</v>
      </c>
      <c r="K365" s="76" t="s">
        <v>9</v>
      </c>
    </row>
    <row r="366">
      <c r="A366" s="95" t="s">
        <v>14695</v>
      </c>
      <c r="B366" s="76">
        <v>2.6142163E7</v>
      </c>
      <c r="C366" s="76" t="s">
        <v>1732</v>
      </c>
      <c r="D366" s="76">
        <v>3.8857975E7</v>
      </c>
      <c r="E366" s="76" t="s">
        <v>14694</v>
      </c>
      <c r="F366" s="76" t="s">
        <v>129</v>
      </c>
      <c r="G366" s="76">
        <v>23598.0</v>
      </c>
      <c r="H366" s="76" t="s">
        <v>1733</v>
      </c>
      <c r="I366" s="76">
        <v>7743457.0</v>
      </c>
      <c r="J366" s="76">
        <v>1.0</v>
      </c>
      <c r="K366" s="76" t="s">
        <v>9</v>
      </c>
    </row>
    <row r="367">
      <c r="A367" s="95" t="s">
        <v>14696</v>
      </c>
      <c r="B367" s="76">
        <v>2.6142163E7</v>
      </c>
      <c r="C367" s="76" t="s">
        <v>1725</v>
      </c>
      <c r="D367" s="76">
        <v>3.8857975E7</v>
      </c>
      <c r="E367" s="76" t="s">
        <v>14694</v>
      </c>
      <c r="F367" s="76" t="s">
        <v>129</v>
      </c>
      <c r="G367" s="76">
        <v>23598.0</v>
      </c>
      <c r="H367" s="76" t="s">
        <v>1733</v>
      </c>
      <c r="I367" s="76">
        <v>7743457.0</v>
      </c>
      <c r="J367" s="76">
        <v>1.0</v>
      </c>
      <c r="K367" s="76" t="s">
        <v>9</v>
      </c>
    </row>
    <row r="368">
      <c r="A368" s="95" t="s">
        <v>14697</v>
      </c>
      <c r="B368" s="76">
        <v>2.6142164E7</v>
      </c>
      <c r="C368" s="76" t="s">
        <v>1735</v>
      </c>
      <c r="D368" s="76">
        <v>3.8857976E7</v>
      </c>
      <c r="E368" s="76" t="s">
        <v>14698</v>
      </c>
      <c r="F368" s="76" t="s">
        <v>132</v>
      </c>
      <c r="G368" s="76">
        <v>24657.0</v>
      </c>
      <c r="H368" s="76" t="s">
        <v>14699</v>
      </c>
      <c r="I368" s="76">
        <v>7755891.0</v>
      </c>
      <c r="J368" s="76">
        <v>1.0</v>
      </c>
      <c r="K368" s="76" t="s">
        <v>82</v>
      </c>
    </row>
    <row r="369">
      <c r="A369" s="95" t="s">
        <v>14700</v>
      </c>
      <c r="B369" s="76">
        <v>2.6142164E7</v>
      </c>
      <c r="C369" s="76" t="s">
        <v>1732</v>
      </c>
      <c r="D369" s="76">
        <v>3.8857976E7</v>
      </c>
      <c r="E369" s="76" t="s">
        <v>14698</v>
      </c>
      <c r="F369" s="76" t="s">
        <v>132</v>
      </c>
      <c r="G369" s="76">
        <v>24657.0</v>
      </c>
      <c r="H369" s="76" t="s">
        <v>14699</v>
      </c>
      <c r="I369" s="76">
        <v>7755891.0</v>
      </c>
      <c r="J369" s="76">
        <v>1.0</v>
      </c>
      <c r="K369" s="76" t="s">
        <v>82</v>
      </c>
    </row>
    <row r="370">
      <c r="A370" s="95" t="s">
        <v>14701</v>
      </c>
      <c r="B370" s="76">
        <v>2.6142164E7</v>
      </c>
      <c r="C370" s="76" t="s">
        <v>1725</v>
      </c>
      <c r="D370" s="76">
        <v>3.8857976E7</v>
      </c>
      <c r="E370" s="76" t="s">
        <v>14698</v>
      </c>
      <c r="F370" s="76" t="s">
        <v>132</v>
      </c>
      <c r="G370" s="76">
        <v>24657.0</v>
      </c>
      <c r="H370" s="76" t="s">
        <v>14699</v>
      </c>
      <c r="I370" s="76">
        <v>7755891.0</v>
      </c>
      <c r="J370" s="76">
        <v>1.0</v>
      </c>
      <c r="K370" s="76" t="s">
        <v>82</v>
      </c>
    </row>
    <row r="371">
      <c r="A371" s="95" t="s">
        <v>14702</v>
      </c>
      <c r="B371" s="76">
        <v>2.6142249E7</v>
      </c>
      <c r="C371" s="76" t="s">
        <v>1735</v>
      </c>
      <c r="D371" s="76">
        <v>3.8858058E7</v>
      </c>
      <c r="E371" s="76" t="s">
        <v>14703</v>
      </c>
      <c r="F371" s="76" t="s">
        <v>129</v>
      </c>
      <c r="G371" s="76">
        <v>24379.0</v>
      </c>
      <c r="H371" s="76" t="s">
        <v>1779</v>
      </c>
      <c r="I371" s="76">
        <v>7743457.0</v>
      </c>
      <c r="J371" s="76">
        <v>1.0</v>
      </c>
      <c r="K371" s="76" t="s">
        <v>9</v>
      </c>
    </row>
    <row r="372">
      <c r="A372" s="95" t="s">
        <v>14704</v>
      </c>
      <c r="B372" s="76">
        <v>2.6142249E7</v>
      </c>
      <c r="C372" s="76" t="s">
        <v>1732</v>
      </c>
      <c r="D372" s="76">
        <v>3.8858058E7</v>
      </c>
      <c r="E372" s="76" t="s">
        <v>14703</v>
      </c>
      <c r="F372" s="76" t="s">
        <v>129</v>
      </c>
      <c r="G372" s="76">
        <v>24379.0</v>
      </c>
      <c r="H372" s="76" t="s">
        <v>1779</v>
      </c>
      <c r="I372" s="76">
        <v>7743457.0</v>
      </c>
      <c r="J372" s="76">
        <v>1.0</v>
      </c>
      <c r="K372" s="76" t="s">
        <v>9</v>
      </c>
    </row>
    <row r="373">
      <c r="A373" s="95" t="s">
        <v>14705</v>
      </c>
      <c r="B373" s="76">
        <v>2.6142249E7</v>
      </c>
      <c r="C373" s="76" t="s">
        <v>1725</v>
      </c>
      <c r="D373" s="76">
        <v>3.8858058E7</v>
      </c>
      <c r="E373" s="76" t="s">
        <v>14703</v>
      </c>
      <c r="F373" s="76" t="s">
        <v>129</v>
      </c>
      <c r="G373" s="76">
        <v>24379.0</v>
      </c>
      <c r="H373" s="76" t="s">
        <v>1779</v>
      </c>
      <c r="I373" s="76">
        <v>7743457.0</v>
      </c>
      <c r="J373" s="76">
        <v>1.0</v>
      </c>
      <c r="K373" s="76" t="s">
        <v>9</v>
      </c>
    </row>
    <row r="374">
      <c r="A374" s="95" t="s">
        <v>14706</v>
      </c>
      <c r="B374" s="76">
        <v>2.614225E7</v>
      </c>
      <c r="C374" s="76" t="s">
        <v>1735</v>
      </c>
      <c r="D374" s="76">
        <v>3.8858059E7</v>
      </c>
      <c r="E374" s="76" t="s">
        <v>14707</v>
      </c>
      <c r="F374" s="76" t="s">
        <v>132</v>
      </c>
      <c r="G374" s="76">
        <v>23599.0</v>
      </c>
      <c r="H374" s="76" t="s">
        <v>1944</v>
      </c>
      <c r="I374" s="76">
        <v>7743457.0</v>
      </c>
      <c r="J374" s="76">
        <v>1.0</v>
      </c>
      <c r="K374" s="76" t="s">
        <v>9</v>
      </c>
    </row>
    <row r="375">
      <c r="A375" s="95" t="s">
        <v>14708</v>
      </c>
      <c r="B375" s="76">
        <v>2.614225E7</v>
      </c>
      <c r="C375" s="76" t="s">
        <v>1732</v>
      </c>
      <c r="D375" s="76">
        <v>3.8858059E7</v>
      </c>
      <c r="E375" s="76" t="s">
        <v>14707</v>
      </c>
      <c r="F375" s="76" t="s">
        <v>132</v>
      </c>
      <c r="G375" s="76">
        <v>23599.0</v>
      </c>
      <c r="H375" s="76" t="s">
        <v>1944</v>
      </c>
      <c r="I375" s="76">
        <v>7743457.0</v>
      </c>
      <c r="J375" s="76">
        <v>1.0</v>
      </c>
      <c r="K375" s="76" t="s">
        <v>9</v>
      </c>
    </row>
    <row r="376">
      <c r="A376" s="95" t="s">
        <v>14709</v>
      </c>
      <c r="B376" s="76">
        <v>2.614225E7</v>
      </c>
      <c r="C376" s="76" t="s">
        <v>1725</v>
      </c>
      <c r="D376" s="76">
        <v>3.8858059E7</v>
      </c>
      <c r="E376" s="76" t="s">
        <v>14707</v>
      </c>
      <c r="F376" s="76" t="s">
        <v>132</v>
      </c>
      <c r="G376" s="76">
        <v>23599.0</v>
      </c>
      <c r="H376" s="76" t="s">
        <v>1944</v>
      </c>
      <c r="I376" s="76">
        <v>7743457.0</v>
      </c>
      <c r="J376" s="76">
        <v>1.0</v>
      </c>
      <c r="K376" s="76" t="s">
        <v>9</v>
      </c>
    </row>
    <row r="377">
      <c r="A377" s="95" t="s">
        <v>14710</v>
      </c>
      <c r="B377" s="76">
        <v>2.6142266E7</v>
      </c>
      <c r="C377" s="76" t="s">
        <v>1735</v>
      </c>
      <c r="D377" s="76">
        <v>3.8858163E7</v>
      </c>
      <c r="E377" s="76" t="s">
        <v>14711</v>
      </c>
      <c r="F377" s="76" t="s">
        <v>132</v>
      </c>
      <c r="G377" s="76">
        <v>23599.0</v>
      </c>
      <c r="H377" s="76" t="s">
        <v>1944</v>
      </c>
      <c r="I377" s="76">
        <v>7743457.0</v>
      </c>
      <c r="J377" s="76">
        <v>1.0</v>
      </c>
      <c r="K377" s="76" t="s">
        <v>9</v>
      </c>
    </row>
    <row r="378">
      <c r="A378" s="95" t="s">
        <v>14712</v>
      </c>
      <c r="B378" s="76">
        <v>2.6142266E7</v>
      </c>
      <c r="C378" s="76" t="s">
        <v>1732</v>
      </c>
      <c r="D378" s="76">
        <v>3.8858163E7</v>
      </c>
      <c r="E378" s="76" t="s">
        <v>14711</v>
      </c>
      <c r="F378" s="76" t="s">
        <v>132</v>
      </c>
      <c r="G378" s="76">
        <v>23599.0</v>
      </c>
      <c r="H378" s="76" t="s">
        <v>1944</v>
      </c>
      <c r="I378" s="76">
        <v>7743457.0</v>
      </c>
      <c r="J378" s="76">
        <v>1.0</v>
      </c>
      <c r="K378" s="76" t="s">
        <v>9</v>
      </c>
    </row>
    <row r="379">
      <c r="A379" s="95" t="s">
        <v>14713</v>
      </c>
      <c r="B379" s="76">
        <v>2.6142266E7</v>
      </c>
      <c r="C379" s="76" t="s">
        <v>1725</v>
      </c>
      <c r="D379" s="76">
        <v>3.8858163E7</v>
      </c>
      <c r="E379" s="76" t="s">
        <v>14711</v>
      </c>
      <c r="F379" s="76" t="s">
        <v>132</v>
      </c>
      <c r="G379" s="76">
        <v>23599.0</v>
      </c>
      <c r="H379" s="76" t="s">
        <v>1944</v>
      </c>
      <c r="I379" s="76">
        <v>7743457.0</v>
      </c>
      <c r="J379" s="76">
        <v>1.0</v>
      </c>
      <c r="K379" s="76" t="s">
        <v>9</v>
      </c>
    </row>
    <row r="380">
      <c r="A380" s="95" t="s">
        <v>14714</v>
      </c>
      <c r="B380" s="76">
        <v>2.614228E7</v>
      </c>
      <c r="C380" s="76" t="s">
        <v>1735</v>
      </c>
      <c r="D380" s="76">
        <v>3.8858174E7</v>
      </c>
      <c r="E380" s="76" t="s">
        <v>5855</v>
      </c>
      <c r="F380" s="76" t="s">
        <v>132</v>
      </c>
      <c r="G380" s="76">
        <v>23599.0</v>
      </c>
      <c r="H380" s="76" t="s">
        <v>1944</v>
      </c>
      <c r="I380" s="76">
        <v>7743457.0</v>
      </c>
      <c r="J380" s="76">
        <v>1.0</v>
      </c>
      <c r="K380" s="76" t="s">
        <v>9</v>
      </c>
    </row>
    <row r="381">
      <c r="A381" s="95" t="s">
        <v>14715</v>
      </c>
      <c r="B381" s="76">
        <v>2.614228E7</v>
      </c>
      <c r="C381" s="76" t="s">
        <v>1732</v>
      </c>
      <c r="D381" s="76">
        <v>3.8858174E7</v>
      </c>
      <c r="E381" s="76" t="s">
        <v>5855</v>
      </c>
      <c r="F381" s="76" t="s">
        <v>132</v>
      </c>
      <c r="G381" s="76">
        <v>23599.0</v>
      </c>
      <c r="H381" s="76" t="s">
        <v>1944</v>
      </c>
      <c r="I381" s="76">
        <v>7743457.0</v>
      </c>
      <c r="J381" s="76">
        <v>1.0</v>
      </c>
      <c r="K381" s="76" t="s">
        <v>9</v>
      </c>
    </row>
    <row r="382">
      <c r="A382" s="95" t="s">
        <v>14716</v>
      </c>
      <c r="B382" s="76">
        <v>2.614228E7</v>
      </c>
      <c r="C382" s="76" t="s">
        <v>1725</v>
      </c>
      <c r="D382" s="76">
        <v>3.8858174E7</v>
      </c>
      <c r="E382" s="76" t="s">
        <v>5855</v>
      </c>
      <c r="F382" s="76" t="s">
        <v>132</v>
      </c>
      <c r="G382" s="76">
        <v>23599.0</v>
      </c>
      <c r="H382" s="76" t="s">
        <v>1944</v>
      </c>
      <c r="I382" s="76">
        <v>7743457.0</v>
      </c>
      <c r="J382" s="76">
        <v>1.0</v>
      </c>
      <c r="K382" s="76" t="s">
        <v>9</v>
      </c>
    </row>
    <row r="383">
      <c r="A383" s="95" t="s">
        <v>14717</v>
      </c>
      <c r="B383" s="76">
        <v>2.6142649E7</v>
      </c>
      <c r="C383" s="76" t="s">
        <v>1735</v>
      </c>
      <c r="D383" s="76">
        <v>3.8858622E7</v>
      </c>
      <c r="E383" s="76" t="s">
        <v>8827</v>
      </c>
      <c r="F383" s="76" t="s">
        <v>132</v>
      </c>
      <c r="G383" s="76">
        <v>24379.0</v>
      </c>
      <c r="H383" s="76" t="s">
        <v>1779</v>
      </c>
      <c r="I383" s="76">
        <v>7743457.0</v>
      </c>
      <c r="J383" s="76">
        <v>1.0</v>
      </c>
      <c r="K383" s="76" t="s">
        <v>9</v>
      </c>
    </row>
    <row r="384">
      <c r="A384" s="95" t="s">
        <v>14718</v>
      </c>
      <c r="B384" s="76">
        <v>2.6142649E7</v>
      </c>
      <c r="C384" s="76" t="s">
        <v>1732</v>
      </c>
      <c r="D384" s="76">
        <v>3.8858622E7</v>
      </c>
      <c r="E384" s="76" t="s">
        <v>8827</v>
      </c>
      <c r="F384" s="76" t="s">
        <v>132</v>
      </c>
      <c r="G384" s="76">
        <v>24379.0</v>
      </c>
      <c r="H384" s="76" t="s">
        <v>1779</v>
      </c>
      <c r="I384" s="76">
        <v>7743457.0</v>
      </c>
      <c r="J384" s="76">
        <v>1.0</v>
      </c>
      <c r="K384" s="76" t="s">
        <v>9</v>
      </c>
    </row>
    <row r="385">
      <c r="A385" s="95" t="s">
        <v>14719</v>
      </c>
      <c r="B385" s="76">
        <v>2.6142649E7</v>
      </c>
      <c r="C385" s="76" t="s">
        <v>1725</v>
      </c>
      <c r="D385" s="76">
        <v>3.8858622E7</v>
      </c>
      <c r="E385" s="76" t="s">
        <v>8827</v>
      </c>
      <c r="F385" s="76" t="s">
        <v>132</v>
      </c>
      <c r="G385" s="76">
        <v>24379.0</v>
      </c>
      <c r="H385" s="76" t="s">
        <v>1779</v>
      </c>
      <c r="I385" s="76">
        <v>7743457.0</v>
      </c>
      <c r="J385" s="76">
        <v>1.0</v>
      </c>
      <c r="K385" s="76" t="s">
        <v>9</v>
      </c>
    </row>
    <row r="386">
      <c r="A386" s="95" t="s">
        <v>14720</v>
      </c>
      <c r="B386" s="76">
        <v>2.614267E7</v>
      </c>
      <c r="C386" s="76" t="s">
        <v>1735</v>
      </c>
      <c r="D386" s="76">
        <v>3.8858645E7</v>
      </c>
      <c r="E386" s="76" t="s">
        <v>14721</v>
      </c>
      <c r="F386" s="76" t="s">
        <v>132</v>
      </c>
      <c r="G386" s="76">
        <v>23599.0</v>
      </c>
      <c r="H386" s="76" t="s">
        <v>1944</v>
      </c>
      <c r="I386" s="76">
        <v>7743457.0</v>
      </c>
      <c r="J386" s="76">
        <v>1.0</v>
      </c>
      <c r="K386" s="76" t="s">
        <v>9</v>
      </c>
    </row>
    <row r="387">
      <c r="A387" s="95" t="s">
        <v>14722</v>
      </c>
      <c r="B387" s="76">
        <v>2.614267E7</v>
      </c>
      <c r="C387" s="76" t="s">
        <v>1732</v>
      </c>
      <c r="D387" s="76">
        <v>3.8858645E7</v>
      </c>
      <c r="E387" s="76" t="s">
        <v>14721</v>
      </c>
      <c r="F387" s="76" t="s">
        <v>132</v>
      </c>
      <c r="G387" s="76">
        <v>23599.0</v>
      </c>
      <c r="H387" s="76" t="s">
        <v>1944</v>
      </c>
      <c r="I387" s="76">
        <v>7743457.0</v>
      </c>
      <c r="J387" s="76">
        <v>1.0</v>
      </c>
      <c r="K387" s="76" t="s">
        <v>9</v>
      </c>
    </row>
    <row r="388">
      <c r="A388" s="95" t="s">
        <v>14723</v>
      </c>
      <c r="B388" s="76">
        <v>2.614267E7</v>
      </c>
      <c r="C388" s="76" t="s">
        <v>1725</v>
      </c>
      <c r="D388" s="76">
        <v>3.8858645E7</v>
      </c>
      <c r="E388" s="76" t="s">
        <v>14721</v>
      </c>
      <c r="F388" s="76" t="s">
        <v>132</v>
      </c>
      <c r="G388" s="76">
        <v>23599.0</v>
      </c>
      <c r="H388" s="76" t="s">
        <v>1944</v>
      </c>
      <c r="I388" s="76">
        <v>7743457.0</v>
      </c>
      <c r="J388" s="76">
        <v>1.0</v>
      </c>
      <c r="K388" s="76" t="s">
        <v>9</v>
      </c>
    </row>
    <row r="389">
      <c r="A389" s="95" t="s">
        <v>14724</v>
      </c>
      <c r="B389" s="76">
        <v>2.6142946E7</v>
      </c>
      <c r="C389" s="76" t="s">
        <v>1735</v>
      </c>
      <c r="D389" s="76">
        <v>3.8858914E7</v>
      </c>
      <c r="E389" s="76" t="s">
        <v>14725</v>
      </c>
      <c r="F389" s="76" t="s">
        <v>132</v>
      </c>
      <c r="G389" s="76">
        <v>23599.0</v>
      </c>
      <c r="H389" s="76" t="s">
        <v>1944</v>
      </c>
      <c r="I389" s="76">
        <v>7755891.0</v>
      </c>
      <c r="J389" s="76">
        <v>1.0</v>
      </c>
      <c r="K389" s="76" t="s">
        <v>82</v>
      </c>
    </row>
    <row r="390">
      <c r="A390" s="95" t="s">
        <v>14726</v>
      </c>
      <c r="B390" s="76">
        <v>2.6142946E7</v>
      </c>
      <c r="C390" s="76" t="s">
        <v>1732</v>
      </c>
      <c r="D390" s="76">
        <v>3.8858914E7</v>
      </c>
      <c r="E390" s="76" t="s">
        <v>14725</v>
      </c>
      <c r="F390" s="76" t="s">
        <v>132</v>
      </c>
      <c r="G390" s="76">
        <v>23599.0</v>
      </c>
      <c r="H390" s="76" t="s">
        <v>1944</v>
      </c>
      <c r="I390" s="76">
        <v>7755891.0</v>
      </c>
      <c r="J390" s="76">
        <v>1.0</v>
      </c>
      <c r="K390" s="76" t="s">
        <v>82</v>
      </c>
    </row>
    <row r="391">
      <c r="A391" s="95" t="s">
        <v>14727</v>
      </c>
      <c r="B391" s="76">
        <v>2.6142946E7</v>
      </c>
      <c r="C391" s="76" t="s">
        <v>1725</v>
      </c>
      <c r="D391" s="76">
        <v>3.8858914E7</v>
      </c>
      <c r="E391" s="76" t="s">
        <v>14725</v>
      </c>
      <c r="F391" s="76" t="s">
        <v>132</v>
      </c>
      <c r="G391" s="76">
        <v>23599.0</v>
      </c>
      <c r="H391" s="76" t="s">
        <v>1944</v>
      </c>
      <c r="I391" s="76">
        <v>7755891.0</v>
      </c>
      <c r="J391" s="76">
        <v>1.0</v>
      </c>
      <c r="K391" s="76" t="s">
        <v>82</v>
      </c>
    </row>
    <row r="392">
      <c r="A392" s="95" t="s">
        <v>14728</v>
      </c>
      <c r="B392" s="76">
        <v>2.614324E7</v>
      </c>
      <c r="C392" s="76" t="s">
        <v>1735</v>
      </c>
      <c r="D392" s="76">
        <v>3.8859237E7</v>
      </c>
      <c r="E392" s="76" t="s">
        <v>14729</v>
      </c>
      <c r="F392" s="76" t="s">
        <v>129</v>
      </c>
      <c r="G392" s="76">
        <v>24379.0</v>
      </c>
      <c r="H392" s="76" t="s">
        <v>1779</v>
      </c>
      <c r="I392" s="76">
        <v>7755891.0</v>
      </c>
      <c r="J392" s="76">
        <v>1.0</v>
      </c>
      <c r="K392" s="76" t="s">
        <v>82</v>
      </c>
    </row>
    <row r="393">
      <c r="A393" s="95" t="s">
        <v>14730</v>
      </c>
      <c r="B393" s="76">
        <v>2.614324E7</v>
      </c>
      <c r="C393" s="76" t="s">
        <v>1732</v>
      </c>
      <c r="D393" s="76">
        <v>3.8859237E7</v>
      </c>
      <c r="E393" s="76" t="s">
        <v>14729</v>
      </c>
      <c r="F393" s="76" t="s">
        <v>129</v>
      </c>
      <c r="G393" s="76">
        <v>24379.0</v>
      </c>
      <c r="H393" s="76" t="s">
        <v>1779</v>
      </c>
      <c r="I393" s="76">
        <v>7755891.0</v>
      </c>
      <c r="J393" s="76">
        <v>1.0</v>
      </c>
      <c r="K393" s="76" t="s">
        <v>82</v>
      </c>
    </row>
    <row r="394">
      <c r="A394" s="95" t="s">
        <v>14731</v>
      </c>
      <c r="B394" s="76">
        <v>2.614324E7</v>
      </c>
      <c r="C394" s="76" t="s">
        <v>1725</v>
      </c>
      <c r="D394" s="76">
        <v>3.8859237E7</v>
      </c>
      <c r="E394" s="76" t="s">
        <v>14729</v>
      </c>
      <c r="F394" s="76" t="s">
        <v>129</v>
      </c>
      <c r="G394" s="76">
        <v>24379.0</v>
      </c>
      <c r="H394" s="76" t="s">
        <v>1779</v>
      </c>
      <c r="I394" s="76">
        <v>7755891.0</v>
      </c>
      <c r="J394" s="76">
        <v>1.0</v>
      </c>
      <c r="K394" s="76" t="s">
        <v>82</v>
      </c>
    </row>
    <row r="395">
      <c r="A395" s="95" t="s">
        <v>14732</v>
      </c>
      <c r="B395" s="76">
        <v>2.6143543E7</v>
      </c>
      <c r="C395" s="76" t="s">
        <v>1735</v>
      </c>
      <c r="D395" s="76">
        <v>3.8859547E7</v>
      </c>
      <c r="E395" s="76" t="s">
        <v>14733</v>
      </c>
      <c r="F395" s="76" t="s">
        <v>129</v>
      </c>
      <c r="G395" s="76">
        <v>24379.0</v>
      </c>
      <c r="H395" s="76" t="s">
        <v>1779</v>
      </c>
      <c r="I395" s="76">
        <v>7743457.0</v>
      </c>
      <c r="J395" s="76">
        <v>1.0</v>
      </c>
      <c r="K395" s="76" t="s">
        <v>9</v>
      </c>
    </row>
    <row r="396">
      <c r="A396" s="95" t="s">
        <v>14734</v>
      </c>
      <c r="B396" s="76">
        <v>2.6143543E7</v>
      </c>
      <c r="C396" s="76" t="s">
        <v>1732</v>
      </c>
      <c r="D396" s="76">
        <v>3.8859547E7</v>
      </c>
      <c r="E396" s="76" t="s">
        <v>14733</v>
      </c>
      <c r="F396" s="76" t="s">
        <v>129</v>
      </c>
      <c r="G396" s="76">
        <v>24379.0</v>
      </c>
      <c r="H396" s="76" t="s">
        <v>1779</v>
      </c>
      <c r="I396" s="76">
        <v>7743457.0</v>
      </c>
      <c r="J396" s="76">
        <v>1.0</v>
      </c>
      <c r="K396" s="76" t="s">
        <v>9</v>
      </c>
    </row>
    <row r="397">
      <c r="A397" s="95" t="s">
        <v>14735</v>
      </c>
      <c r="B397" s="76">
        <v>2.6143543E7</v>
      </c>
      <c r="C397" s="76" t="s">
        <v>1725</v>
      </c>
      <c r="D397" s="76">
        <v>3.8859547E7</v>
      </c>
      <c r="E397" s="76" t="s">
        <v>14733</v>
      </c>
      <c r="F397" s="76" t="s">
        <v>129</v>
      </c>
      <c r="G397" s="76">
        <v>24379.0</v>
      </c>
      <c r="H397" s="76" t="s">
        <v>1779</v>
      </c>
      <c r="I397" s="76">
        <v>7743457.0</v>
      </c>
      <c r="J397" s="76">
        <v>1.0</v>
      </c>
      <c r="K397" s="76" t="s">
        <v>9</v>
      </c>
    </row>
    <row r="398">
      <c r="A398" s="95" t="s">
        <v>14736</v>
      </c>
      <c r="B398" s="76">
        <v>2.6143601E7</v>
      </c>
      <c r="C398" s="76" t="s">
        <v>1735</v>
      </c>
      <c r="D398" s="76">
        <v>3.8859606E7</v>
      </c>
      <c r="E398" s="76" t="s">
        <v>14737</v>
      </c>
      <c r="F398" s="76" t="s">
        <v>132</v>
      </c>
      <c r="G398" s="76">
        <v>24379.0</v>
      </c>
      <c r="H398" s="76" t="s">
        <v>1779</v>
      </c>
      <c r="I398" s="76">
        <v>7743457.0</v>
      </c>
      <c r="J398" s="76">
        <v>1.0</v>
      </c>
      <c r="K398" s="76" t="s">
        <v>9</v>
      </c>
    </row>
    <row r="399">
      <c r="A399" s="95" t="s">
        <v>14738</v>
      </c>
      <c r="B399" s="76">
        <v>2.6143601E7</v>
      </c>
      <c r="C399" s="76" t="s">
        <v>1732</v>
      </c>
      <c r="D399" s="76">
        <v>3.8859606E7</v>
      </c>
      <c r="E399" s="76" t="s">
        <v>14737</v>
      </c>
      <c r="F399" s="76" t="s">
        <v>132</v>
      </c>
      <c r="G399" s="76">
        <v>24379.0</v>
      </c>
      <c r="H399" s="76" t="s">
        <v>1779</v>
      </c>
      <c r="I399" s="76">
        <v>7743457.0</v>
      </c>
      <c r="J399" s="76">
        <v>1.0</v>
      </c>
      <c r="K399" s="76" t="s">
        <v>9</v>
      </c>
    </row>
    <row r="400">
      <c r="A400" s="95" t="s">
        <v>14739</v>
      </c>
      <c r="B400" s="76">
        <v>2.6143601E7</v>
      </c>
      <c r="C400" s="76" t="s">
        <v>1725</v>
      </c>
      <c r="D400" s="76">
        <v>3.8859606E7</v>
      </c>
      <c r="E400" s="76" t="s">
        <v>14737</v>
      </c>
      <c r="F400" s="76" t="s">
        <v>132</v>
      </c>
      <c r="G400" s="76">
        <v>24379.0</v>
      </c>
      <c r="H400" s="76" t="s">
        <v>1779</v>
      </c>
      <c r="I400" s="76">
        <v>7743457.0</v>
      </c>
      <c r="J400" s="76">
        <v>1.0</v>
      </c>
      <c r="K400" s="76" t="s">
        <v>9</v>
      </c>
    </row>
    <row r="401">
      <c r="A401" s="95" t="s">
        <v>14740</v>
      </c>
      <c r="B401" s="76">
        <v>2.6143659E7</v>
      </c>
      <c r="C401" s="76" t="s">
        <v>1735</v>
      </c>
      <c r="D401" s="76">
        <v>3.8859753E7</v>
      </c>
      <c r="E401" s="76" t="s">
        <v>14741</v>
      </c>
      <c r="F401" s="76" t="s">
        <v>132</v>
      </c>
      <c r="G401" s="76">
        <v>24379.0</v>
      </c>
      <c r="H401" s="76" t="s">
        <v>1779</v>
      </c>
      <c r="I401" s="76">
        <v>7743457.0</v>
      </c>
      <c r="J401" s="76">
        <v>1.0</v>
      </c>
      <c r="K401" s="76" t="s">
        <v>9</v>
      </c>
    </row>
    <row r="402">
      <c r="A402" s="95" t="s">
        <v>14742</v>
      </c>
      <c r="B402" s="76">
        <v>2.6143659E7</v>
      </c>
      <c r="C402" s="76" t="s">
        <v>1732</v>
      </c>
      <c r="D402" s="76">
        <v>3.8859753E7</v>
      </c>
      <c r="E402" s="76" t="s">
        <v>14741</v>
      </c>
      <c r="F402" s="76" t="s">
        <v>132</v>
      </c>
      <c r="G402" s="76">
        <v>24379.0</v>
      </c>
      <c r="H402" s="76" t="s">
        <v>1779</v>
      </c>
      <c r="I402" s="76">
        <v>7743457.0</v>
      </c>
      <c r="J402" s="76">
        <v>1.0</v>
      </c>
      <c r="K402" s="76" t="s">
        <v>9</v>
      </c>
    </row>
    <row r="403">
      <c r="A403" s="95" t="s">
        <v>14743</v>
      </c>
      <c r="B403" s="76">
        <v>2.6143659E7</v>
      </c>
      <c r="C403" s="76" t="s">
        <v>1725</v>
      </c>
      <c r="D403" s="76">
        <v>3.8859753E7</v>
      </c>
      <c r="E403" s="76" t="s">
        <v>14741</v>
      </c>
      <c r="F403" s="76" t="s">
        <v>132</v>
      </c>
      <c r="G403" s="76">
        <v>24379.0</v>
      </c>
      <c r="H403" s="76" t="s">
        <v>1779</v>
      </c>
      <c r="I403" s="76">
        <v>7743457.0</v>
      </c>
      <c r="J403" s="76">
        <v>1.0</v>
      </c>
      <c r="K403" s="76" t="s">
        <v>9</v>
      </c>
    </row>
    <row r="404">
      <c r="A404" s="95" t="s">
        <v>14744</v>
      </c>
      <c r="B404" s="76">
        <v>2.6143781E7</v>
      </c>
      <c r="C404" s="76" t="s">
        <v>1735</v>
      </c>
      <c r="D404" s="76">
        <v>3.8859903E7</v>
      </c>
      <c r="E404" s="76" t="s">
        <v>14745</v>
      </c>
      <c r="F404" s="76" t="s">
        <v>129</v>
      </c>
      <c r="G404" s="76">
        <v>24379.0</v>
      </c>
      <c r="H404" s="76" t="s">
        <v>1779</v>
      </c>
      <c r="I404" s="76">
        <v>7743457.0</v>
      </c>
      <c r="J404" s="76">
        <v>1.0</v>
      </c>
      <c r="K404" s="76" t="s">
        <v>9</v>
      </c>
    </row>
    <row r="405">
      <c r="A405" s="95" t="s">
        <v>14746</v>
      </c>
      <c r="B405" s="76">
        <v>2.6143781E7</v>
      </c>
      <c r="C405" s="76" t="s">
        <v>1732</v>
      </c>
      <c r="D405" s="76">
        <v>3.8859903E7</v>
      </c>
      <c r="E405" s="76" t="s">
        <v>14745</v>
      </c>
      <c r="F405" s="76" t="s">
        <v>129</v>
      </c>
      <c r="G405" s="76">
        <v>24379.0</v>
      </c>
      <c r="H405" s="76" t="s">
        <v>1779</v>
      </c>
      <c r="I405" s="76">
        <v>7743457.0</v>
      </c>
      <c r="J405" s="76">
        <v>1.0</v>
      </c>
      <c r="K405" s="76" t="s">
        <v>9</v>
      </c>
    </row>
    <row r="406">
      <c r="A406" s="95" t="s">
        <v>14747</v>
      </c>
      <c r="B406" s="76">
        <v>2.6143781E7</v>
      </c>
      <c r="C406" s="76" t="s">
        <v>1725</v>
      </c>
      <c r="D406" s="76">
        <v>3.8859903E7</v>
      </c>
      <c r="E406" s="76" t="s">
        <v>14745</v>
      </c>
      <c r="F406" s="76" t="s">
        <v>129</v>
      </c>
      <c r="G406" s="76">
        <v>24379.0</v>
      </c>
      <c r="H406" s="76" t="s">
        <v>1779</v>
      </c>
      <c r="I406" s="76">
        <v>7743457.0</v>
      </c>
      <c r="J406" s="76">
        <v>1.0</v>
      </c>
      <c r="K406" s="76" t="s">
        <v>9</v>
      </c>
    </row>
    <row r="407">
      <c r="A407" s="95" t="s">
        <v>14748</v>
      </c>
      <c r="B407" s="76">
        <v>2.6143782E7</v>
      </c>
      <c r="C407" s="76" t="s">
        <v>1735</v>
      </c>
      <c r="D407" s="76">
        <v>3.8859905E7</v>
      </c>
      <c r="E407" s="76" t="s">
        <v>14749</v>
      </c>
      <c r="F407" s="76" t="s">
        <v>132</v>
      </c>
      <c r="G407" s="76">
        <v>23598.0</v>
      </c>
      <c r="H407" s="76" t="s">
        <v>1733</v>
      </c>
      <c r="I407" s="76">
        <v>7743457.0</v>
      </c>
      <c r="J407" s="76">
        <v>1.0</v>
      </c>
      <c r="K407" s="76" t="s">
        <v>9</v>
      </c>
    </row>
    <row r="408">
      <c r="A408" s="95" t="s">
        <v>14750</v>
      </c>
      <c r="B408" s="76">
        <v>2.6143782E7</v>
      </c>
      <c r="C408" s="76" t="s">
        <v>1732</v>
      </c>
      <c r="D408" s="76">
        <v>3.8859905E7</v>
      </c>
      <c r="E408" s="76" t="s">
        <v>14749</v>
      </c>
      <c r="F408" s="76" t="s">
        <v>132</v>
      </c>
      <c r="G408" s="76">
        <v>23598.0</v>
      </c>
      <c r="H408" s="76" t="s">
        <v>1733</v>
      </c>
      <c r="I408" s="76">
        <v>7743457.0</v>
      </c>
      <c r="J408" s="76">
        <v>1.0</v>
      </c>
      <c r="K408" s="76" t="s">
        <v>9</v>
      </c>
    </row>
    <row r="409">
      <c r="A409" s="95" t="s">
        <v>14751</v>
      </c>
      <c r="B409" s="76">
        <v>2.6143782E7</v>
      </c>
      <c r="C409" s="76" t="s">
        <v>1725</v>
      </c>
      <c r="D409" s="76">
        <v>3.8859905E7</v>
      </c>
      <c r="E409" s="76" t="s">
        <v>14749</v>
      </c>
      <c r="F409" s="76" t="s">
        <v>132</v>
      </c>
      <c r="G409" s="76">
        <v>23598.0</v>
      </c>
      <c r="H409" s="76" t="s">
        <v>1733</v>
      </c>
      <c r="I409" s="76">
        <v>7743457.0</v>
      </c>
      <c r="J409" s="76">
        <v>1.0</v>
      </c>
      <c r="K409" s="76" t="s">
        <v>9</v>
      </c>
    </row>
    <row r="410">
      <c r="A410" s="95" t="s">
        <v>14752</v>
      </c>
      <c r="B410" s="76">
        <v>2.6143909E7</v>
      </c>
      <c r="C410" s="76" t="s">
        <v>1735</v>
      </c>
      <c r="D410" s="76">
        <v>3.8860056E7</v>
      </c>
      <c r="E410" s="76" t="s">
        <v>14753</v>
      </c>
      <c r="F410" s="76" t="s">
        <v>178</v>
      </c>
      <c r="G410" s="76">
        <v>3965.0</v>
      </c>
      <c r="H410" s="76" t="s">
        <v>14754</v>
      </c>
      <c r="I410" s="76">
        <v>7743457.0</v>
      </c>
      <c r="J410" s="76">
        <v>1.0</v>
      </c>
      <c r="K410" s="76" t="s">
        <v>9</v>
      </c>
    </row>
    <row r="411">
      <c r="A411" s="95" t="s">
        <v>14755</v>
      </c>
      <c r="B411" s="76">
        <v>2.6143909E7</v>
      </c>
      <c r="C411" s="76" t="s">
        <v>1732</v>
      </c>
      <c r="D411" s="76">
        <v>3.8860056E7</v>
      </c>
      <c r="E411" s="76" t="s">
        <v>14753</v>
      </c>
      <c r="F411" s="76" t="s">
        <v>178</v>
      </c>
      <c r="G411" s="76">
        <v>3965.0</v>
      </c>
      <c r="H411" s="76" t="s">
        <v>14754</v>
      </c>
      <c r="I411" s="76">
        <v>7743457.0</v>
      </c>
      <c r="J411" s="76">
        <v>1.0</v>
      </c>
      <c r="K411" s="76" t="s">
        <v>9</v>
      </c>
    </row>
    <row r="412">
      <c r="A412" s="95" t="s">
        <v>14756</v>
      </c>
      <c r="B412" s="76">
        <v>2.6143909E7</v>
      </c>
      <c r="C412" s="76" t="s">
        <v>1725</v>
      </c>
      <c r="D412" s="76">
        <v>3.8860056E7</v>
      </c>
      <c r="E412" s="76" t="s">
        <v>14753</v>
      </c>
      <c r="F412" s="76" t="s">
        <v>178</v>
      </c>
      <c r="G412" s="76">
        <v>3965.0</v>
      </c>
      <c r="H412" s="76" t="s">
        <v>14754</v>
      </c>
      <c r="I412" s="76">
        <v>7743457.0</v>
      </c>
      <c r="J412" s="76">
        <v>1.0</v>
      </c>
      <c r="K412" s="76" t="s">
        <v>9</v>
      </c>
    </row>
    <row r="413">
      <c r="A413" s="95" t="s">
        <v>14757</v>
      </c>
      <c r="B413" s="76">
        <v>2.6143961E7</v>
      </c>
      <c r="C413" s="76" t="s">
        <v>1735</v>
      </c>
      <c r="D413" s="76">
        <v>3.8860098E7</v>
      </c>
      <c r="E413" s="76" t="s">
        <v>14758</v>
      </c>
      <c r="F413" s="76" t="s">
        <v>132</v>
      </c>
      <c r="G413" s="76">
        <v>23598.0</v>
      </c>
      <c r="H413" s="76" t="s">
        <v>1733</v>
      </c>
      <c r="I413" s="76">
        <v>7755891.0</v>
      </c>
      <c r="J413" s="76">
        <v>1.0</v>
      </c>
      <c r="K413" s="76" t="s">
        <v>82</v>
      </c>
    </row>
    <row r="414">
      <c r="A414" s="95" t="s">
        <v>14759</v>
      </c>
      <c r="B414" s="76">
        <v>2.6143961E7</v>
      </c>
      <c r="C414" s="76" t="s">
        <v>1732</v>
      </c>
      <c r="D414" s="76">
        <v>3.8860098E7</v>
      </c>
      <c r="E414" s="76" t="s">
        <v>14758</v>
      </c>
      <c r="F414" s="76" t="s">
        <v>132</v>
      </c>
      <c r="G414" s="76">
        <v>23598.0</v>
      </c>
      <c r="H414" s="76" t="s">
        <v>1733</v>
      </c>
      <c r="I414" s="76">
        <v>7755891.0</v>
      </c>
      <c r="J414" s="76">
        <v>1.0</v>
      </c>
      <c r="K414" s="76" t="s">
        <v>82</v>
      </c>
    </row>
    <row r="415">
      <c r="A415" s="95" t="s">
        <v>14760</v>
      </c>
      <c r="B415" s="76">
        <v>2.6143961E7</v>
      </c>
      <c r="C415" s="76" t="s">
        <v>1725</v>
      </c>
      <c r="D415" s="76">
        <v>3.8860098E7</v>
      </c>
      <c r="E415" s="76" t="s">
        <v>14758</v>
      </c>
      <c r="F415" s="76" t="s">
        <v>132</v>
      </c>
      <c r="G415" s="76">
        <v>23598.0</v>
      </c>
      <c r="H415" s="76" t="s">
        <v>1733</v>
      </c>
      <c r="I415" s="76">
        <v>7755891.0</v>
      </c>
      <c r="J415" s="76">
        <v>1.0</v>
      </c>
      <c r="K415" s="76" t="s">
        <v>82</v>
      </c>
    </row>
    <row r="416">
      <c r="A416" s="95" t="s">
        <v>14761</v>
      </c>
      <c r="B416" s="76">
        <v>2.6144181E7</v>
      </c>
      <c r="C416" s="76" t="s">
        <v>1735</v>
      </c>
      <c r="D416" s="76">
        <v>3.8860327E7</v>
      </c>
      <c r="E416" s="76" t="s">
        <v>5032</v>
      </c>
      <c r="F416" s="76" t="s">
        <v>129</v>
      </c>
      <c r="G416" s="76">
        <v>24379.0</v>
      </c>
      <c r="H416" s="76" t="s">
        <v>1779</v>
      </c>
      <c r="I416" s="76">
        <v>7755891.0</v>
      </c>
      <c r="J416" s="76">
        <v>2.0</v>
      </c>
      <c r="K416" s="76" t="s">
        <v>82</v>
      </c>
    </row>
    <row r="417">
      <c r="A417" s="95" t="s">
        <v>14762</v>
      </c>
      <c r="B417" s="76">
        <v>2.6144181E7</v>
      </c>
      <c r="C417" s="76" t="s">
        <v>1732</v>
      </c>
      <c r="D417" s="76">
        <v>3.8860327E7</v>
      </c>
      <c r="E417" s="76" t="s">
        <v>5032</v>
      </c>
      <c r="F417" s="76" t="s">
        <v>129</v>
      </c>
      <c r="G417" s="76">
        <v>24379.0</v>
      </c>
      <c r="H417" s="76" t="s">
        <v>1779</v>
      </c>
      <c r="I417" s="76">
        <v>7755891.0</v>
      </c>
      <c r="J417" s="76">
        <v>2.0</v>
      </c>
      <c r="K417" s="76" t="s">
        <v>82</v>
      </c>
    </row>
    <row r="418">
      <c r="A418" s="95" t="s">
        <v>14763</v>
      </c>
      <c r="B418" s="76">
        <v>2.6144181E7</v>
      </c>
      <c r="C418" s="76" t="s">
        <v>1725</v>
      </c>
      <c r="D418" s="76">
        <v>3.8860327E7</v>
      </c>
      <c r="E418" s="76" t="s">
        <v>5032</v>
      </c>
      <c r="F418" s="76" t="s">
        <v>129</v>
      </c>
      <c r="G418" s="76">
        <v>24379.0</v>
      </c>
      <c r="H418" s="76" t="s">
        <v>1779</v>
      </c>
      <c r="I418" s="76">
        <v>7755891.0</v>
      </c>
      <c r="J418" s="76">
        <v>2.0</v>
      </c>
      <c r="K418" s="76" t="s">
        <v>82</v>
      </c>
    </row>
    <row r="419">
      <c r="A419" s="95" t="s">
        <v>14764</v>
      </c>
      <c r="B419" s="76">
        <v>2.61442E7</v>
      </c>
      <c r="C419" s="76" t="s">
        <v>1735</v>
      </c>
      <c r="D419" s="76">
        <v>3.8860346E7</v>
      </c>
      <c r="E419" s="76" t="s">
        <v>14765</v>
      </c>
      <c r="F419" s="76" t="s">
        <v>129</v>
      </c>
      <c r="G419" s="76">
        <v>24379.0</v>
      </c>
      <c r="H419" s="76" t="s">
        <v>1779</v>
      </c>
      <c r="I419" s="76">
        <v>7743457.0</v>
      </c>
      <c r="J419" s="76">
        <v>1.0</v>
      </c>
      <c r="K419" s="76" t="s">
        <v>9</v>
      </c>
    </row>
    <row r="420">
      <c r="A420" s="95" t="s">
        <v>14766</v>
      </c>
      <c r="B420" s="76">
        <v>2.61442E7</v>
      </c>
      <c r="C420" s="76" t="s">
        <v>1732</v>
      </c>
      <c r="D420" s="76">
        <v>3.8860346E7</v>
      </c>
      <c r="E420" s="76" t="s">
        <v>14765</v>
      </c>
      <c r="F420" s="76" t="s">
        <v>129</v>
      </c>
      <c r="G420" s="76">
        <v>24379.0</v>
      </c>
      <c r="H420" s="76" t="s">
        <v>1779</v>
      </c>
      <c r="I420" s="76">
        <v>7743457.0</v>
      </c>
      <c r="J420" s="76">
        <v>1.0</v>
      </c>
      <c r="K420" s="76" t="s">
        <v>9</v>
      </c>
    </row>
    <row r="421">
      <c r="A421" s="95" t="s">
        <v>14767</v>
      </c>
      <c r="B421" s="76">
        <v>2.61442E7</v>
      </c>
      <c r="C421" s="76" t="s">
        <v>1725</v>
      </c>
      <c r="D421" s="76">
        <v>3.8860346E7</v>
      </c>
      <c r="E421" s="76" t="s">
        <v>14765</v>
      </c>
      <c r="F421" s="76" t="s">
        <v>129</v>
      </c>
      <c r="G421" s="76">
        <v>24379.0</v>
      </c>
      <c r="H421" s="76" t="s">
        <v>1779</v>
      </c>
      <c r="I421" s="76">
        <v>7743457.0</v>
      </c>
      <c r="J421" s="76">
        <v>1.0</v>
      </c>
      <c r="K421" s="76" t="s">
        <v>9</v>
      </c>
    </row>
    <row r="422">
      <c r="A422" s="95" t="s">
        <v>14768</v>
      </c>
      <c r="B422" s="76">
        <v>2.6144289E7</v>
      </c>
      <c r="C422" s="76" t="s">
        <v>1735</v>
      </c>
      <c r="D422" s="76">
        <v>3.8860422E7</v>
      </c>
      <c r="E422" s="76" t="s">
        <v>14769</v>
      </c>
      <c r="F422" s="76" t="s">
        <v>178</v>
      </c>
      <c r="G422" s="76">
        <v>23599.0</v>
      </c>
      <c r="H422" s="76" t="s">
        <v>1944</v>
      </c>
      <c r="I422" s="76">
        <v>7743457.0</v>
      </c>
      <c r="J422" s="76">
        <v>1.0</v>
      </c>
      <c r="K422" s="76" t="s">
        <v>9</v>
      </c>
    </row>
    <row r="423">
      <c r="A423" s="95" t="s">
        <v>14770</v>
      </c>
      <c r="B423" s="76">
        <v>2.6144289E7</v>
      </c>
      <c r="C423" s="76" t="s">
        <v>1732</v>
      </c>
      <c r="D423" s="76">
        <v>3.8860422E7</v>
      </c>
      <c r="E423" s="76" t="s">
        <v>14769</v>
      </c>
      <c r="F423" s="76" t="s">
        <v>178</v>
      </c>
      <c r="G423" s="76">
        <v>23599.0</v>
      </c>
      <c r="H423" s="76" t="s">
        <v>1944</v>
      </c>
      <c r="I423" s="76">
        <v>7743457.0</v>
      </c>
      <c r="J423" s="76">
        <v>1.0</v>
      </c>
      <c r="K423" s="76" t="s">
        <v>9</v>
      </c>
    </row>
    <row r="424">
      <c r="A424" s="95" t="s">
        <v>14771</v>
      </c>
      <c r="B424" s="76">
        <v>2.6144289E7</v>
      </c>
      <c r="C424" s="76" t="s">
        <v>1725</v>
      </c>
      <c r="D424" s="76">
        <v>3.8860422E7</v>
      </c>
      <c r="E424" s="76" t="s">
        <v>14769</v>
      </c>
      <c r="F424" s="76" t="s">
        <v>178</v>
      </c>
      <c r="G424" s="76">
        <v>23599.0</v>
      </c>
      <c r="H424" s="76" t="s">
        <v>1944</v>
      </c>
      <c r="I424" s="76">
        <v>7743457.0</v>
      </c>
      <c r="J424" s="76">
        <v>1.0</v>
      </c>
      <c r="K424" s="76" t="s">
        <v>9</v>
      </c>
    </row>
    <row r="425">
      <c r="A425" s="95" t="s">
        <v>14772</v>
      </c>
      <c r="B425" s="76">
        <v>2.6144358E7</v>
      </c>
      <c r="C425" s="76" t="s">
        <v>1735</v>
      </c>
      <c r="D425" s="76">
        <v>3.8860502E7</v>
      </c>
      <c r="E425" s="76" t="s">
        <v>14773</v>
      </c>
      <c r="F425" s="76" t="s">
        <v>132</v>
      </c>
      <c r="G425" s="76">
        <v>23598.0</v>
      </c>
      <c r="H425" s="76" t="s">
        <v>1733</v>
      </c>
      <c r="I425" s="76">
        <v>7743457.0</v>
      </c>
      <c r="J425" s="76">
        <v>1.0</v>
      </c>
      <c r="K425" s="76" t="s">
        <v>9</v>
      </c>
    </row>
    <row r="426">
      <c r="A426" s="95" t="s">
        <v>14774</v>
      </c>
      <c r="B426" s="76">
        <v>2.6144358E7</v>
      </c>
      <c r="C426" s="76" t="s">
        <v>1732</v>
      </c>
      <c r="D426" s="76">
        <v>3.8860502E7</v>
      </c>
      <c r="E426" s="76" t="s">
        <v>14773</v>
      </c>
      <c r="F426" s="76" t="s">
        <v>132</v>
      </c>
      <c r="G426" s="76">
        <v>23598.0</v>
      </c>
      <c r="H426" s="76" t="s">
        <v>1733</v>
      </c>
      <c r="I426" s="76">
        <v>7743457.0</v>
      </c>
      <c r="J426" s="76">
        <v>1.0</v>
      </c>
      <c r="K426" s="76" t="s">
        <v>9</v>
      </c>
    </row>
    <row r="427">
      <c r="A427" s="95" t="s">
        <v>14775</v>
      </c>
      <c r="B427" s="76">
        <v>2.6144358E7</v>
      </c>
      <c r="C427" s="76" t="s">
        <v>1725</v>
      </c>
      <c r="D427" s="76">
        <v>3.8860502E7</v>
      </c>
      <c r="E427" s="76" t="s">
        <v>14773</v>
      </c>
      <c r="F427" s="76" t="s">
        <v>132</v>
      </c>
      <c r="G427" s="76">
        <v>23598.0</v>
      </c>
      <c r="H427" s="76" t="s">
        <v>1733</v>
      </c>
      <c r="I427" s="76">
        <v>7743457.0</v>
      </c>
      <c r="J427" s="76">
        <v>1.0</v>
      </c>
      <c r="K427" s="76" t="s">
        <v>9</v>
      </c>
    </row>
    <row r="428">
      <c r="A428" s="95" t="s">
        <v>14776</v>
      </c>
      <c r="B428" s="76">
        <v>2.6144443E7</v>
      </c>
      <c r="C428" s="76" t="s">
        <v>1735</v>
      </c>
      <c r="D428" s="76">
        <v>3.8860645E7</v>
      </c>
      <c r="E428" s="76" t="s">
        <v>14777</v>
      </c>
      <c r="F428" s="76" t="s">
        <v>129</v>
      </c>
      <c r="G428" s="76">
        <v>23598.0</v>
      </c>
      <c r="H428" s="76" t="s">
        <v>1733</v>
      </c>
      <c r="I428" s="76">
        <v>7743457.0</v>
      </c>
      <c r="J428" s="76">
        <v>1.0</v>
      </c>
      <c r="K428" s="76" t="s">
        <v>9</v>
      </c>
    </row>
    <row r="429">
      <c r="A429" s="95" t="s">
        <v>14778</v>
      </c>
      <c r="B429" s="76">
        <v>2.6144443E7</v>
      </c>
      <c r="C429" s="76" t="s">
        <v>1732</v>
      </c>
      <c r="D429" s="76">
        <v>3.8860645E7</v>
      </c>
      <c r="E429" s="76" t="s">
        <v>14777</v>
      </c>
      <c r="F429" s="76" t="s">
        <v>129</v>
      </c>
      <c r="G429" s="76">
        <v>23598.0</v>
      </c>
      <c r="H429" s="76" t="s">
        <v>1733</v>
      </c>
      <c r="I429" s="76">
        <v>7743457.0</v>
      </c>
      <c r="J429" s="76">
        <v>1.0</v>
      </c>
      <c r="K429" s="76" t="s">
        <v>9</v>
      </c>
    </row>
    <row r="430">
      <c r="A430" s="95" t="s">
        <v>14779</v>
      </c>
      <c r="B430" s="76">
        <v>2.6144443E7</v>
      </c>
      <c r="C430" s="76" t="s">
        <v>1725</v>
      </c>
      <c r="D430" s="76">
        <v>3.8860645E7</v>
      </c>
      <c r="E430" s="76" t="s">
        <v>14777</v>
      </c>
      <c r="F430" s="76" t="s">
        <v>129</v>
      </c>
      <c r="G430" s="76">
        <v>23598.0</v>
      </c>
      <c r="H430" s="76" t="s">
        <v>1733</v>
      </c>
      <c r="I430" s="76">
        <v>7743457.0</v>
      </c>
      <c r="J430" s="76">
        <v>1.0</v>
      </c>
      <c r="K430" s="76" t="s">
        <v>9</v>
      </c>
    </row>
    <row r="431">
      <c r="A431" s="95" t="s">
        <v>14780</v>
      </c>
      <c r="B431" s="76">
        <v>2.614446E7</v>
      </c>
      <c r="C431" s="76" t="s">
        <v>1735</v>
      </c>
      <c r="D431" s="76">
        <v>3.8860661E7</v>
      </c>
      <c r="E431" s="76" t="s">
        <v>9790</v>
      </c>
      <c r="F431" s="76" t="s">
        <v>132</v>
      </c>
      <c r="G431" s="76">
        <v>23598.0</v>
      </c>
      <c r="H431" s="76" t="s">
        <v>1733</v>
      </c>
      <c r="I431" s="76">
        <v>7755891.0</v>
      </c>
      <c r="J431" s="76">
        <v>1.0</v>
      </c>
      <c r="K431" s="76" t="s">
        <v>82</v>
      </c>
    </row>
    <row r="432">
      <c r="A432" s="95" t="s">
        <v>14781</v>
      </c>
      <c r="B432" s="76">
        <v>2.614446E7</v>
      </c>
      <c r="C432" s="76" t="s">
        <v>1732</v>
      </c>
      <c r="D432" s="76">
        <v>3.8860661E7</v>
      </c>
      <c r="E432" s="76" t="s">
        <v>9790</v>
      </c>
      <c r="F432" s="76" t="s">
        <v>132</v>
      </c>
      <c r="G432" s="76">
        <v>23598.0</v>
      </c>
      <c r="H432" s="76" t="s">
        <v>1733</v>
      </c>
      <c r="I432" s="76">
        <v>7755891.0</v>
      </c>
      <c r="J432" s="76">
        <v>1.0</v>
      </c>
      <c r="K432" s="76" t="s">
        <v>82</v>
      </c>
    </row>
    <row r="433">
      <c r="A433" s="95" t="s">
        <v>14782</v>
      </c>
      <c r="B433" s="76">
        <v>2.614446E7</v>
      </c>
      <c r="C433" s="76" t="s">
        <v>1725</v>
      </c>
      <c r="D433" s="76">
        <v>3.8860661E7</v>
      </c>
      <c r="E433" s="76" t="s">
        <v>9790</v>
      </c>
      <c r="F433" s="76" t="s">
        <v>132</v>
      </c>
      <c r="G433" s="76">
        <v>23598.0</v>
      </c>
      <c r="H433" s="76" t="s">
        <v>1733</v>
      </c>
      <c r="I433" s="76">
        <v>7755891.0</v>
      </c>
      <c r="J433" s="76">
        <v>1.0</v>
      </c>
      <c r="K433" s="76" t="s">
        <v>82</v>
      </c>
    </row>
    <row r="434">
      <c r="A434" s="95" t="s">
        <v>14783</v>
      </c>
      <c r="B434" s="76">
        <v>2.6144961E7</v>
      </c>
      <c r="C434" s="76" t="s">
        <v>1735</v>
      </c>
      <c r="D434" s="76">
        <v>3.8861214E7</v>
      </c>
      <c r="E434" s="76" t="s">
        <v>14784</v>
      </c>
      <c r="F434" s="76" t="s">
        <v>132</v>
      </c>
      <c r="G434" s="76">
        <v>23598.0</v>
      </c>
      <c r="H434" s="76" t="s">
        <v>1733</v>
      </c>
      <c r="I434" s="76">
        <v>7743457.0</v>
      </c>
      <c r="J434" s="76">
        <v>1.0</v>
      </c>
      <c r="K434" s="76" t="s">
        <v>9</v>
      </c>
    </row>
    <row r="435">
      <c r="A435" s="95" t="s">
        <v>14785</v>
      </c>
      <c r="B435" s="76">
        <v>2.6144961E7</v>
      </c>
      <c r="C435" s="76" t="s">
        <v>1732</v>
      </c>
      <c r="D435" s="76">
        <v>3.8861214E7</v>
      </c>
      <c r="E435" s="76" t="s">
        <v>14784</v>
      </c>
      <c r="F435" s="76" t="s">
        <v>132</v>
      </c>
      <c r="G435" s="76">
        <v>23598.0</v>
      </c>
      <c r="H435" s="76" t="s">
        <v>1733</v>
      </c>
      <c r="I435" s="76">
        <v>7743457.0</v>
      </c>
      <c r="J435" s="76">
        <v>1.0</v>
      </c>
      <c r="K435" s="76" t="s">
        <v>9</v>
      </c>
    </row>
    <row r="436">
      <c r="A436" s="95" t="s">
        <v>14786</v>
      </c>
      <c r="B436" s="76">
        <v>2.6144961E7</v>
      </c>
      <c r="C436" s="76" t="s">
        <v>1725</v>
      </c>
      <c r="D436" s="76">
        <v>3.8861214E7</v>
      </c>
      <c r="E436" s="76" t="s">
        <v>14784</v>
      </c>
      <c r="F436" s="76" t="s">
        <v>132</v>
      </c>
      <c r="G436" s="76">
        <v>23598.0</v>
      </c>
      <c r="H436" s="76" t="s">
        <v>1733</v>
      </c>
      <c r="I436" s="76">
        <v>7743457.0</v>
      </c>
      <c r="J436" s="76">
        <v>1.0</v>
      </c>
      <c r="K436" s="76" t="s">
        <v>9</v>
      </c>
    </row>
    <row r="437">
      <c r="A437" s="95" t="s">
        <v>14787</v>
      </c>
      <c r="B437" s="76">
        <v>2.6144966E7</v>
      </c>
      <c r="C437" s="76" t="s">
        <v>1735</v>
      </c>
      <c r="D437" s="76">
        <v>3.8861226E7</v>
      </c>
      <c r="E437" s="76" t="s">
        <v>14788</v>
      </c>
      <c r="F437" s="76" t="s">
        <v>132</v>
      </c>
      <c r="G437" s="76">
        <v>26035.0</v>
      </c>
      <c r="H437" s="76" t="s">
        <v>14789</v>
      </c>
      <c r="I437" s="76">
        <v>7755891.0</v>
      </c>
      <c r="J437" s="76">
        <v>1.0</v>
      </c>
      <c r="K437" s="76" t="s">
        <v>82</v>
      </c>
    </row>
    <row r="438">
      <c r="A438" s="95" t="s">
        <v>14790</v>
      </c>
      <c r="B438" s="76">
        <v>2.6144966E7</v>
      </c>
      <c r="C438" s="76" t="s">
        <v>1732</v>
      </c>
      <c r="D438" s="76">
        <v>3.8861226E7</v>
      </c>
      <c r="E438" s="76" t="s">
        <v>14788</v>
      </c>
      <c r="F438" s="76" t="s">
        <v>132</v>
      </c>
      <c r="G438" s="76">
        <v>26035.0</v>
      </c>
      <c r="H438" s="76" t="s">
        <v>14789</v>
      </c>
      <c r="I438" s="76">
        <v>7755891.0</v>
      </c>
      <c r="J438" s="76">
        <v>1.0</v>
      </c>
      <c r="K438" s="76" t="s">
        <v>82</v>
      </c>
    </row>
    <row r="439">
      <c r="A439" s="95" t="s">
        <v>14791</v>
      </c>
      <c r="B439" s="76">
        <v>2.6144966E7</v>
      </c>
      <c r="C439" s="76" t="s">
        <v>1725</v>
      </c>
      <c r="D439" s="76">
        <v>3.8861226E7</v>
      </c>
      <c r="E439" s="76" t="s">
        <v>14788</v>
      </c>
      <c r="F439" s="76" t="s">
        <v>132</v>
      </c>
      <c r="G439" s="76">
        <v>26035.0</v>
      </c>
      <c r="H439" s="76" t="s">
        <v>14789</v>
      </c>
      <c r="I439" s="76">
        <v>7755891.0</v>
      </c>
      <c r="J439" s="76">
        <v>1.0</v>
      </c>
      <c r="K439" s="76" t="s">
        <v>82</v>
      </c>
    </row>
    <row r="440">
      <c r="A440" s="95" t="s">
        <v>14792</v>
      </c>
      <c r="B440" s="76">
        <v>2.6144977E7</v>
      </c>
      <c r="C440" s="76" t="s">
        <v>1735</v>
      </c>
      <c r="D440" s="76">
        <v>3.8861234E7</v>
      </c>
      <c r="E440" s="76" t="s">
        <v>14793</v>
      </c>
      <c r="F440" s="76" t="s">
        <v>178</v>
      </c>
      <c r="G440" s="76">
        <v>23599.0</v>
      </c>
      <c r="H440" s="76" t="s">
        <v>1944</v>
      </c>
      <c r="I440" s="76">
        <v>7743457.0</v>
      </c>
      <c r="J440" s="76">
        <v>1.0</v>
      </c>
      <c r="K440" s="76" t="s">
        <v>9</v>
      </c>
    </row>
    <row r="441">
      <c r="A441" s="95" t="s">
        <v>14794</v>
      </c>
      <c r="B441" s="76">
        <v>2.6144977E7</v>
      </c>
      <c r="C441" s="76" t="s">
        <v>1732</v>
      </c>
      <c r="D441" s="76">
        <v>3.8861234E7</v>
      </c>
      <c r="E441" s="76" t="s">
        <v>14793</v>
      </c>
      <c r="F441" s="76" t="s">
        <v>178</v>
      </c>
      <c r="G441" s="76">
        <v>23599.0</v>
      </c>
      <c r="H441" s="76" t="s">
        <v>1944</v>
      </c>
      <c r="I441" s="76">
        <v>7743457.0</v>
      </c>
      <c r="J441" s="76">
        <v>1.0</v>
      </c>
      <c r="K441" s="76" t="s">
        <v>9</v>
      </c>
    </row>
    <row r="442">
      <c r="A442" s="95" t="s">
        <v>14795</v>
      </c>
      <c r="B442" s="76">
        <v>2.6144977E7</v>
      </c>
      <c r="C442" s="76" t="s">
        <v>1725</v>
      </c>
      <c r="D442" s="76">
        <v>3.8861234E7</v>
      </c>
      <c r="E442" s="76" t="s">
        <v>14793</v>
      </c>
      <c r="F442" s="76" t="s">
        <v>178</v>
      </c>
      <c r="G442" s="76">
        <v>23599.0</v>
      </c>
      <c r="H442" s="76" t="s">
        <v>1944</v>
      </c>
      <c r="I442" s="76">
        <v>7743457.0</v>
      </c>
      <c r="J442" s="76">
        <v>1.0</v>
      </c>
      <c r="K442" s="76" t="s">
        <v>9</v>
      </c>
    </row>
    <row r="443">
      <c r="A443" s="95" t="s">
        <v>14796</v>
      </c>
      <c r="B443" s="76">
        <v>2.6145018E7</v>
      </c>
      <c r="C443" s="76" t="s">
        <v>1735</v>
      </c>
      <c r="D443" s="76">
        <v>3.8861271E7</v>
      </c>
      <c r="E443" s="76" t="s">
        <v>9688</v>
      </c>
      <c r="F443" s="76" t="s">
        <v>178</v>
      </c>
      <c r="G443" s="76">
        <v>23599.0</v>
      </c>
      <c r="H443" s="76" t="s">
        <v>1944</v>
      </c>
      <c r="I443" s="76">
        <v>7743457.0</v>
      </c>
      <c r="J443" s="76">
        <v>1.0</v>
      </c>
      <c r="K443" s="76" t="s">
        <v>9</v>
      </c>
    </row>
    <row r="444">
      <c r="A444" s="95" t="s">
        <v>14797</v>
      </c>
      <c r="B444" s="76">
        <v>2.6145018E7</v>
      </c>
      <c r="C444" s="76" t="s">
        <v>1732</v>
      </c>
      <c r="D444" s="76">
        <v>3.8861271E7</v>
      </c>
      <c r="E444" s="76" t="s">
        <v>9688</v>
      </c>
      <c r="F444" s="76" t="s">
        <v>178</v>
      </c>
      <c r="G444" s="76">
        <v>23599.0</v>
      </c>
      <c r="H444" s="76" t="s">
        <v>1944</v>
      </c>
      <c r="I444" s="76">
        <v>7743457.0</v>
      </c>
      <c r="J444" s="76">
        <v>1.0</v>
      </c>
      <c r="K444" s="76" t="s">
        <v>9</v>
      </c>
    </row>
    <row r="445">
      <c r="A445" s="95" t="s">
        <v>14798</v>
      </c>
      <c r="B445" s="76">
        <v>2.6145018E7</v>
      </c>
      <c r="C445" s="76" t="s">
        <v>1725</v>
      </c>
      <c r="D445" s="76">
        <v>3.8861271E7</v>
      </c>
      <c r="E445" s="76" t="s">
        <v>9688</v>
      </c>
      <c r="F445" s="76" t="s">
        <v>178</v>
      </c>
      <c r="G445" s="76">
        <v>23599.0</v>
      </c>
      <c r="H445" s="76" t="s">
        <v>1944</v>
      </c>
      <c r="I445" s="76">
        <v>7743457.0</v>
      </c>
      <c r="J445" s="76">
        <v>1.0</v>
      </c>
      <c r="K445" s="76" t="s">
        <v>9</v>
      </c>
    </row>
    <row r="446">
      <c r="A446" s="95" t="s">
        <v>14799</v>
      </c>
      <c r="B446" s="76">
        <v>2.6145023E7</v>
      </c>
      <c r="C446" s="76" t="s">
        <v>1735</v>
      </c>
      <c r="D446" s="76">
        <v>3.8861274E7</v>
      </c>
      <c r="E446" s="76" t="s">
        <v>14800</v>
      </c>
      <c r="F446" s="76" t="s">
        <v>178</v>
      </c>
      <c r="G446" s="76">
        <v>23599.0</v>
      </c>
      <c r="H446" s="76" t="s">
        <v>1944</v>
      </c>
      <c r="I446" s="76">
        <v>7755891.0</v>
      </c>
      <c r="J446" s="76">
        <v>1.0</v>
      </c>
      <c r="K446" s="76" t="s">
        <v>82</v>
      </c>
    </row>
    <row r="447">
      <c r="A447" s="95" t="s">
        <v>14801</v>
      </c>
      <c r="B447" s="76">
        <v>2.6145023E7</v>
      </c>
      <c r="C447" s="76" t="s">
        <v>1732</v>
      </c>
      <c r="D447" s="76">
        <v>3.8861274E7</v>
      </c>
      <c r="E447" s="76" t="s">
        <v>14800</v>
      </c>
      <c r="F447" s="76" t="s">
        <v>178</v>
      </c>
      <c r="G447" s="76">
        <v>23599.0</v>
      </c>
      <c r="H447" s="76" t="s">
        <v>1944</v>
      </c>
      <c r="I447" s="76">
        <v>7755891.0</v>
      </c>
      <c r="J447" s="76">
        <v>1.0</v>
      </c>
      <c r="K447" s="76" t="s">
        <v>82</v>
      </c>
    </row>
    <row r="448">
      <c r="A448" s="95" t="s">
        <v>14802</v>
      </c>
      <c r="B448" s="76">
        <v>2.6145023E7</v>
      </c>
      <c r="C448" s="76" t="s">
        <v>1725</v>
      </c>
      <c r="D448" s="76">
        <v>3.8861274E7</v>
      </c>
      <c r="E448" s="76" t="s">
        <v>14800</v>
      </c>
      <c r="F448" s="76" t="s">
        <v>178</v>
      </c>
      <c r="G448" s="76">
        <v>23599.0</v>
      </c>
      <c r="H448" s="76" t="s">
        <v>1944</v>
      </c>
      <c r="I448" s="76">
        <v>7755891.0</v>
      </c>
      <c r="J448" s="76">
        <v>1.0</v>
      </c>
      <c r="K448" s="76" t="s">
        <v>82</v>
      </c>
    </row>
    <row r="449">
      <c r="A449" s="95" t="s">
        <v>14803</v>
      </c>
      <c r="B449" s="76">
        <v>2.6145057E7</v>
      </c>
      <c r="C449" s="76" t="s">
        <v>1735</v>
      </c>
      <c r="D449" s="76">
        <v>3.886147E7</v>
      </c>
      <c r="E449" s="76" t="s">
        <v>14804</v>
      </c>
      <c r="F449" s="76" t="s">
        <v>129</v>
      </c>
      <c r="G449" s="76">
        <v>23598.0</v>
      </c>
      <c r="H449" s="76" t="s">
        <v>1733</v>
      </c>
      <c r="I449" s="76">
        <v>7755891.0</v>
      </c>
      <c r="J449" s="76">
        <v>1.0</v>
      </c>
      <c r="K449" s="76" t="s">
        <v>82</v>
      </c>
    </row>
    <row r="450">
      <c r="A450" s="95" t="s">
        <v>14805</v>
      </c>
      <c r="B450" s="76">
        <v>2.6145057E7</v>
      </c>
      <c r="C450" s="76" t="s">
        <v>1732</v>
      </c>
      <c r="D450" s="76">
        <v>3.886147E7</v>
      </c>
      <c r="E450" s="76" t="s">
        <v>14804</v>
      </c>
      <c r="F450" s="76" t="s">
        <v>129</v>
      </c>
      <c r="G450" s="76">
        <v>23598.0</v>
      </c>
      <c r="H450" s="76" t="s">
        <v>1733</v>
      </c>
      <c r="I450" s="76">
        <v>7755891.0</v>
      </c>
      <c r="J450" s="76">
        <v>1.0</v>
      </c>
      <c r="K450" s="76" t="s">
        <v>82</v>
      </c>
    </row>
    <row r="451">
      <c r="A451" s="95" t="s">
        <v>14806</v>
      </c>
      <c r="B451" s="76">
        <v>2.6145057E7</v>
      </c>
      <c r="C451" s="76" t="s">
        <v>1725</v>
      </c>
      <c r="D451" s="76">
        <v>3.886147E7</v>
      </c>
      <c r="E451" s="76" t="s">
        <v>14804</v>
      </c>
      <c r="F451" s="76" t="s">
        <v>129</v>
      </c>
      <c r="G451" s="76">
        <v>23598.0</v>
      </c>
      <c r="H451" s="76" t="s">
        <v>1733</v>
      </c>
      <c r="I451" s="76">
        <v>7755891.0</v>
      </c>
      <c r="J451" s="76">
        <v>1.0</v>
      </c>
      <c r="K451" s="76" t="s">
        <v>82</v>
      </c>
    </row>
    <row r="452">
      <c r="A452" s="95" t="s">
        <v>14807</v>
      </c>
      <c r="B452" s="76">
        <v>2.6145072E7</v>
      </c>
      <c r="C452" s="76" t="s">
        <v>1735</v>
      </c>
      <c r="D452" s="76">
        <v>3.8861487E7</v>
      </c>
      <c r="E452" s="76" t="s">
        <v>14808</v>
      </c>
      <c r="F452" s="76" t="s">
        <v>132</v>
      </c>
      <c r="G452" s="76">
        <v>24379.0</v>
      </c>
      <c r="H452" s="76" t="s">
        <v>1779</v>
      </c>
      <c r="I452" s="76">
        <v>7743457.0</v>
      </c>
      <c r="J452" s="76">
        <v>1.0</v>
      </c>
      <c r="K452" s="76" t="s">
        <v>9</v>
      </c>
    </row>
    <row r="453">
      <c r="A453" s="95" t="s">
        <v>14809</v>
      </c>
      <c r="B453" s="76">
        <v>2.6145072E7</v>
      </c>
      <c r="C453" s="76" t="s">
        <v>1732</v>
      </c>
      <c r="D453" s="76">
        <v>3.8861487E7</v>
      </c>
      <c r="E453" s="76" t="s">
        <v>14808</v>
      </c>
      <c r="F453" s="76" t="s">
        <v>132</v>
      </c>
      <c r="G453" s="76">
        <v>24379.0</v>
      </c>
      <c r="H453" s="76" t="s">
        <v>1779</v>
      </c>
      <c r="I453" s="76">
        <v>7743457.0</v>
      </c>
      <c r="J453" s="76">
        <v>1.0</v>
      </c>
      <c r="K453" s="76" t="s">
        <v>9</v>
      </c>
    </row>
    <row r="454">
      <c r="A454" s="95" t="s">
        <v>14810</v>
      </c>
      <c r="B454" s="76">
        <v>2.6145072E7</v>
      </c>
      <c r="C454" s="76" t="s">
        <v>1725</v>
      </c>
      <c r="D454" s="76">
        <v>3.8861487E7</v>
      </c>
      <c r="E454" s="76" t="s">
        <v>14808</v>
      </c>
      <c r="F454" s="76" t="s">
        <v>132</v>
      </c>
      <c r="G454" s="76">
        <v>24379.0</v>
      </c>
      <c r="H454" s="76" t="s">
        <v>1779</v>
      </c>
      <c r="I454" s="76">
        <v>7743457.0</v>
      </c>
      <c r="J454" s="76">
        <v>1.0</v>
      </c>
      <c r="K454" s="76" t="s">
        <v>9</v>
      </c>
    </row>
    <row r="455">
      <c r="A455" s="95" t="s">
        <v>14811</v>
      </c>
      <c r="B455" s="76">
        <v>2.6145135E7</v>
      </c>
      <c r="C455" s="76" t="s">
        <v>1735</v>
      </c>
      <c r="D455" s="76">
        <v>3.8861642E7</v>
      </c>
      <c r="E455" s="76" t="s">
        <v>8437</v>
      </c>
      <c r="F455" s="76" t="s">
        <v>132</v>
      </c>
      <c r="G455" s="76">
        <v>24379.0</v>
      </c>
      <c r="H455" s="76" t="s">
        <v>1779</v>
      </c>
      <c r="I455" s="76">
        <v>7743457.0</v>
      </c>
      <c r="J455" s="76">
        <v>1.0</v>
      </c>
      <c r="K455" s="76" t="s">
        <v>9</v>
      </c>
    </row>
    <row r="456">
      <c r="A456" s="95" t="s">
        <v>14812</v>
      </c>
      <c r="B456" s="76">
        <v>2.6145135E7</v>
      </c>
      <c r="C456" s="76" t="s">
        <v>1732</v>
      </c>
      <c r="D456" s="76">
        <v>3.8861642E7</v>
      </c>
      <c r="E456" s="76" t="s">
        <v>8437</v>
      </c>
      <c r="F456" s="76" t="s">
        <v>132</v>
      </c>
      <c r="G456" s="76">
        <v>24379.0</v>
      </c>
      <c r="H456" s="76" t="s">
        <v>1779</v>
      </c>
      <c r="I456" s="76">
        <v>7743457.0</v>
      </c>
      <c r="J456" s="76">
        <v>1.0</v>
      </c>
      <c r="K456" s="76" t="s">
        <v>9</v>
      </c>
    </row>
    <row r="457">
      <c r="A457" s="95" t="s">
        <v>14813</v>
      </c>
      <c r="B457" s="76">
        <v>2.6145135E7</v>
      </c>
      <c r="C457" s="76" t="s">
        <v>1725</v>
      </c>
      <c r="D457" s="76">
        <v>3.8861642E7</v>
      </c>
      <c r="E457" s="76" t="s">
        <v>8437</v>
      </c>
      <c r="F457" s="76" t="s">
        <v>132</v>
      </c>
      <c r="G457" s="76">
        <v>24379.0</v>
      </c>
      <c r="H457" s="76" t="s">
        <v>1779</v>
      </c>
      <c r="I457" s="76">
        <v>7743457.0</v>
      </c>
      <c r="J457" s="76">
        <v>1.0</v>
      </c>
      <c r="K457" s="76" t="s">
        <v>9</v>
      </c>
    </row>
    <row r="458">
      <c r="A458" s="95" t="s">
        <v>14814</v>
      </c>
      <c r="B458" s="76">
        <v>2.6145138E7</v>
      </c>
      <c r="C458" s="76" t="s">
        <v>1735</v>
      </c>
      <c r="D458" s="76">
        <v>3.886165E7</v>
      </c>
      <c r="E458" s="76" t="s">
        <v>14815</v>
      </c>
      <c r="F458" s="76" t="s">
        <v>178</v>
      </c>
      <c r="G458" s="76">
        <v>24379.0</v>
      </c>
      <c r="H458" s="76" t="s">
        <v>1779</v>
      </c>
      <c r="I458" s="76">
        <v>7743457.0</v>
      </c>
      <c r="J458" s="76">
        <v>1.0</v>
      </c>
      <c r="K458" s="76" t="s">
        <v>9</v>
      </c>
    </row>
    <row r="459">
      <c r="A459" s="95" t="s">
        <v>14816</v>
      </c>
      <c r="B459" s="76">
        <v>2.6145138E7</v>
      </c>
      <c r="C459" s="76" t="s">
        <v>1732</v>
      </c>
      <c r="D459" s="76">
        <v>3.886165E7</v>
      </c>
      <c r="E459" s="76" t="s">
        <v>14815</v>
      </c>
      <c r="F459" s="76" t="s">
        <v>178</v>
      </c>
      <c r="G459" s="76">
        <v>24379.0</v>
      </c>
      <c r="H459" s="76" t="s">
        <v>1779</v>
      </c>
      <c r="I459" s="76">
        <v>7743457.0</v>
      </c>
      <c r="J459" s="76">
        <v>1.0</v>
      </c>
      <c r="K459" s="76" t="s">
        <v>9</v>
      </c>
    </row>
    <row r="460">
      <c r="A460" s="95" t="s">
        <v>14817</v>
      </c>
      <c r="B460" s="76">
        <v>2.6145138E7</v>
      </c>
      <c r="C460" s="76" t="s">
        <v>1725</v>
      </c>
      <c r="D460" s="76">
        <v>3.886165E7</v>
      </c>
      <c r="E460" s="76" t="s">
        <v>14815</v>
      </c>
      <c r="F460" s="76" t="s">
        <v>178</v>
      </c>
      <c r="G460" s="76">
        <v>24379.0</v>
      </c>
      <c r="H460" s="76" t="s">
        <v>1779</v>
      </c>
      <c r="I460" s="76">
        <v>7743457.0</v>
      </c>
      <c r="J460" s="76">
        <v>1.0</v>
      </c>
      <c r="K460" s="76" t="s">
        <v>9</v>
      </c>
    </row>
    <row r="461">
      <c r="A461" s="95" t="s">
        <v>14818</v>
      </c>
      <c r="B461" s="76">
        <v>2.6145238E7</v>
      </c>
      <c r="C461" s="76" t="s">
        <v>1735</v>
      </c>
      <c r="D461" s="76">
        <v>3.886174E7</v>
      </c>
      <c r="E461" s="76" t="s">
        <v>6658</v>
      </c>
      <c r="F461" s="76" t="s">
        <v>178</v>
      </c>
      <c r="G461" s="76">
        <v>24379.0</v>
      </c>
      <c r="H461" s="76" t="s">
        <v>1779</v>
      </c>
      <c r="I461" s="76">
        <v>7743457.0</v>
      </c>
      <c r="J461" s="76">
        <v>1.0</v>
      </c>
      <c r="K461" s="76" t="s">
        <v>9</v>
      </c>
    </row>
    <row r="462">
      <c r="A462" s="95" t="s">
        <v>14819</v>
      </c>
      <c r="B462" s="76">
        <v>2.6145238E7</v>
      </c>
      <c r="C462" s="76" t="s">
        <v>1732</v>
      </c>
      <c r="D462" s="76">
        <v>3.886174E7</v>
      </c>
      <c r="E462" s="76" t="s">
        <v>6658</v>
      </c>
      <c r="F462" s="76" t="s">
        <v>178</v>
      </c>
      <c r="G462" s="76">
        <v>24379.0</v>
      </c>
      <c r="H462" s="76" t="s">
        <v>1779</v>
      </c>
      <c r="I462" s="76">
        <v>7743457.0</v>
      </c>
      <c r="J462" s="76">
        <v>1.0</v>
      </c>
      <c r="K462" s="76" t="s">
        <v>9</v>
      </c>
    </row>
    <row r="463">
      <c r="A463" s="95" t="s">
        <v>14820</v>
      </c>
      <c r="B463" s="76">
        <v>2.6145238E7</v>
      </c>
      <c r="C463" s="76" t="s">
        <v>1725</v>
      </c>
      <c r="D463" s="76">
        <v>3.886174E7</v>
      </c>
      <c r="E463" s="76" t="s">
        <v>6658</v>
      </c>
      <c r="F463" s="76" t="s">
        <v>178</v>
      </c>
      <c r="G463" s="76">
        <v>24379.0</v>
      </c>
      <c r="H463" s="76" t="s">
        <v>1779</v>
      </c>
      <c r="I463" s="76">
        <v>7743457.0</v>
      </c>
      <c r="J463" s="76">
        <v>1.0</v>
      </c>
      <c r="K463" s="76" t="s">
        <v>9</v>
      </c>
    </row>
    <row r="464">
      <c r="A464" s="95" t="s">
        <v>14821</v>
      </c>
      <c r="B464" s="76">
        <v>2.6145298E7</v>
      </c>
      <c r="C464" s="76" t="s">
        <v>1735</v>
      </c>
      <c r="D464" s="76">
        <v>3.8861779E7</v>
      </c>
      <c r="E464" s="76" t="s">
        <v>14822</v>
      </c>
      <c r="F464" s="76" t="s">
        <v>132</v>
      </c>
      <c r="G464" s="76">
        <v>24379.0</v>
      </c>
      <c r="H464" s="76" t="s">
        <v>1779</v>
      </c>
      <c r="I464" s="76">
        <v>7743457.0</v>
      </c>
      <c r="J464" s="76">
        <v>1.0</v>
      </c>
      <c r="K464" s="76" t="s">
        <v>9</v>
      </c>
    </row>
    <row r="465">
      <c r="A465" s="95" t="s">
        <v>14823</v>
      </c>
      <c r="B465" s="76">
        <v>2.6145298E7</v>
      </c>
      <c r="C465" s="76" t="s">
        <v>1732</v>
      </c>
      <c r="D465" s="76">
        <v>3.8861779E7</v>
      </c>
      <c r="E465" s="76" t="s">
        <v>14822</v>
      </c>
      <c r="F465" s="76" t="s">
        <v>132</v>
      </c>
      <c r="G465" s="76">
        <v>24379.0</v>
      </c>
      <c r="H465" s="76" t="s">
        <v>1779</v>
      </c>
      <c r="I465" s="76">
        <v>7743457.0</v>
      </c>
      <c r="J465" s="76">
        <v>1.0</v>
      </c>
      <c r="K465" s="76" t="s">
        <v>9</v>
      </c>
    </row>
    <row r="466">
      <c r="A466" s="95" t="s">
        <v>14824</v>
      </c>
      <c r="B466" s="76">
        <v>2.6145298E7</v>
      </c>
      <c r="C466" s="76" t="s">
        <v>1725</v>
      </c>
      <c r="D466" s="76">
        <v>3.8861779E7</v>
      </c>
      <c r="E466" s="76" t="s">
        <v>14822</v>
      </c>
      <c r="F466" s="76" t="s">
        <v>132</v>
      </c>
      <c r="G466" s="76">
        <v>24379.0</v>
      </c>
      <c r="H466" s="76" t="s">
        <v>1779</v>
      </c>
      <c r="I466" s="76">
        <v>7743457.0</v>
      </c>
      <c r="J466" s="76">
        <v>1.0</v>
      </c>
      <c r="K466" s="76" t="s">
        <v>9</v>
      </c>
    </row>
    <row r="467">
      <c r="A467" s="95" t="s">
        <v>14825</v>
      </c>
      <c r="B467" s="76">
        <v>2.6145372E7</v>
      </c>
      <c r="C467" s="76" t="s">
        <v>1735</v>
      </c>
      <c r="D467" s="76">
        <v>3.8861878E7</v>
      </c>
      <c r="E467" s="76" t="s">
        <v>14826</v>
      </c>
      <c r="F467" s="76" t="s">
        <v>129</v>
      </c>
      <c r="G467" s="76">
        <v>22980.0</v>
      </c>
      <c r="H467" s="76" t="s">
        <v>14827</v>
      </c>
      <c r="I467" s="76">
        <v>7743457.0</v>
      </c>
      <c r="J467" s="76">
        <v>1.0</v>
      </c>
      <c r="K467" s="76" t="s">
        <v>9</v>
      </c>
    </row>
    <row r="468">
      <c r="A468" s="95" t="s">
        <v>14828</v>
      </c>
      <c r="B468" s="76">
        <v>2.6145372E7</v>
      </c>
      <c r="C468" s="76" t="s">
        <v>1732</v>
      </c>
      <c r="D468" s="76">
        <v>3.8861878E7</v>
      </c>
      <c r="E468" s="76" t="s">
        <v>14826</v>
      </c>
      <c r="F468" s="76" t="s">
        <v>129</v>
      </c>
      <c r="G468" s="76">
        <v>22980.0</v>
      </c>
      <c r="H468" s="76" t="s">
        <v>14827</v>
      </c>
      <c r="I468" s="76">
        <v>7743457.0</v>
      </c>
      <c r="J468" s="76">
        <v>1.0</v>
      </c>
      <c r="K468" s="76" t="s">
        <v>9</v>
      </c>
    </row>
    <row r="469">
      <c r="A469" s="95" t="s">
        <v>14829</v>
      </c>
      <c r="B469" s="76">
        <v>2.6145372E7</v>
      </c>
      <c r="C469" s="76" t="s">
        <v>1725</v>
      </c>
      <c r="D469" s="76">
        <v>3.8861878E7</v>
      </c>
      <c r="E469" s="76" t="s">
        <v>14826</v>
      </c>
      <c r="F469" s="76" t="s">
        <v>129</v>
      </c>
      <c r="G469" s="76">
        <v>22980.0</v>
      </c>
      <c r="H469" s="76" t="s">
        <v>14827</v>
      </c>
      <c r="I469" s="76">
        <v>7743457.0</v>
      </c>
      <c r="J469" s="76">
        <v>1.0</v>
      </c>
      <c r="K469" s="76" t="s">
        <v>9</v>
      </c>
    </row>
    <row r="470">
      <c r="A470" s="95" t="s">
        <v>14830</v>
      </c>
      <c r="B470" s="76">
        <v>2.6145412E7</v>
      </c>
      <c r="C470" s="76" t="s">
        <v>1735</v>
      </c>
      <c r="D470" s="76">
        <v>3.886191E7</v>
      </c>
      <c r="E470" s="76" t="s">
        <v>14831</v>
      </c>
      <c r="F470" s="76" t="s">
        <v>178</v>
      </c>
      <c r="G470" s="76">
        <v>23263.0</v>
      </c>
      <c r="H470" s="76" t="s">
        <v>14832</v>
      </c>
      <c r="I470" s="76">
        <v>7755891.0</v>
      </c>
      <c r="J470" s="76">
        <v>3.0</v>
      </c>
      <c r="K470" s="76" t="s">
        <v>82</v>
      </c>
    </row>
    <row r="471">
      <c r="A471" s="95" t="s">
        <v>14833</v>
      </c>
      <c r="B471" s="76">
        <v>2.6145412E7</v>
      </c>
      <c r="C471" s="76" t="s">
        <v>1732</v>
      </c>
      <c r="D471" s="76">
        <v>3.886191E7</v>
      </c>
      <c r="E471" s="76" t="s">
        <v>14831</v>
      </c>
      <c r="F471" s="76" t="s">
        <v>178</v>
      </c>
      <c r="G471" s="76">
        <v>23263.0</v>
      </c>
      <c r="H471" s="76" t="s">
        <v>14832</v>
      </c>
      <c r="I471" s="76">
        <v>7755891.0</v>
      </c>
      <c r="J471" s="76">
        <v>3.0</v>
      </c>
      <c r="K471" s="76" t="s">
        <v>82</v>
      </c>
    </row>
    <row r="472">
      <c r="A472" s="95" t="s">
        <v>14834</v>
      </c>
      <c r="B472" s="76">
        <v>2.6145412E7</v>
      </c>
      <c r="C472" s="76" t="s">
        <v>1725</v>
      </c>
      <c r="D472" s="76">
        <v>3.886191E7</v>
      </c>
      <c r="E472" s="76" t="s">
        <v>14831</v>
      </c>
      <c r="F472" s="76" t="s">
        <v>178</v>
      </c>
      <c r="G472" s="76">
        <v>23263.0</v>
      </c>
      <c r="H472" s="76" t="s">
        <v>14832</v>
      </c>
      <c r="I472" s="76">
        <v>7755891.0</v>
      </c>
      <c r="J472" s="76">
        <v>3.0</v>
      </c>
      <c r="K472" s="76" t="s">
        <v>82</v>
      </c>
    </row>
    <row r="473">
      <c r="A473" s="95" t="s">
        <v>14835</v>
      </c>
      <c r="B473" s="76">
        <v>2.6145528E7</v>
      </c>
      <c r="C473" s="76" t="s">
        <v>1735</v>
      </c>
      <c r="D473" s="76">
        <v>3.8862003E7</v>
      </c>
      <c r="E473" s="76" t="s">
        <v>4064</v>
      </c>
      <c r="F473" s="76" t="s">
        <v>132</v>
      </c>
      <c r="G473" s="76">
        <v>23599.0</v>
      </c>
      <c r="H473" s="76" t="s">
        <v>1944</v>
      </c>
      <c r="I473" s="76">
        <v>7743457.0</v>
      </c>
      <c r="J473" s="76">
        <v>1.0</v>
      </c>
      <c r="K473" s="76" t="s">
        <v>9</v>
      </c>
    </row>
    <row r="474">
      <c r="A474" s="95" t="s">
        <v>14836</v>
      </c>
      <c r="B474" s="76">
        <v>2.6145528E7</v>
      </c>
      <c r="C474" s="76" t="s">
        <v>1732</v>
      </c>
      <c r="D474" s="76">
        <v>3.8862003E7</v>
      </c>
      <c r="E474" s="76" t="s">
        <v>4064</v>
      </c>
      <c r="F474" s="76" t="s">
        <v>132</v>
      </c>
      <c r="G474" s="76">
        <v>23599.0</v>
      </c>
      <c r="H474" s="76" t="s">
        <v>1944</v>
      </c>
      <c r="I474" s="76">
        <v>7743457.0</v>
      </c>
      <c r="J474" s="76">
        <v>1.0</v>
      </c>
      <c r="K474" s="76" t="s">
        <v>9</v>
      </c>
    </row>
    <row r="475">
      <c r="A475" s="95" t="s">
        <v>14837</v>
      </c>
      <c r="B475" s="76">
        <v>2.6145528E7</v>
      </c>
      <c r="C475" s="76" t="s">
        <v>1725</v>
      </c>
      <c r="D475" s="76">
        <v>3.8862003E7</v>
      </c>
      <c r="E475" s="76" t="s">
        <v>4064</v>
      </c>
      <c r="F475" s="76" t="s">
        <v>132</v>
      </c>
      <c r="G475" s="76">
        <v>23599.0</v>
      </c>
      <c r="H475" s="76" t="s">
        <v>1944</v>
      </c>
      <c r="I475" s="76">
        <v>7743457.0</v>
      </c>
      <c r="J475" s="76">
        <v>1.0</v>
      </c>
      <c r="K475" s="76" t="s">
        <v>9</v>
      </c>
    </row>
    <row r="476">
      <c r="A476" s="95" t="s">
        <v>14838</v>
      </c>
      <c r="B476" s="76">
        <v>2.6154022E7</v>
      </c>
      <c r="C476" s="76" t="s">
        <v>1735</v>
      </c>
      <c r="D476" s="76">
        <v>3.8889915E7</v>
      </c>
      <c r="E476" s="76" t="s">
        <v>6364</v>
      </c>
      <c r="F476" s="76" t="s">
        <v>178</v>
      </c>
      <c r="G476" s="76">
        <v>23600.0</v>
      </c>
      <c r="H476" s="76" t="s">
        <v>1742</v>
      </c>
      <c r="I476" s="76">
        <v>7755891.0</v>
      </c>
      <c r="J476" s="76">
        <v>1.0</v>
      </c>
      <c r="K476" s="76" t="s">
        <v>82</v>
      </c>
    </row>
    <row r="477">
      <c r="A477" s="95" t="s">
        <v>14839</v>
      </c>
      <c r="B477" s="76">
        <v>2.6154022E7</v>
      </c>
      <c r="C477" s="76" t="s">
        <v>1732</v>
      </c>
      <c r="D477" s="76">
        <v>3.8889915E7</v>
      </c>
      <c r="E477" s="76" t="s">
        <v>6364</v>
      </c>
      <c r="F477" s="76" t="s">
        <v>178</v>
      </c>
      <c r="G477" s="76">
        <v>23600.0</v>
      </c>
      <c r="H477" s="76" t="s">
        <v>1742</v>
      </c>
      <c r="I477" s="76">
        <v>7755891.0</v>
      </c>
      <c r="J477" s="76">
        <v>1.0</v>
      </c>
      <c r="K477" s="76" t="s">
        <v>82</v>
      </c>
    </row>
    <row r="478">
      <c r="A478" s="95" t="s">
        <v>14840</v>
      </c>
      <c r="B478" s="76">
        <v>2.6154022E7</v>
      </c>
      <c r="C478" s="76" t="s">
        <v>1725</v>
      </c>
      <c r="D478" s="76">
        <v>3.8889915E7</v>
      </c>
      <c r="E478" s="76" t="s">
        <v>6364</v>
      </c>
      <c r="F478" s="76" t="s">
        <v>178</v>
      </c>
      <c r="G478" s="76">
        <v>23600.0</v>
      </c>
      <c r="H478" s="76" t="s">
        <v>1742</v>
      </c>
      <c r="I478" s="76">
        <v>7755891.0</v>
      </c>
      <c r="J478" s="76">
        <v>1.0</v>
      </c>
      <c r="K478" s="76" t="s">
        <v>82</v>
      </c>
    </row>
    <row r="479">
      <c r="A479" s="95" t="s">
        <v>14841</v>
      </c>
      <c r="B479" s="76">
        <v>2.6154092E7</v>
      </c>
      <c r="C479" s="76" t="s">
        <v>1735</v>
      </c>
      <c r="D479" s="76">
        <v>3.8890004E7</v>
      </c>
      <c r="E479" s="76" t="s">
        <v>14842</v>
      </c>
      <c r="F479" s="76" t="s">
        <v>178</v>
      </c>
      <c r="G479" s="76">
        <v>24379.0</v>
      </c>
      <c r="H479" s="76" t="s">
        <v>1779</v>
      </c>
      <c r="I479" s="76">
        <v>7755891.0</v>
      </c>
      <c r="J479" s="76">
        <v>1.0</v>
      </c>
      <c r="K479" s="76" t="s">
        <v>82</v>
      </c>
    </row>
    <row r="480">
      <c r="A480" s="95" t="s">
        <v>14843</v>
      </c>
      <c r="B480" s="76">
        <v>2.6154092E7</v>
      </c>
      <c r="C480" s="76" t="s">
        <v>1732</v>
      </c>
      <c r="D480" s="76">
        <v>3.8890004E7</v>
      </c>
      <c r="E480" s="76" t="s">
        <v>14842</v>
      </c>
      <c r="F480" s="76" t="s">
        <v>178</v>
      </c>
      <c r="G480" s="76">
        <v>24379.0</v>
      </c>
      <c r="H480" s="76" t="s">
        <v>1779</v>
      </c>
      <c r="I480" s="76">
        <v>7755891.0</v>
      </c>
      <c r="J480" s="76">
        <v>1.0</v>
      </c>
      <c r="K480" s="76" t="s">
        <v>82</v>
      </c>
    </row>
    <row r="481">
      <c r="A481" s="95" t="s">
        <v>14844</v>
      </c>
      <c r="B481" s="76">
        <v>2.6154092E7</v>
      </c>
      <c r="C481" s="76" t="s">
        <v>1725</v>
      </c>
      <c r="D481" s="76">
        <v>3.8890004E7</v>
      </c>
      <c r="E481" s="76" t="s">
        <v>14842</v>
      </c>
      <c r="F481" s="76" t="s">
        <v>178</v>
      </c>
      <c r="G481" s="76">
        <v>24379.0</v>
      </c>
      <c r="H481" s="76" t="s">
        <v>1779</v>
      </c>
      <c r="I481" s="76">
        <v>7755891.0</v>
      </c>
      <c r="J481" s="76">
        <v>1.0</v>
      </c>
      <c r="K481" s="76" t="s">
        <v>82</v>
      </c>
    </row>
    <row r="482">
      <c r="A482" s="95" t="s">
        <v>14845</v>
      </c>
      <c r="B482" s="76">
        <v>2.615411E7</v>
      </c>
      <c r="C482" s="76" t="s">
        <v>1735</v>
      </c>
      <c r="D482" s="76">
        <v>3.8890033E7</v>
      </c>
      <c r="E482" s="76" t="s">
        <v>14846</v>
      </c>
      <c r="F482" s="76" t="s">
        <v>178</v>
      </c>
      <c r="G482" s="76">
        <v>24379.0</v>
      </c>
      <c r="H482" s="76" t="s">
        <v>1779</v>
      </c>
      <c r="I482" s="76">
        <v>7743457.0</v>
      </c>
      <c r="J482" s="76">
        <v>1.0</v>
      </c>
      <c r="K482" s="76" t="s">
        <v>9</v>
      </c>
    </row>
    <row r="483">
      <c r="A483" s="95" t="s">
        <v>14847</v>
      </c>
      <c r="B483" s="76">
        <v>2.615411E7</v>
      </c>
      <c r="C483" s="76" t="s">
        <v>1732</v>
      </c>
      <c r="D483" s="76">
        <v>3.8890033E7</v>
      </c>
      <c r="E483" s="76" t="s">
        <v>14846</v>
      </c>
      <c r="F483" s="76" t="s">
        <v>178</v>
      </c>
      <c r="G483" s="76">
        <v>24379.0</v>
      </c>
      <c r="H483" s="76" t="s">
        <v>1779</v>
      </c>
      <c r="I483" s="76">
        <v>7743457.0</v>
      </c>
      <c r="J483" s="76">
        <v>1.0</v>
      </c>
      <c r="K483" s="76" t="s">
        <v>9</v>
      </c>
    </row>
    <row r="484">
      <c r="A484" s="95" t="s">
        <v>14848</v>
      </c>
      <c r="B484" s="76">
        <v>2.615411E7</v>
      </c>
      <c r="C484" s="76" t="s">
        <v>1725</v>
      </c>
      <c r="D484" s="76">
        <v>3.8890033E7</v>
      </c>
      <c r="E484" s="76" t="s">
        <v>14846</v>
      </c>
      <c r="F484" s="76" t="s">
        <v>178</v>
      </c>
      <c r="G484" s="76">
        <v>24379.0</v>
      </c>
      <c r="H484" s="76" t="s">
        <v>1779</v>
      </c>
      <c r="I484" s="76">
        <v>7743457.0</v>
      </c>
      <c r="J484" s="76">
        <v>1.0</v>
      </c>
      <c r="K484" s="76" t="s">
        <v>9</v>
      </c>
    </row>
    <row r="485">
      <c r="A485" s="95" t="s">
        <v>14849</v>
      </c>
      <c r="B485" s="76">
        <v>2.6154114E7</v>
      </c>
      <c r="C485" s="76" t="s">
        <v>1735</v>
      </c>
      <c r="D485" s="76">
        <v>3.8890036E7</v>
      </c>
      <c r="E485" s="76" t="s">
        <v>6236</v>
      </c>
      <c r="F485" s="76" t="s">
        <v>178</v>
      </c>
      <c r="G485" s="76">
        <v>24379.0</v>
      </c>
      <c r="H485" s="76" t="s">
        <v>1779</v>
      </c>
      <c r="I485" s="76">
        <v>7743457.0</v>
      </c>
      <c r="J485" s="76">
        <v>1.0</v>
      </c>
      <c r="K485" s="76" t="s">
        <v>9</v>
      </c>
    </row>
    <row r="486">
      <c r="A486" s="95" t="s">
        <v>14850</v>
      </c>
      <c r="B486" s="76">
        <v>2.6154114E7</v>
      </c>
      <c r="C486" s="76" t="s">
        <v>1732</v>
      </c>
      <c r="D486" s="76">
        <v>3.8890036E7</v>
      </c>
      <c r="E486" s="76" t="s">
        <v>6236</v>
      </c>
      <c r="F486" s="76" t="s">
        <v>178</v>
      </c>
      <c r="G486" s="76">
        <v>24379.0</v>
      </c>
      <c r="H486" s="76" t="s">
        <v>1779</v>
      </c>
      <c r="I486" s="76">
        <v>7743457.0</v>
      </c>
      <c r="J486" s="76">
        <v>1.0</v>
      </c>
      <c r="K486" s="76" t="s">
        <v>9</v>
      </c>
    </row>
    <row r="487">
      <c r="A487" s="95" t="s">
        <v>14851</v>
      </c>
      <c r="B487" s="76">
        <v>2.6154114E7</v>
      </c>
      <c r="C487" s="76" t="s">
        <v>1725</v>
      </c>
      <c r="D487" s="76">
        <v>3.8890036E7</v>
      </c>
      <c r="E487" s="76" t="s">
        <v>6236</v>
      </c>
      <c r="F487" s="76" t="s">
        <v>178</v>
      </c>
      <c r="G487" s="76">
        <v>24379.0</v>
      </c>
      <c r="H487" s="76" t="s">
        <v>1779</v>
      </c>
      <c r="I487" s="76">
        <v>7743457.0</v>
      </c>
      <c r="J487" s="76">
        <v>1.0</v>
      </c>
      <c r="K487" s="76" t="s">
        <v>9</v>
      </c>
    </row>
    <row r="488">
      <c r="A488" s="95" t="s">
        <v>14852</v>
      </c>
      <c r="B488" s="76">
        <v>2.6154129E7</v>
      </c>
      <c r="C488" s="76" t="s">
        <v>1735</v>
      </c>
      <c r="D488" s="76">
        <v>3.8890078E7</v>
      </c>
      <c r="E488" s="76" t="s">
        <v>14853</v>
      </c>
      <c r="F488" s="76" t="s">
        <v>178</v>
      </c>
      <c r="G488" s="76">
        <v>23600.0</v>
      </c>
      <c r="H488" s="76" t="s">
        <v>1742</v>
      </c>
      <c r="I488" s="76">
        <v>7755891.0</v>
      </c>
      <c r="J488" s="76">
        <v>1.0</v>
      </c>
      <c r="K488" s="76" t="s">
        <v>82</v>
      </c>
    </row>
    <row r="489">
      <c r="A489" s="95" t="s">
        <v>14854</v>
      </c>
      <c r="B489" s="76">
        <v>2.6154129E7</v>
      </c>
      <c r="C489" s="76" t="s">
        <v>1732</v>
      </c>
      <c r="D489" s="76">
        <v>3.8890078E7</v>
      </c>
      <c r="E489" s="76" t="s">
        <v>14853</v>
      </c>
      <c r="F489" s="76" t="s">
        <v>178</v>
      </c>
      <c r="G489" s="76">
        <v>23600.0</v>
      </c>
      <c r="H489" s="76" t="s">
        <v>1742</v>
      </c>
      <c r="I489" s="76">
        <v>7755891.0</v>
      </c>
      <c r="J489" s="76">
        <v>1.0</v>
      </c>
      <c r="K489" s="76" t="s">
        <v>82</v>
      </c>
    </row>
    <row r="490">
      <c r="A490" s="95" t="s">
        <v>14855</v>
      </c>
      <c r="B490" s="76">
        <v>2.6154129E7</v>
      </c>
      <c r="C490" s="76" t="s">
        <v>1725</v>
      </c>
      <c r="D490" s="76">
        <v>3.8890078E7</v>
      </c>
      <c r="E490" s="76" t="s">
        <v>14853</v>
      </c>
      <c r="F490" s="76" t="s">
        <v>178</v>
      </c>
      <c r="G490" s="76">
        <v>23600.0</v>
      </c>
      <c r="H490" s="76" t="s">
        <v>1742</v>
      </c>
      <c r="I490" s="76">
        <v>7755891.0</v>
      </c>
      <c r="J490" s="76">
        <v>1.0</v>
      </c>
      <c r="K490" s="76" t="s">
        <v>82</v>
      </c>
    </row>
    <row r="491">
      <c r="A491" s="95" t="s">
        <v>14856</v>
      </c>
      <c r="B491" s="76">
        <v>2.6154132E7</v>
      </c>
      <c r="C491" s="76" t="s">
        <v>1735</v>
      </c>
      <c r="D491" s="76">
        <v>3.8890083E7</v>
      </c>
      <c r="E491" s="76" t="s">
        <v>9861</v>
      </c>
      <c r="F491" s="76" t="s">
        <v>178</v>
      </c>
      <c r="G491" s="76">
        <v>23600.0</v>
      </c>
      <c r="H491" s="76" t="s">
        <v>1742</v>
      </c>
      <c r="I491" s="76">
        <v>7743457.0</v>
      </c>
      <c r="J491" s="76">
        <v>1.0</v>
      </c>
      <c r="K491" s="76" t="s">
        <v>9</v>
      </c>
    </row>
    <row r="492">
      <c r="A492" s="95" t="s">
        <v>14857</v>
      </c>
      <c r="B492" s="76">
        <v>2.6154132E7</v>
      </c>
      <c r="C492" s="76" t="s">
        <v>1732</v>
      </c>
      <c r="D492" s="76">
        <v>3.8890083E7</v>
      </c>
      <c r="E492" s="76" t="s">
        <v>9861</v>
      </c>
      <c r="F492" s="76" t="s">
        <v>178</v>
      </c>
      <c r="G492" s="76">
        <v>23600.0</v>
      </c>
      <c r="H492" s="76" t="s">
        <v>1742</v>
      </c>
      <c r="I492" s="76">
        <v>7743457.0</v>
      </c>
      <c r="J492" s="76">
        <v>1.0</v>
      </c>
      <c r="K492" s="76" t="s">
        <v>9</v>
      </c>
    </row>
    <row r="493">
      <c r="A493" s="95" t="s">
        <v>14858</v>
      </c>
      <c r="B493" s="76">
        <v>2.6154132E7</v>
      </c>
      <c r="C493" s="76" t="s">
        <v>1725</v>
      </c>
      <c r="D493" s="76">
        <v>3.8890083E7</v>
      </c>
      <c r="E493" s="76" t="s">
        <v>9861</v>
      </c>
      <c r="F493" s="76" t="s">
        <v>178</v>
      </c>
      <c r="G493" s="76">
        <v>23600.0</v>
      </c>
      <c r="H493" s="76" t="s">
        <v>1742</v>
      </c>
      <c r="I493" s="76">
        <v>7743457.0</v>
      </c>
      <c r="J493" s="76">
        <v>1.0</v>
      </c>
      <c r="K493" s="76" t="s">
        <v>9</v>
      </c>
    </row>
    <row r="494">
      <c r="A494" s="95" t="s">
        <v>14859</v>
      </c>
      <c r="B494" s="76">
        <v>2.6154139E7</v>
      </c>
      <c r="C494" s="76" t="s">
        <v>1735</v>
      </c>
      <c r="D494" s="76">
        <v>3.8890093E7</v>
      </c>
      <c r="E494" s="76" t="s">
        <v>14860</v>
      </c>
      <c r="F494" s="76" t="s">
        <v>178</v>
      </c>
      <c r="G494" s="76">
        <v>24379.0</v>
      </c>
      <c r="H494" s="76" t="s">
        <v>1779</v>
      </c>
      <c r="I494" s="76">
        <v>7755891.0</v>
      </c>
      <c r="J494" s="76">
        <v>1.0</v>
      </c>
      <c r="K494" s="76" t="s">
        <v>82</v>
      </c>
    </row>
    <row r="495">
      <c r="A495" s="95" t="s">
        <v>14861</v>
      </c>
      <c r="B495" s="76">
        <v>2.6154139E7</v>
      </c>
      <c r="C495" s="76" t="s">
        <v>1732</v>
      </c>
      <c r="D495" s="76">
        <v>3.8890093E7</v>
      </c>
      <c r="E495" s="76" t="s">
        <v>14860</v>
      </c>
      <c r="F495" s="76" t="s">
        <v>178</v>
      </c>
      <c r="G495" s="76">
        <v>24379.0</v>
      </c>
      <c r="H495" s="76" t="s">
        <v>1779</v>
      </c>
      <c r="I495" s="76">
        <v>7755891.0</v>
      </c>
      <c r="J495" s="76">
        <v>1.0</v>
      </c>
      <c r="K495" s="76" t="s">
        <v>82</v>
      </c>
    </row>
    <row r="496">
      <c r="A496" s="95" t="s">
        <v>14862</v>
      </c>
      <c r="B496" s="76">
        <v>2.6154139E7</v>
      </c>
      <c r="C496" s="76" t="s">
        <v>1725</v>
      </c>
      <c r="D496" s="76">
        <v>3.8890093E7</v>
      </c>
      <c r="E496" s="76" t="s">
        <v>14860</v>
      </c>
      <c r="F496" s="76" t="s">
        <v>178</v>
      </c>
      <c r="G496" s="76">
        <v>24379.0</v>
      </c>
      <c r="H496" s="76" t="s">
        <v>1779</v>
      </c>
      <c r="I496" s="76">
        <v>7755891.0</v>
      </c>
      <c r="J496" s="76">
        <v>1.0</v>
      </c>
      <c r="K496" s="76" t="s">
        <v>82</v>
      </c>
    </row>
    <row r="497">
      <c r="A497" s="95" t="s">
        <v>14863</v>
      </c>
      <c r="B497" s="76">
        <v>2.6154141E7</v>
      </c>
      <c r="C497" s="76" t="s">
        <v>1735</v>
      </c>
      <c r="D497" s="76">
        <v>3.8890095E7</v>
      </c>
      <c r="E497" s="76" t="s">
        <v>14864</v>
      </c>
      <c r="F497" s="76" t="s">
        <v>178</v>
      </c>
      <c r="G497" s="76">
        <v>23598.0</v>
      </c>
      <c r="H497" s="76" t="s">
        <v>1733</v>
      </c>
      <c r="I497" s="76">
        <v>7743457.0</v>
      </c>
      <c r="J497" s="76">
        <v>1.0</v>
      </c>
      <c r="K497" s="76" t="s">
        <v>9</v>
      </c>
    </row>
    <row r="498">
      <c r="A498" s="95" t="s">
        <v>14865</v>
      </c>
      <c r="B498" s="76">
        <v>2.6154141E7</v>
      </c>
      <c r="C498" s="76" t="s">
        <v>1732</v>
      </c>
      <c r="D498" s="76">
        <v>3.8890095E7</v>
      </c>
      <c r="E498" s="76" t="s">
        <v>14864</v>
      </c>
      <c r="F498" s="76" t="s">
        <v>178</v>
      </c>
      <c r="G498" s="76">
        <v>23598.0</v>
      </c>
      <c r="H498" s="76" t="s">
        <v>1733</v>
      </c>
      <c r="I498" s="76">
        <v>7743457.0</v>
      </c>
      <c r="J498" s="76">
        <v>1.0</v>
      </c>
      <c r="K498" s="76" t="s">
        <v>9</v>
      </c>
    </row>
    <row r="499">
      <c r="A499" s="95" t="s">
        <v>14866</v>
      </c>
      <c r="B499" s="76">
        <v>2.6154141E7</v>
      </c>
      <c r="C499" s="76" t="s">
        <v>1725</v>
      </c>
      <c r="D499" s="76">
        <v>3.8890095E7</v>
      </c>
      <c r="E499" s="76" t="s">
        <v>14864</v>
      </c>
      <c r="F499" s="76" t="s">
        <v>178</v>
      </c>
      <c r="G499" s="76">
        <v>23598.0</v>
      </c>
      <c r="H499" s="76" t="s">
        <v>1733</v>
      </c>
      <c r="I499" s="76">
        <v>7743457.0</v>
      </c>
      <c r="J499" s="76">
        <v>1.0</v>
      </c>
      <c r="K499" s="76" t="s">
        <v>9</v>
      </c>
    </row>
    <row r="500">
      <c r="A500" s="95" t="s">
        <v>14867</v>
      </c>
      <c r="B500" s="76">
        <v>2.6154164E7</v>
      </c>
      <c r="C500" s="76" t="s">
        <v>1735</v>
      </c>
      <c r="D500" s="76">
        <v>3.8890138E7</v>
      </c>
      <c r="E500" s="76" t="s">
        <v>14868</v>
      </c>
      <c r="F500" s="76" t="s">
        <v>178</v>
      </c>
      <c r="G500" s="76">
        <v>23598.0</v>
      </c>
      <c r="H500" s="76" t="s">
        <v>1733</v>
      </c>
      <c r="I500" s="76">
        <v>7743457.0</v>
      </c>
      <c r="J500" s="76">
        <v>1.0</v>
      </c>
      <c r="K500" s="76" t="s">
        <v>9</v>
      </c>
    </row>
    <row r="501">
      <c r="A501" s="95" t="s">
        <v>14869</v>
      </c>
      <c r="B501" s="76">
        <v>2.6154164E7</v>
      </c>
      <c r="C501" s="76" t="s">
        <v>1732</v>
      </c>
      <c r="D501" s="76">
        <v>3.8890138E7</v>
      </c>
      <c r="E501" s="76" t="s">
        <v>14868</v>
      </c>
      <c r="F501" s="76" t="s">
        <v>178</v>
      </c>
      <c r="G501" s="76">
        <v>23598.0</v>
      </c>
      <c r="H501" s="76" t="s">
        <v>1733</v>
      </c>
      <c r="I501" s="76">
        <v>7743457.0</v>
      </c>
      <c r="J501" s="76">
        <v>1.0</v>
      </c>
      <c r="K501" s="76" t="s">
        <v>9</v>
      </c>
    </row>
    <row r="502">
      <c r="A502" s="95" t="s">
        <v>14870</v>
      </c>
      <c r="B502" s="76">
        <v>2.6154164E7</v>
      </c>
      <c r="C502" s="76" t="s">
        <v>1725</v>
      </c>
      <c r="D502" s="76">
        <v>3.8890138E7</v>
      </c>
      <c r="E502" s="76" t="s">
        <v>14868</v>
      </c>
      <c r="F502" s="76" t="s">
        <v>178</v>
      </c>
      <c r="G502" s="76">
        <v>23598.0</v>
      </c>
      <c r="H502" s="76" t="s">
        <v>1733</v>
      </c>
      <c r="I502" s="76">
        <v>7743457.0</v>
      </c>
      <c r="J502" s="76">
        <v>1.0</v>
      </c>
      <c r="K502" s="76" t="s">
        <v>9</v>
      </c>
    </row>
    <row r="503">
      <c r="A503" s="95" t="s">
        <v>14871</v>
      </c>
      <c r="B503" s="76">
        <v>2.6154171E7</v>
      </c>
      <c r="C503" s="76" t="s">
        <v>1735</v>
      </c>
      <c r="D503" s="76">
        <v>3.8890146E7</v>
      </c>
      <c r="E503" s="76" t="s">
        <v>14872</v>
      </c>
      <c r="F503" s="76" t="s">
        <v>178</v>
      </c>
      <c r="G503" s="76">
        <v>23598.0</v>
      </c>
      <c r="H503" s="76" t="s">
        <v>1733</v>
      </c>
      <c r="I503" s="76">
        <v>7743457.0</v>
      </c>
      <c r="J503" s="76">
        <v>1.0</v>
      </c>
      <c r="K503" s="76" t="s">
        <v>9</v>
      </c>
    </row>
    <row r="504">
      <c r="A504" s="95" t="s">
        <v>14873</v>
      </c>
      <c r="B504" s="76">
        <v>2.6154171E7</v>
      </c>
      <c r="C504" s="76" t="s">
        <v>1732</v>
      </c>
      <c r="D504" s="76">
        <v>3.8890146E7</v>
      </c>
      <c r="E504" s="76" t="s">
        <v>14872</v>
      </c>
      <c r="F504" s="76" t="s">
        <v>178</v>
      </c>
      <c r="G504" s="76">
        <v>23598.0</v>
      </c>
      <c r="H504" s="76" t="s">
        <v>1733</v>
      </c>
      <c r="I504" s="76">
        <v>7743457.0</v>
      </c>
      <c r="J504" s="76">
        <v>1.0</v>
      </c>
      <c r="K504" s="76" t="s">
        <v>9</v>
      </c>
    </row>
    <row r="505">
      <c r="A505" s="95" t="s">
        <v>14874</v>
      </c>
      <c r="B505" s="76">
        <v>2.6154171E7</v>
      </c>
      <c r="C505" s="76" t="s">
        <v>1725</v>
      </c>
      <c r="D505" s="76">
        <v>3.8890146E7</v>
      </c>
      <c r="E505" s="76" t="s">
        <v>14872</v>
      </c>
      <c r="F505" s="76" t="s">
        <v>178</v>
      </c>
      <c r="G505" s="76">
        <v>23598.0</v>
      </c>
      <c r="H505" s="76" t="s">
        <v>1733</v>
      </c>
      <c r="I505" s="76">
        <v>7743457.0</v>
      </c>
      <c r="J505" s="76">
        <v>1.0</v>
      </c>
      <c r="K505" s="76" t="s">
        <v>9</v>
      </c>
    </row>
    <row r="506">
      <c r="A506" s="95" t="s">
        <v>14875</v>
      </c>
      <c r="B506" s="76">
        <v>2.6154228E7</v>
      </c>
      <c r="C506" s="76" t="s">
        <v>1735</v>
      </c>
      <c r="D506" s="76">
        <v>3.8890247E7</v>
      </c>
      <c r="E506" s="76" t="s">
        <v>14876</v>
      </c>
      <c r="F506" s="76" t="s">
        <v>178</v>
      </c>
      <c r="G506" s="76">
        <v>23598.0</v>
      </c>
      <c r="H506" s="76" t="s">
        <v>1733</v>
      </c>
      <c r="I506" s="76">
        <v>7755891.0</v>
      </c>
      <c r="J506" s="76">
        <v>2.0</v>
      </c>
      <c r="K506" s="76" t="s">
        <v>82</v>
      </c>
    </row>
    <row r="507">
      <c r="A507" s="95" t="s">
        <v>14877</v>
      </c>
      <c r="B507" s="76">
        <v>2.6154228E7</v>
      </c>
      <c r="C507" s="76" t="s">
        <v>1732</v>
      </c>
      <c r="D507" s="76">
        <v>3.8890247E7</v>
      </c>
      <c r="E507" s="76" t="s">
        <v>14876</v>
      </c>
      <c r="F507" s="76" t="s">
        <v>178</v>
      </c>
      <c r="G507" s="76">
        <v>23598.0</v>
      </c>
      <c r="H507" s="76" t="s">
        <v>1733</v>
      </c>
      <c r="I507" s="76">
        <v>7755891.0</v>
      </c>
      <c r="J507" s="76">
        <v>2.0</v>
      </c>
      <c r="K507" s="76" t="s">
        <v>82</v>
      </c>
    </row>
    <row r="508">
      <c r="A508" s="95" t="s">
        <v>14878</v>
      </c>
      <c r="B508" s="76">
        <v>2.6154228E7</v>
      </c>
      <c r="C508" s="76" t="s">
        <v>1725</v>
      </c>
      <c r="D508" s="76">
        <v>3.8890247E7</v>
      </c>
      <c r="E508" s="76" t="s">
        <v>14876</v>
      </c>
      <c r="F508" s="76" t="s">
        <v>178</v>
      </c>
      <c r="G508" s="76">
        <v>23598.0</v>
      </c>
      <c r="H508" s="76" t="s">
        <v>1733</v>
      </c>
      <c r="I508" s="76">
        <v>7755891.0</v>
      </c>
      <c r="J508" s="76">
        <v>2.0</v>
      </c>
      <c r="K508" s="76" t="s">
        <v>82</v>
      </c>
    </row>
    <row r="509">
      <c r="A509" s="95" t="s">
        <v>14879</v>
      </c>
      <c r="B509" s="76">
        <v>2.6154262E7</v>
      </c>
      <c r="C509" s="76" t="s">
        <v>1735</v>
      </c>
      <c r="D509" s="76">
        <v>3.8890309E7</v>
      </c>
      <c r="E509" s="76" t="s">
        <v>14733</v>
      </c>
      <c r="F509" s="76" t="s">
        <v>178</v>
      </c>
      <c r="G509" s="76">
        <v>23600.0</v>
      </c>
      <c r="H509" s="76" t="s">
        <v>1742</v>
      </c>
      <c r="I509" s="76">
        <v>7743457.0</v>
      </c>
      <c r="J509" s="76">
        <v>1.0</v>
      </c>
      <c r="K509" s="76" t="s">
        <v>9</v>
      </c>
    </row>
    <row r="510">
      <c r="A510" s="95" t="s">
        <v>14880</v>
      </c>
      <c r="B510" s="76">
        <v>2.6154262E7</v>
      </c>
      <c r="C510" s="76" t="s">
        <v>1732</v>
      </c>
      <c r="D510" s="76">
        <v>3.8890309E7</v>
      </c>
      <c r="E510" s="76" t="s">
        <v>14733</v>
      </c>
      <c r="F510" s="76" t="s">
        <v>178</v>
      </c>
      <c r="G510" s="76">
        <v>23600.0</v>
      </c>
      <c r="H510" s="76" t="s">
        <v>1742</v>
      </c>
      <c r="I510" s="76">
        <v>7743457.0</v>
      </c>
      <c r="J510" s="76">
        <v>1.0</v>
      </c>
      <c r="K510" s="76" t="s">
        <v>9</v>
      </c>
    </row>
    <row r="511">
      <c r="A511" s="95" t="s">
        <v>14881</v>
      </c>
      <c r="B511" s="76">
        <v>2.6154262E7</v>
      </c>
      <c r="C511" s="76" t="s">
        <v>1725</v>
      </c>
      <c r="D511" s="76">
        <v>3.8890309E7</v>
      </c>
      <c r="E511" s="76" t="s">
        <v>14733</v>
      </c>
      <c r="F511" s="76" t="s">
        <v>178</v>
      </c>
      <c r="G511" s="76">
        <v>23600.0</v>
      </c>
      <c r="H511" s="76" t="s">
        <v>1742</v>
      </c>
      <c r="I511" s="76">
        <v>7743457.0</v>
      </c>
      <c r="J511" s="76">
        <v>1.0</v>
      </c>
      <c r="K511" s="76" t="s">
        <v>9</v>
      </c>
    </row>
    <row r="512">
      <c r="A512" s="95" t="s">
        <v>14882</v>
      </c>
      <c r="B512" s="76">
        <v>2.6154264E7</v>
      </c>
      <c r="C512" s="76" t="s">
        <v>1735</v>
      </c>
      <c r="D512" s="76">
        <v>3.8890317E7</v>
      </c>
      <c r="E512" s="76" t="s">
        <v>14883</v>
      </c>
      <c r="F512" s="76" t="s">
        <v>178</v>
      </c>
      <c r="G512" s="76">
        <v>24379.0</v>
      </c>
      <c r="H512" s="76" t="s">
        <v>1779</v>
      </c>
      <c r="I512" s="76">
        <v>7743457.0</v>
      </c>
      <c r="J512" s="76">
        <v>1.0</v>
      </c>
      <c r="K512" s="76" t="s">
        <v>9</v>
      </c>
    </row>
    <row r="513">
      <c r="A513" s="95" t="s">
        <v>14884</v>
      </c>
      <c r="B513" s="76">
        <v>2.6154264E7</v>
      </c>
      <c r="C513" s="76" t="s">
        <v>1732</v>
      </c>
      <c r="D513" s="76">
        <v>3.8890317E7</v>
      </c>
      <c r="E513" s="76" t="s">
        <v>14883</v>
      </c>
      <c r="F513" s="76" t="s">
        <v>178</v>
      </c>
      <c r="G513" s="76">
        <v>24379.0</v>
      </c>
      <c r="H513" s="76" t="s">
        <v>1779</v>
      </c>
      <c r="I513" s="76">
        <v>7743457.0</v>
      </c>
      <c r="J513" s="76">
        <v>1.0</v>
      </c>
      <c r="K513" s="76" t="s">
        <v>9</v>
      </c>
    </row>
    <row r="514">
      <c r="A514" s="95" t="s">
        <v>14885</v>
      </c>
      <c r="B514" s="76">
        <v>2.6154264E7</v>
      </c>
      <c r="C514" s="76" t="s">
        <v>1725</v>
      </c>
      <c r="D514" s="76">
        <v>3.8890317E7</v>
      </c>
      <c r="E514" s="76" t="s">
        <v>14883</v>
      </c>
      <c r="F514" s="76" t="s">
        <v>178</v>
      </c>
      <c r="G514" s="76">
        <v>24379.0</v>
      </c>
      <c r="H514" s="76" t="s">
        <v>1779</v>
      </c>
      <c r="I514" s="76">
        <v>7743457.0</v>
      </c>
      <c r="J514" s="76">
        <v>1.0</v>
      </c>
      <c r="K514" s="76" t="s">
        <v>9</v>
      </c>
    </row>
    <row r="515">
      <c r="A515" s="95" t="s">
        <v>14886</v>
      </c>
      <c r="B515" s="76">
        <v>2.6154274E7</v>
      </c>
      <c r="C515" s="76" t="s">
        <v>1735</v>
      </c>
      <c r="D515" s="76">
        <v>3.8890345E7</v>
      </c>
      <c r="E515" s="76" t="s">
        <v>14887</v>
      </c>
      <c r="F515" s="76" t="s">
        <v>178</v>
      </c>
      <c r="G515" s="76">
        <v>24379.0</v>
      </c>
      <c r="H515" s="76" t="s">
        <v>1779</v>
      </c>
      <c r="I515" s="76">
        <v>7755891.0</v>
      </c>
      <c r="J515" s="76">
        <v>1.0</v>
      </c>
      <c r="K515" s="76" t="s">
        <v>82</v>
      </c>
    </row>
    <row r="516">
      <c r="A516" s="95" t="s">
        <v>14888</v>
      </c>
      <c r="B516" s="76">
        <v>2.6154274E7</v>
      </c>
      <c r="C516" s="76" t="s">
        <v>1732</v>
      </c>
      <c r="D516" s="76">
        <v>3.8890345E7</v>
      </c>
      <c r="E516" s="76" t="s">
        <v>14887</v>
      </c>
      <c r="F516" s="76" t="s">
        <v>178</v>
      </c>
      <c r="G516" s="76">
        <v>24379.0</v>
      </c>
      <c r="H516" s="76" t="s">
        <v>1779</v>
      </c>
      <c r="I516" s="76">
        <v>7755891.0</v>
      </c>
      <c r="J516" s="76">
        <v>1.0</v>
      </c>
      <c r="K516" s="76" t="s">
        <v>82</v>
      </c>
    </row>
    <row r="517">
      <c r="A517" s="95" t="s">
        <v>14889</v>
      </c>
      <c r="B517" s="76">
        <v>2.6154274E7</v>
      </c>
      <c r="C517" s="76" t="s">
        <v>1725</v>
      </c>
      <c r="D517" s="76">
        <v>3.8890345E7</v>
      </c>
      <c r="E517" s="76" t="s">
        <v>14887</v>
      </c>
      <c r="F517" s="76" t="s">
        <v>178</v>
      </c>
      <c r="G517" s="76">
        <v>24379.0</v>
      </c>
      <c r="H517" s="76" t="s">
        <v>1779</v>
      </c>
      <c r="I517" s="76">
        <v>7755891.0</v>
      </c>
      <c r="J517" s="76">
        <v>1.0</v>
      </c>
      <c r="K517" s="76" t="s">
        <v>82</v>
      </c>
    </row>
    <row r="518">
      <c r="A518" s="95" t="s">
        <v>14890</v>
      </c>
      <c r="B518" s="76">
        <v>2.6154279E7</v>
      </c>
      <c r="C518" s="76" t="s">
        <v>1735</v>
      </c>
      <c r="D518" s="76">
        <v>3.8890355E7</v>
      </c>
      <c r="E518" s="76" t="s">
        <v>9916</v>
      </c>
      <c r="F518" s="76" t="s">
        <v>178</v>
      </c>
      <c r="G518" s="76">
        <v>23600.0</v>
      </c>
      <c r="H518" s="76" t="s">
        <v>1742</v>
      </c>
      <c r="I518" s="76">
        <v>7743457.0</v>
      </c>
      <c r="J518" s="76">
        <v>1.0</v>
      </c>
      <c r="K518" s="76" t="s">
        <v>9</v>
      </c>
    </row>
    <row r="519">
      <c r="A519" s="95" t="s">
        <v>14891</v>
      </c>
      <c r="B519" s="76">
        <v>2.6154279E7</v>
      </c>
      <c r="C519" s="76" t="s">
        <v>1732</v>
      </c>
      <c r="D519" s="76">
        <v>3.8890355E7</v>
      </c>
      <c r="E519" s="76" t="s">
        <v>9916</v>
      </c>
      <c r="F519" s="76" t="s">
        <v>178</v>
      </c>
      <c r="G519" s="76">
        <v>23600.0</v>
      </c>
      <c r="H519" s="76" t="s">
        <v>1742</v>
      </c>
      <c r="I519" s="76">
        <v>7743457.0</v>
      </c>
      <c r="J519" s="76">
        <v>1.0</v>
      </c>
      <c r="K519" s="76" t="s">
        <v>9</v>
      </c>
    </row>
    <row r="520">
      <c r="A520" s="95" t="s">
        <v>14892</v>
      </c>
      <c r="B520" s="76">
        <v>2.6154279E7</v>
      </c>
      <c r="C520" s="76" t="s">
        <v>1725</v>
      </c>
      <c r="D520" s="76">
        <v>3.8890355E7</v>
      </c>
      <c r="E520" s="76" t="s">
        <v>9916</v>
      </c>
      <c r="F520" s="76" t="s">
        <v>178</v>
      </c>
      <c r="G520" s="76">
        <v>23600.0</v>
      </c>
      <c r="H520" s="76" t="s">
        <v>1742</v>
      </c>
      <c r="I520" s="76">
        <v>7743457.0</v>
      </c>
      <c r="J520" s="76">
        <v>1.0</v>
      </c>
      <c r="K520" s="76" t="s">
        <v>9</v>
      </c>
    </row>
    <row r="521">
      <c r="A521" s="95" t="s">
        <v>14893</v>
      </c>
      <c r="B521" s="76">
        <v>2.6154323E7</v>
      </c>
      <c r="C521" s="76" t="s">
        <v>1735</v>
      </c>
      <c r="D521" s="76">
        <v>3.8890401E7</v>
      </c>
      <c r="E521" s="76" t="s">
        <v>14894</v>
      </c>
      <c r="F521" s="76" t="s">
        <v>178</v>
      </c>
      <c r="G521" s="76">
        <v>24379.0</v>
      </c>
      <c r="H521" s="76" t="s">
        <v>1779</v>
      </c>
      <c r="I521" s="76">
        <v>7743457.0</v>
      </c>
      <c r="J521" s="76">
        <v>1.0</v>
      </c>
      <c r="K521" s="76" t="s">
        <v>9</v>
      </c>
    </row>
    <row r="522">
      <c r="A522" s="95" t="s">
        <v>14895</v>
      </c>
      <c r="B522" s="76">
        <v>2.6154323E7</v>
      </c>
      <c r="C522" s="76" t="s">
        <v>1732</v>
      </c>
      <c r="D522" s="76">
        <v>3.8890401E7</v>
      </c>
      <c r="E522" s="76" t="s">
        <v>14894</v>
      </c>
      <c r="F522" s="76" t="s">
        <v>178</v>
      </c>
      <c r="G522" s="76">
        <v>24379.0</v>
      </c>
      <c r="H522" s="76" t="s">
        <v>1779</v>
      </c>
      <c r="I522" s="76">
        <v>7743457.0</v>
      </c>
      <c r="J522" s="76">
        <v>1.0</v>
      </c>
      <c r="K522" s="76" t="s">
        <v>9</v>
      </c>
    </row>
    <row r="523">
      <c r="A523" s="95" t="s">
        <v>14896</v>
      </c>
      <c r="B523" s="76">
        <v>2.6154323E7</v>
      </c>
      <c r="C523" s="76" t="s">
        <v>1725</v>
      </c>
      <c r="D523" s="76">
        <v>3.8890401E7</v>
      </c>
      <c r="E523" s="76" t="s">
        <v>14894</v>
      </c>
      <c r="F523" s="76" t="s">
        <v>178</v>
      </c>
      <c r="G523" s="76">
        <v>24379.0</v>
      </c>
      <c r="H523" s="76" t="s">
        <v>1779</v>
      </c>
      <c r="I523" s="76">
        <v>7743457.0</v>
      </c>
      <c r="J523" s="76">
        <v>1.0</v>
      </c>
      <c r="K523" s="76" t="s">
        <v>9</v>
      </c>
    </row>
    <row r="524">
      <c r="A524" s="95" t="s">
        <v>14897</v>
      </c>
      <c r="B524" s="76">
        <v>2.6154364E7</v>
      </c>
      <c r="C524" s="76" t="s">
        <v>1735</v>
      </c>
      <c r="D524" s="76">
        <v>3.8890446E7</v>
      </c>
      <c r="E524" s="76" t="s">
        <v>14898</v>
      </c>
      <c r="F524" s="76" t="s">
        <v>178</v>
      </c>
      <c r="G524" s="76">
        <v>24379.0</v>
      </c>
      <c r="H524" s="76" t="s">
        <v>1779</v>
      </c>
      <c r="I524" s="76">
        <v>7743457.0</v>
      </c>
      <c r="J524" s="76">
        <v>1.0</v>
      </c>
      <c r="K524" s="76" t="s">
        <v>9</v>
      </c>
    </row>
    <row r="525">
      <c r="A525" s="95" t="s">
        <v>14899</v>
      </c>
      <c r="B525" s="76">
        <v>2.6154364E7</v>
      </c>
      <c r="C525" s="76" t="s">
        <v>1732</v>
      </c>
      <c r="D525" s="76">
        <v>3.8890446E7</v>
      </c>
      <c r="E525" s="76" t="s">
        <v>14898</v>
      </c>
      <c r="F525" s="76" t="s">
        <v>178</v>
      </c>
      <c r="G525" s="76">
        <v>24379.0</v>
      </c>
      <c r="H525" s="76" t="s">
        <v>1779</v>
      </c>
      <c r="I525" s="76">
        <v>7743457.0</v>
      </c>
      <c r="J525" s="76">
        <v>1.0</v>
      </c>
      <c r="K525" s="76" t="s">
        <v>9</v>
      </c>
    </row>
    <row r="526">
      <c r="A526" s="95" t="s">
        <v>14900</v>
      </c>
      <c r="B526" s="76">
        <v>2.6154364E7</v>
      </c>
      <c r="C526" s="76" t="s">
        <v>1725</v>
      </c>
      <c r="D526" s="76">
        <v>3.8890446E7</v>
      </c>
      <c r="E526" s="76" t="s">
        <v>14898</v>
      </c>
      <c r="F526" s="76" t="s">
        <v>178</v>
      </c>
      <c r="G526" s="76">
        <v>24379.0</v>
      </c>
      <c r="H526" s="76" t="s">
        <v>1779</v>
      </c>
      <c r="I526" s="76">
        <v>7743457.0</v>
      </c>
      <c r="J526" s="76">
        <v>1.0</v>
      </c>
      <c r="K526" s="76" t="s">
        <v>9</v>
      </c>
    </row>
    <row r="527">
      <c r="A527" s="95" t="s">
        <v>14901</v>
      </c>
      <c r="B527" s="76">
        <v>2.6154399E7</v>
      </c>
      <c r="C527" s="76" t="s">
        <v>1735</v>
      </c>
      <c r="D527" s="76">
        <v>3.8890517E7</v>
      </c>
      <c r="E527" s="76" t="s">
        <v>14902</v>
      </c>
      <c r="F527" s="76" t="s">
        <v>178</v>
      </c>
      <c r="G527" s="76">
        <v>23598.0</v>
      </c>
      <c r="H527" s="76" t="s">
        <v>1733</v>
      </c>
      <c r="I527" s="76">
        <v>7743457.0</v>
      </c>
      <c r="J527" s="76">
        <v>1.0</v>
      </c>
      <c r="K527" s="76" t="s">
        <v>9</v>
      </c>
    </row>
    <row r="528">
      <c r="A528" s="95" t="s">
        <v>14903</v>
      </c>
      <c r="B528" s="76">
        <v>2.6154399E7</v>
      </c>
      <c r="C528" s="76" t="s">
        <v>1732</v>
      </c>
      <c r="D528" s="76">
        <v>3.8890517E7</v>
      </c>
      <c r="E528" s="76" t="s">
        <v>14902</v>
      </c>
      <c r="F528" s="76" t="s">
        <v>178</v>
      </c>
      <c r="G528" s="76">
        <v>23598.0</v>
      </c>
      <c r="H528" s="76" t="s">
        <v>1733</v>
      </c>
      <c r="I528" s="76">
        <v>7743457.0</v>
      </c>
      <c r="J528" s="76">
        <v>1.0</v>
      </c>
      <c r="K528" s="76" t="s">
        <v>9</v>
      </c>
    </row>
    <row r="529">
      <c r="A529" s="95" t="s">
        <v>14904</v>
      </c>
      <c r="B529" s="76">
        <v>2.6154399E7</v>
      </c>
      <c r="C529" s="76" t="s">
        <v>1725</v>
      </c>
      <c r="D529" s="76">
        <v>3.8890517E7</v>
      </c>
      <c r="E529" s="76" t="s">
        <v>14902</v>
      </c>
      <c r="F529" s="76" t="s">
        <v>178</v>
      </c>
      <c r="G529" s="76">
        <v>23598.0</v>
      </c>
      <c r="H529" s="76" t="s">
        <v>1733</v>
      </c>
      <c r="I529" s="76">
        <v>7743457.0</v>
      </c>
      <c r="J529" s="76">
        <v>1.0</v>
      </c>
      <c r="K529" s="76" t="s">
        <v>9</v>
      </c>
    </row>
    <row r="530">
      <c r="A530" s="95" t="s">
        <v>14905</v>
      </c>
      <c r="B530" s="76">
        <v>2.6154399E7</v>
      </c>
      <c r="C530" s="76" t="s">
        <v>1735</v>
      </c>
      <c r="D530" s="76">
        <v>3.8890517E7</v>
      </c>
      <c r="E530" s="76" t="s">
        <v>14902</v>
      </c>
      <c r="F530" s="76" t="s">
        <v>178</v>
      </c>
      <c r="G530" s="76">
        <v>23598.0</v>
      </c>
      <c r="H530" s="76" t="s">
        <v>1733</v>
      </c>
      <c r="I530" s="76">
        <v>7755891.0</v>
      </c>
      <c r="J530" s="76">
        <v>1.0</v>
      </c>
      <c r="K530" s="76" t="s">
        <v>82</v>
      </c>
    </row>
    <row r="531">
      <c r="A531" s="95" t="s">
        <v>14906</v>
      </c>
      <c r="B531" s="76">
        <v>2.6154399E7</v>
      </c>
      <c r="C531" s="76" t="s">
        <v>1732</v>
      </c>
      <c r="D531" s="76">
        <v>3.8890517E7</v>
      </c>
      <c r="E531" s="76" t="s">
        <v>14902</v>
      </c>
      <c r="F531" s="76" t="s">
        <v>178</v>
      </c>
      <c r="G531" s="76">
        <v>23598.0</v>
      </c>
      <c r="H531" s="76" t="s">
        <v>1733</v>
      </c>
      <c r="I531" s="76">
        <v>7755891.0</v>
      </c>
      <c r="J531" s="76">
        <v>1.0</v>
      </c>
      <c r="K531" s="76" t="s">
        <v>82</v>
      </c>
    </row>
    <row r="532">
      <c r="A532" s="95" t="s">
        <v>14907</v>
      </c>
      <c r="B532" s="76">
        <v>2.6154399E7</v>
      </c>
      <c r="C532" s="76" t="s">
        <v>1725</v>
      </c>
      <c r="D532" s="76">
        <v>3.8890517E7</v>
      </c>
      <c r="E532" s="76" t="s">
        <v>14902</v>
      </c>
      <c r="F532" s="76" t="s">
        <v>178</v>
      </c>
      <c r="G532" s="76">
        <v>23598.0</v>
      </c>
      <c r="H532" s="76" t="s">
        <v>1733</v>
      </c>
      <c r="I532" s="76">
        <v>7755891.0</v>
      </c>
      <c r="J532" s="76">
        <v>1.0</v>
      </c>
      <c r="K532" s="76" t="s">
        <v>82</v>
      </c>
    </row>
    <row r="533">
      <c r="A533" s="95" t="s">
        <v>14908</v>
      </c>
      <c r="B533" s="76">
        <v>2.6154455E7</v>
      </c>
      <c r="C533" s="76" t="s">
        <v>1735</v>
      </c>
      <c r="D533" s="76">
        <v>3.8890586E7</v>
      </c>
      <c r="E533" s="76" t="s">
        <v>5452</v>
      </c>
      <c r="F533" s="76" t="s">
        <v>178</v>
      </c>
      <c r="G533" s="76">
        <v>23598.0</v>
      </c>
      <c r="H533" s="76" t="s">
        <v>1733</v>
      </c>
      <c r="I533" s="76">
        <v>7743457.0</v>
      </c>
      <c r="J533" s="76">
        <v>1.0</v>
      </c>
      <c r="K533" s="76" t="s">
        <v>9</v>
      </c>
    </row>
    <row r="534">
      <c r="A534" s="95" t="s">
        <v>14909</v>
      </c>
      <c r="B534" s="76">
        <v>2.6154455E7</v>
      </c>
      <c r="C534" s="76" t="s">
        <v>1732</v>
      </c>
      <c r="D534" s="76">
        <v>3.8890586E7</v>
      </c>
      <c r="E534" s="76" t="s">
        <v>5452</v>
      </c>
      <c r="F534" s="76" t="s">
        <v>178</v>
      </c>
      <c r="G534" s="76">
        <v>23598.0</v>
      </c>
      <c r="H534" s="76" t="s">
        <v>1733</v>
      </c>
      <c r="I534" s="76">
        <v>7743457.0</v>
      </c>
      <c r="J534" s="76">
        <v>1.0</v>
      </c>
      <c r="K534" s="76" t="s">
        <v>9</v>
      </c>
    </row>
    <row r="535">
      <c r="A535" s="95" t="s">
        <v>14910</v>
      </c>
      <c r="B535" s="76">
        <v>2.6154455E7</v>
      </c>
      <c r="C535" s="76" t="s">
        <v>1725</v>
      </c>
      <c r="D535" s="76">
        <v>3.8890586E7</v>
      </c>
      <c r="E535" s="76" t="s">
        <v>5452</v>
      </c>
      <c r="F535" s="76" t="s">
        <v>178</v>
      </c>
      <c r="G535" s="76">
        <v>23598.0</v>
      </c>
      <c r="H535" s="76" t="s">
        <v>1733</v>
      </c>
      <c r="I535" s="76">
        <v>7743457.0</v>
      </c>
      <c r="J535" s="76">
        <v>1.0</v>
      </c>
      <c r="K535" s="76" t="s">
        <v>9</v>
      </c>
    </row>
    <row r="536">
      <c r="A536" s="95" t="s">
        <v>14911</v>
      </c>
      <c r="B536" s="76">
        <v>2.6154465E7</v>
      </c>
      <c r="C536" s="76" t="s">
        <v>1735</v>
      </c>
      <c r="D536" s="76">
        <v>3.8890613E7</v>
      </c>
      <c r="E536" s="76" t="s">
        <v>14912</v>
      </c>
      <c r="F536" s="76" t="s">
        <v>178</v>
      </c>
      <c r="G536" s="76">
        <v>23600.0</v>
      </c>
      <c r="H536" s="76" t="s">
        <v>1742</v>
      </c>
      <c r="I536" s="76">
        <v>7743457.0</v>
      </c>
      <c r="J536" s="76">
        <v>1.0</v>
      </c>
      <c r="K536" s="76" t="s">
        <v>9</v>
      </c>
    </row>
    <row r="537">
      <c r="A537" s="95" t="s">
        <v>14913</v>
      </c>
      <c r="B537" s="76">
        <v>2.6154465E7</v>
      </c>
      <c r="C537" s="76" t="s">
        <v>1732</v>
      </c>
      <c r="D537" s="76">
        <v>3.8890613E7</v>
      </c>
      <c r="E537" s="76" t="s">
        <v>14912</v>
      </c>
      <c r="F537" s="76" t="s">
        <v>178</v>
      </c>
      <c r="G537" s="76">
        <v>23600.0</v>
      </c>
      <c r="H537" s="76" t="s">
        <v>1742</v>
      </c>
      <c r="I537" s="76">
        <v>7743457.0</v>
      </c>
      <c r="J537" s="76">
        <v>1.0</v>
      </c>
      <c r="K537" s="76" t="s">
        <v>9</v>
      </c>
    </row>
    <row r="538">
      <c r="A538" s="95" t="s">
        <v>14914</v>
      </c>
      <c r="B538" s="76">
        <v>2.6154465E7</v>
      </c>
      <c r="C538" s="76" t="s">
        <v>1725</v>
      </c>
      <c r="D538" s="76">
        <v>3.8890613E7</v>
      </c>
      <c r="E538" s="76" t="s">
        <v>14912</v>
      </c>
      <c r="F538" s="76" t="s">
        <v>178</v>
      </c>
      <c r="G538" s="76">
        <v>23600.0</v>
      </c>
      <c r="H538" s="76" t="s">
        <v>1742</v>
      </c>
      <c r="I538" s="76">
        <v>7743457.0</v>
      </c>
      <c r="J538" s="76">
        <v>1.0</v>
      </c>
      <c r="K538" s="76" t="s">
        <v>9</v>
      </c>
    </row>
    <row r="539">
      <c r="A539" s="95" t="s">
        <v>14915</v>
      </c>
      <c r="B539" s="76">
        <v>2.6154555E7</v>
      </c>
      <c r="C539" s="76" t="s">
        <v>1735</v>
      </c>
      <c r="D539" s="76">
        <v>3.8890724E7</v>
      </c>
      <c r="E539" s="76" t="s">
        <v>14916</v>
      </c>
      <c r="F539" s="76" t="s">
        <v>178</v>
      </c>
      <c r="G539" s="76">
        <v>23600.0</v>
      </c>
      <c r="H539" s="76" t="s">
        <v>1742</v>
      </c>
      <c r="I539" s="76">
        <v>7743457.0</v>
      </c>
      <c r="J539" s="76">
        <v>1.0</v>
      </c>
      <c r="K539" s="76" t="s">
        <v>9</v>
      </c>
    </row>
    <row r="540">
      <c r="A540" s="95" t="s">
        <v>14917</v>
      </c>
      <c r="B540" s="76">
        <v>2.6154555E7</v>
      </c>
      <c r="C540" s="76" t="s">
        <v>1732</v>
      </c>
      <c r="D540" s="76">
        <v>3.8890724E7</v>
      </c>
      <c r="E540" s="76" t="s">
        <v>14916</v>
      </c>
      <c r="F540" s="76" t="s">
        <v>178</v>
      </c>
      <c r="G540" s="76">
        <v>23600.0</v>
      </c>
      <c r="H540" s="76" t="s">
        <v>1742</v>
      </c>
      <c r="I540" s="76">
        <v>7743457.0</v>
      </c>
      <c r="J540" s="76">
        <v>1.0</v>
      </c>
      <c r="K540" s="76" t="s">
        <v>9</v>
      </c>
    </row>
    <row r="541">
      <c r="A541" s="95" t="s">
        <v>14918</v>
      </c>
      <c r="B541" s="76">
        <v>2.6154555E7</v>
      </c>
      <c r="C541" s="76" t="s">
        <v>1725</v>
      </c>
      <c r="D541" s="76">
        <v>3.8890724E7</v>
      </c>
      <c r="E541" s="76" t="s">
        <v>14916</v>
      </c>
      <c r="F541" s="76" t="s">
        <v>178</v>
      </c>
      <c r="G541" s="76">
        <v>23600.0</v>
      </c>
      <c r="H541" s="76" t="s">
        <v>1742</v>
      </c>
      <c r="I541" s="76">
        <v>7743457.0</v>
      </c>
      <c r="J541" s="76">
        <v>1.0</v>
      </c>
      <c r="K541" s="76" t="s">
        <v>9</v>
      </c>
    </row>
    <row r="542">
      <c r="A542" s="95" t="s">
        <v>14919</v>
      </c>
      <c r="B542" s="76">
        <v>2.6154581E7</v>
      </c>
      <c r="C542" s="76" t="s">
        <v>1735</v>
      </c>
      <c r="D542" s="76">
        <v>3.8890764E7</v>
      </c>
      <c r="E542" s="76" t="s">
        <v>10363</v>
      </c>
      <c r="F542" s="76" t="s">
        <v>178</v>
      </c>
      <c r="G542" s="76">
        <v>24379.0</v>
      </c>
      <c r="H542" s="76" t="s">
        <v>1779</v>
      </c>
      <c r="I542" s="76">
        <v>7743457.0</v>
      </c>
      <c r="J542" s="76">
        <v>2.0</v>
      </c>
      <c r="K542" s="76" t="s">
        <v>9</v>
      </c>
    </row>
    <row r="543">
      <c r="A543" s="95" t="s">
        <v>14920</v>
      </c>
      <c r="B543" s="76">
        <v>2.6154581E7</v>
      </c>
      <c r="C543" s="76" t="s">
        <v>1732</v>
      </c>
      <c r="D543" s="76">
        <v>3.8890764E7</v>
      </c>
      <c r="E543" s="76" t="s">
        <v>10363</v>
      </c>
      <c r="F543" s="76" t="s">
        <v>178</v>
      </c>
      <c r="G543" s="76">
        <v>24379.0</v>
      </c>
      <c r="H543" s="76" t="s">
        <v>1779</v>
      </c>
      <c r="I543" s="76">
        <v>7743457.0</v>
      </c>
      <c r="J543" s="76">
        <v>2.0</v>
      </c>
      <c r="K543" s="76" t="s">
        <v>9</v>
      </c>
    </row>
    <row r="544">
      <c r="A544" s="95" t="s">
        <v>14921</v>
      </c>
      <c r="B544" s="76">
        <v>2.6154581E7</v>
      </c>
      <c r="C544" s="76" t="s">
        <v>1725</v>
      </c>
      <c r="D544" s="76">
        <v>3.8890764E7</v>
      </c>
      <c r="E544" s="76" t="s">
        <v>10363</v>
      </c>
      <c r="F544" s="76" t="s">
        <v>178</v>
      </c>
      <c r="G544" s="76">
        <v>24379.0</v>
      </c>
      <c r="H544" s="76" t="s">
        <v>1779</v>
      </c>
      <c r="I544" s="76">
        <v>7743457.0</v>
      </c>
      <c r="J544" s="76">
        <v>2.0</v>
      </c>
      <c r="K544" s="76" t="s">
        <v>9</v>
      </c>
    </row>
    <row r="545">
      <c r="A545" s="95" t="s">
        <v>14922</v>
      </c>
      <c r="B545" s="76">
        <v>2.6154594E7</v>
      </c>
      <c r="C545" s="76" t="s">
        <v>1735</v>
      </c>
      <c r="D545" s="76">
        <v>3.8890782E7</v>
      </c>
      <c r="E545" s="76" t="s">
        <v>10088</v>
      </c>
      <c r="F545" s="76" t="s">
        <v>178</v>
      </c>
      <c r="G545" s="76">
        <v>23600.0</v>
      </c>
      <c r="H545" s="76" t="s">
        <v>1742</v>
      </c>
      <c r="I545" s="76">
        <v>7755891.0</v>
      </c>
      <c r="J545" s="76">
        <v>1.0</v>
      </c>
      <c r="K545" s="76" t="s">
        <v>82</v>
      </c>
    </row>
    <row r="546">
      <c r="A546" s="95" t="s">
        <v>14923</v>
      </c>
      <c r="B546" s="76">
        <v>2.6154594E7</v>
      </c>
      <c r="C546" s="76" t="s">
        <v>1732</v>
      </c>
      <c r="D546" s="76">
        <v>3.8890782E7</v>
      </c>
      <c r="E546" s="76" t="s">
        <v>10088</v>
      </c>
      <c r="F546" s="76" t="s">
        <v>178</v>
      </c>
      <c r="G546" s="76">
        <v>23600.0</v>
      </c>
      <c r="H546" s="76" t="s">
        <v>1742</v>
      </c>
      <c r="I546" s="76">
        <v>7755891.0</v>
      </c>
      <c r="J546" s="76">
        <v>1.0</v>
      </c>
      <c r="K546" s="76" t="s">
        <v>82</v>
      </c>
    </row>
    <row r="547">
      <c r="A547" s="95" t="s">
        <v>14924</v>
      </c>
      <c r="B547" s="76">
        <v>2.6154594E7</v>
      </c>
      <c r="C547" s="76" t="s">
        <v>1725</v>
      </c>
      <c r="D547" s="76">
        <v>3.8890782E7</v>
      </c>
      <c r="E547" s="76" t="s">
        <v>10088</v>
      </c>
      <c r="F547" s="76" t="s">
        <v>178</v>
      </c>
      <c r="G547" s="76">
        <v>23600.0</v>
      </c>
      <c r="H547" s="76" t="s">
        <v>1742</v>
      </c>
      <c r="I547" s="76">
        <v>7755891.0</v>
      </c>
      <c r="J547" s="76">
        <v>1.0</v>
      </c>
      <c r="K547" s="76" t="s">
        <v>82</v>
      </c>
    </row>
    <row r="548">
      <c r="A548" s="95" t="s">
        <v>14925</v>
      </c>
      <c r="B548" s="76">
        <v>2.6154719E7</v>
      </c>
      <c r="C548" s="76" t="s">
        <v>1735</v>
      </c>
      <c r="D548" s="76">
        <v>3.8890917E7</v>
      </c>
      <c r="E548" s="76" t="s">
        <v>14926</v>
      </c>
      <c r="F548" s="76" t="s">
        <v>178</v>
      </c>
      <c r="G548" s="76">
        <v>23598.0</v>
      </c>
      <c r="H548" s="76" t="s">
        <v>1733</v>
      </c>
      <c r="I548" s="76">
        <v>7755891.0</v>
      </c>
      <c r="J548" s="76">
        <v>1.0</v>
      </c>
      <c r="K548" s="76" t="s">
        <v>82</v>
      </c>
    </row>
    <row r="549">
      <c r="A549" s="95" t="s">
        <v>14927</v>
      </c>
      <c r="B549" s="76">
        <v>2.6154719E7</v>
      </c>
      <c r="C549" s="76" t="s">
        <v>1732</v>
      </c>
      <c r="D549" s="76">
        <v>3.8890917E7</v>
      </c>
      <c r="E549" s="76" t="s">
        <v>14926</v>
      </c>
      <c r="F549" s="76" t="s">
        <v>178</v>
      </c>
      <c r="G549" s="76">
        <v>23598.0</v>
      </c>
      <c r="H549" s="76" t="s">
        <v>1733</v>
      </c>
      <c r="I549" s="76">
        <v>7755891.0</v>
      </c>
      <c r="J549" s="76">
        <v>1.0</v>
      </c>
      <c r="K549" s="76" t="s">
        <v>82</v>
      </c>
    </row>
    <row r="550">
      <c r="A550" s="95" t="s">
        <v>14928</v>
      </c>
      <c r="B550" s="76">
        <v>2.6154719E7</v>
      </c>
      <c r="C550" s="76" t="s">
        <v>1725</v>
      </c>
      <c r="D550" s="76">
        <v>3.8890917E7</v>
      </c>
      <c r="E550" s="76" t="s">
        <v>14926</v>
      </c>
      <c r="F550" s="76" t="s">
        <v>178</v>
      </c>
      <c r="G550" s="76">
        <v>23598.0</v>
      </c>
      <c r="H550" s="76" t="s">
        <v>1733</v>
      </c>
      <c r="I550" s="76">
        <v>7755891.0</v>
      </c>
      <c r="J550" s="76">
        <v>1.0</v>
      </c>
      <c r="K550" s="76" t="s">
        <v>82</v>
      </c>
    </row>
    <row r="551">
      <c r="A551" s="95" t="s">
        <v>14929</v>
      </c>
      <c r="B551" s="76">
        <v>2.6154802E7</v>
      </c>
      <c r="C551" s="76" t="s">
        <v>1735</v>
      </c>
      <c r="D551" s="76">
        <v>3.8891E7</v>
      </c>
      <c r="E551" s="76" t="s">
        <v>6594</v>
      </c>
      <c r="F551" s="76" t="s">
        <v>178</v>
      </c>
      <c r="G551" s="76">
        <v>23598.0</v>
      </c>
      <c r="H551" s="76" t="s">
        <v>1733</v>
      </c>
      <c r="I551" s="76">
        <v>7743457.0</v>
      </c>
      <c r="J551" s="76">
        <v>1.0</v>
      </c>
      <c r="K551" s="76" t="s">
        <v>9</v>
      </c>
    </row>
    <row r="552">
      <c r="A552" s="95" t="s">
        <v>14930</v>
      </c>
      <c r="B552" s="76">
        <v>2.6154802E7</v>
      </c>
      <c r="C552" s="76" t="s">
        <v>1732</v>
      </c>
      <c r="D552" s="76">
        <v>3.8891E7</v>
      </c>
      <c r="E552" s="76" t="s">
        <v>6594</v>
      </c>
      <c r="F552" s="76" t="s">
        <v>178</v>
      </c>
      <c r="G552" s="76">
        <v>23598.0</v>
      </c>
      <c r="H552" s="76" t="s">
        <v>1733</v>
      </c>
      <c r="I552" s="76">
        <v>7743457.0</v>
      </c>
      <c r="J552" s="76">
        <v>1.0</v>
      </c>
      <c r="K552" s="76" t="s">
        <v>9</v>
      </c>
    </row>
    <row r="553">
      <c r="A553" s="95" t="s">
        <v>14931</v>
      </c>
      <c r="B553" s="76">
        <v>2.6154802E7</v>
      </c>
      <c r="C553" s="76" t="s">
        <v>1725</v>
      </c>
      <c r="D553" s="76">
        <v>3.8891E7</v>
      </c>
      <c r="E553" s="76" t="s">
        <v>6594</v>
      </c>
      <c r="F553" s="76" t="s">
        <v>178</v>
      </c>
      <c r="G553" s="76">
        <v>23598.0</v>
      </c>
      <c r="H553" s="76" t="s">
        <v>1733</v>
      </c>
      <c r="I553" s="76">
        <v>7743457.0</v>
      </c>
      <c r="J553" s="76">
        <v>1.0</v>
      </c>
      <c r="K553" s="76" t="s">
        <v>9</v>
      </c>
    </row>
    <row r="554">
      <c r="A554" s="95" t="s">
        <v>14932</v>
      </c>
      <c r="B554" s="76">
        <v>2.6154894E7</v>
      </c>
      <c r="C554" s="76" t="s">
        <v>1735</v>
      </c>
      <c r="D554" s="76">
        <v>3.8891087E7</v>
      </c>
      <c r="E554" s="76" t="s">
        <v>14933</v>
      </c>
      <c r="F554" s="76" t="s">
        <v>178</v>
      </c>
      <c r="G554" s="76">
        <v>23598.0</v>
      </c>
      <c r="H554" s="76" t="s">
        <v>1733</v>
      </c>
      <c r="I554" s="76">
        <v>7743457.0</v>
      </c>
      <c r="J554" s="76">
        <v>1.0</v>
      </c>
      <c r="K554" s="76" t="s">
        <v>9</v>
      </c>
    </row>
    <row r="555">
      <c r="A555" s="95" t="s">
        <v>14934</v>
      </c>
      <c r="B555" s="76">
        <v>2.6154894E7</v>
      </c>
      <c r="C555" s="76" t="s">
        <v>1732</v>
      </c>
      <c r="D555" s="76">
        <v>3.8891087E7</v>
      </c>
      <c r="E555" s="76" t="s">
        <v>14933</v>
      </c>
      <c r="F555" s="76" t="s">
        <v>178</v>
      </c>
      <c r="G555" s="76">
        <v>23598.0</v>
      </c>
      <c r="H555" s="76" t="s">
        <v>1733</v>
      </c>
      <c r="I555" s="76">
        <v>7743457.0</v>
      </c>
      <c r="J555" s="76">
        <v>1.0</v>
      </c>
      <c r="K555" s="76" t="s">
        <v>9</v>
      </c>
    </row>
    <row r="556">
      <c r="A556" s="95" t="s">
        <v>14935</v>
      </c>
      <c r="B556" s="76">
        <v>2.6154894E7</v>
      </c>
      <c r="C556" s="76" t="s">
        <v>1725</v>
      </c>
      <c r="D556" s="76">
        <v>3.8891087E7</v>
      </c>
      <c r="E556" s="76" t="s">
        <v>14933</v>
      </c>
      <c r="F556" s="76" t="s">
        <v>178</v>
      </c>
      <c r="G556" s="76">
        <v>23598.0</v>
      </c>
      <c r="H556" s="76" t="s">
        <v>1733</v>
      </c>
      <c r="I556" s="76">
        <v>7743457.0</v>
      </c>
      <c r="J556" s="76">
        <v>1.0</v>
      </c>
      <c r="K556" s="76" t="s">
        <v>9</v>
      </c>
    </row>
    <row r="557">
      <c r="A557" s="95" t="s">
        <v>14936</v>
      </c>
      <c r="B557" s="76">
        <v>2.6155006E7</v>
      </c>
      <c r="C557" s="76" t="s">
        <v>1735</v>
      </c>
      <c r="D557" s="76">
        <v>3.8891218E7</v>
      </c>
      <c r="E557" s="76" t="s">
        <v>14937</v>
      </c>
      <c r="F557" s="76" t="s">
        <v>178</v>
      </c>
      <c r="G557" s="76">
        <v>24379.0</v>
      </c>
      <c r="H557" s="76" t="s">
        <v>1779</v>
      </c>
      <c r="I557" s="76">
        <v>7755891.0</v>
      </c>
      <c r="J557" s="76">
        <v>2.0</v>
      </c>
      <c r="K557" s="76" t="s">
        <v>82</v>
      </c>
    </row>
    <row r="558">
      <c r="A558" s="95" t="s">
        <v>14938</v>
      </c>
      <c r="B558" s="76">
        <v>2.6155006E7</v>
      </c>
      <c r="C558" s="76" t="s">
        <v>1732</v>
      </c>
      <c r="D558" s="76">
        <v>3.8891218E7</v>
      </c>
      <c r="E558" s="76" t="s">
        <v>14937</v>
      </c>
      <c r="F558" s="76" t="s">
        <v>178</v>
      </c>
      <c r="G558" s="76">
        <v>24379.0</v>
      </c>
      <c r="H558" s="76" t="s">
        <v>1779</v>
      </c>
      <c r="I558" s="76">
        <v>7755891.0</v>
      </c>
      <c r="J558" s="76">
        <v>2.0</v>
      </c>
      <c r="K558" s="76" t="s">
        <v>82</v>
      </c>
    </row>
    <row r="559">
      <c r="A559" s="95" t="s">
        <v>14939</v>
      </c>
      <c r="B559" s="76">
        <v>2.6155006E7</v>
      </c>
      <c r="C559" s="76" t="s">
        <v>1725</v>
      </c>
      <c r="D559" s="76">
        <v>3.8891218E7</v>
      </c>
      <c r="E559" s="76" t="s">
        <v>14937</v>
      </c>
      <c r="F559" s="76" t="s">
        <v>178</v>
      </c>
      <c r="G559" s="76">
        <v>24379.0</v>
      </c>
      <c r="H559" s="76" t="s">
        <v>1779</v>
      </c>
      <c r="I559" s="76">
        <v>7755891.0</v>
      </c>
      <c r="J559" s="76">
        <v>2.0</v>
      </c>
      <c r="K559" s="76" t="s">
        <v>82</v>
      </c>
    </row>
    <row r="560">
      <c r="A560" s="95" t="s">
        <v>14940</v>
      </c>
      <c r="B560" s="76">
        <v>2.6155026E7</v>
      </c>
      <c r="C560" s="76" t="s">
        <v>1735</v>
      </c>
      <c r="D560" s="76">
        <v>3.8891246E7</v>
      </c>
      <c r="E560" s="76" t="s">
        <v>14941</v>
      </c>
      <c r="F560" s="76" t="s">
        <v>178</v>
      </c>
      <c r="G560" s="76">
        <v>23598.0</v>
      </c>
      <c r="H560" s="76" t="s">
        <v>1733</v>
      </c>
      <c r="I560" s="76">
        <v>7755891.0</v>
      </c>
      <c r="J560" s="76">
        <v>4.0</v>
      </c>
      <c r="K560" s="76" t="s">
        <v>82</v>
      </c>
    </row>
    <row r="561">
      <c r="A561" s="95" t="s">
        <v>14942</v>
      </c>
      <c r="B561" s="76">
        <v>2.6155026E7</v>
      </c>
      <c r="C561" s="76" t="s">
        <v>1732</v>
      </c>
      <c r="D561" s="76">
        <v>3.8891246E7</v>
      </c>
      <c r="E561" s="76" t="s">
        <v>14941</v>
      </c>
      <c r="F561" s="76" t="s">
        <v>178</v>
      </c>
      <c r="G561" s="76">
        <v>23598.0</v>
      </c>
      <c r="H561" s="76" t="s">
        <v>1733</v>
      </c>
      <c r="I561" s="76">
        <v>7755891.0</v>
      </c>
      <c r="J561" s="76">
        <v>4.0</v>
      </c>
      <c r="K561" s="76" t="s">
        <v>82</v>
      </c>
    </row>
    <row r="562">
      <c r="A562" s="95" t="s">
        <v>14943</v>
      </c>
      <c r="B562" s="76">
        <v>2.6155026E7</v>
      </c>
      <c r="C562" s="76" t="s">
        <v>1725</v>
      </c>
      <c r="D562" s="76">
        <v>3.8891246E7</v>
      </c>
      <c r="E562" s="76" t="s">
        <v>14941</v>
      </c>
      <c r="F562" s="76" t="s">
        <v>178</v>
      </c>
      <c r="G562" s="76">
        <v>23598.0</v>
      </c>
      <c r="H562" s="76" t="s">
        <v>1733</v>
      </c>
      <c r="I562" s="76">
        <v>7755891.0</v>
      </c>
      <c r="J562" s="76">
        <v>4.0</v>
      </c>
      <c r="K562" s="76" t="s">
        <v>82</v>
      </c>
    </row>
    <row r="563">
      <c r="A563" s="95" t="s">
        <v>14944</v>
      </c>
      <c r="B563" s="76">
        <v>2.6155288E7</v>
      </c>
      <c r="C563" s="76" t="s">
        <v>1735</v>
      </c>
      <c r="D563" s="76">
        <v>3.8891524E7</v>
      </c>
      <c r="E563" s="76" t="s">
        <v>7264</v>
      </c>
      <c r="F563" s="76" t="s">
        <v>178</v>
      </c>
      <c r="G563" s="76">
        <v>23600.0</v>
      </c>
      <c r="H563" s="76" t="s">
        <v>1742</v>
      </c>
      <c r="I563" s="76">
        <v>7743457.0</v>
      </c>
      <c r="J563" s="76">
        <v>1.0</v>
      </c>
      <c r="K563" s="76" t="s">
        <v>9</v>
      </c>
    </row>
    <row r="564">
      <c r="A564" s="95" t="s">
        <v>14945</v>
      </c>
      <c r="B564" s="76">
        <v>2.6155288E7</v>
      </c>
      <c r="C564" s="76" t="s">
        <v>1732</v>
      </c>
      <c r="D564" s="76">
        <v>3.8891524E7</v>
      </c>
      <c r="E564" s="76" t="s">
        <v>7264</v>
      </c>
      <c r="F564" s="76" t="s">
        <v>178</v>
      </c>
      <c r="G564" s="76">
        <v>23600.0</v>
      </c>
      <c r="H564" s="76" t="s">
        <v>1742</v>
      </c>
      <c r="I564" s="76">
        <v>7743457.0</v>
      </c>
      <c r="J564" s="76">
        <v>1.0</v>
      </c>
      <c r="K564" s="76" t="s">
        <v>9</v>
      </c>
    </row>
    <row r="565">
      <c r="A565" s="95" t="s">
        <v>14946</v>
      </c>
      <c r="B565" s="76">
        <v>2.6155288E7</v>
      </c>
      <c r="C565" s="76" t="s">
        <v>1725</v>
      </c>
      <c r="D565" s="76">
        <v>3.8891524E7</v>
      </c>
      <c r="E565" s="76" t="s">
        <v>7264</v>
      </c>
      <c r="F565" s="76" t="s">
        <v>178</v>
      </c>
      <c r="G565" s="76">
        <v>23600.0</v>
      </c>
      <c r="H565" s="76" t="s">
        <v>1742</v>
      </c>
      <c r="I565" s="76">
        <v>7743457.0</v>
      </c>
      <c r="J565" s="76">
        <v>1.0</v>
      </c>
      <c r="K565" s="76" t="s">
        <v>9</v>
      </c>
    </row>
    <row r="566">
      <c r="A566" s="95" t="s">
        <v>14947</v>
      </c>
      <c r="B566" s="76">
        <v>2.6155294E7</v>
      </c>
      <c r="C566" s="76" t="s">
        <v>1735</v>
      </c>
      <c r="D566" s="76">
        <v>3.8891543E7</v>
      </c>
      <c r="E566" s="76" t="s">
        <v>14948</v>
      </c>
      <c r="F566" s="76" t="s">
        <v>178</v>
      </c>
      <c r="G566" s="76">
        <v>23600.0</v>
      </c>
      <c r="H566" s="76" t="s">
        <v>1742</v>
      </c>
      <c r="I566" s="76">
        <v>7755891.0</v>
      </c>
      <c r="J566" s="76">
        <v>1.0</v>
      </c>
      <c r="K566" s="76" t="s">
        <v>82</v>
      </c>
    </row>
    <row r="567">
      <c r="A567" s="95" t="s">
        <v>14949</v>
      </c>
      <c r="B567" s="76">
        <v>2.6155294E7</v>
      </c>
      <c r="C567" s="76" t="s">
        <v>1732</v>
      </c>
      <c r="D567" s="76">
        <v>3.8891543E7</v>
      </c>
      <c r="E567" s="76" t="s">
        <v>14948</v>
      </c>
      <c r="F567" s="76" t="s">
        <v>178</v>
      </c>
      <c r="G567" s="76">
        <v>23600.0</v>
      </c>
      <c r="H567" s="76" t="s">
        <v>1742</v>
      </c>
      <c r="I567" s="76">
        <v>7755891.0</v>
      </c>
      <c r="J567" s="76">
        <v>1.0</v>
      </c>
      <c r="K567" s="76" t="s">
        <v>82</v>
      </c>
    </row>
    <row r="568">
      <c r="A568" s="95" t="s">
        <v>14950</v>
      </c>
      <c r="B568" s="76">
        <v>2.6155294E7</v>
      </c>
      <c r="C568" s="76" t="s">
        <v>1725</v>
      </c>
      <c r="D568" s="76">
        <v>3.8891543E7</v>
      </c>
      <c r="E568" s="76" t="s">
        <v>14948</v>
      </c>
      <c r="F568" s="76" t="s">
        <v>178</v>
      </c>
      <c r="G568" s="76">
        <v>23600.0</v>
      </c>
      <c r="H568" s="76" t="s">
        <v>1742</v>
      </c>
      <c r="I568" s="76">
        <v>7755891.0</v>
      </c>
      <c r="J568" s="76">
        <v>1.0</v>
      </c>
      <c r="K568" s="76" t="s">
        <v>82</v>
      </c>
    </row>
    <row r="569">
      <c r="A569" s="95" t="s">
        <v>14951</v>
      </c>
      <c r="B569" s="76">
        <v>2.6155387E7</v>
      </c>
      <c r="C569" s="76" t="s">
        <v>1735</v>
      </c>
      <c r="D569" s="76">
        <v>3.8891649E7</v>
      </c>
      <c r="E569" s="76" t="s">
        <v>6581</v>
      </c>
      <c r="F569" s="76" t="s">
        <v>178</v>
      </c>
      <c r="G569" s="76">
        <v>24379.0</v>
      </c>
      <c r="H569" s="76" t="s">
        <v>1779</v>
      </c>
      <c r="I569" s="76">
        <v>7755891.0</v>
      </c>
      <c r="J569" s="76">
        <v>1.0</v>
      </c>
      <c r="K569" s="76" t="s">
        <v>82</v>
      </c>
    </row>
    <row r="570">
      <c r="A570" s="95" t="s">
        <v>14952</v>
      </c>
      <c r="B570" s="76">
        <v>2.6155387E7</v>
      </c>
      <c r="C570" s="76" t="s">
        <v>1732</v>
      </c>
      <c r="D570" s="76">
        <v>3.8891649E7</v>
      </c>
      <c r="E570" s="76" t="s">
        <v>6581</v>
      </c>
      <c r="F570" s="76" t="s">
        <v>178</v>
      </c>
      <c r="G570" s="76">
        <v>24379.0</v>
      </c>
      <c r="H570" s="76" t="s">
        <v>1779</v>
      </c>
      <c r="I570" s="76">
        <v>7755891.0</v>
      </c>
      <c r="J570" s="76">
        <v>1.0</v>
      </c>
      <c r="K570" s="76" t="s">
        <v>82</v>
      </c>
    </row>
    <row r="571">
      <c r="A571" s="95" t="s">
        <v>14953</v>
      </c>
      <c r="B571" s="76">
        <v>2.6155387E7</v>
      </c>
      <c r="C571" s="76" t="s">
        <v>1725</v>
      </c>
      <c r="D571" s="76">
        <v>3.8891649E7</v>
      </c>
      <c r="E571" s="76" t="s">
        <v>6581</v>
      </c>
      <c r="F571" s="76" t="s">
        <v>178</v>
      </c>
      <c r="G571" s="76">
        <v>24379.0</v>
      </c>
      <c r="H571" s="76" t="s">
        <v>1779</v>
      </c>
      <c r="I571" s="76">
        <v>7755891.0</v>
      </c>
      <c r="J571" s="76">
        <v>1.0</v>
      </c>
      <c r="K571" s="76" t="s">
        <v>82</v>
      </c>
    </row>
    <row r="572">
      <c r="A572" s="95" t="s">
        <v>14954</v>
      </c>
      <c r="B572" s="76">
        <v>2.6155397E7</v>
      </c>
      <c r="C572" s="76" t="s">
        <v>1735</v>
      </c>
      <c r="D572" s="76">
        <v>3.8891657E7</v>
      </c>
      <c r="E572" s="76" t="s">
        <v>14955</v>
      </c>
      <c r="F572" s="76" t="s">
        <v>178</v>
      </c>
      <c r="G572" s="76">
        <v>23600.0</v>
      </c>
      <c r="H572" s="76" t="s">
        <v>1742</v>
      </c>
      <c r="I572" s="76">
        <v>7743457.0</v>
      </c>
      <c r="J572" s="76">
        <v>1.0</v>
      </c>
      <c r="K572" s="76" t="s">
        <v>9</v>
      </c>
    </row>
    <row r="573">
      <c r="A573" s="95" t="s">
        <v>14956</v>
      </c>
      <c r="B573" s="76">
        <v>2.6155397E7</v>
      </c>
      <c r="C573" s="76" t="s">
        <v>1732</v>
      </c>
      <c r="D573" s="76">
        <v>3.8891657E7</v>
      </c>
      <c r="E573" s="76" t="s">
        <v>14955</v>
      </c>
      <c r="F573" s="76" t="s">
        <v>178</v>
      </c>
      <c r="G573" s="76">
        <v>23600.0</v>
      </c>
      <c r="H573" s="76" t="s">
        <v>1742</v>
      </c>
      <c r="I573" s="76">
        <v>7743457.0</v>
      </c>
      <c r="J573" s="76">
        <v>1.0</v>
      </c>
      <c r="K573" s="76" t="s">
        <v>9</v>
      </c>
    </row>
    <row r="574">
      <c r="A574" s="95" t="s">
        <v>14957</v>
      </c>
      <c r="B574" s="76">
        <v>2.6155397E7</v>
      </c>
      <c r="C574" s="76" t="s">
        <v>1725</v>
      </c>
      <c r="D574" s="76">
        <v>3.8891657E7</v>
      </c>
      <c r="E574" s="76" t="s">
        <v>14955</v>
      </c>
      <c r="F574" s="76" t="s">
        <v>178</v>
      </c>
      <c r="G574" s="76">
        <v>23600.0</v>
      </c>
      <c r="H574" s="76" t="s">
        <v>1742</v>
      </c>
      <c r="I574" s="76">
        <v>7743457.0</v>
      </c>
      <c r="J574" s="76">
        <v>1.0</v>
      </c>
      <c r="K574" s="76" t="s">
        <v>9</v>
      </c>
    </row>
    <row r="575">
      <c r="A575" s="95" t="s">
        <v>14958</v>
      </c>
      <c r="B575" s="76">
        <v>2.6155499E7</v>
      </c>
      <c r="C575" s="76" t="s">
        <v>1735</v>
      </c>
      <c r="D575" s="76">
        <v>3.8891807E7</v>
      </c>
      <c r="E575" s="76" t="s">
        <v>14959</v>
      </c>
      <c r="F575" s="76" t="s">
        <v>178</v>
      </c>
      <c r="G575" s="76">
        <v>24379.0</v>
      </c>
      <c r="H575" s="76" t="s">
        <v>1779</v>
      </c>
      <c r="I575" s="76">
        <v>7755891.0</v>
      </c>
      <c r="J575" s="76">
        <v>4.0</v>
      </c>
      <c r="K575" s="76" t="s">
        <v>82</v>
      </c>
    </row>
    <row r="576">
      <c r="A576" s="95" t="s">
        <v>14960</v>
      </c>
      <c r="B576" s="76">
        <v>2.6155499E7</v>
      </c>
      <c r="C576" s="76" t="s">
        <v>1732</v>
      </c>
      <c r="D576" s="76">
        <v>3.8891807E7</v>
      </c>
      <c r="E576" s="76" t="s">
        <v>14959</v>
      </c>
      <c r="F576" s="76" t="s">
        <v>178</v>
      </c>
      <c r="G576" s="76">
        <v>24379.0</v>
      </c>
      <c r="H576" s="76" t="s">
        <v>1779</v>
      </c>
      <c r="I576" s="76">
        <v>7755891.0</v>
      </c>
      <c r="J576" s="76">
        <v>4.0</v>
      </c>
      <c r="K576" s="76" t="s">
        <v>82</v>
      </c>
    </row>
    <row r="577">
      <c r="A577" s="95" t="s">
        <v>14961</v>
      </c>
      <c r="B577" s="76">
        <v>2.6155499E7</v>
      </c>
      <c r="C577" s="76" t="s">
        <v>1725</v>
      </c>
      <c r="D577" s="76">
        <v>3.8891807E7</v>
      </c>
      <c r="E577" s="76" t="s">
        <v>14959</v>
      </c>
      <c r="F577" s="76" t="s">
        <v>178</v>
      </c>
      <c r="G577" s="76">
        <v>24379.0</v>
      </c>
      <c r="H577" s="76" t="s">
        <v>1779</v>
      </c>
      <c r="I577" s="76">
        <v>7755891.0</v>
      </c>
      <c r="J577" s="76">
        <v>4.0</v>
      </c>
      <c r="K577" s="76" t="s">
        <v>82</v>
      </c>
    </row>
    <row r="578">
      <c r="A578" s="95" t="s">
        <v>14962</v>
      </c>
      <c r="B578" s="76">
        <v>2.6155666E7</v>
      </c>
      <c r="C578" s="76" t="s">
        <v>1735</v>
      </c>
      <c r="D578" s="76">
        <v>3.8891952E7</v>
      </c>
      <c r="E578" s="76" t="s">
        <v>14963</v>
      </c>
      <c r="F578" s="76" t="s">
        <v>178</v>
      </c>
      <c r="G578" s="76">
        <v>23600.0</v>
      </c>
      <c r="H578" s="76" t="s">
        <v>1742</v>
      </c>
      <c r="I578" s="76">
        <v>7755891.0</v>
      </c>
      <c r="J578" s="76">
        <v>1.0</v>
      </c>
      <c r="K578" s="76" t="s">
        <v>82</v>
      </c>
    </row>
    <row r="579">
      <c r="A579" s="95" t="s">
        <v>14964</v>
      </c>
      <c r="B579" s="76">
        <v>2.6155666E7</v>
      </c>
      <c r="C579" s="76" t="s">
        <v>1732</v>
      </c>
      <c r="D579" s="76">
        <v>3.8891952E7</v>
      </c>
      <c r="E579" s="76" t="s">
        <v>14963</v>
      </c>
      <c r="F579" s="76" t="s">
        <v>178</v>
      </c>
      <c r="G579" s="76">
        <v>23600.0</v>
      </c>
      <c r="H579" s="76" t="s">
        <v>1742</v>
      </c>
      <c r="I579" s="76">
        <v>7755891.0</v>
      </c>
      <c r="J579" s="76">
        <v>1.0</v>
      </c>
      <c r="K579" s="76" t="s">
        <v>82</v>
      </c>
    </row>
    <row r="580">
      <c r="A580" s="95" t="s">
        <v>14965</v>
      </c>
      <c r="B580" s="76">
        <v>2.6155666E7</v>
      </c>
      <c r="C580" s="76" t="s">
        <v>1725</v>
      </c>
      <c r="D580" s="76">
        <v>3.8891952E7</v>
      </c>
      <c r="E580" s="76" t="s">
        <v>14963</v>
      </c>
      <c r="F580" s="76" t="s">
        <v>178</v>
      </c>
      <c r="G580" s="76">
        <v>23600.0</v>
      </c>
      <c r="H580" s="76" t="s">
        <v>1742</v>
      </c>
      <c r="I580" s="76">
        <v>7755891.0</v>
      </c>
      <c r="J580" s="76">
        <v>1.0</v>
      </c>
      <c r="K580" s="76" t="s">
        <v>82</v>
      </c>
    </row>
    <row r="581">
      <c r="A581" s="95" t="s">
        <v>14966</v>
      </c>
      <c r="B581" s="76">
        <v>2.6155975E7</v>
      </c>
      <c r="C581" s="76" t="s">
        <v>1735</v>
      </c>
      <c r="D581" s="76">
        <v>3.889228E7</v>
      </c>
      <c r="E581" s="76" t="s">
        <v>8657</v>
      </c>
      <c r="F581" s="76" t="s">
        <v>178</v>
      </c>
      <c r="G581" s="76">
        <v>24379.0</v>
      </c>
      <c r="H581" s="76" t="s">
        <v>1779</v>
      </c>
      <c r="I581" s="76">
        <v>7743457.0</v>
      </c>
      <c r="J581" s="76">
        <v>1.0</v>
      </c>
      <c r="K581" s="76" t="s">
        <v>9</v>
      </c>
    </row>
    <row r="582">
      <c r="A582" s="95" t="s">
        <v>14967</v>
      </c>
      <c r="B582" s="76">
        <v>2.6155975E7</v>
      </c>
      <c r="C582" s="76" t="s">
        <v>1732</v>
      </c>
      <c r="D582" s="76">
        <v>3.889228E7</v>
      </c>
      <c r="E582" s="76" t="s">
        <v>8657</v>
      </c>
      <c r="F582" s="76" t="s">
        <v>178</v>
      </c>
      <c r="G582" s="76">
        <v>24379.0</v>
      </c>
      <c r="H582" s="76" t="s">
        <v>1779</v>
      </c>
      <c r="I582" s="76">
        <v>7743457.0</v>
      </c>
      <c r="J582" s="76">
        <v>1.0</v>
      </c>
      <c r="K582" s="76" t="s">
        <v>9</v>
      </c>
    </row>
    <row r="583">
      <c r="A583" s="95" t="s">
        <v>14968</v>
      </c>
      <c r="B583" s="76">
        <v>2.6155975E7</v>
      </c>
      <c r="C583" s="76" t="s">
        <v>1725</v>
      </c>
      <c r="D583" s="76">
        <v>3.889228E7</v>
      </c>
      <c r="E583" s="76" t="s">
        <v>8657</v>
      </c>
      <c r="F583" s="76" t="s">
        <v>178</v>
      </c>
      <c r="G583" s="76">
        <v>24379.0</v>
      </c>
      <c r="H583" s="76" t="s">
        <v>1779</v>
      </c>
      <c r="I583" s="76">
        <v>7743457.0</v>
      </c>
      <c r="J583" s="76">
        <v>1.0</v>
      </c>
      <c r="K583" s="76" t="s">
        <v>9</v>
      </c>
    </row>
    <row r="584">
      <c r="A584" s="95" t="s">
        <v>14969</v>
      </c>
      <c r="B584" s="76">
        <v>2.6156035E7</v>
      </c>
      <c r="C584" s="76" t="s">
        <v>1735</v>
      </c>
      <c r="D584" s="76">
        <v>3.8892339E7</v>
      </c>
      <c r="E584" s="76" t="s">
        <v>14970</v>
      </c>
      <c r="F584" s="76" t="s">
        <v>830</v>
      </c>
      <c r="G584" s="76">
        <v>23598.0</v>
      </c>
      <c r="H584" s="76" t="s">
        <v>1733</v>
      </c>
      <c r="I584" s="76">
        <v>7743457.0</v>
      </c>
      <c r="J584" s="76">
        <v>1.0</v>
      </c>
      <c r="K584" s="76" t="s">
        <v>9</v>
      </c>
    </row>
    <row r="585">
      <c r="A585" s="95" t="s">
        <v>14971</v>
      </c>
      <c r="B585" s="76">
        <v>2.6156035E7</v>
      </c>
      <c r="C585" s="76" t="s">
        <v>1732</v>
      </c>
      <c r="D585" s="76">
        <v>3.8892339E7</v>
      </c>
      <c r="E585" s="76" t="s">
        <v>14970</v>
      </c>
      <c r="F585" s="76" t="s">
        <v>830</v>
      </c>
      <c r="G585" s="76">
        <v>23598.0</v>
      </c>
      <c r="H585" s="76" t="s">
        <v>1733</v>
      </c>
      <c r="I585" s="76">
        <v>7743457.0</v>
      </c>
      <c r="J585" s="76">
        <v>1.0</v>
      </c>
      <c r="K585" s="76" t="s">
        <v>9</v>
      </c>
    </row>
    <row r="586">
      <c r="A586" s="95" t="s">
        <v>14972</v>
      </c>
      <c r="B586" s="76">
        <v>2.6156035E7</v>
      </c>
      <c r="C586" s="76" t="s">
        <v>1725</v>
      </c>
      <c r="D586" s="76">
        <v>3.8892339E7</v>
      </c>
      <c r="E586" s="76" t="s">
        <v>14970</v>
      </c>
      <c r="F586" s="76" t="s">
        <v>830</v>
      </c>
      <c r="G586" s="76">
        <v>23598.0</v>
      </c>
      <c r="H586" s="76" t="s">
        <v>1733</v>
      </c>
      <c r="I586" s="76">
        <v>7743457.0</v>
      </c>
      <c r="J586" s="76">
        <v>1.0</v>
      </c>
      <c r="K586" s="76" t="s">
        <v>9</v>
      </c>
    </row>
    <row r="587">
      <c r="A587" s="95" t="s">
        <v>14973</v>
      </c>
      <c r="B587" s="76">
        <v>2.6156049E7</v>
      </c>
      <c r="C587" s="76" t="s">
        <v>1735</v>
      </c>
      <c r="D587" s="76">
        <v>3.889236E7</v>
      </c>
      <c r="E587" s="76" t="s">
        <v>7631</v>
      </c>
      <c r="F587" s="76" t="s">
        <v>178</v>
      </c>
      <c r="G587" s="76">
        <v>23600.0</v>
      </c>
      <c r="H587" s="76" t="s">
        <v>1742</v>
      </c>
      <c r="I587" s="76">
        <v>7755891.0</v>
      </c>
      <c r="J587" s="76">
        <v>2.0</v>
      </c>
      <c r="K587" s="76" t="s">
        <v>82</v>
      </c>
    </row>
    <row r="588">
      <c r="A588" s="95" t="s">
        <v>14974</v>
      </c>
      <c r="B588" s="76">
        <v>2.6156049E7</v>
      </c>
      <c r="C588" s="76" t="s">
        <v>1732</v>
      </c>
      <c r="D588" s="76">
        <v>3.889236E7</v>
      </c>
      <c r="E588" s="76" t="s">
        <v>7631</v>
      </c>
      <c r="F588" s="76" t="s">
        <v>178</v>
      </c>
      <c r="G588" s="76">
        <v>23600.0</v>
      </c>
      <c r="H588" s="76" t="s">
        <v>1742</v>
      </c>
      <c r="I588" s="76">
        <v>7755891.0</v>
      </c>
      <c r="J588" s="76">
        <v>2.0</v>
      </c>
      <c r="K588" s="76" t="s">
        <v>82</v>
      </c>
    </row>
    <row r="589">
      <c r="A589" s="95" t="s">
        <v>14975</v>
      </c>
      <c r="B589" s="76">
        <v>2.6156049E7</v>
      </c>
      <c r="C589" s="76" t="s">
        <v>1725</v>
      </c>
      <c r="D589" s="76">
        <v>3.889236E7</v>
      </c>
      <c r="E589" s="76" t="s">
        <v>7631</v>
      </c>
      <c r="F589" s="76" t="s">
        <v>178</v>
      </c>
      <c r="G589" s="76">
        <v>23600.0</v>
      </c>
      <c r="H589" s="76" t="s">
        <v>1742</v>
      </c>
      <c r="I589" s="76">
        <v>7755891.0</v>
      </c>
      <c r="J589" s="76">
        <v>2.0</v>
      </c>
      <c r="K589" s="76" t="s">
        <v>82</v>
      </c>
    </row>
    <row r="590">
      <c r="A590" s="95" t="s">
        <v>14976</v>
      </c>
      <c r="B590" s="76">
        <v>2.6156274E7</v>
      </c>
      <c r="C590" s="76" t="s">
        <v>1735</v>
      </c>
      <c r="D590" s="76">
        <v>3.8892618E7</v>
      </c>
      <c r="E590" s="76" t="s">
        <v>14977</v>
      </c>
      <c r="F590" s="76" t="s">
        <v>178</v>
      </c>
      <c r="G590" s="76">
        <v>24379.0</v>
      </c>
      <c r="H590" s="76" t="s">
        <v>1779</v>
      </c>
      <c r="I590" s="76">
        <v>7743457.0</v>
      </c>
      <c r="J590" s="76">
        <v>1.0</v>
      </c>
      <c r="K590" s="76" t="s">
        <v>9</v>
      </c>
    </row>
    <row r="591">
      <c r="A591" s="95" t="s">
        <v>14978</v>
      </c>
      <c r="B591" s="76">
        <v>2.6156274E7</v>
      </c>
      <c r="C591" s="76" t="s">
        <v>1732</v>
      </c>
      <c r="D591" s="76">
        <v>3.8892618E7</v>
      </c>
      <c r="E591" s="76" t="s">
        <v>14977</v>
      </c>
      <c r="F591" s="76" t="s">
        <v>178</v>
      </c>
      <c r="G591" s="76">
        <v>24379.0</v>
      </c>
      <c r="H591" s="76" t="s">
        <v>1779</v>
      </c>
      <c r="I591" s="76">
        <v>7743457.0</v>
      </c>
      <c r="J591" s="76">
        <v>1.0</v>
      </c>
      <c r="K591" s="76" t="s">
        <v>9</v>
      </c>
    </row>
    <row r="592">
      <c r="A592" s="95" t="s">
        <v>14979</v>
      </c>
      <c r="B592" s="76">
        <v>2.6156274E7</v>
      </c>
      <c r="C592" s="76" t="s">
        <v>1725</v>
      </c>
      <c r="D592" s="76">
        <v>3.8892618E7</v>
      </c>
      <c r="E592" s="76" t="s">
        <v>14977</v>
      </c>
      <c r="F592" s="76" t="s">
        <v>178</v>
      </c>
      <c r="G592" s="76">
        <v>24379.0</v>
      </c>
      <c r="H592" s="76" t="s">
        <v>1779</v>
      </c>
      <c r="I592" s="76">
        <v>7743457.0</v>
      </c>
      <c r="J592" s="76">
        <v>1.0</v>
      </c>
      <c r="K592" s="76" t="s">
        <v>9</v>
      </c>
    </row>
    <row r="593">
      <c r="A593" s="95" t="s">
        <v>14980</v>
      </c>
      <c r="B593" s="76">
        <v>2.6156347E7</v>
      </c>
      <c r="C593" s="76" t="s">
        <v>1735</v>
      </c>
      <c r="D593" s="76">
        <v>3.8892746E7</v>
      </c>
      <c r="E593" s="76" t="s">
        <v>14981</v>
      </c>
      <c r="F593" s="76" t="s">
        <v>178</v>
      </c>
      <c r="G593" s="76">
        <v>23600.0</v>
      </c>
      <c r="H593" s="76" t="s">
        <v>1742</v>
      </c>
      <c r="I593" s="76">
        <v>7743457.0</v>
      </c>
      <c r="J593" s="76">
        <v>1.0</v>
      </c>
      <c r="K593" s="76" t="s">
        <v>9</v>
      </c>
    </row>
    <row r="594">
      <c r="A594" s="95" t="s">
        <v>14982</v>
      </c>
      <c r="B594" s="76">
        <v>2.6156347E7</v>
      </c>
      <c r="C594" s="76" t="s">
        <v>1732</v>
      </c>
      <c r="D594" s="76">
        <v>3.8892746E7</v>
      </c>
      <c r="E594" s="76" t="s">
        <v>14981</v>
      </c>
      <c r="F594" s="76" t="s">
        <v>178</v>
      </c>
      <c r="G594" s="76">
        <v>23600.0</v>
      </c>
      <c r="H594" s="76" t="s">
        <v>1742</v>
      </c>
      <c r="I594" s="76">
        <v>7743457.0</v>
      </c>
      <c r="J594" s="76">
        <v>1.0</v>
      </c>
      <c r="K594" s="76" t="s">
        <v>9</v>
      </c>
    </row>
    <row r="595">
      <c r="A595" s="95" t="s">
        <v>14983</v>
      </c>
      <c r="B595" s="76">
        <v>2.6156347E7</v>
      </c>
      <c r="C595" s="76" t="s">
        <v>1725</v>
      </c>
      <c r="D595" s="76">
        <v>3.8892746E7</v>
      </c>
      <c r="E595" s="76" t="s">
        <v>14981</v>
      </c>
      <c r="F595" s="76" t="s">
        <v>178</v>
      </c>
      <c r="G595" s="76">
        <v>23600.0</v>
      </c>
      <c r="H595" s="76" t="s">
        <v>1742</v>
      </c>
      <c r="I595" s="76">
        <v>7743457.0</v>
      </c>
      <c r="J595" s="76">
        <v>1.0</v>
      </c>
      <c r="K595" s="76" t="s">
        <v>9</v>
      </c>
    </row>
    <row r="596">
      <c r="A596" s="95" t="s">
        <v>14984</v>
      </c>
      <c r="B596" s="76">
        <v>2.615637E7</v>
      </c>
      <c r="C596" s="76" t="s">
        <v>1735</v>
      </c>
      <c r="D596" s="76">
        <v>3.8892769E7</v>
      </c>
      <c r="E596" s="76" t="s">
        <v>14985</v>
      </c>
      <c r="F596" s="76" t="s">
        <v>830</v>
      </c>
      <c r="G596" s="76">
        <v>23598.0</v>
      </c>
      <c r="H596" s="76" t="s">
        <v>1733</v>
      </c>
      <c r="I596" s="76">
        <v>7755891.0</v>
      </c>
      <c r="J596" s="76">
        <v>1.0</v>
      </c>
      <c r="K596" s="76" t="s">
        <v>82</v>
      </c>
    </row>
    <row r="597">
      <c r="A597" s="95" t="s">
        <v>14986</v>
      </c>
      <c r="B597" s="76">
        <v>2.615637E7</v>
      </c>
      <c r="C597" s="76" t="s">
        <v>1732</v>
      </c>
      <c r="D597" s="76">
        <v>3.8892769E7</v>
      </c>
      <c r="E597" s="76" t="s">
        <v>14985</v>
      </c>
      <c r="F597" s="76" t="s">
        <v>830</v>
      </c>
      <c r="G597" s="76">
        <v>23598.0</v>
      </c>
      <c r="H597" s="76" t="s">
        <v>1733</v>
      </c>
      <c r="I597" s="76">
        <v>7755891.0</v>
      </c>
      <c r="J597" s="76">
        <v>1.0</v>
      </c>
      <c r="K597" s="76" t="s">
        <v>82</v>
      </c>
    </row>
    <row r="598">
      <c r="A598" s="95" t="s">
        <v>14987</v>
      </c>
      <c r="B598" s="76">
        <v>2.615637E7</v>
      </c>
      <c r="C598" s="76" t="s">
        <v>1725</v>
      </c>
      <c r="D598" s="76">
        <v>3.8892769E7</v>
      </c>
      <c r="E598" s="76" t="s">
        <v>14985</v>
      </c>
      <c r="F598" s="76" t="s">
        <v>830</v>
      </c>
      <c r="G598" s="76">
        <v>23598.0</v>
      </c>
      <c r="H598" s="76" t="s">
        <v>1733</v>
      </c>
      <c r="I598" s="76">
        <v>7755891.0</v>
      </c>
      <c r="J598" s="76">
        <v>1.0</v>
      </c>
      <c r="K598" s="76" t="s">
        <v>82</v>
      </c>
    </row>
    <row r="599">
      <c r="A599" s="95" t="s">
        <v>14988</v>
      </c>
      <c r="B599" s="76">
        <v>2.6156373E7</v>
      </c>
      <c r="C599" s="76" t="s">
        <v>1735</v>
      </c>
      <c r="D599" s="76">
        <v>3.8892773E7</v>
      </c>
      <c r="E599" s="76" t="s">
        <v>5064</v>
      </c>
      <c r="F599" s="76" t="s">
        <v>830</v>
      </c>
      <c r="G599" s="76">
        <v>23598.0</v>
      </c>
      <c r="H599" s="76" t="s">
        <v>1733</v>
      </c>
      <c r="I599" s="76">
        <v>7743457.0</v>
      </c>
      <c r="J599" s="76">
        <v>1.0</v>
      </c>
      <c r="K599" s="76" t="s">
        <v>9</v>
      </c>
    </row>
    <row r="600">
      <c r="A600" s="95" t="s">
        <v>14989</v>
      </c>
      <c r="B600" s="76">
        <v>2.6156373E7</v>
      </c>
      <c r="C600" s="76" t="s">
        <v>1732</v>
      </c>
      <c r="D600" s="76">
        <v>3.8892773E7</v>
      </c>
      <c r="E600" s="76" t="s">
        <v>5064</v>
      </c>
      <c r="F600" s="76" t="s">
        <v>830</v>
      </c>
      <c r="G600" s="76">
        <v>23598.0</v>
      </c>
      <c r="H600" s="76" t="s">
        <v>1733</v>
      </c>
      <c r="I600" s="76">
        <v>7743457.0</v>
      </c>
      <c r="J600" s="76">
        <v>1.0</v>
      </c>
      <c r="K600" s="76" t="s">
        <v>9</v>
      </c>
    </row>
    <row r="601">
      <c r="A601" s="95" t="s">
        <v>14990</v>
      </c>
      <c r="B601" s="76">
        <v>2.6156373E7</v>
      </c>
      <c r="C601" s="76" t="s">
        <v>1725</v>
      </c>
      <c r="D601" s="76">
        <v>3.8892773E7</v>
      </c>
      <c r="E601" s="76" t="s">
        <v>5064</v>
      </c>
      <c r="F601" s="76" t="s">
        <v>830</v>
      </c>
      <c r="G601" s="76">
        <v>23598.0</v>
      </c>
      <c r="H601" s="76" t="s">
        <v>1733</v>
      </c>
      <c r="I601" s="76">
        <v>7743457.0</v>
      </c>
      <c r="J601" s="76">
        <v>1.0</v>
      </c>
      <c r="K601" s="76" t="s">
        <v>9</v>
      </c>
    </row>
    <row r="602">
      <c r="A602" s="95" t="s">
        <v>14991</v>
      </c>
      <c r="B602" s="76">
        <v>2.6156373E7</v>
      </c>
      <c r="C602" s="76" t="s">
        <v>1735</v>
      </c>
      <c r="D602" s="76">
        <v>3.8892773E7</v>
      </c>
      <c r="E602" s="76" t="s">
        <v>5064</v>
      </c>
      <c r="F602" s="76" t="s">
        <v>830</v>
      </c>
      <c r="G602" s="76">
        <v>23598.0</v>
      </c>
      <c r="H602" s="76" t="s">
        <v>1733</v>
      </c>
      <c r="I602" s="76">
        <v>7755891.0</v>
      </c>
      <c r="J602" s="76">
        <v>2.0</v>
      </c>
      <c r="K602" s="76" t="s">
        <v>82</v>
      </c>
    </row>
    <row r="603">
      <c r="A603" s="95" t="s">
        <v>14992</v>
      </c>
      <c r="B603" s="76">
        <v>2.6156373E7</v>
      </c>
      <c r="C603" s="76" t="s">
        <v>1732</v>
      </c>
      <c r="D603" s="76">
        <v>3.8892773E7</v>
      </c>
      <c r="E603" s="76" t="s">
        <v>5064</v>
      </c>
      <c r="F603" s="76" t="s">
        <v>830</v>
      </c>
      <c r="G603" s="76">
        <v>23598.0</v>
      </c>
      <c r="H603" s="76" t="s">
        <v>1733</v>
      </c>
      <c r="I603" s="76">
        <v>7755891.0</v>
      </c>
      <c r="J603" s="76">
        <v>2.0</v>
      </c>
      <c r="K603" s="76" t="s">
        <v>82</v>
      </c>
    </row>
    <row r="604">
      <c r="A604" s="95" t="s">
        <v>14993</v>
      </c>
      <c r="B604" s="76">
        <v>2.6156373E7</v>
      </c>
      <c r="C604" s="76" t="s">
        <v>1725</v>
      </c>
      <c r="D604" s="76">
        <v>3.8892773E7</v>
      </c>
      <c r="E604" s="76" t="s">
        <v>5064</v>
      </c>
      <c r="F604" s="76" t="s">
        <v>830</v>
      </c>
      <c r="G604" s="76">
        <v>23598.0</v>
      </c>
      <c r="H604" s="76" t="s">
        <v>1733</v>
      </c>
      <c r="I604" s="76">
        <v>7755891.0</v>
      </c>
      <c r="J604" s="76">
        <v>2.0</v>
      </c>
      <c r="K604" s="76" t="s">
        <v>82</v>
      </c>
    </row>
    <row r="605">
      <c r="A605" s="95" t="s">
        <v>14994</v>
      </c>
      <c r="B605" s="76">
        <v>2.6156374E7</v>
      </c>
      <c r="C605" s="76" t="s">
        <v>1735</v>
      </c>
      <c r="D605" s="76">
        <v>3.8892775E7</v>
      </c>
      <c r="E605" s="76" t="s">
        <v>13367</v>
      </c>
      <c r="F605" s="76" t="s">
        <v>830</v>
      </c>
      <c r="G605" s="76">
        <v>23598.0</v>
      </c>
      <c r="H605" s="76" t="s">
        <v>1733</v>
      </c>
      <c r="I605" s="76">
        <v>7755891.0</v>
      </c>
      <c r="J605" s="76">
        <v>1.0</v>
      </c>
      <c r="K605" s="76" t="s">
        <v>82</v>
      </c>
    </row>
    <row r="606">
      <c r="A606" s="95" t="s">
        <v>14995</v>
      </c>
      <c r="B606" s="76">
        <v>2.6156374E7</v>
      </c>
      <c r="C606" s="76" t="s">
        <v>1732</v>
      </c>
      <c r="D606" s="76">
        <v>3.8892775E7</v>
      </c>
      <c r="E606" s="76" t="s">
        <v>13367</v>
      </c>
      <c r="F606" s="76" t="s">
        <v>830</v>
      </c>
      <c r="G606" s="76">
        <v>23598.0</v>
      </c>
      <c r="H606" s="76" t="s">
        <v>1733</v>
      </c>
      <c r="I606" s="76">
        <v>7755891.0</v>
      </c>
      <c r="J606" s="76">
        <v>1.0</v>
      </c>
      <c r="K606" s="76" t="s">
        <v>82</v>
      </c>
    </row>
    <row r="607">
      <c r="A607" s="95" t="s">
        <v>14996</v>
      </c>
      <c r="B607" s="76">
        <v>2.6156374E7</v>
      </c>
      <c r="C607" s="76" t="s">
        <v>1725</v>
      </c>
      <c r="D607" s="76">
        <v>3.8892775E7</v>
      </c>
      <c r="E607" s="76" t="s">
        <v>13367</v>
      </c>
      <c r="F607" s="76" t="s">
        <v>830</v>
      </c>
      <c r="G607" s="76">
        <v>23598.0</v>
      </c>
      <c r="H607" s="76" t="s">
        <v>1733</v>
      </c>
      <c r="I607" s="76">
        <v>7755891.0</v>
      </c>
      <c r="J607" s="76">
        <v>1.0</v>
      </c>
      <c r="K607" s="76" t="s">
        <v>82</v>
      </c>
    </row>
    <row r="608">
      <c r="A608" s="95" t="s">
        <v>14997</v>
      </c>
      <c r="B608" s="76">
        <v>2.6156517E7</v>
      </c>
      <c r="C608" s="76" t="s">
        <v>1735</v>
      </c>
      <c r="D608" s="76">
        <v>3.8892911E7</v>
      </c>
      <c r="E608" s="76" t="s">
        <v>2091</v>
      </c>
      <c r="F608" s="76" t="s">
        <v>178</v>
      </c>
      <c r="G608" s="76">
        <v>24379.0</v>
      </c>
      <c r="H608" s="76" t="s">
        <v>1779</v>
      </c>
      <c r="I608" s="76">
        <v>7755891.0</v>
      </c>
      <c r="J608" s="76">
        <v>1.0</v>
      </c>
      <c r="K608" s="76" t="s">
        <v>82</v>
      </c>
    </row>
    <row r="609">
      <c r="A609" s="95" t="s">
        <v>14998</v>
      </c>
      <c r="B609" s="76">
        <v>2.6156517E7</v>
      </c>
      <c r="C609" s="76" t="s">
        <v>1732</v>
      </c>
      <c r="D609" s="76">
        <v>3.8892911E7</v>
      </c>
      <c r="E609" s="76" t="s">
        <v>2091</v>
      </c>
      <c r="F609" s="76" t="s">
        <v>178</v>
      </c>
      <c r="G609" s="76">
        <v>24379.0</v>
      </c>
      <c r="H609" s="76" t="s">
        <v>1779</v>
      </c>
      <c r="I609" s="76">
        <v>7755891.0</v>
      </c>
      <c r="J609" s="76">
        <v>1.0</v>
      </c>
      <c r="K609" s="76" t="s">
        <v>82</v>
      </c>
    </row>
    <row r="610">
      <c r="A610" s="95" t="s">
        <v>14999</v>
      </c>
      <c r="B610" s="76">
        <v>2.6156517E7</v>
      </c>
      <c r="C610" s="76" t="s">
        <v>1725</v>
      </c>
      <c r="D610" s="76">
        <v>3.8892911E7</v>
      </c>
      <c r="E610" s="76" t="s">
        <v>2091</v>
      </c>
      <c r="F610" s="76" t="s">
        <v>178</v>
      </c>
      <c r="G610" s="76">
        <v>24379.0</v>
      </c>
      <c r="H610" s="76" t="s">
        <v>1779</v>
      </c>
      <c r="I610" s="76">
        <v>7755891.0</v>
      </c>
      <c r="J610" s="76">
        <v>1.0</v>
      </c>
      <c r="K610" s="76" t="s">
        <v>82</v>
      </c>
    </row>
    <row r="611">
      <c r="A611" s="95" t="s">
        <v>15000</v>
      </c>
      <c r="B611" s="76">
        <v>2.6156528E7</v>
      </c>
      <c r="C611" s="76" t="s">
        <v>1735</v>
      </c>
      <c r="D611" s="76">
        <v>3.8892922E7</v>
      </c>
      <c r="E611" s="76" t="s">
        <v>6416</v>
      </c>
      <c r="F611" s="76" t="s">
        <v>830</v>
      </c>
      <c r="G611" s="76">
        <v>23598.0</v>
      </c>
      <c r="H611" s="76" t="s">
        <v>1733</v>
      </c>
      <c r="I611" s="76">
        <v>7743457.0</v>
      </c>
      <c r="J611" s="76">
        <v>1.0</v>
      </c>
      <c r="K611" s="76" t="s">
        <v>9</v>
      </c>
    </row>
    <row r="612">
      <c r="A612" s="95" t="s">
        <v>15001</v>
      </c>
      <c r="B612" s="76">
        <v>2.6156528E7</v>
      </c>
      <c r="C612" s="76" t="s">
        <v>1732</v>
      </c>
      <c r="D612" s="76">
        <v>3.8892922E7</v>
      </c>
      <c r="E612" s="76" t="s">
        <v>6416</v>
      </c>
      <c r="F612" s="76" t="s">
        <v>830</v>
      </c>
      <c r="G612" s="76">
        <v>23598.0</v>
      </c>
      <c r="H612" s="76" t="s">
        <v>1733</v>
      </c>
      <c r="I612" s="76">
        <v>7743457.0</v>
      </c>
      <c r="J612" s="76">
        <v>1.0</v>
      </c>
      <c r="K612" s="76" t="s">
        <v>9</v>
      </c>
    </row>
    <row r="613">
      <c r="A613" s="95" t="s">
        <v>15002</v>
      </c>
      <c r="B613" s="76">
        <v>2.6156528E7</v>
      </c>
      <c r="C613" s="76" t="s">
        <v>1725</v>
      </c>
      <c r="D613" s="76">
        <v>3.8892922E7</v>
      </c>
      <c r="E613" s="76" t="s">
        <v>6416</v>
      </c>
      <c r="F613" s="76" t="s">
        <v>830</v>
      </c>
      <c r="G613" s="76">
        <v>23598.0</v>
      </c>
      <c r="H613" s="76" t="s">
        <v>1733</v>
      </c>
      <c r="I613" s="76">
        <v>7743457.0</v>
      </c>
      <c r="J613" s="76">
        <v>1.0</v>
      </c>
      <c r="K613" s="76" t="s">
        <v>9</v>
      </c>
    </row>
    <row r="614">
      <c r="A614" s="95" t="s">
        <v>15003</v>
      </c>
      <c r="B614" s="76">
        <v>2.6156642E7</v>
      </c>
      <c r="C614" s="76" t="s">
        <v>1735</v>
      </c>
      <c r="D614" s="76">
        <v>3.8893058E7</v>
      </c>
      <c r="E614" s="76" t="s">
        <v>6732</v>
      </c>
      <c r="F614" s="76" t="s">
        <v>830</v>
      </c>
      <c r="G614" s="76">
        <v>23598.0</v>
      </c>
      <c r="H614" s="76" t="s">
        <v>1733</v>
      </c>
      <c r="I614" s="76">
        <v>7743457.0</v>
      </c>
      <c r="J614" s="76">
        <v>1.0</v>
      </c>
      <c r="K614" s="76" t="s">
        <v>9</v>
      </c>
    </row>
    <row r="615">
      <c r="A615" s="95" t="s">
        <v>15004</v>
      </c>
      <c r="B615" s="76">
        <v>2.6156642E7</v>
      </c>
      <c r="C615" s="76" t="s">
        <v>1732</v>
      </c>
      <c r="D615" s="76">
        <v>3.8893058E7</v>
      </c>
      <c r="E615" s="76" t="s">
        <v>6732</v>
      </c>
      <c r="F615" s="76" t="s">
        <v>830</v>
      </c>
      <c r="G615" s="76">
        <v>23598.0</v>
      </c>
      <c r="H615" s="76" t="s">
        <v>1733</v>
      </c>
      <c r="I615" s="76">
        <v>7743457.0</v>
      </c>
      <c r="J615" s="76">
        <v>1.0</v>
      </c>
      <c r="K615" s="76" t="s">
        <v>9</v>
      </c>
    </row>
    <row r="616">
      <c r="A616" s="95" t="s">
        <v>15005</v>
      </c>
      <c r="B616" s="76">
        <v>2.6156642E7</v>
      </c>
      <c r="C616" s="76" t="s">
        <v>1725</v>
      </c>
      <c r="D616" s="76">
        <v>3.8893058E7</v>
      </c>
      <c r="E616" s="76" t="s">
        <v>6732</v>
      </c>
      <c r="F616" s="76" t="s">
        <v>830</v>
      </c>
      <c r="G616" s="76">
        <v>23598.0</v>
      </c>
      <c r="H616" s="76" t="s">
        <v>1733</v>
      </c>
      <c r="I616" s="76">
        <v>7743457.0</v>
      </c>
      <c r="J616" s="76">
        <v>1.0</v>
      </c>
      <c r="K616" s="76" t="s">
        <v>9</v>
      </c>
    </row>
    <row r="617">
      <c r="A617" s="95" t="s">
        <v>15006</v>
      </c>
      <c r="B617" s="76">
        <v>2.6156709E7</v>
      </c>
      <c r="C617" s="76" t="s">
        <v>1735</v>
      </c>
      <c r="D617" s="76">
        <v>3.8893143E7</v>
      </c>
      <c r="E617" s="76" t="s">
        <v>15007</v>
      </c>
      <c r="F617" s="76" t="s">
        <v>178</v>
      </c>
      <c r="G617" s="76">
        <v>24379.0</v>
      </c>
      <c r="H617" s="76" t="s">
        <v>1779</v>
      </c>
      <c r="I617" s="76">
        <v>7743457.0</v>
      </c>
      <c r="J617" s="76">
        <v>1.0</v>
      </c>
      <c r="K617" s="76" t="s">
        <v>9</v>
      </c>
    </row>
    <row r="618">
      <c r="A618" s="95" t="s">
        <v>15008</v>
      </c>
      <c r="B618" s="76">
        <v>2.6156709E7</v>
      </c>
      <c r="C618" s="76" t="s">
        <v>1732</v>
      </c>
      <c r="D618" s="76">
        <v>3.8893143E7</v>
      </c>
      <c r="E618" s="76" t="s">
        <v>15007</v>
      </c>
      <c r="F618" s="76" t="s">
        <v>178</v>
      </c>
      <c r="G618" s="76">
        <v>24379.0</v>
      </c>
      <c r="H618" s="76" t="s">
        <v>1779</v>
      </c>
      <c r="I618" s="76">
        <v>7743457.0</v>
      </c>
      <c r="J618" s="76">
        <v>1.0</v>
      </c>
      <c r="K618" s="76" t="s">
        <v>9</v>
      </c>
    </row>
    <row r="619">
      <c r="A619" s="95" t="s">
        <v>15009</v>
      </c>
      <c r="B619" s="76">
        <v>2.6156709E7</v>
      </c>
      <c r="C619" s="76" t="s">
        <v>1725</v>
      </c>
      <c r="D619" s="76">
        <v>3.8893143E7</v>
      </c>
      <c r="E619" s="76" t="s">
        <v>15007</v>
      </c>
      <c r="F619" s="76" t="s">
        <v>178</v>
      </c>
      <c r="G619" s="76">
        <v>24379.0</v>
      </c>
      <c r="H619" s="76" t="s">
        <v>1779</v>
      </c>
      <c r="I619" s="76">
        <v>7743457.0</v>
      </c>
      <c r="J619" s="76">
        <v>1.0</v>
      </c>
      <c r="K619" s="76" t="s">
        <v>9</v>
      </c>
    </row>
    <row r="620">
      <c r="A620" s="95" t="s">
        <v>15010</v>
      </c>
      <c r="B620" s="76">
        <v>2.615681E7</v>
      </c>
      <c r="C620" s="76" t="s">
        <v>1735</v>
      </c>
      <c r="D620" s="76">
        <v>3.8893242E7</v>
      </c>
      <c r="E620" s="76" t="s">
        <v>15011</v>
      </c>
      <c r="F620" s="76" t="s">
        <v>178</v>
      </c>
      <c r="G620" s="76">
        <v>23600.0</v>
      </c>
      <c r="H620" s="76" t="s">
        <v>1742</v>
      </c>
      <c r="I620" s="76">
        <v>7755891.0</v>
      </c>
      <c r="J620" s="76">
        <v>2.0</v>
      </c>
      <c r="K620" s="76" t="s">
        <v>82</v>
      </c>
    </row>
    <row r="621">
      <c r="A621" s="95" t="s">
        <v>15012</v>
      </c>
      <c r="B621" s="76">
        <v>2.615681E7</v>
      </c>
      <c r="C621" s="76" t="s">
        <v>1732</v>
      </c>
      <c r="D621" s="76">
        <v>3.8893242E7</v>
      </c>
      <c r="E621" s="76" t="s">
        <v>15011</v>
      </c>
      <c r="F621" s="76" t="s">
        <v>178</v>
      </c>
      <c r="G621" s="76">
        <v>23600.0</v>
      </c>
      <c r="H621" s="76" t="s">
        <v>1742</v>
      </c>
      <c r="I621" s="76">
        <v>7755891.0</v>
      </c>
      <c r="J621" s="76">
        <v>2.0</v>
      </c>
      <c r="K621" s="76" t="s">
        <v>82</v>
      </c>
    </row>
    <row r="622">
      <c r="A622" s="95" t="s">
        <v>15013</v>
      </c>
      <c r="B622" s="76">
        <v>2.615681E7</v>
      </c>
      <c r="C622" s="76" t="s">
        <v>1725</v>
      </c>
      <c r="D622" s="76">
        <v>3.8893242E7</v>
      </c>
      <c r="E622" s="76" t="s">
        <v>15011</v>
      </c>
      <c r="F622" s="76" t="s">
        <v>178</v>
      </c>
      <c r="G622" s="76">
        <v>23600.0</v>
      </c>
      <c r="H622" s="76" t="s">
        <v>1742</v>
      </c>
      <c r="I622" s="76">
        <v>7755891.0</v>
      </c>
      <c r="J622" s="76">
        <v>2.0</v>
      </c>
      <c r="K622" s="76" t="s">
        <v>82</v>
      </c>
    </row>
    <row r="623">
      <c r="A623" s="95" t="s">
        <v>15014</v>
      </c>
      <c r="B623" s="76">
        <v>2.6156896E7</v>
      </c>
      <c r="C623" s="76" t="s">
        <v>1735</v>
      </c>
      <c r="D623" s="76">
        <v>3.8893345E7</v>
      </c>
      <c r="E623" s="76" t="s">
        <v>2203</v>
      </c>
      <c r="F623" s="76" t="s">
        <v>830</v>
      </c>
      <c r="G623" s="76">
        <v>23598.0</v>
      </c>
      <c r="H623" s="76" t="s">
        <v>1733</v>
      </c>
      <c r="I623" s="76">
        <v>7743457.0</v>
      </c>
      <c r="J623" s="76">
        <v>1.0</v>
      </c>
      <c r="K623" s="76" t="s">
        <v>9</v>
      </c>
    </row>
    <row r="624">
      <c r="A624" s="95" t="s">
        <v>15015</v>
      </c>
      <c r="B624" s="76">
        <v>2.6156896E7</v>
      </c>
      <c r="C624" s="76" t="s">
        <v>1732</v>
      </c>
      <c r="D624" s="76">
        <v>3.8893345E7</v>
      </c>
      <c r="E624" s="76" t="s">
        <v>2203</v>
      </c>
      <c r="F624" s="76" t="s">
        <v>830</v>
      </c>
      <c r="G624" s="76">
        <v>23598.0</v>
      </c>
      <c r="H624" s="76" t="s">
        <v>1733</v>
      </c>
      <c r="I624" s="76">
        <v>7743457.0</v>
      </c>
      <c r="J624" s="76">
        <v>1.0</v>
      </c>
      <c r="K624" s="76" t="s">
        <v>9</v>
      </c>
    </row>
    <row r="625">
      <c r="A625" s="95" t="s">
        <v>15016</v>
      </c>
      <c r="B625" s="76">
        <v>2.6156896E7</v>
      </c>
      <c r="C625" s="76" t="s">
        <v>1725</v>
      </c>
      <c r="D625" s="76">
        <v>3.8893345E7</v>
      </c>
      <c r="E625" s="76" t="s">
        <v>2203</v>
      </c>
      <c r="F625" s="76" t="s">
        <v>830</v>
      </c>
      <c r="G625" s="76">
        <v>23598.0</v>
      </c>
      <c r="H625" s="76" t="s">
        <v>1733</v>
      </c>
      <c r="I625" s="76">
        <v>7743457.0</v>
      </c>
      <c r="J625" s="76">
        <v>1.0</v>
      </c>
      <c r="K625" s="76" t="s">
        <v>9</v>
      </c>
    </row>
    <row r="626">
      <c r="A626" s="95" t="s">
        <v>15017</v>
      </c>
      <c r="B626" s="76">
        <v>2.6156904E7</v>
      </c>
      <c r="C626" s="76" t="s">
        <v>1735</v>
      </c>
      <c r="D626" s="76">
        <v>3.8893356E7</v>
      </c>
      <c r="E626" s="76" t="s">
        <v>8055</v>
      </c>
      <c r="F626" s="76" t="s">
        <v>178</v>
      </c>
      <c r="G626" s="76">
        <v>24379.0</v>
      </c>
      <c r="H626" s="76" t="s">
        <v>1779</v>
      </c>
      <c r="I626" s="76">
        <v>7755891.0</v>
      </c>
      <c r="J626" s="76">
        <v>1.0</v>
      </c>
      <c r="K626" s="76" t="s">
        <v>82</v>
      </c>
    </row>
    <row r="627">
      <c r="A627" s="95" t="s">
        <v>15018</v>
      </c>
      <c r="B627" s="76">
        <v>2.6156904E7</v>
      </c>
      <c r="C627" s="76" t="s">
        <v>1732</v>
      </c>
      <c r="D627" s="76">
        <v>3.8893356E7</v>
      </c>
      <c r="E627" s="76" t="s">
        <v>8055</v>
      </c>
      <c r="F627" s="76" t="s">
        <v>178</v>
      </c>
      <c r="G627" s="76">
        <v>24379.0</v>
      </c>
      <c r="H627" s="76" t="s">
        <v>1779</v>
      </c>
      <c r="I627" s="76">
        <v>7755891.0</v>
      </c>
      <c r="J627" s="76">
        <v>1.0</v>
      </c>
      <c r="K627" s="76" t="s">
        <v>82</v>
      </c>
    </row>
    <row r="628">
      <c r="A628" s="95" t="s">
        <v>15019</v>
      </c>
      <c r="B628" s="76">
        <v>2.6156904E7</v>
      </c>
      <c r="C628" s="76" t="s">
        <v>1725</v>
      </c>
      <c r="D628" s="76">
        <v>3.8893356E7</v>
      </c>
      <c r="E628" s="76" t="s">
        <v>8055</v>
      </c>
      <c r="F628" s="76" t="s">
        <v>178</v>
      </c>
      <c r="G628" s="76">
        <v>24379.0</v>
      </c>
      <c r="H628" s="76" t="s">
        <v>1779</v>
      </c>
      <c r="I628" s="76">
        <v>7755891.0</v>
      </c>
      <c r="J628" s="76">
        <v>1.0</v>
      </c>
      <c r="K628" s="76" t="s">
        <v>82</v>
      </c>
    </row>
    <row r="629">
      <c r="A629" s="95" t="s">
        <v>15020</v>
      </c>
      <c r="B629" s="76">
        <v>2.615695E7</v>
      </c>
      <c r="C629" s="76" t="s">
        <v>1735</v>
      </c>
      <c r="D629" s="76">
        <v>3.8893412E7</v>
      </c>
      <c r="E629" s="76" t="s">
        <v>15021</v>
      </c>
      <c r="F629" s="76" t="s">
        <v>830</v>
      </c>
      <c r="G629" s="76">
        <v>23600.0</v>
      </c>
      <c r="H629" s="76" t="s">
        <v>1742</v>
      </c>
      <c r="I629" s="76">
        <v>7743457.0</v>
      </c>
      <c r="J629" s="76">
        <v>1.0</v>
      </c>
      <c r="K629" s="76" t="s">
        <v>9</v>
      </c>
    </row>
    <row r="630">
      <c r="A630" s="95" t="s">
        <v>15022</v>
      </c>
      <c r="B630" s="76">
        <v>2.615695E7</v>
      </c>
      <c r="C630" s="76" t="s">
        <v>1732</v>
      </c>
      <c r="D630" s="76">
        <v>3.8893412E7</v>
      </c>
      <c r="E630" s="76" t="s">
        <v>15021</v>
      </c>
      <c r="F630" s="76" t="s">
        <v>830</v>
      </c>
      <c r="G630" s="76">
        <v>23600.0</v>
      </c>
      <c r="H630" s="76" t="s">
        <v>1742</v>
      </c>
      <c r="I630" s="76">
        <v>7743457.0</v>
      </c>
      <c r="J630" s="76">
        <v>1.0</v>
      </c>
      <c r="K630" s="76" t="s">
        <v>9</v>
      </c>
    </row>
    <row r="631">
      <c r="A631" s="95" t="s">
        <v>15023</v>
      </c>
      <c r="B631" s="76">
        <v>2.615695E7</v>
      </c>
      <c r="C631" s="76" t="s">
        <v>1725</v>
      </c>
      <c r="D631" s="76">
        <v>3.8893412E7</v>
      </c>
      <c r="E631" s="76" t="s">
        <v>15021</v>
      </c>
      <c r="F631" s="76" t="s">
        <v>830</v>
      </c>
      <c r="G631" s="76">
        <v>23600.0</v>
      </c>
      <c r="H631" s="76" t="s">
        <v>1742</v>
      </c>
      <c r="I631" s="76">
        <v>7743457.0</v>
      </c>
      <c r="J631" s="76">
        <v>1.0</v>
      </c>
      <c r="K631" s="76" t="s">
        <v>9</v>
      </c>
    </row>
    <row r="632">
      <c r="A632" s="95" t="s">
        <v>15024</v>
      </c>
      <c r="B632" s="76">
        <v>2.6157017E7</v>
      </c>
      <c r="C632" s="76" t="s">
        <v>1735</v>
      </c>
      <c r="D632" s="76">
        <v>3.8893495E7</v>
      </c>
      <c r="E632" s="76" t="s">
        <v>15025</v>
      </c>
      <c r="F632" s="76" t="s">
        <v>830</v>
      </c>
      <c r="G632" s="76">
        <v>23600.0</v>
      </c>
      <c r="H632" s="76" t="s">
        <v>1742</v>
      </c>
      <c r="I632" s="76">
        <v>7743457.0</v>
      </c>
      <c r="J632" s="76">
        <v>1.0</v>
      </c>
      <c r="K632" s="76" t="s">
        <v>9</v>
      </c>
    </row>
    <row r="633">
      <c r="A633" s="95" t="s">
        <v>15026</v>
      </c>
      <c r="B633" s="76">
        <v>2.6157017E7</v>
      </c>
      <c r="C633" s="76" t="s">
        <v>1732</v>
      </c>
      <c r="D633" s="76">
        <v>3.8893495E7</v>
      </c>
      <c r="E633" s="76" t="s">
        <v>15025</v>
      </c>
      <c r="F633" s="76" t="s">
        <v>830</v>
      </c>
      <c r="G633" s="76">
        <v>23600.0</v>
      </c>
      <c r="H633" s="76" t="s">
        <v>1742</v>
      </c>
      <c r="I633" s="76">
        <v>7743457.0</v>
      </c>
      <c r="J633" s="76">
        <v>1.0</v>
      </c>
      <c r="K633" s="76" t="s">
        <v>9</v>
      </c>
    </row>
    <row r="634">
      <c r="A634" s="95" t="s">
        <v>15027</v>
      </c>
      <c r="B634" s="76">
        <v>2.6157017E7</v>
      </c>
      <c r="C634" s="76" t="s">
        <v>1725</v>
      </c>
      <c r="D634" s="76">
        <v>3.8893495E7</v>
      </c>
      <c r="E634" s="76" t="s">
        <v>15025</v>
      </c>
      <c r="F634" s="76" t="s">
        <v>830</v>
      </c>
      <c r="G634" s="76">
        <v>23600.0</v>
      </c>
      <c r="H634" s="76" t="s">
        <v>1742</v>
      </c>
      <c r="I634" s="76">
        <v>7743457.0</v>
      </c>
      <c r="J634" s="76">
        <v>1.0</v>
      </c>
      <c r="K634" s="76" t="s">
        <v>9</v>
      </c>
    </row>
    <row r="635">
      <c r="A635" s="95" t="s">
        <v>15028</v>
      </c>
      <c r="B635" s="76">
        <v>2.6157017E7</v>
      </c>
      <c r="C635" s="76" t="s">
        <v>1735</v>
      </c>
      <c r="D635" s="76">
        <v>3.8893495E7</v>
      </c>
      <c r="E635" s="76" t="s">
        <v>15025</v>
      </c>
      <c r="F635" s="76" t="s">
        <v>830</v>
      </c>
      <c r="G635" s="76">
        <v>23600.0</v>
      </c>
      <c r="H635" s="76" t="s">
        <v>1742</v>
      </c>
      <c r="I635" s="76">
        <v>7755891.0</v>
      </c>
      <c r="J635" s="76">
        <v>1.0</v>
      </c>
      <c r="K635" s="76" t="s">
        <v>82</v>
      </c>
    </row>
    <row r="636">
      <c r="A636" s="95" t="s">
        <v>15029</v>
      </c>
      <c r="B636" s="76">
        <v>2.6157017E7</v>
      </c>
      <c r="C636" s="76" t="s">
        <v>1732</v>
      </c>
      <c r="D636" s="76">
        <v>3.8893495E7</v>
      </c>
      <c r="E636" s="76" t="s">
        <v>15025</v>
      </c>
      <c r="F636" s="76" t="s">
        <v>830</v>
      </c>
      <c r="G636" s="76">
        <v>23600.0</v>
      </c>
      <c r="H636" s="76" t="s">
        <v>1742</v>
      </c>
      <c r="I636" s="76">
        <v>7755891.0</v>
      </c>
      <c r="J636" s="76">
        <v>1.0</v>
      </c>
      <c r="K636" s="76" t="s">
        <v>82</v>
      </c>
    </row>
    <row r="637">
      <c r="A637" s="95" t="s">
        <v>15030</v>
      </c>
      <c r="B637" s="76">
        <v>2.6157017E7</v>
      </c>
      <c r="C637" s="76" t="s">
        <v>1725</v>
      </c>
      <c r="D637" s="76">
        <v>3.8893495E7</v>
      </c>
      <c r="E637" s="76" t="s">
        <v>15025</v>
      </c>
      <c r="F637" s="76" t="s">
        <v>830</v>
      </c>
      <c r="G637" s="76">
        <v>23600.0</v>
      </c>
      <c r="H637" s="76" t="s">
        <v>1742</v>
      </c>
      <c r="I637" s="76">
        <v>7755891.0</v>
      </c>
      <c r="J637" s="76">
        <v>1.0</v>
      </c>
      <c r="K637" s="76" t="s">
        <v>82</v>
      </c>
    </row>
    <row r="638">
      <c r="A638" s="95" t="s">
        <v>15031</v>
      </c>
      <c r="B638" s="76">
        <v>2.6157167E7</v>
      </c>
      <c r="C638" s="76" t="s">
        <v>1735</v>
      </c>
      <c r="D638" s="76">
        <v>3.8893674E7</v>
      </c>
      <c r="E638" s="76" t="s">
        <v>11427</v>
      </c>
      <c r="F638" s="76" t="s">
        <v>178</v>
      </c>
      <c r="G638" s="76">
        <v>23598.0</v>
      </c>
      <c r="H638" s="76" t="s">
        <v>1733</v>
      </c>
      <c r="I638" s="76">
        <v>7743457.0</v>
      </c>
      <c r="J638" s="76">
        <v>1.0</v>
      </c>
      <c r="K638" s="76" t="s">
        <v>9</v>
      </c>
    </row>
    <row r="639">
      <c r="A639" s="95" t="s">
        <v>15032</v>
      </c>
      <c r="B639" s="76">
        <v>2.6157167E7</v>
      </c>
      <c r="C639" s="76" t="s">
        <v>1732</v>
      </c>
      <c r="D639" s="76">
        <v>3.8893674E7</v>
      </c>
      <c r="E639" s="76" t="s">
        <v>11427</v>
      </c>
      <c r="F639" s="76" t="s">
        <v>178</v>
      </c>
      <c r="G639" s="76">
        <v>23598.0</v>
      </c>
      <c r="H639" s="76" t="s">
        <v>1733</v>
      </c>
      <c r="I639" s="76">
        <v>7743457.0</v>
      </c>
      <c r="J639" s="76">
        <v>1.0</v>
      </c>
      <c r="K639" s="76" t="s">
        <v>9</v>
      </c>
    </row>
    <row r="640">
      <c r="A640" s="95" t="s">
        <v>15033</v>
      </c>
      <c r="B640" s="76">
        <v>2.6157167E7</v>
      </c>
      <c r="C640" s="76" t="s">
        <v>1725</v>
      </c>
      <c r="D640" s="76">
        <v>3.8893674E7</v>
      </c>
      <c r="E640" s="76" t="s">
        <v>11427</v>
      </c>
      <c r="F640" s="76" t="s">
        <v>178</v>
      </c>
      <c r="G640" s="76">
        <v>23598.0</v>
      </c>
      <c r="H640" s="76" t="s">
        <v>1733</v>
      </c>
      <c r="I640" s="76">
        <v>7743457.0</v>
      </c>
      <c r="J640" s="76">
        <v>1.0</v>
      </c>
      <c r="K640" s="76" t="s">
        <v>9</v>
      </c>
    </row>
    <row r="641">
      <c r="A641" s="95" t="s">
        <v>15034</v>
      </c>
      <c r="B641" s="76">
        <v>2.615721E7</v>
      </c>
      <c r="C641" s="76" t="s">
        <v>1735</v>
      </c>
      <c r="D641" s="76">
        <v>3.8893709E7</v>
      </c>
      <c r="E641" s="76" t="s">
        <v>4254</v>
      </c>
      <c r="F641" s="76" t="s">
        <v>830</v>
      </c>
      <c r="G641" s="76">
        <v>24379.0</v>
      </c>
      <c r="H641" s="76" t="s">
        <v>1779</v>
      </c>
      <c r="I641" s="76">
        <v>7755891.0</v>
      </c>
      <c r="J641" s="76">
        <v>1.0</v>
      </c>
      <c r="K641" s="76" t="s">
        <v>82</v>
      </c>
    </row>
    <row r="642">
      <c r="A642" s="95" t="s">
        <v>15035</v>
      </c>
      <c r="B642" s="76">
        <v>2.615721E7</v>
      </c>
      <c r="C642" s="76" t="s">
        <v>1732</v>
      </c>
      <c r="D642" s="76">
        <v>3.8893709E7</v>
      </c>
      <c r="E642" s="76" t="s">
        <v>4254</v>
      </c>
      <c r="F642" s="76" t="s">
        <v>830</v>
      </c>
      <c r="G642" s="76">
        <v>24379.0</v>
      </c>
      <c r="H642" s="76" t="s">
        <v>1779</v>
      </c>
      <c r="I642" s="76">
        <v>7755891.0</v>
      </c>
      <c r="J642" s="76">
        <v>1.0</v>
      </c>
      <c r="K642" s="76" t="s">
        <v>82</v>
      </c>
    </row>
    <row r="643">
      <c r="A643" s="95" t="s">
        <v>15036</v>
      </c>
      <c r="B643" s="76">
        <v>2.615721E7</v>
      </c>
      <c r="C643" s="76" t="s">
        <v>1725</v>
      </c>
      <c r="D643" s="76">
        <v>3.8893709E7</v>
      </c>
      <c r="E643" s="76" t="s">
        <v>4254</v>
      </c>
      <c r="F643" s="76" t="s">
        <v>830</v>
      </c>
      <c r="G643" s="76">
        <v>24379.0</v>
      </c>
      <c r="H643" s="76" t="s">
        <v>1779</v>
      </c>
      <c r="I643" s="76">
        <v>7755891.0</v>
      </c>
      <c r="J643" s="76">
        <v>1.0</v>
      </c>
      <c r="K643" s="76" t="s">
        <v>82</v>
      </c>
    </row>
    <row r="644">
      <c r="A644" s="95" t="s">
        <v>15037</v>
      </c>
      <c r="B644" s="76">
        <v>2.6157279E7</v>
      </c>
      <c r="C644" s="76" t="s">
        <v>1735</v>
      </c>
      <c r="D644" s="76">
        <v>3.8893795E7</v>
      </c>
      <c r="E644" s="76" t="s">
        <v>15038</v>
      </c>
      <c r="F644" s="76" t="s">
        <v>830</v>
      </c>
      <c r="G644" s="76">
        <v>24379.0</v>
      </c>
      <c r="H644" s="76" t="s">
        <v>1779</v>
      </c>
      <c r="I644" s="76">
        <v>7755891.0</v>
      </c>
      <c r="J644" s="76">
        <v>1.0</v>
      </c>
      <c r="K644" s="76" t="s">
        <v>82</v>
      </c>
    </row>
    <row r="645">
      <c r="A645" s="95" t="s">
        <v>15039</v>
      </c>
      <c r="B645" s="76">
        <v>2.6157279E7</v>
      </c>
      <c r="C645" s="76" t="s">
        <v>1732</v>
      </c>
      <c r="D645" s="76">
        <v>3.8893795E7</v>
      </c>
      <c r="E645" s="76" t="s">
        <v>15038</v>
      </c>
      <c r="F645" s="76" t="s">
        <v>830</v>
      </c>
      <c r="G645" s="76">
        <v>24379.0</v>
      </c>
      <c r="H645" s="76" t="s">
        <v>1779</v>
      </c>
      <c r="I645" s="76">
        <v>7755891.0</v>
      </c>
      <c r="J645" s="76">
        <v>1.0</v>
      </c>
      <c r="K645" s="76" t="s">
        <v>82</v>
      </c>
    </row>
    <row r="646">
      <c r="A646" s="95" t="s">
        <v>15040</v>
      </c>
      <c r="B646" s="76">
        <v>2.6157279E7</v>
      </c>
      <c r="C646" s="76" t="s">
        <v>1725</v>
      </c>
      <c r="D646" s="76">
        <v>3.8893795E7</v>
      </c>
      <c r="E646" s="76" t="s">
        <v>15038</v>
      </c>
      <c r="F646" s="76" t="s">
        <v>830</v>
      </c>
      <c r="G646" s="76">
        <v>24379.0</v>
      </c>
      <c r="H646" s="76" t="s">
        <v>1779</v>
      </c>
      <c r="I646" s="76">
        <v>7755891.0</v>
      </c>
      <c r="J646" s="76">
        <v>1.0</v>
      </c>
      <c r="K646" s="76" t="s">
        <v>82</v>
      </c>
    </row>
    <row r="647">
      <c r="A647" s="95" t="s">
        <v>15041</v>
      </c>
      <c r="B647" s="76">
        <v>2.615733E7</v>
      </c>
      <c r="C647" s="76" t="s">
        <v>1735</v>
      </c>
      <c r="D647" s="76">
        <v>3.8893861E7</v>
      </c>
      <c r="E647" s="76" t="s">
        <v>15042</v>
      </c>
      <c r="F647" s="76" t="s">
        <v>178</v>
      </c>
      <c r="G647" s="76">
        <v>23598.0</v>
      </c>
      <c r="H647" s="76" t="s">
        <v>1733</v>
      </c>
      <c r="I647" s="76">
        <v>7743457.0</v>
      </c>
      <c r="J647" s="76">
        <v>1.0</v>
      </c>
      <c r="K647" s="76" t="s">
        <v>9</v>
      </c>
    </row>
    <row r="648">
      <c r="A648" s="95" t="s">
        <v>15043</v>
      </c>
      <c r="B648" s="76">
        <v>2.615733E7</v>
      </c>
      <c r="C648" s="76" t="s">
        <v>1732</v>
      </c>
      <c r="D648" s="76">
        <v>3.8893861E7</v>
      </c>
      <c r="E648" s="76" t="s">
        <v>15042</v>
      </c>
      <c r="F648" s="76" t="s">
        <v>178</v>
      </c>
      <c r="G648" s="76">
        <v>23598.0</v>
      </c>
      <c r="H648" s="76" t="s">
        <v>1733</v>
      </c>
      <c r="I648" s="76">
        <v>7743457.0</v>
      </c>
      <c r="J648" s="76">
        <v>1.0</v>
      </c>
      <c r="K648" s="76" t="s">
        <v>9</v>
      </c>
    </row>
    <row r="649">
      <c r="A649" s="95" t="s">
        <v>15044</v>
      </c>
      <c r="B649" s="76">
        <v>2.615733E7</v>
      </c>
      <c r="C649" s="76" t="s">
        <v>1725</v>
      </c>
      <c r="D649" s="76">
        <v>3.8893861E7</v>
      </c>
      <c r="E649" s="76" t="s">
        <v>15042</v>
      </c>
      <c r="F649" s="76" t="s">
        <v>178</v>
      </c>
      <c r="G649" s="76">
        <v>23598.0</v>
      </c>
      <c r="H649" s="76" t="s">
        <v>1733</v>
      </c>
      <c r="I649" s="76">
        <v>7743457.0</v>
      </c>
      <c r="J649" s="76">
        <v>1.0</v>
      </c>
      <c r="K649" s="76" t="s">
        <v>9</v>
      </c>
    </row>
    <row r="650">
      <c r="A650" s="95" t="s">
        <v>15045</v>
      </c>
      <c r="B650" s="76">
        <v>2.6157463E7</v>
      </c>
      <c r="C650" s="76" t="s">
        <v>1735</v>
      </c>
      <c r="D650" s="76">
        <v>3.8893995E7</v>
      </c>
      <c r="E650" s="76" t="s">
        <v>15046</v>
      </c>
      <c r="F650" s="76" t="s">
        <v>830</v>
      </c>
      <c r="G650" s="76">
        <v>23600.0</v>
      </c>
      <c r="H650" s="76" t="s">
        <v>1742</v>
      </c>
      <c r="I650" s="76">
        <v>7755891.0</v>
      </c>
      <c r="J650" s="76">
        <v>1.0</v>
      </c>
      <c r="K650" s="76" t="s">
        <v>82</v>
      </c>
    </row>
    <row r="651">
      <c r="A651" s="95" t="s">
        <v>15047</v>
      </c>
      <c r="B651" s="76">
        <v>2.6157463E7</v>
      </c>
      <c r="C651" s="76" t="s">
        <v>1732</v>
      </c>
      <c r="D651" s="76">
        <v>3.8893995E7</v>
      </c>
      <c r="E651" s="76" t="s">
        <v>15046</v>
      </c>
      <c r="F651" s="76" t="s">
        <v>830</v>
      </c>
      <c r="G651" s="76">
        <v>23600.0</v>
      </c>
      <c r="H651" s="76" t="s">
        <v>1742</v>
      </c>
      <c r="I651" s="76">
        <v>7755891.0</v>
      </c>
      <c r="J651" s="76">
        <v>1.0</v>
      </c>
      <c r="K651" s="76" t="s">
        <v>82</v>
      </c>
    </row>
    <row r="652">
      <c r="A652" s="95" t="s">
        <v>15048</v>
      </c>
      <c r="B652" s="76">
        <v>2.6157463E7</v>
      </c>
      <c r="C652" s="76" t="s">
        <v>1725</v>
      </c>
      <c r="D652" s="76">
        <v>3.8893995E7</v>
      </c>
      <c r="E652" s="76" t="s">
        <v>15046</v>
      </c>
      <c r="F652" s="76" t="s">
        <v>830</v>
      </c>
      <c r="G652" s="76">
        <v>23600.0</v>
      </c>
      <c r="H652" s="76" t="s">
        <v>1742</v>
      </c>
      <c r="I652" s="76">
        <v>7755891.0</v>
      </c>
      <c r="J652" s="76">
        <v>1.0</v>
      </c>
      <c r="K652" s="76" t="s">
        <v>82</v>
      </c>
    </row>
    <row r="653">
      <c r="A653" s="95" t="s">
        <v>15049</v>
      </c>
      <c r="B653" s="76">
        <v>2.6157705E7</v>
      </c>
      <c r="C653" s="76" t="s">
        <v>1735</v>
      </c>
      <c r="D653" s="76">
        <v>3.8894267E7</v>
      </c>
      <c r="E653" s="76" t="s">
        <v>15050</v>
      </c>
      <c r="F653" s="76" t="s">
        <v>178</v>
      </c>
      <c r="G653" s="76">
        <v>23598.0</v>
      </c>
      <c r="H653" s="76" t="s">
        <v>1733</v>
      </c>
      <c r="I653" s="76">
        <v>7743457.0</v>
      </c>
      <c r="J653" s="76">
        <v>1.0</v>
      </c>
      <c r="K653" s="76" t="s">
        <v>9</v>
      </c>
    </row>
    <row r="654">
      <c r="A654" s="95" t="s">
        <v>15051</v>
      </c>
      <c r="B654" s="76">
        <v>2.6157705E7</v>
      </c>
      <c r="C654" s="76" t="s">
        <v>1732</v>
      </c>
      <c r="D654" s="76">
        <v>3.8894267E7</v>
      </c>
      <c r="E654" s="76" t="s">
        <v>15050</v>
      </c>
      <c r="F654" s="76" t="s">
        <v>178</v>
      </c>
      <c r="G654" s="76">
        <v>23598.0</v>
      </c>
      <c r="H654" s="76" t="s">
        <v>1733</v>
      </c>
      <c r="I654" s="76">
        <v>7743457.0</v>
      </c>
      <c r="J654" s="76">
        <v>1.0</v>
      </c>
      <c r="K654" s="76" t="s">
        <v>9</v>
      </c>
    </row>
    <row r="655">
      <c r="A655" s="95" t="s">
        <v>15052</v>
      </c>
      <c r="B655" s="76">
        <v>2.6157705E7</v>
      </c>
      <c r="C655" s="76" t="s">
        <v>1725</v>
      </c>
      <c r="D655" s="76">
        <v>3.8894267E7</v>
      </c>
      <c r="E655" s="76" t="s">
        <v>15050</v>
      </c>
      <c r="F655" s="76" t="s">
        <v>178</v>
      </c>
      <c r="G655" s="76">
        <v>23598.0</v>
      </c>
      <c r="H655" s="76" t="s">
        <v>1733</v>
      </c>
      <c r="I655" s="76">
        <v>7743457.0</v>
      </c>
      <c r="J655" s="76">
        <v>1.0</v>
      </c>
      <c r="K655" s="76" t="s">
        <v>9</v>
      </c>
    </row>
    <row r="656">
      <c r="A656" s="95" t="s">
        <v>15053</v>
      </c>
      <c r="B656" s="76">
        <v>2.6157707E7</v>
      </c>
      <c r="C656" s="76" t="s">
        <v>1735</v>
      </c>
      <c r="D656" s="76">
        <v>3.8894272E7</v>
      </c>
      <c r="E656" s="76" t="s">
        <v>15054</v>
      </c>
      <c r="F656" s="76" t="s">
        <v>830</v>
      </c>
      <c r="G656" s="76">
        <v>17114.0</v>
      </c>
      <c r="H656" s="76" t="s">
        <v>15055</v>
      </c>
      <c r="I656" s="76">
        <v>7755891.0</v>
      </c>
      <c r="J656" s="76">
        <v>1.0</v>
      </c>
      <c r="K656" s="76" t="s">
        <v>82</v>
      </c>
    </row>
    <row r="657">
      <c r="A657" s="95" t="s">
        <v>15056</v>
      </c>
      <c r="B657" s="76">
        <v>2.6157707E7</v>
      </c>
      <c r="C657" s="76" t="s">
        <v>1732</v>
      </c>
      <c r="D657" s="76">
        <v>3.8894272E7</v>
      </c>
      <c r="E657" s="76" t="s">
        <v>15054</v>
      </c>
      <c r="F657" s="76" t="s">
        <v>830</v>
      </c>
      <c r="G657" s="76">
        <v>17114.0</v>
      </c>
      <c r="H657" s="76" t="s">
        <v>15055</v>
      </c>
      <c r="I657" s="76">
        <v>7755891.0</v>
      </c>
      <c r="J657" s="76">
        <v>1.0</v>
      </c>
      <c r="K657" s="76" t="s">
        <v>82</v>
      </c>
    </row>
    <row r="658">
      <c r="A658" s="95" t="s">
        <v>15057</v>
      </c>
      <c r="B658" s="76">
        <v>2.6157707E7</v>
      </c>
      <c r="C658" s="76" t="s">
        <v>1725</v>
      </c>
      <c r="D658" s="76">
        <v>3.8894272E7</v>
      </c>
      <c r="E658" s="76" t="s">
        <v>15054</v>
      </c>
      <c r="F658" s="76" t="s">
        <v>830</v>
      </c>
      <c r="G658" s="76">
        <v>17114.0</v>
      </c>
      <c r="H658" s="76" t="s">
        <v>15055</v>
      </c>
      <c r="I658" s="76">
        <v>7755891.0</v>
      </c>
      <c r="J658" s="76">
        <v>1.0</v>
      </c>
      <c r="K658" s="76" t="s">
        <v>82</v>
      </c>
    </row>
    <row r="659">
      <c r="A659" s="95" t="s">
        <v>15058</v>
      </c>
      <c r="B659" s="76">
        <v>2.615771E7</v>
      </c>
      <c r="C659" s="76" t="s">
        <v>1735</v>
      </c>
      <c r="D659" s="76">
        <v>3.8894276E7</v>
      </c>
      <c r="E659" s="76" t="s">
        <v>15059</v>
      </c>
      <c r="F659" s="76" t="s">
        <v>178</v>
      </c>
      <c r="G659" s="76">
        <v>23600.0</v>
      </c>
      <c r="H659" s="76" t="s">
        <v>1742</v>
      </c>
      <c r="I659" s="76">
        <v>7743457.0</v>
      </c>
      <c r="J659" s="76">
        <v>1.0</v>
      </c>
      <c r="K659" s="76" t="s">
        <v>9</v>
      </c>
    </row>
    <row r="660">
      <c r="A660" s="95" t="s">
        <v>15060</v>
      </c>
      <c r="B660" s="76">
        <v>2.615771E7</v>
      </c>
      <c r="C660" s="76" t="s">
        <v>1732</v>
      </c>
      <c r="D660" s="76">
        <v>3.8894276E7</v>
      </c>
      <c r="E660" s="76" t="s">
        <v>15059</v>
      </c>
      <c r="F660" s="76" t="s">
        <v>178</v>
      </c>
      <c r="G660" s="76">
        <v>23600.0</v>
      </c>
      <c r="H660" s="76" t="s">
        <v>1742</v>
      </c>
      <c r="I660" s="76">
        <v>7743457.0</v>
      </c>
      <c r="J660" s="76">
        <v>1.0</v>
      </c>
      <c r="K660" s="76" t="s">
        <v>9</v>
      </c>
    </row>
    <row r="661">
      <c r="A661" s="95" t="s">
        <v>15061</v>
      </c>
      <c r="B661" s="76">
        <v>2.615771E7</v>
      </c>
      <c r="C661" s="76" t="s">
        <v>1725</v>
      </c>
      <c r="D661" s="76">
        <v>3.8894276E7</v>
      </c>
      <c r="E661" s="76" t="s">
        <v>15059</v>
      </c>
      <c r="F661" s="76" t="s">
        <v>178</v>
      </c>
      <c r="G661" s="76">
        <v>23600.0</v>
      </c>
      <c r="H661" s="76" t="s">
        <v>1742</v>
      </c>
      <c r="I661" s="76">
        <v>7743457.0</v>
      </c>
      <c r="J661" s="76">
        <v>1.0</v>
      </c>
      <c r="K661" s="76" t="s">
        <v>9</v>
      </c>
    </row>
    <row r="662">
      <c r="A662" s="95" t="s">
        <v>15062</v>
      </c>
      <c r="B662" s="76">
        <v>2.6157788E7</v>
      </c>
      <c r="C662" s="76" t="s">
        <v>1735</v>
      </c>
      <c r="D662" s="76">
        <v>3.8894349E7</v>
      </c>
      <c r="E662" s="76" t="s">
        <v>15063</v>
      </c>
      <c r="F662" s="76" t="s">
        <v>178</v>
      </c>
      <c r="G662" s="76">
        <v>24379.0</v>
      </c>
      <c r="H662" s="76" t="s">
        <v>1779</v>
      </c>
      <c r="I662" s="76">
        <v>7755891.0</v>
      </c>
      <c r="J662" s="76">
        <v>1.0</v>
      </c>
      <c r="K662" s="76" t="s">
        <v>82</v>
      </c>
    </row>
    <row r="663">
      <c r="A663" s="95" t="s">
        <v>15064</v>
      </c>
      <c r="B663" s="76">
        <v>2.6157788E7</v>
      </c>
      <c r="C663" s="76" t="s">
        <v>1732</v>
      </c>
      <c r="D663" s="76">
        <v>3.8894349E7</v>
      </c>
      <c r="E663" s="76" t="s">
        <v>15063</v>
      </c>
      <c r="F663" s="76" t="s">
        <v>178</v>
      </c>
      <c r="G663" s="76">
        <v>24379.0</v>
      </c>
      <c r="H663" s="76" t="s">
        <v>1779</v>
      </c>
      <c r="I663" s="76">
        <v>7755891.0</v>
      </c>
      <c r="J663" s="76">
        <v>1.0</v>
      </c>
      <c r="K663" s="76" t="s">
        <v>82</v>
      </c>
    </row>
    <row r="664">
      <c r="A664" s="95" t="s">
        <v>15065</v>
      </c>
      <c r="B664" s="76">
        <v>2.6157788E7</v>
      </c>
      <c r="C664" s="76" t="s">
        <v>1725</v>
      </c>
      <c r="D664" s="76">
        <v>3.8894349E7</v>
      </c>
      <c r="E664" s="76" t="s">
        <v>15063</v>
      </c>
      <c r="F664" s="76" t="s">
        <v>178</v>
      </c>
      <c r="G664" s="76">
        <v>24379.0</v>
      </c>
      <c r="H664" s="76" t="s">
        <v>1779</v>
      </c>
      <c r="I664" s="76">
        <v>7755891.0</v>
      </c>
      <c r="J664" s="76">
        <v>1.0</v>
      </c>
      <c r="K664" s="76" t="s">
        <v>82</v>
      </c>
    </row>
    <row r="665">
      <c r="A665" s="95" t="s">
        <v>15066</v>
      </c>
      <c r="B665" s="76">
        <v>2.6158002E7</v>
      </c>
      <c r="C665" s="76" t="s">
        <v>1735</v>
      </c>
      <c r="D665" s="76">
        <v>3.8894555E7</v>
      </c>
      <c r="E665" s="76" t="s">
        <v>15067</v>
      </c>
      <c r="F665" s="76" t="s">
        <v>178</v>
      </c>
      <c r="G665" s="76">
        <v>23600.0</v>
      </c>
      <c r="H665" s="76" t="s">
        <v>1742</v>
      </c>
      <c r="I665" s="76">
        <v>7743457.0</v>
      </c>
      <c r="J665" s="76">
        <v>1.0</v>
      </c>
      <c r="K665" s="76" t="s">
        <v>9</v>
      </c>
    </row>
    <row r="666">
      <c r="A666" s="95" t="s">
        <v>15068</v>
      </c>
      <c r="B666" s="76">
        <v>2.6158002E7</v>
      </c>
      <c r="C666" s="76" t="s">
        <v>1732</v>
      </c>
      <c r="D666" s="76">
        <v>3.8894555E7</v>
      </c>
      <c r="E666" s="76" t="s">
        <v>15067</v>
      </c>
      <c r="F666" s="76" t="s">
        <v>178</v>
      </c>
      <c r="G666" s="76">
        <v>23600.0</v>
      </c>
      <c r="H666" s="76" t="s">
        <v>1742</v>
      </c>
      <c r="I666" s="76">
        <v>7743457.0</v>
      </c>
      <c r="J666" s="76">
        <v>1.0</v>
      </c>
      <c r="K666" s="76" t="s">
        <v>9</v>
      </c>
    </row>
    <row r="667">
      <c r="A667" s="95" t="s">
        <v>15069</v>
      </c>
      <c r="B667" s="76">
        <v>2.6158002E7</v>
      </c>
      <c r="C667" s="76" t="s">
        <v>1725</v>
      </c>
      <c r="D667" s="76">
        <v>3.8894555E7</v>
      </c>
      <c r="E667" s="76" t="s">
        <v>15067</v>
      </c>
      <c r="F667" s="76" t="s">
        <v>178</v>
      </c>
      <c r="G667" s="76">
        <v>23600.0</v>
      </c>
      <c r="H667" s="76" t="s">
        <v>1742</v>
      </c>
      <c r="I667" s="76">
        <v>7743457.0</v>
      </c>
      <c r="J667" s="76">
        <v>1.0</v>
      </c>
      <c r="K667" s="76" t="s">
        <v>9</v>
      </c>
    </row>
    <row r="668">
      <c r="A668" s="95" t="s">
        <v>15070</v>
      </c>
      <c r="B668" s="76">
        <v>2.6158005E7</v>
      </c>
      <c r="C668" s="76" t="s">
        <v>1735</v>
      </c>
      <c r="D668" s="76">
        <v>3.8894563E7</v>
      </c>
      <c r="E668" s="76" t="s">
        <v>15071</v>
      </c>
      <c r="F668" s="76" t="s">
        <v>830</v>
      </c>
      <c r="G668" s="76">
        <v>24379.0</v>
      </c>
      <c r="H668" s="76" t="s">
        <v>1779</v>
      </c>
      <c r="I668" s="76">
        <v>7755891.0</v>
      </c>
      <c r="J668" s="76">
        <v>1.0</v>
      </c>
      <c r="K668" s="76" t="s">
        <v>82</v>
      </c>
    </row>
    <row r="669">
      <c r="A669" s="95" t="s">
        <v>15072</v>
      </c>
      <c r="B669" s="76">
        <v>2.6158005E7</v>
      </c>
      <c r="C669" s="76" t="s">
        <v>1732</v>
      </c>
      <c r="D669" s="76">
        <v>3.8894563E7</v>
      </c>
      <c r="E669" s="76" t="s">
        <v>15071</v>
      </c>
      <c r="F669" s="76" t="s">
        <v>830</v>
      </c>
      <c r="G669" s="76">
        <v>24379.0</v>
      </c>
      <c r="H669" s="76" t="s">
        <v>1779</v>
      </c>
      <c r="I669" s="76">
        <v>7755891.0</v>
      </c>
      <c r="J669" s="76">
        <v>1.0</v>
      </c>
      <c r="K669" s="76" t="s">
        <v>82</v>
      </c>
    </row>
    <row r="670">
      <c r="A670" s="95" t="s">
        <v>15073</v>
      </c>
      <c r="B670" s="76">
        <v>2.6158005E7</v>
      </c>
      <c r="C670" s="76" t="s">
        <v>1725</v>
      </c>
      <c r="D670" s="76">
        <v>3.8894563E7</v>
      </c>
      <c r="E670" s="76" t="s">
        <v>15071</v>
      </c>
      <c r="F670" s="76" t="s">
        <v>830</v>
      </c>
      <c r="G670" s="76">
        <v>24379.0</v>
      </c>
      <c r="H670" s="76" t="s">
        <v>1779</v>
      </c>
      <c r="I670" s="76">
        <v>7755891.0</v>
      </c>
      <c r="J670" s="76">
        <v>1.0</v>
      </c>
      <c r="K670" s="76" t="s">
        <v>82</v>
      </c>
    </row>
    <row r="671">
      <c r="A671" s="95" t="s">
        <v>15074</v>
      </c>
      <c r="B671" s="76">
        <v>2.6158015E7</v>
      </c>
      <c r="C671" s="76" t="s">
        <v>1735</v>
      </c>
      <c r="D671" s="76">
        <v>3.8894569E7</v>
      </c>
      <c r="E671" s="76" t="s">
        <v>15075</v>
      </c>
      <c r="F671" s="76" t="s">
        <v>830</v>
      </c>
      <c r="G671" s="76">
        <v>24379.0</v>
      </c>
      <c r="H671" s="76" t="s">
        <v>1779</v>
      </c>
      <c r="I671" s="76">
        <v>7743457.0</v>
      </c>
      <c r="J671" s="76">
        <v>1.0</v>
      </c>
      <c r="K671" s="76" t="s">
        <v>9</v>
      </c>
    </row>
    <row r="672">
      <c r="A672" s="95" t="s">
        <v>15076</v>
      </c>
      <c r="B672" s="76">
        <v>2.6158015E7</v>
      </c>
      <c r="C672" s="76" t="s">
        <v>1732</v>
      </c>
      <c r="D672" s="76">
        <v>3.8894569E7</v>
      </c>
      <c r="E672" s="76" t="s">
        <v>15075</v>
      </c>
      <c r="F672" s="76" t="s">
        <v>830</v>
      </c>
      <c r="G672" s="76">
        <v>24379.0</v>
      </c>
      <c r="H672" s="76" t="s">
        <v>1779</v>
      </c>
      <c r="I672" s="76">
        <v>7743457.0</v>
      </c>
      <c r="J672" s="76">
        <v>1.0</v>
      </c>
      <c r="K672" s="76" t="s">
        <v>9</v>
      </c>
    </row>
    <row r="673">
      <c r="A673" s="95" t="s">
        <v>15077</v>
      </c>
      <c r="B673" s="76">
        <v>2.6158015E7</v>
      </c>
      <c r="C673" s="76" t="s">
        <v>1725</v>
      </c>
      <c r="D673" s="76">
        <v>3.8894569E7</v>
      </c>
      <c r="E673" s="76" t="s">
        <v>15075</v>
      </c>
      <c r="F673" s="76" t="s">
        <v>830</v>
      </c>
      <c r="G673" s="76">
        <v>24379.0</v>
      </c>
      <c r="H673" s="76" t="s">
        <v>1779</v>
      </c>
      <c r="I673" s="76">
        <v>7743457.0</v>
      </c>
      <c r="J673" s="76">
        <v>1.0</v>
      </c>
      <c r="K673" s="76" t="s">
        <v>9</v>
      </c>
    </row>
    <row r="674">
      <c r="A674" s="95" t="s">
        <v>15078</v>
      </c>
      <c r="B674" s="76">
        <v>2.6158019E7</v>
      </c>
      <c r="C674" s="76" t="s">
        <v>1735</v>
      </c>
      <c r="D674" s="76">
        <v>3.8894575E7</v>
      </c>
      <c r="E674" s="76" t="s">
        <v>15079</v>
      </c>
      <c r="F674" s="76" t="s">
        <v>830</v>
      </c>
      <c r="G674" s="76">
        <v>23598.0</v>
      </c>
      <c r="H674" s="76" t="s">
        <v>1733</v>
      </c>
      <c r="I674" s="76">
        <v>7755891.0</v>
      </c>
      <c r="J674" s="76">
        <v>1.0</v>
      </c>
      <c r="K674" s="76" t="s">
        <v>82</v>
      </c>
    </row>
    <row r="675">
      <c r="A675" s="95" t="s">
        <v>15080</v>
      </c>
      <c r="B675" s="76">
        <v>2.6158019E7</v>
      </c>
      <c r="C675" s="76" t="s">
        <v>1732</v>
      </c>
      <c r="D675" s="76">
        <v>3.8894575E7</v>
      </c>
      <c r="E675" s="76" t="s">
        <v>15079</v>
      </c>
      <c r="F675" s="76" t="s">
        <v>830</v>
      </c>
      <c r="G675" s="76">
        <v>23598.0</v>
      </c>
      <c r="H675" s="76" t="s">
        <v>1733</v>
      </c>
      <c r="I675" s="76">
        <v>7755891.0</v>
      </c>
      <c r="J675" s="76">
        <v>1.0</v>
      </c>
      <c r="K675" s="76" t="s">
        <v>82</v>
      </c>
    </row>
    <row r="676">
      <c r="A676" s="95" t="s">
        <v>15081</v>
      </c>
      <c r="B676" s="76">
        <v>2.6158019E7</v>
      </c>
      <c r="C676" s="76" t="s">
        <v>1725</v>
      </c>
      <c r="D676" s="76">
        <v>3.8894575E7</v>
      </c>
      <c r="E676" s="76" t="s">
        <v>15079</v>
      </c>
      <c r="F676" s="76" t="s">
        <v>830</v>
      </c>
      <c r="G676" s="76">
        <v>23598.0</v>
      </c>
      <c r="H676" s="76" t="s">
        <v>1733</v>
      </c>
      <c r="I676" s="76">
        <v>7755891.0</v>
      </c>
      <c r="J676" s="76">
        <v>1.0</v>
      </c>
      <c r="K676" s="76" t="s">
        <v>82</v>
      </c>
    </row>
    <row r="677">
      <c r="A677" s="95" t="s">
        <v>15082</v>
      </c>
      <c r="B677" s="76">
        <v>2.6158197E7</v>
      </c>
      <c r="C677" s="76" t="s">
        <v>1735</v>
      </c>
      <c r="D677" s="76">
        <v>3.8894773E7</v>
      </c>
      <c r="E677" s="76" t="s">
        <v>15083</v>
      </c>
      <c r="F677" s="76" t="s">
        <v>513</v>
      </c>
      <c r="G677" s="76">
        <v>23600.0</v>
      </c>
      <c r="H677" s="76" t="s">
        <v>1742</v>
      </c>
      <c r="I677" s="76">
        <v>7743457.0</v>
      </c>
      <c r="J677" s="76">
        <v>1.0</v>
      </c>
      <c r="K677" s="76" t="s">
        <v>9</v>
      </c>
    </row>
    <row r="678">
      <c r="A678" s="95" t="s">
        <v>15084</v>
      </c>
      <c r="B678" s="76">
        <v>2.6158197E7</v>
      </c>
      <c r="C678" s="76" t="s">
        <v>1732</v>
      </c>
      <c r="D678" s="76">
        <v>3.8894773E7</v>
      </c>
      <c r="E678" s="76" t="s">
        <v>15083</v>
      </c>
      <c r="F678" s="76" t="s">
        <v>513</v>
      </c>
      <c r="G678" s="76">
        <v>23600.0</v>
      </c>
      <c r="H678" s="76" t="s">
        <v>1742</v>
      </c>
      <c r="I678" s="76">
        <v>7743457.0</v>
      </c>
      <c r="J678" s="76">
        <v>1.0</v>
      </c>
      <c r="K678" s="76" t="s">
        <v>9</v>
      </c>
    </row>
    <row r="679">
      <c r="A679" s="95" t="s">
        <v>15085</v>
      </c>
      <c r="B679" s="76">
        <v>2.6158197E7</v>
      </c>
      <c r="C679" s="76" t="s">
        <v>1725</v>
      </c>
      <c r="D679" s="76">
        <v>3.8894773E7</v>
      </c>
      <c r="E679" s="76" t="s">
        <v>15083</v>
      </c>
      <c r="F679" s="76" t="s">
        <v>513</v>
      </c>
      <c r="G679" s="76">
        <v>23600.0</v>
      </c>
      <c r="H679" s="76" t="s">
        <v>1742</v>
      </c>
      <c r="I679" s="76">
        <v>7743457.0</v>
      </c>
      <c r="J679" s="76">
        <v>1.0</v>
      </c>
      <c r="K679" s="76" t="s">
        <v>9</v>
      </c>
    </row>
    <row r="680">
      <c r="A680" s="95" t="s">
        <v>15086</v>
      </c>
      <c r="B680" s="76">
        <v>2.6158222E7</v>
      </c>
      <c r="C680" s="76" t="s">
        <v>1735</v>
      </c>
      <c r="D680" s="76">
        <v>3.8894805E7</v>
      </c>
      <c r="E680" s="76" t="s">
        <v>15087</v>
      </c>
      <c r="F680" s="76" t="s">
        <v>513</v>
      </c>
      <c r="G680" s="76">
        <v>24379.0</v>
      </c>
      <c r="H680" s="76" t="s">
        <v>1779</v>
      </c>
      <c r="I680" s="76">
        <v>7743457.0</v>
      </c>
      <c r="J680" s="76">
        <v>1.0</v>
      </c>
      <c r="K680" s="76" t="s">
        <v>9</v>
      </c>
    </row>
    <row r="681">
      <c r="A681" s="95" t="s">
        <v>15088</v>
      </c>
      <c r="B681" s="76">
        <v>2.6158222E7</v>
      </c>
      <c r="C681" s="76" t="s">
        <v>1732</v>
      </c>
      <c r="D681" s="76">
        <v>3.8894805E7</v>
      </c>
      <c r="E681" s="76" t="s">
        <v>15087</v>
      </c>
      <c r="F681" s="76" t="s">
        <v>513</v>
      </c>
      <c r="G681" s="76">
        <v>24379.0</v>
      </c>
      <c r="H681" s="76" t="s">
        <v>1779</v>
      </c>
      <c r="I681" s="76">
        <v>7743457.0</v>
      </c>
      <c r="J681" s="76">
        <v>1.0</v>
      </c>
      <c r="K681" s="76" t="s">
        <v>9</v>
      </c>
    </row>
    <row r="682">
      <c r="A682" s="95" t="s">
        <v>15089</v>
      </c>
      <c r="B682" s="76">
        <v>2.6158222E7</v>
      </c>
      <c r="C682" s="76" t="s">
        <v>1725</v>
      </c>
      <c r="D682" s="76">
        <v>3.8894805E7</v>
      </c>
      <c r="E682" s="76" t="s">
        <v>15087</v>
      </c>
      <c r="F682" s="76" t="s">
        <v>513</v>
      </c>
      <c r="G682" s="76">
        <v>24379.0</v>
      </c>
      <c r="H682" s="76" t="s">
        <v>1779</v>
      </c>
      <c r="I682" s="76">
        <v>7743457.0</v>
      </c>
      <c r="J682" s="76">
        <v>1.0</v>
      </c>
      <c r="K682" s="76" t="s">
        <v>9</v>
      </c>
    </row>
    <row r="683">
      <c r="A683" s="95" t="s">
        <v>15090</v>
      </c>
      <c r="B683" s="76">
        <v>2.6158311E7</v>
      </c>
      <c r="C683" s="76" t="s">
        <v>1735</v>
      </c>
      <c r="D683" s="76">
        <v>3.8894898E7</v>
      </c>
      <c r="E683" s="76" t="s">
        <v>15091</v>
      </c>
      <c r="F683" s="76" t="s">
        <v>830</v>
      </c>
      <c r="G683" s="76">
        <v>23598.0</v>
      </c>
      <c r="H683" s="76" t="s">
        <v>1733</v>
      </c>
      <c r="I683" s="76">
        <v>7743457.0</v>
      </c>
      <c r="J683" s="76">
        <v>1.0</v>
      </c>
      <c r="K683" s="76" t="s">
        <v>9</v>
      </c>
    </row>
    <row r="684">
      <c r="A684" s="95" t="s">
        <v>15092</v>
      </c>
      <c r="B684" s="76">
        <v>2.6158311E7</v>
      </c>
      <c r="C684" s="76" t="s">
        <v>1732</v>
      </c>
      <c r="D684" s="76">
        <v>3.8894898E7</v>
      </c>
      <c r="E684" s="76" t="s">
        <v>15091</v>
      </c>
      <c r="F684" s="76" t="s">
        <v>830</v>
      </c>
      <c r="G684" s="76">
        <v>23598.0</v>
      </c>
      <c r="H684" s="76" t="s">
        <v>1733</v>
      </c>
      <c r="I684" s="76">
        <v>7743457.0</v>
      </c>
      <c r="J684" s="76">
        <v>1.0</v>
      </c>
      <c r="K684" s="76" t="s">
        <v>9</v>
      </c>
    </row>
    <row r="685">
      <c r="A685" s="95" t="s">
        <v>15093</v>
      </c>
      <c r="B685" s="76">
        <v>2.6158311E7</v>
      </c>
      <c r="C685" s="76" t="s">
        <v>1725</v>
      </c>
      <c r="D685" s="76">
        <v>3.8894898E7</v>
      </c>
      <c r="E685" s="76" t="s">
        <v>15091</v>
      </c>
      <c r="F685" s="76" t="s">
        <v>830</v>
      </c>
      <c r="G685" s="76">
        <v>23598.0</v>
      </c>
      <c r="H685" s="76" t="s">
        <v>1733</v>
      </c>
      <c r="I685" s="76">
        <v>7743457.0</v>
      </c>
      <c r="J685" s="76">
        <v>1.0</v>
      </c>
      <c r="K685" s="76" t="s">
        <v>9</v>
      </c>
    </row>
    <row r="686">
      <c r="A686" s="95" t="s">
        <v>15094</v>
      </c>
      <c r="B686" s="76">
        <v>2.6158326E7</v>
      </c>
      <c r="C686" s="76" t="s">
        <v>1735</v>
      </c>
      <c r="D686" s="76">
        <v>3.8894909E7</v>
      </c>
      <c r="E686" s="76" t="s">
        <v>15095</v>
      </c>
      <c r="F686" s="76" t="s">
        <v>513</v>
      </c>
      <c r="G686" s="76">
        <v>23600.0</v>
      </c>
      <c r="H686" s="76" t="s">
        <v>1742</v>
      </c>
      <c r="I686" s="76">
        <v>7755891.0</v>
      </c>
      <c r="J686" s="76">
        <v>1.0</v>
      </c>
      <c r="K686" s="76" t="s">
        <v>82</v>
      </c>
    </row>
    <row r="687">
      <c r="A687" s="95" t="s">
        <v>15096</v>
      </c>
      <c r="B687" s="76">
        <v>2.6158326E7</v>
      </c>
      <c r="C687" s="76" t="s">
        <v>1732</v>
      </c>
      <c r="D687" s="76">
        <v>3.8894909E7</v>
      </c>
      <c r="E687" s="76" t="s">
        <v>15095</v>
      </c>
      <c r="F687" s="76" t="s">
        <v>513</v>
      </c>
      <c r="G687" s="76">
        <v>23600.0</v>
      </c>
      <c r="H687" s="76" t="s">
        <v>1742</v>
      </c>
      <c r="I687" s="76">
        <v>7755891.0</v>
      </c>
      <c r="J687" s="76">
        <v>1.0</v>
      </c>
      <c r="K687" s="76" t="s">
        <v>82</v>
      </c>
    </row>
    <row r="688">
      <c r="A688" s="95" t="s">
        <v>15097</v>
      </c>
      <c r="B688" s="76">
        <v>2.6158326E7</v>
      </c>
      <c r="C688" s="76" t="s">
        <v>1725</v>
      </c>
      <c r="D688" s="76">
        <v>3.8894909E7</v>
      </c>
      <c r="E688" s="76" t="s">
        <v>15095</v>
      </c>
      <c r="F688" s="76" t="s">
        <v>513</v>
      </c>
      <c r="G688" s="76">
        <v>23600.0</v>
      </c>
      <c r="H688" s="76" t="s">
        <v>1742</v>
      </c>
      <c r="I688" s="76">
        <v>7755891.0</v>
      </c>
      <c r="J688" s="76">
        <v>1.0</v>
      </c>
      <c r="K688" s="76" t="s">
        <v>82</v>
      </c>
    </row>
    <row r="689">
      <c r="A689" s="95" t="s">
        <v>15098</v>
      </c>
      <c r="B689" s="76">
        <v>2.615851E7</v>
      </c>
      <c r="C689" s="76" t="s">
        <v>1735</v>
      </c>
      <c r="D689" s="76">
        <v>3.8895161E7</v>
      </c>
      <c r="E689" s="76" t="s">
        <v>15099</v>
      </c>
      <c r="F689" s="76" t="s">
        <v>513</v>
      </c>
      <c r="G689" s="76">
        <v>24379.0</v>
      </c>
      <c r="H689" s="76" t="s">
        <v>1779</v>
      </c>
      <c r="I689" s="76">
        <v>7755891.0</v>
      </c>
      <c r="J689" s="76">
        <v>1.0</v>
      </c>
      <c r="K689" s="76" t="s">
        <v>82</v>
      </c>
    </row>
    <row r="690">
      <c r="A690" s="95" t="s">
        <v>15100</v>
      </c>
      <c r="B690" s="76">
        <v>2.615851E7</v>
      </c>
      <c r="C690" s="76" t="s">
        <v>1732</v>
      </c>
      <c r="D690" s="76">
        <v>3.8895161E7</v>
      </c>
      <c r="E690" s="76" t="s">
        <v>15099</v>
      </c>
      <c r="F690" s="76" t="s">
        <v>513</v>
      </c>
      <c r="G690" s="76">
        <v>24379.0</v>
      </c>
      <c r="H690" s="76" t="s">
        <v>1779</v>
      </c>
      <c r="I690" s="76">
        <v>7755891.0</v>
      </c>
      <c r="J690" s="76">
        <v>1.0</v>
      </c>
      <c r="K690" s="76" t="s">
        <v>82</v>
      </c>
    </row>
    <row r="691">
      <c r="A691" s="95" t="s">
        <v>15101</v>
      </c>
      <c r="B691" s="76">
        <v>2.615851E7</v>
      </c>
      <c r="C691" s="76" t="s">
        <v>1725</v>
      </c>
      <c r="D691" s="76">
        <v>3.8895161E7</v>
      </c>
      <c r="E691" s="76" t="s">
        <v>15099</v>
      </c>
      <c r="F691" s="76" t="s">
        <v>513</v>
      </c>
      <c r="G691" s="76">
        <v>24379.0</v>
      </c>
      <c r="H691" s="76" t="s">
        <v>1779</v>
      </c>
      <c r="I691" s="76">
        <v>7755891.0</v>
      </c>
      <c r="J691" s="76">
        <v>1.0</v>
      </c>
      <c r="K691" s="76" t="s">
        <v>82</v>
      </c>
    </row>
    <row r="692">
      <c r="A692" s="95" t="s">
        <v>15102</v>
      </c>
      <c r="B692" s="76">
        <v>2.615861E7</v>
      </c>
      <c r="C692" s="76" t="s">
        <v>1735</v>
      </c>
      <c r="D692" s="76">
        <v>3.8895266E7</v>
      </c>
      <c r="E692" s="76" t="s">
        <v>15103</v>
      </c>
      <c r="F692" s="76" t="s">
        <v>178</v>
      </c>
      <c r="G692" s="76">
        <v>24379.0</v>
      </c>
      <c r="H692" s="76" t="s">
        <v>1779</v>
      </c>
      <c r="I692" s="76">
        <v>7743457.0</v>
      </c>
      <c r="J692" s="76">
        <v>1.0</v>
      </c>
      <c r="K692" s="76" t="s">
        <v>9</v>
      </c>
    </row>
    <row r="693">
      <c r="A693" s="95" t="s">
        <v>15104</v>
      </c>
      <c r="B693" s="76">
        <v>2.615861E7</v>
      </c>
      <c r="C693" s="76" t="s">
        <v>1732</v>
      </c>
      <c r="D693" s="76">
        <v>3.8895266E7</v>
      </c>
      <c r="E693" s="76" t="s">
        <v>15103</v>
      </c>
      <c r="F693" s="76" t="s">
        <v>178</v>
      </c>
      <c r="G693" s="76">
        <v>24379.0</v>
      </c>
      <c r="H693" s="76" t="s">
        <v>1779</v>
      </c>
      <c r="I693" s="76">
        <v>7743457.0</v>
      </c>
      <c r="J693" s="76">
        <v>1.0</v>
      </c>
      <c r="K693" s="76" t="s">
        <v>9</v>
      </c>
    </row>
    <row r="694">
      <c r="A694" s="95" t="s">
        <v>15105</v>
      </c>
      <c r="B694" s="76">
        <v>2.615861E7</v>
      </c>
      <c r="C694" s="76" t="s">
        <v>1725</v>
      </c>
      <c r="D694" s="76">
        <v>3.8895266E7</v>
      </c>
      <c r="E694" s="76" t="s">
        <v>15103</v>
      </c>
      <c r="F694" s="76" t="s">
        <v>178</v>
      </c>
      <c r="G694" s="76">
        <v>24379.0</v>
      </c>
      <c r="H694" s="76" t="s">
        <v>1779</v>
      </c>
      <c r="I694" s="76">
        <v>7743457.0</v>
      </c>
      <c r="J694" s="76">
        <v>1.0</v>
      </c>
      <c r="K694" s="76" t="s">
        <v>9</v>
      </c>
    </row>
    <row r="695">
      <c r="A695" s="95" t="s">
        <v>15106</v>
      </c>
      <c r="B695" s="76">
        <v>2.6158623E7</v>
      </c>
      <c r="C695" s="76" t="s">
        <v>1735</v>
      </c>
      <c r="D695" s="76">
        <v>3.8895271E7</v>
      </c>
      <c r="E695" s="76" t="s">
        <v>15107</v>
      </c>
      <c r="F695" s="76" t="s">
        <v>513</v>
      </c>
      <c r="G695" s="76">
        <v>23600.0</v>
      </c>
      <c r="H695" s="76" t="s">
        <v>1742</v>
      </c>
      <c r="I695" s="76">
        <v>7755891.0</v>
      </c>
      <c r="J695" s="76">
        <v>1.0</v>
      </c>
      <c r="K695" s="76" t="s">
        <v>82</v>
      </c>
    </row>
    <row r="696">
      <c r="A696" s="95" t="s">
        <v>15108</v>
      </c>
      <c r="B696" s="76">
        <v>2.6158623E7</v>
      </c>
      <c r="C696" s="76" t="s">
        <v>1732</v>
      </c>
      <c r="D696" s="76">
        <v>3.8895271E7</v>
      </c>
      <c r="E696" s="76" t="s">
        <v>15107</v>
      </c>
      <c r="F696" s="76" t="s">
        <v>513</v>
      </c>
      <c r="G696" s="76">
        <v>23600.0</v>
      </c>
      <c r="H696" s="76" t="s">
        <v>1742</v>
      </c>
      <c r="I696" s="76">
        <v>7755891.0</v>
      </c>
      <c r="J696" s="76">
        <v>1.0</v>
      </c>
      <c r="K696" s="76" t="s">
        <v>82</v>
      </c>
    </row>
    <row r="697">
      <c r="A697" s="95" t="s">
        <v>15109</v>
      </c>
      <c r="B697" s="76">
        <v>2.6158623E7</v>
      </c>
      <c r="C697" s="76" t="s">
        <v>1725</v>
      </c>
      <c r="D697" s="76">
        <v>3.8895271E7</v>
      </c>
      <c r="E697" s="76" t="s">
        <v>15107</v>
      </c>
      <c r="F697" s="76" t="s">
        <v>513</v>
      </c>
      <c r="G697" s="76">
        <v>23600.0</v>
      </c>
      <c r="H697" s="76" t="s">
        <v>1742</v>
      </c>
      <c r="I697" s="76">
        <v>7755891.0</v>
      </c>
      <c r="J697" s="76">
        <v>1.0</v>
      </c>
      <c r="K697" s="76" t="s">
        <v>82</v>
      </c>
    </row>
    <row r="698">
      <c r="A698" s="95" t="s">
        <v>15110</v>
      </c>
      <c r="B698" s="76">
        <v>2.615864E7</v>
      </c>
      <c r="C698" s="76" t="s">
        <v>1735</v>
      </c>
      <c r="D698" s="76">
        <v>3.8895291E7</v>
      </c>
      <c r="E698" s="76" t="s">
        <v>15111</v>
      </c>
      <c r="F698" s="76" t="s">
        <v>178</v>
      </c>
      <c r="G698" s="76">
        <v>23598.0</v>
      </c>
      <c r="H698" s="76" t="s">
        <v>1733</v>
      </c>
      <c r="I698" s="76">
        <v>7743457.0</v>
      </c>
      <c r="J698" s="76">
        <v>1.0</v>
      </c>
      <c r="K698" s="76" t="s">
        <v>9</v>
      </c>
    </row>
    <row r="699">
      <c r="A699" s="95" t="s">
        <v>15112</v>
      </c>
      <c r="B699" s="76">
        <v>2.615864E7</v>
      </c>
      <c r="C699" s="76" t="s">
        <v>1732</v>
      </c>
      <c r="D699" s="76">
        <v>3.8895291E7</v>
      </c>
      <c r="E699" s="76" t="s">
        <v>15111</v>
      </c>
      <c r="F699" s="76" t="s">
        <v>178</v>
      </c>
      <c r="G699" s="76">
        <v>23598.0</v>
      </c>
      <c r="H699" s="76" t="s">
        <v>1733</v>
      </c>
      <c r="I699" s="76">
        <v>7743457.0</v>
      </c>
      <c r="J699" s="76">
        <v>1.0</v>
      </c>
      <c r="K699" s="76" t="s">
        <v>9</v>
      </c>
    </row>
    <row r="700">
      <c r="A700" s="95" t="s">
        <v>15113</v>
      </c>
      <c r="B700" s="76">
        <v>2.615864E7</v>
      </c>
      <c r="C700" s="76" t="s">
        <v>1725</v>
      </c>
      <c r="D700" s="76">
        <v>3.8895291E7</v>
      </c>
      <c r="E700" s="76" t="s">
        <v>15111</v>
      </c>
      <c r="F700" s="76" t="s">
        <v>178</v>
      </c>
      <c r="G700" s="76">
        <v>23598.0</v>
      </c>
      <c r="H700" s="76" t="s">
        <v>1733</v>
      </c>
      <c r="I700" s="76">
        <v>7743457.0</v>
      </c>
      <c r="J700" s="76">
        <v>1.0</v>
      </c>
      <c r="K700" s="76" t="s">
        <v>9</v>
      </c>
    </row>
    <row r="701">
      <c r="A701" s="95" t="s">
        <v>15114</v>
      </c>
      <c r="B701" s="76">
        <v>2.6158754E7</v>
      </c>
      <c r="C701" s="76" t="s">
        <v>1735</v>
      </c>
      <c r="D701" s="76">
        <v>3.8895396E7</v>
      </c>
      <c r="E701" s="76" t="s">
        <v>15115</v>
      </c>
      <c r="F701" s="76" t="s">
        <v>178</v>
      </c>
      <c r="G701" s="76">
        <v>23598.0</v>
      </c>
      <c r="H701" s="76" t="s">
        <v>1733</v>
      </c>
      <c r="I701" s="76">
        <v>7743457.0</v>
      </c>
      <c r="J701" s="76">
        <v>1.0</v>
      </c>
      <c r="K701" s="76" t="s">
        <v>9</v>
      </c>
    </row>
    <row r="702">
      <c r="A702" s="95" t="s">
        <v>15116</v>
      </c>
      <c r="B702" s="76">
        <v>2.6158754E7</v>
      </c>
      <c r="C702" s="76" t="s">
        <v>1732</v>
      </c>
      <c r="D702" s="76">
        <v>3.8895396E7</v>
      </c>
      <c r="E702" s="76" t="s">
        <v>15115</v>
      </c>
      <c r="F702" s="76" t="s">
        <v>178</v>
      </c>
      <c r="G702" s="76">
        <v>23598.0</v>
      </c>
      <c r="H702" s="76" t="s">
        <v>1733</v>
      </c>
      <c r="I702" s="76">
        <v>7743457.0</v>
      </c>
      <c r="J702" s="76">
        <v>1.0</v>
      </c>
      <c r="K702" s="76" t="s">
        <v>9</v>
      </c>
    </row>
    <row r="703">
      <c r="A703" s="95" t="s">
        <v>15117</v>
      </c>
      <c r="B703" s="76">
        <v>2.6158754E7</v>
      </c>
      <c r="C703" s="76" t="s">
        <v>1725</v>
      </c>
      <c r="D703" s="76">
        <v>3.8895396E7</v>
      </c>
      <c r="E703" s="76" t="s">
        <v>15115</v>
      </c>
      <c r="F703" s="76" t="s">
        <v>178</v>
      </c>
      <c r="G703" s="76">
        <v>23598.0</v>
      </c>
      <c r="H703" s="76" t="s">
        <v>1733</v>
      </c>
      <c r="I703" s="76">
        <v>7743457.0</v>
      </c>
      <c r="J703" s="76">
        <v>1.0</v>
      </c>
      <c r="K703" s="76" t="s">
        <v>9</v>
      </c>
    </row>
    <row r="704">
      <c r="A704" s="95" t="s">
        <v>15118</v>
      </c>
      <c r="B704" s="76">
        <v>2.6158814E7</v>
      </c>
      <c r="C704" s="76" t="s">
        <v>1735</v>
      </c>
      <c r="D704" s="76">
        <v>3.8895466E7</v>
      </c>
      <c r="E704" s="76" t="s">
        <v>15119</v>
      </c>
      <c r="F704" s="76" t="s">
        <v>178</v>
      </c>
      <c r="G704" s="76">
        <v>24379.0</v>
      </c>
      <c r="H704" s="76" t="s">
        <v>1779</v>
      </c>
      <c r="I704" s="76">
        <v>7743457.0</v>
      </c>
      <c r="J704" s="76">
        <v>1.0</v>
      </c>
      <c r="K704" s="76" t="s">
        <v>9</v>
      </c>
    </row>
    <row r="705">
      <c r="A705" s="95" t="s">
        <v>15120</v>
      </c>
      <c r="B705" s="76">
        <v>2.6158814E7</v>
      </c>
      <c r="C705" s="76" t="s">
        <v>1732</v>
      </c>
      <c r="D705" s="76">
        <v>3.8895466E7</v>
      </c>
      <c r="E705" s="76" t="s">
        <v>15119</v>
      </c>
      <c r="F705" s="76" t="s">
        <v>178</v>
      </c>
      <c r="G705" s="76">
        <v>24379.0</v>
      </c>
      <c r="H705" s="76" t="s">
        <v>1779</v>
      </c>
      <c r="I705" s="76">
        <v>7743457.0</v>
      </c>
      <c r="J705" s="76">
        <v>1.0</v>
      </c>
      <c r="K705" s="76" t="s">
        <v>9</v>
      </c>
    </row>
    <row r="706">
      <c r="A706" s="95" t="s">
        <v>15121</v>
      </c>
      <c r="B706" s="76">
        <v>2.6158814E7</v>
      </c>
      <c r="C706" s="76" t="s">
        <v>1725</v>
      </c>
      <c r="D706" s="76">
        <v>3.8895466E7</v>
      </c>
      <c r="E706" s="76" t="s">
        <v>15119</v>
      </c>
      <c r="F706" s="76" t="s">
        <v>178</v>
      </c>
      <c r="G706" s="76">
        <v>24379.0</v>
      </c>
      <c r="H706" s="76" t="s">
        <v>1779</v>
      </c>
      <c r="I706" s="76">
        <v>7743457.0</v>
      </c>
      <c r="J706" s="76">
        <v>1.0</v>
      </c>
      <c r="K706" s="76" t="s">
        <v>9</v>
      </c>
    </row>
    <row r="707">
      <c r="A707" s="95" t="s">
        <v>15122</v>
      </c>
      <c r="B707" s="76">
        <v>2.6158871E7</v>
      </c>
      <c r="C707" s="76" t="s">
        <v>1735</v>
      </c>
      <c r="D707" s="76">
        <v>3.8895529E7</v>
      </c>
      <c r="E707" s="76" t="s">
        <v>15123</v>
      </c>
      <c r="F707" s="76" t="s">
        <v>178</v>
      </c>
      <c r="G707" s="76">
        <v>23600.0</v>
      </c>
      <c r="H707" s="76" t="s">
        <v>1742</v>
      </c>
      <c r="I707" s="76">
        <v>7743457.0</v>
      </c>
      <c r="J707" s="76">
        <v>1.0</v>
      </c>
      <c r="K707" s="76" t="s">
        <v>9</v>
      </c>
    </row>
    <row r="708">
      <c r="A708" s="95" t="s">
        <v>15124</v>
      </c>
      <c r="B708" s="76">
        <v>2.6158871E7</v>
      </c>
      <c r="C708" s="76" t="s">
        <v>1732</v>
      </c>
      <c r="D708" s="76">
        <v>3.8895529E7</v>
      </c>
      <c r="E708" s="76" t="s">
        <v>15123</v>
      </c>
      <c r="F708" s="76" t="s">
        <v>178</v>
      </c>
      <c r="G708" s="76">
        <v>23600.0</v>
      </c>
      <c r="H708" s="76" t="s">
        <v>1742</v>
      </c>
      <c r="I708" s="76">
        <v>7743457.0</v>
      </c>
      <c r="J708" s="76">
        <v>1.0</v>
      </c>
      <c r="K708" s="76" t="s">
        <v>9</v>
      </c>
    </row>
    <row r="709">
      <c r="A709" s="95" t="s">
        <v>15125</v>
      </c>
      <c r="B709" s="76">
        <v>2.6158871E7</v>
      </c>
      <c r="C709" s="76" t="s">
        <v>1725</v>
      </c>
      <c r="D709" s="76">
        <v>3.8895529E7</v>
      </c>
      <c r="E709" s="76" t="s">
        <v>15123</v>
      </c>
      <c r="F709" s="76" t="s">
        <v>178</v>
      </c>
      <c r="G709" s="76">
        <v>23600.0</v>
      </c>
      <c r="H709" s="76" t="s">
        <v>1742</v>
      </c>
      <c r="I709" s="76">
        <v>7743457.0</v>
      </c>
      <c r="J709" s="76">
        <v>1.0</v>
      </c>
      <c r="K709" s="76" t="s">
        <v>9</v>
      </c>
    </row>
    <row r="710">
      <c r="A710" s="95" t="s">
        <v>15126</v>
      </c>
      <c r="B710" s="76">
        <v>2.6158951E7</v>
      </c>
      <c r="C710" s="76" t="s">
        <v>1735</v>
      </c>
      <c r="D710" s="76">
        <v>3.88956E7</v>
      </c>
      <c r="E710" s="76" t="s">
        <v>15127</v>
      </c>
      <c r="F710" s="76" t="s">
        <v>830</v>
      </c>
      <c r="G710" s="76">
        <v>23600.0</v>
      </c>
      <c r="H710" s="76" t="s">
        <v>1742</v>
      </c>
      <c r="I710" s="76">
        <v>7743457.0</v>
      </c>
      <c r="J710" s="76">
        <v>1.0</v>
      </c>
      <c r="K710" s="76" t="s">
        <v>9</v>
      </c>
    </row>
    <row r="711">
      <c r="A711" s="95" t="s">
        <v>15128</v>
      </c>
      <c r="B711" s="76">
        <v>2.6158951E7</v>
      </c>
      <c r="C711" s="76" t="s">
        <v>1732</v>
      </c>
      <c r="D711" s="76">
        <v>3.88956E7</v>
      </c>
      <c r="E711" s="76" t="s">
        <v>15127</v>
      </c>
      <c r="F711" s="76" t="s">
        <v>830</v>
      </c>
      <c r="G711" s="76">
        <v>23600.0</v>
      </c>
      <c r="H711" s="76" t="s">
        <v>1742</v>
      </c>
      <c r="I711" s="76">
        <v>7743457.0</v>
      </c>
      <c r="J711" s="76">
        <v>1.0</v>
      </c>
      <c r="K711" s="76" t="s">
        <v>9</v>
      </c>
    </row>
    <row r="712">
      <c r="A712" s="95" t="s">
        <v>15129</v>
      </c>
      <c r="B712" s="76">
        <v>2.6158951E7</v>
      </c>
      <c r="C712" s="76" t="s">
        <v>1725</v>
      </c>
      <c r="D712" s="76">
        <v>3.88956E7</v>
      </c>
      <c r="E712" s="76" t="s">
        <v>15127</v>
      </c>
      <c r="F712" s="76" t="s">
        <v>830</v>
      </c>
      <c r="G712" s="76">
        <v>23600.0</v>
      </c>
      <c r="H712" s="76" t="s">
        <v>1742</v>
      </c>
      <c r="I712" s="76">
        <v>7743457.0</v>
      </c>
      <c r="J712" s="76">
        <v>1.0</v>
      </c>
      <c r="K712" s="76" t="s">
        <v>9</v>
      </c>
    </row>
    <row r="713">
      <c r="A713" s="95" t="s">
        <v>15130</v>
      </c>
      <c r="B713" s="76">
        <v>2.6158961E7</v>
      </c>
      <c r="C713" s="76" t="s">
        <v>1735</v>
      </c>
      <c r="D713" s="76">
        <v>3.8895603E7</v>
      </c>
      <c r="E713" s="76" t="s">
        <v>15131</v>
      </c>
      <c r="F713" s="76" t="s">
        <v>830</v>
      </c>
      <c r="G713" s="76">
        <v>23600.0</v>
      </c>
      <c r="H713" s="76" t="s">
        <v>1742</v>
      </c>
      <c r="I713" s="76">
        <v>7755891.0</v>
      </c>
      <c r="J713" s="76">
        <v>1.0</v>
      </c>
      <c r="K713" s="76" t="s">
        <v>82</v>
      </c>
    </row>
    <row r="714">
      <c r="A714" s="95" t="s">
        <v>15132</v>
      </c>
      <c r="B714" s="76">
        <v>2.6158961E7</v>
      </c>
      <c r="C714" s="76" t="s">
        <v>1732</v>
      </c>
      <c r="D714" s="76">
        <v>3.8895603E7</v>
      </c>
      <c r="E714" s="76" t="s">
        <v>15131</v>
      </c>
      <c r="F714" s="76" t="s">
        <v>830</v>
      </c>
      <c r="G714" s="76">
        <v>23600.0</v>
      </c>
      <c r="H714" s="76" t="s">
        <v>1742</v>
      </c>
      <c r="I714" s="76">
        <v>7755891.0</v>
      </c>
      <c r="J714" s="76">
        <v>1.0</v>
      </c>
      <c r="K714" s="76" t="s">
        <v>82</v>
      </c>
    </row>
    <row r="715">
      <c r="A715" s="95" t="s">
        <v>15133</v>
      </c>
      <c r="B715" s="76">
        <v>2.6158961E7</v>
      </c>
      <c r="C715" s="76" t="s">
        <v>1725</v>
      </c>
      <c r="D715" s="76">
        <v>3.8895603E7</v>
      </c>
      <c r="E715" s="76" t="s">
        <v>15131</v>
      </c>
      <c r="F715" s="76" t="s">
        <v>830</v>
      </c>
      <c r="G715" s="76">
        <v>23600.0</v>
      </c>
      <c r="H715" s="76" t="s">
        <v>1742</v>
      </c>
      <c r="I715" s="76">
        <v>7755891.0</v>
      </c>
      <c r="J715" s="76">
        <v>1.0</v>
      </c>
      <c r="K715" s="76" t="s">
        <v>82</v>
      </c>
    </row>
    <row r="716">
      <c r="A716" s="95" t="s">
        <v>15134</v>
      </c>
      <c r="B716" s="76">
        <v>2.6159033E7</v>
      </c>
      <c r="C716" s="76" t="s">
        <v>1735</v>
      </c>
      <c r="D716" s="76">
        <v>3.8895664E7</v>
      </c>
      <c r="E716" s="76" t="s">
        <v>15135</v>
      </c>
      <c r="F716" s="76" t="s">
        <v>513</v>
      </c>
      <c r="G716" s="76">
        <v>24379.0</v>
      </c>
      <c r="H716" s="76" t="s">
        <v>1779</v>
      </c>
      <c r="I716" s="76">
        <v>7755891.0</v>
      </c>
      <c r="J716" s="76">
        <v>1.0</v>
      </c>
      <c r="K716" s="76" t="s">
        <v>82</v>
      </c>
    </row>
    <row r="717">
      <c r="A717" s="95" t="s">
        <v>15136</v>
      </c>
      <c r="B717" s="76">
        <v>2.6159033E7</v>
      </c>
      <c r="C717" s="76" t="s">
        <v>1732</v>
      </c>
      <c r="D717" s="76">
        <v>3.8895664E7</v>
      </c>
      <c r="E717" s="76" t="s">
        <v>15135</v>
      </c>
      <c r="F717" s="76" t="s">
        <v>513</v>
      </c>
      <c r="G717" s="76">
        <v>24379.0</v>
      </c>
      <c r="H717" s="76" t="s">
        <v>1779</v>
      </c>
      <c r="I717" s="76">
        <v>7755891.0</v>
      </c>
      <c r="J717" s="76">
        <v>1.0</v>
      </c>
      <c r="K717" s="76" t="s">
        <v>82</v>
      </c>
    </row>
    <row r="718">
      <c r="A718" s="95" t="s">
        <v>15137</v>
      </c>
      <c r="B718" s="76">
        <v>2.6159033E7</v>
      </c>
      <c r="C718" s="76" t="s">
        <v>1725</v>
      </c>
      <c r="D718" s="76">
        <v>3.8895664E7</v>
      </c>
      <c r="E718" s="76" t="s">
        <v>15135</v>
      </c>
      <c r="F718" s="76" t="s">
        <v>513</v>
      </c>
      <c r="G718" s="76">
        <v>24379.0</v>
      </c>
      <c r="H718" s="76" t="s">
        <v>1779</v>
      </c>
      <c r="I718" s="76">
        <v>7755891.0</v>
      </c>
      <c r="J718" s="76">
        <v>1.0</v>
      </c>
      <c r="K718" s="76" t="s">
        <v>82</v>
      </c>
    </row>
    <row r="719">
      <c r="A719" s="95" t="s">
        <v>15138</v>
      </c>
      <c r="B719" s="76">
        <v>2.6159043E7</v>
      </c>
      <c r="C719" s="76" t="s">
        <v>1735</v>
      </c>
      <c r="D719" s="76">
        <v>3.889567E7</v>
      </c>
      <c r="E719" s="76" t="s">
        <v>15139</v>
      </c>
      <c r="F719" s="76" t="s">
        <v>178</v>
      </c>
      <c r="G719" s="76">
        <v>23598.0</v>
      </c>
      <c r="H719" s="76" t="s">
        <v>1733</v>
      </c>
      <c r="I719" s="76">
        <v>7755891.0</v>
      </c>
      <c r="J719" s="76">
        <v>1.0</v>
      </c>
      <c r="K719" s="76" t="s">
        <v>82</v>
      </c>
    </row>
    <row r="720">
      <c r="A720" s="95" t="s">
        <v>15140</v>
      </c>
      <c r="B720" s="76">
        <v>2.6159043E7</v>
      </c>
      <c r="C720" s="76" t="s">
        <v>1732</v>
      </c>
      <c r="D720" s="76">
        <v>3.889567E7</v>
      </c>
      <c r="E720" s="76" t="s">
        <v>15139</v>
      </c>
      <c r="F720" s="76" t="s">
        <v>178</v>
      </c>
      <c r="G720" s="76">
        <v>23598.0</v>
      </c>
      <c r="H720" s="76" t="s">
        <v>1733</v>
      </c>
      <c r="I720" s="76">
        <v>7755891.0</v>
      </c>
      <c r="J720" s="76">
        <v>1.0</v>
      </c>
      <c r="K720" s="76" t="s">
        <v>82</v>
      </c>
    </row>
    <row r="721">
      <c r="A721" s="95" t="s">
        <v>15141</v>
      </c>
      <c r="B721" s="76">
        <v>2.6159043E7</v>
      </c>
      <c r="C721" s="76" t="s">
        <v>1725</v>
      </c>
      <c r="D721" s="76">
        <v>3.889567E7</v>
      </c>
      <c r="E721" s="76" t="s">
        <v>15139</v>
      </c>
      <c r="F721" s="76" t="s">
        <v>178</v>
      </c>
      <c r="G721" s="76">
        <v>23598.0</v>
      </c>
      <c r="H721" s="76" t="s">
        <v>1733</v>
      </c>
      <c r="I721" s="76">
        <v>7755891.0</v>
      </c>
      <c r="J721" s="76">
        <v>1.0</v>
      </c>
      <c r="K721" s="76" t="s">
        <v>82</v>
      </c>
    </row>
    <row r="722">
      <c r="A722" s="95" t="s">
        <v>15142</v>
      </c>
      <c r="B722" s="76">
        <v>2.6159053E7</v>
      </c>
      <c r="C722" s="76" t="s">
        <v>1735</v>
      </c>
      <c r="D722" s="76">
        <v>3.8895679E7</v>
      </c>
      <c r="E722" s="76" t="s">
        <v>6143</v>
      </c>
      <c r="F722" s="76" t="s">
        <v>178</v>
      </c>
      <c r="G722" s="76">
        <v>23598.0</v>
      </c>
      <c r="H722" s="76" t="s">
        <v>1733</v>
      </c>
      <c r="I722" s="76">
        <v>7743457.0</v>
      </c>
      <c r="J722" s="76">
        <v>1.0</v>
      </c>
      <c r="K722" s="76" t="s">
        <v>9</v>
      </c>
    </row>
    <row r="723">
      <c r="A723" s="95" t="s">
        <v>15143</v>
      </c>
      <c r="B723" s="76">
        <v>2.6159053E7</v>
      </c>
      <c r="C723" s="76" t="s">
        <v>1732</v>
      </c>
      <c r="D723" s="76">
        <v>3.8895679E7</v>
      </c>
      <c r="E723" s="76" t="s">
        <v>6143</v>
      </c>
      <c r="F723" s="76" t="s">
        <v>178</v>
      </c>
      <c r="G723" s="76">
        <v>23598.0</v>
      </c>
      <c r="H723" s="76" t="s">
        <v>1733</v>
      </c>
      <c r="I723" s="76">
        <v>7743457.0</v>
      </c>
      <c r="J723" s="76">
        <v>1.0</v>
      </c>
      <c r="K723" s="76" t="s">
        <v>9</v>
      </c>
    </row>
    <row r="724">
      <c r="A724" s="95" t="s">
        <v>15144</v>
      </c>
      <c r="B724" s="76">
        <v>2.6159053E7</v>
      </c>
      <c r="C724" s="76" t="s">
        <v>1725</v>
      </c>
      <c r="D724" s="76">
        <v>3.8895679E7</v>
      </c>
      <c r="E724" s="76" t="s">
        <v>6143</v>
      </c>
      <c r="F724" s="76" t="s">
        <v>178</v>
      </c>
      <c r="G724" s="76">
        <v>23598.0</v>
      </c>
      <c r="H724" s="76" t="s">
        <v>1733</v>
      </c>
      <c r="I724" s="76">
        <v>7743457.0</v>
      </c>
      <c r="J724" s="76">
        <v>1.0</v>
      </c>
      <c r="K724" s="76" t="s">
        <v>9</v>
      </c>
    </row>
    <row r="725">
      <c r="A725" s="95" t="s">
        <v>15145</v>
      </c>
      <c r="B725" s="76">
        <v>2.6159072E7</v>
      </c>
      <c r="C725" s="76" t="s">
        <v>1735</v>
      </c>
      <c r="D725" s="76">
        <v>3.8895706E7</v>
      </c>
      <c r="E725" s="76" t="s">
        <v>15146</v>
      </c>
      <c r="F725" s="76" t="s">
        <v>513</v>
      </c>
      <c r="G725" s="76">
        <v>24379.0</v>
      </c>
      <c r="H725" s="76" t="s">
        <v>1779</v>
      </c>
      <c r="I725" s="76">
        <v>7743457.0</v>
      </c>
      <c r="J725" s="76">
        <v>1.0</v>
      </c>
      <c r="K725" s="76" t="s">
        <v>9</v>
      </c>
    </row>
    <row r="726">
      <c r="A726" s="95" t="s">
        <v>15147</v>
      </c>
      <c r="B726" s="76">
        <v>2.6159072E7</v>
      </c>
      <c r="C726" s="76" t="s">
        <v>1732</v>
      </c>
      <c r="D726" s="76">
        <v>3.8895706E7</v>
      </c>
      <c r="E726" s="76" t="s">
        <v>15146</v>
      </c>
      <c r="F726" s="76" t="s">
        <v>513</v>
      </c>
      <c r="G726" s="76">
        <v>24379.0</v>
      </c>
      <c r="H726" s="76" t="s">
        <v>1779</v>
      </c>
      <c r="I726" s="76">
        <v>7743457.0</v>
      </c>
      <c r="J726" s="76">
        <v>1.0</v>
      </c>
      <c r="K726" s="76" t="s">
        <v>9</v>
      </c>
    </row>
    <row r="727">
      <c r="A727" s="95" t="s">
        <v>15148</v>
      </c>
      <c r="B727" s="76">
        <v>2.6159072E7</v>
      </c>
      <c r="C727" s="76" t="s">
        <v>1725</v>
      </c>
      <c r="D727" s="76">
        <v>3.8895706E7</v>
      </c>
      <c r="E727" s="76" t="s">
        <v>15146</v>
      </c>
      <c r="F727" s="76" t="s">
        <v>513</v>
      </c>
      <c r="G727" s="76">
        <v>24379.0</v>
      </c>
      <c r="H727" s="76" t="s">
        <v>1779</v>
      </c>
      <c r="I727" s="76">
        <v>7743457.0</v>
      </c>
      <c r="J727" s="76">
        <v>1.0</v>
      </c>
      <c r="K727" s="76" t="s">
        <v>9</v>
      </c>
    </row>
    <row r="728">
      <c r="A728" s="95" t="s">
        <v>15149</v>
      </c>
      <c r="B728" s="76">
        <v>2.6159085E7</v>
      </c>
      <c r="C728" s="76" t="s">
        <v>1735</v>
      </c>
      <c r="D728" s="76">
        <v>3.8895719E7</v>
      </c>
      <c r="E728" s="76" t="s">
        <v>5396</v>
      </c>
      <c r="F728" s="76" t="s">
        <v>178</v>
      </c>
      <c r="G728" s="76">
        <v>23598.0</v>
      </c>
      <c r="H728" s="76" t="s">
        <v>1733</v>
      </c>
      <c r="I728" s="76">
        <v>7743457.0</v>
      </c>
      <c r="J728" s="76">
        <v>1.0</v>
      </c>
      <c r="K728" s="76" t="s">
        <v>9</v>
      </c>
    </row>
    <row r="729">
      <c r="A729" s="95" t="s">
        <v>15150</v>
      </c>
      <c r="B729" s="76">
        <v>2.6159085E7</v>
      </c>
      <c r="C729" s="76" t="s">
        <v>1732</v>
      </c>
      <c r="D729" s="76">
        <v>3.8895719E7</v>
      </c>
      <c r="E729" s="76" t="s">
        <v>5396</v>
      </c>
      <c r="F729" s="76" t="s">
        <v>178</v>
      </c>
      <c r="G729" s="76">
        <v>23598.0</v>
      </c>
      <c r="H729" s="76" t="s">
        <v>1733</v>
      </c>
      <c r="I729" s="76">
        <v>7743457.0</v>
      </c>
      <c r="J729" s="76">
        <v>1.0</v>
      </c>
      <c r="K729" s="76" t="s">
        <v>9</v>
      </c>
    </row>
    <row r="730">
      <c r="A730" s="95" t="s">
        <v>15151</v>
      </c>
      <c r="B730" s="76">
        <v>2.6159085E7</v>
      </c>
      <c r="C730" s="76" t="s">
        <v>1725</v>
      </c>
      <c r="D730" s="76">
        <v>3.8895719E7</v>
      </c>
      <c r="E730" s="76" t="s">
        <v>5396</v>
      </c>
      <c r="F730" s="76" t="s">
        <v>178</v>
      </c>
      <c r="G730" s="76">
        <v>23598.0</v>
      </c>
      <c r="H730" s="76" t="s">
        <v>1733</v>
      </c>
      <c r="I730" s="76">
        <v>7743457.0</v>
      </c>
      <c r="J730" s="76">
        <v>1.0</v>
      </c>
      <c r="K730" s="76" t="s">
        <v>9</v>
      </c>
    </row>
    <row r="731">
      <c r="A731" s="95" t="s">
        <v>15152</v>
      </c>
      <c r="B731" s="76">
        <v>2.6159183E7</v>
      </c>
      <c r="C731" s="76" t="s">
        <v>1735</v>
      </c>
      <c r="D731" s="76">
        <v>3.8895818E7</v>
      </c>
      <c r="E731" s="76" t="s">
        <v>15153</v>
      </c>
      <c r="F731" s="76" t="s">
        <v>178</v>
      </c>
      <c r="G731" s="76">
        <v>23600.0</v>
      </c>
      <c r="H731" s="76" t="s">
        <v>1742</v>
      </c>
      <c r="I731" s="76">
        <v>7755891.0</v>
      </c>
      <c r="J731" s="76">
        <v>1.0</v>
      </c>
      <c r="K731" s="76" t="s">
        <v>82</v>
      </c>
    </row>
    <row r="732">
      <c r="A732" s="95" t="s">
        <v>15154</v>
      </c>
      <c r="B732" s="76">
        <v>2.6159183E7</v>
      </c>
      <c r="C732" s="76" t="s">
        <v>1732</v>
      </c>
      <c r="D732" s="76">
        <v>3.8895818E7</v>
      </c>
      <c r="E732" s="76" t="s">
        <v>15153</v>
      </c>
      <c r="F732" s="76" t="s">
        <v>178</v>
      </c>
      <c r="G732" s="76">
        <v>23600.0</v>
      </c>
      <c r="H732" s="76" t="s">
        <v>1742</v>
      </c>
      <c r="I732" s="76">
        <v>7755891.0</v>
      </c>
      <c r="J732" s="76">
        <v>1.0</v>
      </c>
      <c r="K732" s="76" t="s">
        <v>82</v>
      </c>
    </row>
    <row r="733">
      <c r="A733" s="95" t="s">
        <v>15155</v>
      </c>
      <c r="B733" s="76">
        <v>2.6159183E7</v>
      </c>
      <c r="C733" s="76" t="s">
        <v>1725</v>
      </c>
      <c r="D733" s="76">
        <v>3.8895818E7</v>
      </c>
      <c r="E733" s="76" t="s">
        <v>15153</v>
      </c>
      <c r="F733" s="76" t="s">
        <v>178</v>
      </c>
      <c r="G733" s="76">
        <v>23600.0</v>
      </c>
      <c r="H733" s="76" t="s">
        <v>1742</v>
      </c>
      <c r="I733" s="76">
        <v>7755891.0</v>
      </c>
      <c r="J733" s="76">
        <v>1.0</v>
      </c>
      <c r="K733" s="76" t="s">
        <v>82</v>
      </c>
    </row>
    <row r="734">
      <c r="A734" s="95" t="s">
        <v>15156</v>
      </c>
      <c r="B734" s="76">
        <v>2.6159193E7</v>
      </c>
      <c r="C734" s="76" t="s">
        <v>1735</v>
      </c>
      <c r="D734" s="76">
        <v>3.8895825E7</v>
      </c>
      <c r="E734" s="76" t="s">
        <v>15157</v>
      </c>
      <c r="F734" s="76" t="s">
        <v>513</v>
      </c>
      <c r="G734" s="76">
        <v>24379.0</v>
      </c>
      <c r="H734" s="76" t="s">
        <v>1779</v>
      </c>
      <c r="I734" s="76">
        <v>7743457.0</v>
      </c>
      <c r="J734" s="76">
        <v>1.0</v>
      </c>
      <c r="K734" s="76" t="s">
        <v>9</v>
      </c>
    </row>
    <row r="735">
      <c r="A735" s="95" t="s">
        <v>15158</v>
      </c>
      <c r="B735" s="76">
        <v>2.6159193E7</v>
      </c>
      <c r="C735" s="76" t="s">
        <v>1732</v>
      </c>
      <c r="D735" s="76">
        <v>3.8895825E7</v>
      </c>
      <c r="E735" s="76" t="s">
        <v>15157</v>
      </c>
      <c r="F735" s="76" t="s">
        <v>513</v>
      </c>
      <c r="G735" s="76">
        <v>24379.0</v>
      </c>
      <c r="H735" s="76" t="s">
        <v>1779</v>
      </c>
      <c r="I735" s="76">
        <v>7743457.0</v>
      </c>
      <c r="J735" s="76">
        <v>1.0</v>
      </c>
      <c r="K735" s="76" t="s">
        <v>9</v>
      </c>
    </row>
    <row r="736">
      <c r="A736" s="95" t="s">
        <v>15159</v>
      </c>
      <c r="B736" s="76">
        <v>2.6159193E7</v>
      </c>
      <c r="C736" s="76" t="s">
        <v>1725</v>
      </c>
      <c r="D736" s="76">
        <v>3.8895825E7</v>
      </c>
      <c r="E736" s="76" t="s">
        <v>15157</v>
      </c>
      <c r="F736" s="76" t="s">
        <v>513</v>
      </c>
      <c r="G736" s="76">
        <v>24379.0</v>
      </c>
      <c r="H736" s="76" t="s">
        <v>1779</v>
      </c>
      <c r="I736" s="76">
        <v>7743457.0</v>
      </c>
      <c r="J736" s="76">
        <v>1.0</v>
      </c>
      <c r="K736" s="76" t="s">
        <v>9</v>
      </c>
    </row>
    <row r="737">
      <c r="A737" s="95" t="s">
        <v>15160</v>
      </c>
      <c r="B737" s="76">
        <v>2.6159269E7</v>
      </c>
      <c r="C737" s="76" t="s">
        <v>1735</v>
      </c>
      <c r="D737" s="76">
        <v>3.8895937E7</v>
      </c>
      <c r="E737" s="76" t="s">
        <v>2754</v>
      </c>
      <c r="F737" s="76" t="s">
        <v>513</v>
      </c>
      <c r="G737" s="76">
        <v>24379.0</v>
      </c>
      <c r="H737" s="76" t="s">
        <v>1779</v>
      </c>
      <c r="I737" s="76">
        <v>7755891.0</v>
      </c>
      <c r="J737" s="76">
        <v>1.0</v>
      </c>
      <c r="K737" s="76" t="s">
        <v>82</v>
      </c>
    </row>
    <row r="738">
      <c r="A738" s="95" t="s">
        <v>15161</v>
      </c>
      <c r="B738" s="76">
        <v>2.6159269E7</v>
      </c>
      <c r="C738" s="76" t="s">
        <v>1732</v>
      </c>
      <c r="D738" s="76">
        <v>3.8895937E7</v>
      </c>
      <c r="E738" s="76" t="s">
        <v>2754</v>
      </c>
      <c r="F738" s="76" t="s">
        <v>513</v>
      </c>
      <c r="G738" s="76">
        <v>24379.0</v>
      </c>
      <c r="H738" s="76" t="s">
        <v>1779</v>
      </c>
      <c r="I738" s="76">
        <v>7755891.0</v>
      </c>
      <c r="J738" s="76">
        <v>1.0</v>
      </c>
      <c r="K738" s="76" t="s">
        <v>82</v>
      </c>
    </row>
    <row r="739">
      <c r="A739" s="95" t="s">
        <v>15162</v>
      </c>
      <c r="B739" s="76">
        <v>2.6159269E7</v>
      </c>
      <c r="C739" s="76" t="s">
        <v>1725</v>
      </c>
      <c r="D739" s="76">
        <v>3.8895937E7</v>
      </c>
      <c r="E739" s="76" t="s">
        <v>2754</v>
      </c>
      <c r="F739" s="76" t="s">
        <v>513</v>
      </c>
      <c r="G739" s="76">
        <v>24379.0</v>
      </c>
      <c r="H739" s="76" t="s">
        <v>1779</v>
      </c>
      <c r="I739" s="76">
        <v>7755891.0</v>
      </c>
      <c r="J739" s="76">
        <v>1.0</v>
      </c>
      <c r="K739" s="76" t="s">
        <v>82</v>
      </c>
    </row>
    <row r="740">
      <c r="A740" s="95" t="s">
        <v>15163</v>
      </c>
      <c r="B740" s="76">
        <v>2.6159341E7</v>
      </c>
      <c r="C740" s="76" t="s">
        <v>1735</v>
      </c>
      <c r="D740" s="76">
        <v>3.8896021E7</v>
      </c>
      <c r="E740" s="76" t="s">
        <v>15164</v>
      </c>
      <c r="F740" s="76" t="s">
        <v>178</v>
      </c>
      <c r="G740" s="76">
        <v>23598.0</v>
      </c>
      <c r="H740" s="76" t="s">
        <v>1733</v>
      </c>
      <c r="I740" s="76">
        <v>7743457.0</v>
      </c>
      <c r="J740" s="76">
        <v>1.0</v>
      </c>
      <c r="K740" s="76" t="s">
        <v>9</v>
      </c>
    </row>
    <row r="741">
      <c r="A741" s="95" t="s">
        <v>15165</v>
      </c>
      <c r="B741" s="76">
        <v>2.6159341E7</v>
      </c>
      <c r="C741" s="76" t="s">
        <v>1732</v>
      </c>
      <c r="D741" s="76">
        <v>3.8896021E7</v>
      </c>
      <c r="E741" s="76" t="s">
        <v>15164</v>
      </c>
      <c r="F741" s="76" t="s">
        <v>178</v>
      </c>
      <c r="G741" s="76">
        <v>23598.0</v>
      </c>
      <c r="H741" s="76" t="s">
        <v>1733</v>
      </c>
      <c r="I741" s="76">
        <v>7743457.0</v>
      </c>
      <c r="J741" s="76">
        <v>1.0</v>
      </c>
      <c r="K741" s="76" t="s">
        <v>9</v>
      </c>
    </row>
    <row r="742">
      <c r="A742" s="95" t="s">
        <v>15166</v>
      </c>
      <c r="B742" s="76">
        <v>2.6159341E7</v>
      </c>
      <c r="C742" s="76" t="s">
        <v>1725</v>
      </c>
      <c r="D742" s="76">
        <v>3.8896021E7</v>
      </c>
      <c r="E742" s="76" t="s">
        <v>15164</v>
      </c>
      <c r="F742" s="76" t="s">
        <v>178</v>
      </c>
      <c r="G742" s="76">
        <v>23598.0</v>
      </c>
      <c r="H742" s="76" t="s">
        <v>1733</v>
      </c>
      <c r="I742" s="76">
        <v>7743457.0</v>
      </c>
      <c r="J742" s="76">
        <v>1.0</v>
      </c>
      <c r="K742" s="76" t="s">
        <v>9</v>
      </c>
    </row>
    <row r="743">
      <c r="A743" s="95" t="s">
        <v>15167</v>
      </c>
      <c r="B743" s="76">
        <v>2.6159428E7</v>
      </c>
      <c r="C743" s="76" t="s">
        <v>1735</v>
      </c>
      <c r="D743" s="76">
        <v>3.8896135E7</v>
      </c>
      <c r="E743" s="76" t="s">
        <v>15168</v>
      </c>
      <c r="F743" s="76" t="s">
        <v>830</v>
      </c>
      <c r="G743" s="76">
        <v>23600.0</v>
      </c>
      <c r="H743" s="76" t="s">
        <v>1742</v>
      </c>
      <c r="I743" s="76">
        <v>7743457.0</v>
      </c>
      <c r="J743" s="76">
        <v>1.0</v>
      </c>
      <c r="K743" s="76" t="s">
        <v>9</v>
      </c>
    </row>
    <row r="744">
      <c r="A744" s="95" t="s">
        <v>15169</v>
      </c>
      <c r="B744" s="76">
        <v>2.6159428E7</v>
      </c>
      <c r="C744" s="76" t="s">
        <v>1732</v>
      </c>
      <c r="D744" s="76">
        <v>3.8896135E7</v>
      </c>
      <c r="E744" s="76" t="s">
        <v>15168</v>
      </c>
      <c r="F744" s="76" t="s">
        <v>830</v>
      </c>
      <c r="G744" s="76">
        <v>23600.0</v>
      </c>
      <c r="H744" s="76" t="s">
        <v>1742</v>
      </c>
      <c r="I744" s="76">
        <v>7743457.0</v>
      </c>
      <c r="J744" s="76">
        <v>1.0</v>
      </c>
      <c r="K744" s="76" t="s">
        <v>9</v>
      </c>
    </row>
    <row r="745">
      <c r="A745" s="95" t="s">
        <v>15170</v>
      </c>
      <c r="B745" s="76">
        <v>2.6159428E7</v>
      </c>
      <c r="C745" s="76" t="s">
        <v>1725</v>
      </c>
      <c r="D745" s="76">
        <v>3.8896135E7</v>
      </c>
      <c r="E745" s="76" t="s">
        <v>15168</v>
      </c>
      <c r="F745" s="76" t="s">
        <v>830</v>
      </c>
      <c r="G745" s="76">
        <v>23600.0</v>
      </c>
      <c r="H745" s="76" t="s">
        <v>1742</v>
      </c>
      <c r="I745" s="76">
        <v>7743457.0</v>
      </c>
      <c r="J745" s="76">
        <v>1.0</v>
      </c>
      <c r="K745" s="76" t="s">
        <v>9</v>
      </c>
    </row>
    <row r="746">
      <c r="A746" s="95" t="s">
        <v>15171</v>
      </c>
      <c r="B746" s="76">
        <v>2.6159448E7</v>
      </c>
      <c r="C746" s="76" t="s">
        <v>1735</v>
      </c>
      <c r="D746" s="76">
        <v>3.889616E7</v>
      </c>
      <c r="E746" s="76" t="s">
        <v>15172</v>
      </c>
      <c r="F746" s="76" t="s">
        <v>513</v>
      </c>
      <c r="G746" s="76">
        <v>24379.0</v>
      </c>
      <c r="H746" s="76" t="s">
        <v>1779</v>
      </c>
      <c r="I746" s="76">
        <v>7743457.0</v>
      </c>
      <c r="J746" s="76">
        <v>1.0</v>
      </c>
      <c r="K746" s="76" t="s">
        <v>9</v>
      </c>
    </row>
    <row r="747">
      <c r="A747" s="95" t="s">
        <v>15173</v>
      </c>
      <c r="B747" s="76">
        <v>2.6159448E7</v>
      </c>
      <c r="C747" s="76" t="s">
        <v>1732</v>
      </c>
      <c r="D747" s="76">
        <v>3.889616E7</v>
      </c>
      <c r="E747" s="76" t="s">
        <v>15172</v>
      </c>
      <c r="F747" s="76" t="s">
        <v>513</v>
      </c>
      <c r="G747" s="76">
        <v>24379.0</v>
      </c>
      <c r="H747" s="76" t="s">
        <v>1779</v>
      </c>
      <c r="I747" s="76">
        <v>7743457.0</v>
      </c>
      <c r="J747" s="76">
        <v>1.0</v>
      </c>
      <c r="K747" s="76" t="s">
        <v>9</v>
      </c>
    </row>
    <row r="748">
      <c r="A748" s="95" t="s">
        <v>15174</v>
      </c>
      <c r="B748" s="76">
        <v>2.6159448E7</v>
      </c>
      <c r="C748" s="76" t="s">
        <v>1725</v>
      </c>
      <c r="D748" s="76">
        <v>3.889616E7</v>
      </c>
      <c r="E748" s="76" t="s">
        <v>15172</v>
      </c>
      <c r="F748" s="76" t="s">
        <v>513</v>
      </c>
      <c r="G748" s="76">
        <v>24379.0</v>
      </c>
      <c r="H748" s="76" t="s">
        <v>1779</v>
      </c>
      <c r="I748" s="76">
        <v>7743457.0</v>
      </c>
      <c r="J748" s="76">
        <v>1.0</v>
      </c>
      <c r="K748" s="76" t="s">
        <v>9</v>
      </c>
    </row>
    <row r="749">
      <c r="A749" s="95" t="s">
        <v>15175</v>
      </c>
      <c r="B749" s="76">
        <v>2.6159511E7</v>
      </c>
      <c r="C749" s="76" t="s">
        <v>1735</v>
      </c>
      <c r="D749" s="76">
        <v>3.8896231E7</v>
      </c>
      <c r="E749" s="76" t="s">
        <v>15176</v>
      </c>
      <c r="F749" s="76" t="s">
        <v>830</v>
      </c>
      <c r="G749" s="76">
        <v>23600.0</v>
      </c>
      <c r="H749" s="76" t="s">
        <v>1742</v>
      </c>
      <c r="I749" s="76">
        <v>7743457.0</v>
      </c>
      <c r="J749" s="76">
        <v>1.0</v>
      </c>
      <c r="K749" s="76" t="s">
        <v>9</v>
      </c>
    </row>
    <row r="750">
      <c r="A750" s="95" t="s">
        <v>15177</v>
      </c>
      <c r="B750" s="76">
        <v>2.6159511E7</v>
      </c>
      <c r="C750" s="76" t="s">
        <v>1732</v>
      </c>
      <c r="D750" s="76">
        <v>3.8896231E7</v>
      </c>
      <c r="E750" s="76" t="s">
        <v>15176</v>
      </c>
      <c r="F750" s="76" t="s">
        <v>830</v>
      </c>
      <c r="G750" s="76">
        <v>23600.0</v>
      </c>
      <c r="H750" s="76" t="s">
        <v>1742</v>
      </c>
      <c r="I750" s="76">
        <v>7743457.0</v>
      </c>
      <c r="J750" s="76">
        <v>1.0</v>
      </c>
      <c r="K750" s="76" t="s">
        <v>9</v>
      </c>
    </row>
    <row r="751">
      <c r="A751" s="95" t="s">
        <v>15178</v>
      </c>
      <c r="B751" s="76">
        <v>2.6159511E7</v>
      </c>
      <c r="C751" s="76" t="s">
        <v>1725</v>
      </c>
      <c r="D751" s="76">
        <v>3.8896231E7</v>
      </c>
      <c r="E751" s="76" t="s">
        <v>15176</v>
      </c>
      <c r="F751" s="76" t="s">
        <v>830</v>
      </c>
      <c r="G751" s="76">
        <v>23600.0</v>
      </c>
      <c r="H751" s="76" t="s">
        <v>1742</v>
      </c>
      <c r="I751" s="76">
        <v>7743457.0</v>
      </c>
      <c r="J751" s="76">
        <v>1.0</v>
      </c>
      <c r="K751" s="76" t="s">
        <v>9</v>
      </c>
    </row>
    <row r="752">
      <c r="A752" s="95" t="s">
        <v>15179</v>
      </c>
      <c r="B752" s="76">
        <v>2.6159512E7</v>
      </c>
      <c r="C752" s="76" t="s">
        <v>1735</v>
      </c>
      <c r="D752" s="76">
        <v>3.8896232E7</v>
      </c>
      <c r="E752" s="76" t="s">
        <v>15180</v>
      </c>
      <c r="F752" s="76" t="s">
        <v>513</v>
      </c>
      <c r="G752" s="76">
        <v>24379.0</v>
      </c>
      <c r="H752" s="76" t="s">
        <v>1779</v>
      </c>
      <c r="I752" s="76">
        <v>7755891.0</v>
      </c>
      <c r="J752" s="76">
        <v>1.0</v>
      </c>
      <c r="K752" s="76" t="s">
        <v>82</v>
      </c>
    </row>
    <row r="753">
      <c r="A753" s="95" t="s">
        <v>15181</v>
      </c>
      <c r="B753" s="76">
        <v>2.6159512E7</v>
      </c>
      <c r="C753" s="76" t="s">
        <v>1732</v>
      </c>
      <c r="D753" s="76">
        <v>3.8896232E7</v>
      </c>
      <c r="E753" s="76" t="s">
        <v>15180</v>
      </c>
      <c r="F753" s="76" t="s">
        <v>513</v>
      </c>
      <c r="G753" s="76">
        <v>24379.0</v>
      </c>
      <c r="H753" s="76" t="s">
        <v>1779</v>
      </c>
      <c r="I753" s="76">
        <v>7755891.0</v>
      </c>
      <c r="J753" s="76">
        <v>1.0</v>
      </c>
      <c r="K753" s="76" t="s">
        <v>82</v>
      </c>
    </row>
    <row r="754">
      <c r="A754" s="95" t="s">
        <v>15182</v>
      </c>
      <c r="B754" s="76">
        <v>2.6159512E7</v>
      </c>
      <c r="C754" s="76" t="s">
        <v>1725</v>
      </c>
      <c r="D754" s="76">
        <v>3.8896232E7</v>
      </c>
      <c r="E754" s="76" t="s">
        <v>15180</v>
      </c>
      <c r="F754" s="76" t="s">
        <v>513</v>
      </c>
      <c r="G754" s="76">
        <v>24379.0</v>
      </c>
      <c r="H754" s="76" t="s">
        <v>1779</v>
      </c>
      <c r="I754" s="76">
        <v>7755891.0</v>
      </c>
      <c r="J754" s="76">
        <v>1.0</v>
      </c>
      <c r="K754" s="76" t="s">
        <v>82</v>
      </c>
    </row>
    <row r="755">
      <c r="A755" s="95" t="s">
        <v>15183</v>
      </c>
      <c r="B755" s="76">
        <v>2.6159519E7</v>
      </c>
      <c r="C755" s="76" t="s">
        <v>1735</v>
      </c>
      <c r="D755" s="76">
        <v>3.8896239E7</v>
      </c>
      <c r="E755" s="76" t="s">
        <v>15184</v>
      </c>
      <c r="F755" s="76" t="s">
        <v>178</v>
      </c>
      <c r="G755" s="76">
        <v>23598.0</v>
      </c>
      <c r="H755" s="76" t="s">
        <v>1733</v>
      </c>
      <c r="I755" s="76">
        <v>7743457.0</v>
      </c>
      <c r="J755" s="76">
        <v>1.0</v>
      </c>
      <c r="K755" s="76" t="s">
        <v>9</v>
      </c>
    </row>
    <row r="756">
      <c r="A756" s="95" t="s">
        <v>15185</v>
      </c>
      <c r="B756" s="76">
        <v>2.6159519E7</v>
      </c>
      <c r="C756" s="76" t="s">
        <v>1732</v>
      </c>
      <c r="D756" s="76">
        <v>3.8896239E7</v>
      </c>
      <c r="E756" s="76" t="s">
        <v>15184</v>
      </c>
      <c r="F756" s="76" t="s">
        <v>178</v>
      </c>
      <c r="G756" s="76">
        <v>23598.0</v>
      </c>
      <c r="H756" s="76" t="s">
        <v>1733</v>
      </c>
      <c r="I756" s="76">
        <v>7743457.0</v>
      </c>
      <c r="J756" s="76">
        <v>1.0</v>
      </c>
      <c r="K756" s="76" t="s">
        <v>9</v>
      </c>
    </row>
    <row r="757">
      <c r="A757" s="95" t="s">
        <v>15186</v>
      </c>
      <c r="B757" s="76">
        <v>2.6159519E7</v>
      </c>
      <c r="C757" s="76" t="s">
        <v>1725</v>
      </c>
      <c r="D757" s="76">
        <v>3.8896239E7</v>
      </c>
      <c r="E757" s="76" t="s">
        <v>15184</v>
      </c>
      <c r="F757" s="76" t="s">
        <v>178</v>
      </c>
      <c r="G757" s="76">
        <v>23598.0</v>
      </c>
      <c r="H757" s="76" t="s">
        <v>1733</v>
      </c>
      <c r="I757" s="76">
        <v>7743457.0</v>
      </c>
      <c r="J757" s="76">
        <v>1.0</v>
      </c>
      <c r="K757" s="76" t="s">
        <v>9</v>
      </c>
    </row>
    <row r="758">
      <c r="A758" s="95" t="s">
        <v>15187</v>
      </c>
      <c r="B758" s="76">
        <v>2.6159522E7</v>
      </c>
      <c r="C758" s="76" t="s">
        <v>1735</v>
      </c>
      <c r="D758" s="76">
        <v>3.8896246E7</v>
      </c>
      <c r="E758" s="76" t="s">
        <v>13518</v>
      </c>
      <c r="F758" s="76" t="s">
        <v>178</v>
      </c>
      <c r="G758" s="76">
        <v>23598.0</v>
      </c>
      <c r="H758" s="76" t="s">
        <v>1733</v>
      </c>
      <c r="I758" s="76">
        <v>7755891.0</v>
      </c>
      <c r="J758" s="76">
        <v>1.0</v>
      </c>
      <c r="K758" s="76" t="s">
        <v>82</v>
      </c>
    </row>
    <row r="759">
      <c r="A759" s="95" t="s">
        <v>15188</v>
      </c>
      <c r="B759" s="76">
        <v>2.6159522E7</v>
      </c>
      <c r="C759" s="76" t="s">
        <v>1732</v>
      </c>
      <c r="D759" s="76">
        <v>3.8896246E7</v>
      </c>
      <c r="E759" s="76" t="s">
        <v>13518</v>
      </c>
      <c r="F759" s="76" t="s">
        <v>178</v>
      </c>
      <c r="G759" s="76">
        <v>23598.0</v>
      </c>
      <c r="H759" s="76" t="s">
        <v>1733</v>
      </c>
      <c r="I759" s="76">
        <v>7755891.0</v>
      </c>
      <c r="J759" s="76">
        <v>1.0</v>
      </c>
      <c r="K759" s="76" t="s">
        <v>82</v>
      </c>
    </row>
    <row r="760">
      <c r="A760" s="95" t="s">
        <v>15189</v>
      </c>
      <c r="B760" s="76">
        <v>2.6159522E7</v>
      </c>
      <c r="C760" s="76" t="s">
        <v>1725</v>
      </c>
      <c r="D760" s="76">
        <v>3.8896246E7</v>
      </c>
      <c r="E760" s="76" t="s">
        <v>13518</v>
      </c>
      <c r="F760" s="76" t="s">
        <v>178</v>
      </c>
      <c r="G760" s="76">
        <v>23598.0</v>
      </c>
      <c r="H760" s="76" t="s">
        <v>1733</v>
      </c>
      <c r="I760" s="76">
        <v>7755891.0</v>
      </c>
      <c r="J760" s="76">
        <v>1.0</v>
      </c>
      <c r="K760" s="76" t="s">
        <v>82</v>
      </c>
    </row>
    <row r="761">
      <c r="A761" s="95" t="s">
        <v>15190</v>
      </c>
      <c r="B761" s="76">
        <v>2.6159575E7</v>
      </c>
      <c r="C761" s="76" t="s">
        <v>1735</v>
      </c>
      <c r="D761" s="76">
        <v>3.8896273E7</v>
      </c>
      <c r="E761" s="76" t="s">
        <v>11255</v>
      </c>
      <c r="F761" s="76" t="s">
        <v>513</v>
      </c>
      <c r="G761" s="76">
        <v>23598.0</v>
      </c>
      <c r="H761" s="76" t="s">
        <v>1733</v>
      </c>
      <c r="I761" s="76">
        <v>7743457.0</v>
      </c>
      <c r="J761" s="76">
        <v>1.0</v>
      </c>
      <c r="K761" s="76" t="s">
        <v>9</v>
      </c>
    </row>
    <row r="762">
      <c r="A762" s="95" t="s">
        <v>15191</v>
      </c>
      <c r="B762" s="76">
        <v>2.6159575E7</v>
      </c>
      <c r="C762" s="76" t="s">
        <v>1732</v>
      </c>
      <c r="D762" s="76">
        <v>3.8896273E7</v>
      </c>
      <c r="E762" s="76" t="s">
        <v>11255</v>
      </c>
      <c r="F762" s="76" t="s">
        <v>513</v>
      </c>
      <c r="G762" s="76">
        <v>23598.0</v>
      </c>
      <c r="H762" s="76" t="s">
        <v>1733</v>
      </c>
      <c r="I762" s="76">
        <v>7743457.0</v>
      </c>
      <c r="J762" s="76">
        <v>1.0</v>
      </c>
      <c r="K762" s="76" t="s">
        <v>9</v>
      </c>
    </row>
    <row r="763">
      <c r="A763" s="95" t="s">
        <v>15192</v>
      </c>
      <c r="B763" s="76">
        <v>2.6159575E7</v>
      </c>
      <c r="C763" s="76" t="s">
        <v>1725</v>
      </c>
      <c r="D763" s="76">
        <v>3.8896273E7</v>
      </c>
      <c r="E763" s="76" t="s">
        <v>11255</v>
      </c>
      <c r="F763" s="76" t="s">
        <v>513</v>
      </c>
      <c r="G763" s="76">
        <v>23598.0</v>
      </c>
      <c r="H763" s="76" t="s">
        <v>1733</v>
      </c>
      <c r="I763" s="76">
        <v>7743457.0</v>
      </c>
      <c r="J763" s="76">
        <v>1.0</v>
      </c>
      <c r="K763" s="76" t="s">
        <v>9</v>
      </c>
    </row>
    <row r="764">
      <c r="A764" s="95" t="s">
        <v>15193</v>
      </c>
      <c r="B764" s="76">
        <v>2.6159611E7</v>
      </c>
      <c r="C764" s="76" t="s">
        <v>1735</v>
      </c>
      <c r="D764" s="76">
        <v>3.8896328E7</v>
      </c>
      <c r="E764" s="76" t="s">
        <v>4914</v>
      </c>
      <c r="F764" s="76" t="s">
        <v>830</v>
      </c>
      <c r="G764" s="76">
        <v>23600.0</v>
      </c>
      <c r="H764" s="76" t="s">
        <v>1742</v>
      </c>
      <c r="I764" s="76">
        <v>7743457.0</v>
      </c>
      <c r="J764" s="76">
        <v>1.0</v>
      </c>
      <c r="K764" s="76" t="s">
        <v>9</v>
      </c>
    </row>
    <row r="765">
      <c r="A765" s="95" t="s">
        <v>15194</v>
      </c>
      <c r="B765" s="76">
        <v>2.6159611E7</v>
      </c>
      <c r="C765" s="76" t="s">
        <v>1732</v>
      </c>
      <c r="D765" s="76">
        <v>3.8896328E7</v>
      </c>
      <c r="E765" s="76" t="s">
        <v>4914</v>
      </c>
      <c r="F765" s="76" t="s">
        <v>830</v>
      </c>
      <c r="G765" s="76">
        <v>23600.0</v>
      </c>
      <c r="H765" s="76" t="s">
        <v>1742</v>
      </c>
      <c r="I765" s="76">
        <v>7743457.0</v>
      </c>
      <c r="J765" s="76">
        <v>1.0</v>
      </c>
      <c r="K765" s="76" t="s">
        <v>9</v>
      </c>
    </row>
    <row r="766">
      <c r="A766" s="95" t="s">
        <v>15195</v>
      </c>
      <c r="B766" s="76">
        <v>2.6159611E7</v>
      </c>
      <c r="C766" s="76" t="s">
        <v>1725</v>
      </c>
      <c r="D766" s="76">
        <v>3.8896328E7</v>
      </c>
      <c r="E766" s="76" t="s">
        <v>4914</v>
      </c>
      <c r="F766" s="76" t="s">
        <v>830</v>
      </c>
      <c r="G766" s="76">
        <v>23600.0</v>
      </c>
      <c r="H766" s="76" t="s">
        <v>1742</v>
      </c>
      <c r="I766" s="76">
        <v>7743457.0</v>
      </c>
      <c r="J766" s="76">
        <v>1.0</v>
      </c>
      <c r="K766" s="76" t="s">
        <v>9</v>
      </c>
    </row>
    <row r="767">
      <c r="A767" s="95" t="s">
        <v>15196</v>
      </c>
      <c r="B767" s="76">
        <v>2.6159613E7</v>
      </c>
      <c r="C767" s="76" t="s">
        <v>1735</v>
      </c>
      <c r="D767" s="76">
        <v>3.889633E7</v>
      </c>
      <c r="E767" s="76" t="s">
        <v>15197</v>
      </c>
      <c r="F767" s="76" t="s">
        <v>178</v>
      </c>
      <c r="G767" s="76">
        <v>23598.0</v>
      </c>
      <c r="H767" s="76" t="s">
        <v>1733</v>
      </c>
      <c r="I767" s="76">
        <v>7755891.0</v>
      </c>
      <c r="J767" s="76">
        <v>2.0</v>
      </c>
      <c r="K767" s="76" t="s">
        <v>82</v>
      </c>
    </row>
    <row r="768">
      <c r="A768" s="95" t="s">
        <v>15198</v>
      </c>
      <c r="B768" s="76">
        <v>2.6159613E7</v>
      </c>
      <c r="C768" s="76" t="s">
        <v>1732</v>
      </c>
      <c r="D768" s="76">
        <v>3.889633E7</v>
      </c>
      <c r="E768" s="76" t="s">
        <v>15197</v>
      </c>
      <c r="F768" s="76" t="s">
        <v>178</v>
      </c>
      <c r="G768" s="76">
        <v>23598.0</v>
      </c>
      <c r="H768" s="76" t="s">
        <v>1733</v>
      </c>
      <c r="I768" s="76">
        <v>7755891.0</v>
      </c>
      <c r="J768" s="76">
        <v>2.0</v>
      </c>
      <c r="K768" s="76" t="s">
        <v>82</v>
      </c>
    </row>
    <row r="769">
      <c r="A769" s="95" t="s">
        <v>15199</v>
      </c>
      <c r="B769" s="76">
        <v>2.6159613E7</v>
      </c>
      <c r="C769" s="76" t="s">
        <v>1725</v>
      </c>
      <c r="D769" s="76">
        <v>3.889633E7</v>
      </c>
      <c r="E769" s="76" t="s">
        <v>15197</v>
      </c>
      <c r="F769" s="76" t="s">
        <v>178</v>
      </c>
      <c r="G769" s="76">
        <v>23598.0</v>
      </c>
      <c r="H769" s="76" t="s">
        <v>1733</v>
      </c>
      <c r="I769" s="76">
        <v>7755891.0</v>
      </c>
      <c r="J769" s="76">
        <v>2.0</v>
      </c>
      <c r="K769" s="76" t="s">
        <v>82</v>
      </c>
    </row>
    <row r="770">
      <c r="A770" s="95" t="s">
        <v>15200</v>
      </c>
      <c r="B770" s="76">
        <v>2.6159648E7</v>
      </c>
      <c r="C770" s="76" t="s">
        <v>1735</v>
      </c>
      <c r="D770" s="76">
        <v>3.8896373E7</v>
      </c>
      <c r="E770" s="76" t="s">
        <v>15201</v>
      </c>
      <c r="F770" s="76" t="s">
        <v>178</v>
      </c>
      <c r="G770" s="76">
        <v>24379.0</v>
      </c>
      <c r="H770" s="76" t="s">
        <v>1779</v>
      </c>
      <c r="I770" s="76">
        <v>7743457.0</v>
      </c>
      <c r="J770" s="76">
        <v>1.0</v>
      </c>
      <c r="K770" s="76" t="s">
        <v>9</v>
      </c>
    </row>
    <row r="771">
      <c r="A771" s="95" t="s">
        <v>15202</v>
      </c>
      <c r="B771" s="76">
        <v>2.6159648E7</v>
      </c>
      <c r="C771" s="76" t="s">
        <v>1732</v>
      </c>
      <c r="D771" s="76">
        <v>3.8896373E7</v>
      </c>
      <c r="E771" s="76" t="s">
        <v>15201</v>
      </c>
      <c r="F771" s="76" t="s">
        <v>178</v>
      </c>
      <c r="G771" s="76">
        <v>24379.0</v>
      </c>
      <c r="H771" s="76" t="s">
        <v>1779</v>
      </c>
      <c r="I771" s="76">
        <v>7743457.0</v>
      </c>
      <c r="J771" s="76">
        <v>1.0</v>
      </c>
      <c r="K771" s="76" t="s">
        <v>9</v>
      </c>
    </row>
    <row r="772">
      <c r="A772" s="95" t="s">
        <v>15203</v>
      </c>
      <c r="B772" s="76">
        <v>2.6159648E7</v>
      </c>
      <c r="C772" s="76" t="s">
        <v>1725</v>
      </c>
      <c r="D772" s="76">
        <v>3.8896373E7</v>
      </c>
      <c r="E772" s="76" t="s">
        <v>15201</v>
      </c>
      <c r="F772" s="76" t="s">
        <v>178</v>
      </c>
      <c r="G772" s="76">
        <v>24379.0</v>
      </c>
      <c r="H772" s="76" t="s">
        <v>1779</v>
      </c>
      <c r="I772" s="76">
        <v>7743457.0</v>
      </c>
      <c r="J772" s="76">
        <v>1.0</v>
      </c>
      <c r="K772" s="76" t="s">
        <v>9</v>
      </c>
    </row>
    <row r="773">
      <c r="A773" s="95" t="s">
        <v>15204</v>
      </c>
      <c r="B773" s="76">
        <v>2.6159666E7</v>
      </c>
      <c r="C773" s="76" t="s">
        <v>1735</v>
      </c>
      <c r="D773" s="76">
        <v>3.8896386E7</v>
      </c>
      <c r="E773" s="76" t="s">
        <v>15205</v>
      </c>
      <c r="F773" s="76" t="s">
        <v>178</v>
      </c>
      <c r="G773" s="76">
        <v>23598.0</v>
      </c>
      <c r="H773" s="76" t="s">
        <v>1733</v>
      </c>
      <c r="I773" s="76">
        <v>7755891.0</v>
      </c>
      <c r="J773" s="76">
        <v>1.0</v>
      </c>
      <c r="K773" s="76" t="s">
        <v>82</v>
      </c>
    </row>
    <row r="774">
      <c r="A774" s="95" t="s">
        <v>15206</v>
      </c>
      <c r="B774" s="76">
        <v>2.6159666E7</v>
      </c>
      <c r="C774" s="76" t="s">
        <v>1732</v>
      </c>
      <c r="D774" s="76">
        <v>3.8896386E7</v>
      </c>
      <c r="E774" s="76" t="s">
        <v>15205</v>
      </c>
      <c r="F774" s="76" t="s">
        <v>178</v>
      </c>
      <c r="G774" s="76">
        <v>23598.0</v>
      </c>
      <c r="H774" s="76" t="s">
        <v>1733</v>
      </c>
      <c r="I774" s="76">
        <v>7755891.0</v>
      </c>
      <c r="J774" s="76">
        <v>1.0</v>
      </c>
      <c r="K774" s="76" t="s">
        <v>82</v>
      </c>
    </row>
    <row r="775">
      <c r="A775" s="95" t="s">
        <v>15207</v>
      </c>
      <c r="B775" s="76">
        <v>2.6159666E7</v>
      </c>
      <c r="C775" s="76" t="s">
        <v>1725</v>
      </c>
      <c r="D775" s="76">
        <v>3.8896386E7</v>
      </c>
      <c r="E775" s="76" t="s">
        <v>15205</v>
      </c>
      <c r="F775" s="76" t="s">
        <v>178</v>
      </c>
      <c r="G775" s="76">
        <v>23598.0</v>
      </c>
      <c r="H775" s="76" t="s">
        <v>1733</v>
      </c>
      <c r="I775" s="76">
        <v>7755891.0</v>
      </c>
      <c r="J775" s="76">
        <v>1.0</v>
      </c>
      <c r="K775" s="76" t="s">
        <v>82</v>
      </c>
    </row>
    <row r="776">
      <c r="A776" s="95" t="s">
        <v>15208</v>
      </c>
      <c r="B776" s="76">
        <v>2.6159703E7</v>
      </c>
      <c r="C776" s="76" t="s">
        <v>1735</v>
      </c>
      <c r="D776" s="76">
        <v>3.889643E7</v>
      </c>
      <c r="E776" s="76" t="s">
        <v>15209</v>
      </c>
      <c r="F776" s="76" t="s">
        <v>178</v>
      </c>
      <c r="G776" s="76">
        <v>24379.0</v>
      </c>
      <c r="H776" s="76" t="s">
        <v>1779</v>
      </c>
      <c r="I776" s="76">
        <v>7743457.0</v>
      </c>
      <c r="J776" s="76">
        <v>1.0</v>
      </c>
      <c r="K776" s="76" t="s">
        <v>9</v>
      </c>
    </row>
    <row r="777">
      <c r="A777" s="95" t="s">
        <v>15210</v>
      </c>
      <c r="B777" s="76">
        <v>2.6159703E7</v>
      </c>
      <c r="C777" s="76" t="s">
        <v>1732</v>
      </c>
      <c r="D777" s="76">
        <v>3.889643E7</v>
      </c>
      <c r="E777" s="76" t="s">
        <v>15209</v>
      </c>
      <c r="F777" s="76" t="s">
        <v>178</v>
      </c>
      <c r="G777" s="76">
        <v>24379.0</v>
      </c>
      <c r="H777" s="76" t="s">
        <v>1779</v>
      </c>
      <c r="I777" s="76">
        <v>7743457.0</v>
      </c>
      <c r="J777" s="76">
        <v>1.0</v>
      </c>
      <c r="K777" s="76" t="s">
        <v>9</v>
      </c>
    </row>
    <row r="778">
      <c r="A778" s="95" t="s">
        <v>15211</v>
      </c>
      <c r="B778" s="76">
        <v>2.6159703E7</v>
      </c>
      <c r="C778" s="76" t="s">
        <v>1725</v>
      </c>
      <c r="D778" s="76">
        <v>3.889643E7</v>
      </c>
      <c r="E778" s="76" t="s">
        <v>15209</v>
      </c>
      <c r="F778" s="76" t="s">
        <v>178</v>
      </c>
      <c r="G778" s="76">
        <v>24379.0</v>
      </c>
      <c r="H778" s="76" t="s">
        <v>1779</v>
      </c>
      <c r="I778" s="76">
        <v>7743457.0</v>
      </c>
      <c r="J778" s="76">
        <v>1.0</v>
      </c>
      <c r="K778" s="76" t="s">
        <v>9</v>
      </c>
    </row>
    <row r="779">
      <c r="A779" s="95" t="s">
        <v>15212</v>
      </c>
      <c r="B779" s="76">
        <v>2.6159705E7</v>
      </c>
      <c r="C779" s="76" t="s">
        <v>1735</v>
      </c>
      <c r="D779" s="76">
        <v>3.8896432E7</v>
      </c>
      <c r="E779" s="76" t="s">
        <v>15213</v>
      </c>
      <c r="F779" s="76" t="s">
        <v>830</v>
      </c>
      <c r="G779" s="76">
        <v>23600.0</v>
      </c>
      <c r="H779" s="76" t="s">
        <v>1742</v>
      </c>
      <c r="I779" s="76">
        <v>7755891.0</v>
      </c>
      <c r="J779" s="76">
        <v>1.0</v>
      </c>
      <c r="K779" s="76" t="s">
        <v>82</v>
      </c>
    </row>
    <row r="780">
      <c r="A780" s="95" t="s">
        <v>15214</v>
      </c>
      <c r="B780" s="76">
        <v>2.6159705E7</v>
      </c>
      <c r="C780" s="76" t="s">
        <v>1732</v>
      </c>
      <c r="D780" s="76">
        <v>3.8896432E7</v>
      </c>
      <c r="E780" s="76" t="s">
        <v>15213</v>
      </c>
      <c r="F780" s="76" t="s">
        <v>830</v>
      </c>
      <c r="G780" s="76">
        <v>23600.0</v>
      </c>
      <c r="H780" s="76" t="s">
        <v>1742</v>
      </c>
      <c r="I780" s="76">
        <v>7755891.0</v>
      </c>
      <c r="J780" s="76">
        <v>1.0</v>
      </c>
      <c r="K780" s="76" t="s">
        <v>82</v>
      </c>
    </row>
    <row r="781">
      <c r="A781" s="95" t="s">
        <v>15215</v>
      </c>
      <c r="B781" s="76">
        <v>2.6159705E7</v>
      </c>
      <c r="C781" s="76" t="s">
        <v>1725</v>
      </c>
      <c r="D781" s="76">
        <v>3.8896432E7</v>
      </c>
      <c r="E781" s="76" t="s">
        <v>15213</v>
      </c>
      <c r="F781" s="76" t="s">
        <v>830</v>
      </c>
      <c r="G781" s="76">
        <v>23600.0</v>
      </c>
      <c r="H781" s="76" t="s">
        <v>1742</v>
      </c>
      <c r="I781" s="76">
        <v>7755891.0</v>
      </c>
      <c r="J781" s="76">
        <v>1.0</v>
      </c>
      <c r="K781" s="76" t="s">
        <v>82</v>
      </c>
    </row>
    <row r="782">
      <c r="A782" s="95" t="s">
        <v>15216</v>
      </c>
      <c r="B782" s="76">
        <v>2.6159718E7</v>
      </c>
      <c r="C782" s="76" t="s">
        <v>1735</v>
      </c>
      <c r="D782" s="76">
        <v>3.8896451E7</v>
      </c>
      <c r="E782" s="76" t="s">
        <v>15217</v>
      </c>
      <c r="F782" s="76" t="s">
        <v>513</v>
      </c>
      <c r="G782" s="76">
        <v>23600.0</v>
      </c>
      <c r="H782" s="76" t="s">
        <v>1742</v>
      </c>
      <c r="I782" s="76">
        <v>7755891.0</v>
      </c>
      <c r="J782" s="76">
        <v>1.0</v>
      </c>
      <c r="K782" s="76" t="s">
        <v>82</v>
      </c>
    </row>
    <row r="783">
      <c r="A783" s="95" t="s">
        <v>15218</v>
      </c>
      <c r="B783" s="76">
        <v>2.6159718E7</v>
      </c>
      <c r="C783" s="76" t="s">
        <v>1732</v>
      </c>
      <c r="D783" s="76">
        <v>3.8896451E7</v>
      </c>
      <c r="E783" s="76" t="s">
        <v>15217</v>
      </c>
      <c r="F783" s="76" t="s">
        <v>513</v>
      </c>
      <c r="G783" s="76">
        <v>23600.0</v>
      </c>
      <c r="H783" s="76" t="s">
        <v>1742</v>
      </c>
      <c r="I783" s="76">
        <v>7755891.0</v>
      </c>
      <c r="J783" s="76">
        <v>1.0</v>
      </c>
      <c r="K783" s="76" t="s">
        <v>82</v>
      </c>
    </row>
    <row r="784">
      <c r="A784" s="95" t="s">
        <v>15219</v>
      </c>
      <c r="B784" s="76">
        <v>2.6159718E7</v>
      </c>
      <c r="C784" s="76" t="s">
        <v>1725</v>
      </c>
      <c r="D784" s="76">
        <v>3.8896451E7</v>
      </c>
      <c r="E784" s="76" t="s">
        <v>15217</v>
      </c>
      <c r="F784" s="76" t="s">
        <v>513</v>
      </c>
      <c r="G784" s="76">
        <v>23600.0</v>
      </c>
      <c r="H784" s="76" t="s">
        <v>1742</v>
      </c>
      <c r="I784" s="76">
        <v>7755891.0</v>
      </c>
      <c r="J784" s="76">
        <v>1.0</v>
      </c>
      <c r="K784" s="76" t="s">
        <v>82</v>
      </c>
    </row>
    <row r="785">
      <c r="A785" s="95" t="s">
        <v>15220</v>
      </c>
      <c r="B785" s="76">
        <v>2.6159738E7</v>
      </c>
      <c r="C785" s="76" t="s">
        <v>1735</v>
      </c>
      <c r="D785" s="76">
        <v>3.8896473E7</v>
      </c>
      <c r="E785" s="76" t="s">
        <v>14672</v>
      </c>
      <c r="F785" s="76" t="s">
        <v>178</v>
      </c>
      <c r="G785" s="76">
        <v>24379.0</v>
      </c>
      <c r="H785" s="76" t="s">
        <v>1779</v>
      </c>
      <c r="I785" s="76">
        <v>7743457.0</v>
      </c>
      <c r="J785" s="76">
        <v>1.0</v>
      </c>
      <c r="K785" s="76" t="s">
        <v>9</v>
      </c>
    </row>
    <row r="786">
      <c r="A786" s="95" t="s">
        <v>15221</v>
      </c>
      <c r="B786" s="76">
        <v>2.6159738E7</v>
      </c>
      <c r="C786" s="76" t="s">
        <v>1732</v>
      </c>
      <c r="D786" s="76">
        <v>3.8896473E7</v>
      </c>
      <c r="E786" s="76" t="s">
        <v>14672</v>
      </c>
      <c r="F786" s="76" t="s">
        <v>178</v>
      </c>
      <c r="G786" s="76">
        <v>24379.0</v>
      </c>
      <c r="H786" s="76" t="s">
        <v>1779</v>
      </c>
      <c r="I786" s="76">
        <v>7743457.0</v>
      </c>
      <c r="J786" s="76">
        <v>1.0</v>
      </c>
      <c r="K786" s="76" t="s">
        <v>9</v>
      </c>
    </row>
    <row r="787">
      <c r="A787" s="95" t="s">
        <v>15222</v>
      </c>
      <c r="B787" s="76">
        <v>2.6159738E7</v>
      </c>
      <c r="C787" s="76" t="s">
        <v>1725</v>
      </c>
      <c r="D787" s="76">
        <v>3.8896473E7</v>
      </c>
      <c r="E787" s="76" t="s">
        <v>14672</v>
      </c>
      <c r="F787" s="76" t="s">
        <v>178</v>
      </c>
      <c r="G787" s="76">
        <v>24379.0</v>
      </c>
      <c r="H787" s="76" t="s">
        <v>1779</v>
      </c>
      <c r="I787" s="76">
        <v>7743457.0</v>
      </c>
      <c r="J787" s="76">
        <v>1.0</v>
      </c>
      <c r="K787" s="76" t="s">
        <v>9</v>
      </c>
    </row>
    <row r="788">
      <c r="A788" s="95" t="s">
        <v>15223</v>
      </c>
      <c r="B788" s="76">
        <v>2.615975E7</v>
      </c>
      <c r="C788" s="76" t="s">
        <v>1735</v>
      </c>
      <c r="D788" s="76">
        <v>3.8896487E7</v>
      </c>
      <c r="E788" s="76" t="s">
        <v>15224</v>
      </c>
      <c r="F788" s="76" t="s">
        <v>513</v>
      </c>
      <c r="G788" s="76">
        <v>23600.0</v>
      </c>
      <c r="H788" s="76" t="s">
        <v>1742</v>
      </c>
      <c r="I788" s="76">
        <v>7743457.0</v>
      </c>
      <c r="J788" s="76">
        <v>1.0</v>
      </c>
      <c r="K788" s="76" t="s">
        <v>9</v>
      </c>
    </row>
    <row r="789">
      <c r="A789" s="95" t="s">
        <v>15225</v>
      </c>
      <c r="B789" s="76">
        <v>2.615975E7</v>
      </c>
      <c r="C789" s="76" t="s">
        <v>1732</v>
      </c>
      <c r="D789" s="76">
        <v>3.8896487E7</v>
      </c>
      <c r="E789" s="76" t="s">
        <v>15224</v>
      </c>
      <c r="F789" s="76" t="s">
        <v>513</v>
      </c>
      <c r="G789" s="76">
        <v>23600.0</v>
      </c>
      <c r="H789" s="76" t="s">
        <v>1742</v>
      </c>
      <c r="I789" s="76">
        <v>7743457.0</v>
      </c>
      <c r="J789" s="76">
        <v>1.0</v>
      </c>
      <c r="K789" s="76" t="s">
        <v>9</v>
      </c>
    </row>
    <row r="790">
      <c r="A790" s="95" t="s">
        <v>15226</v>
      </c>
      <c r="B790" s="76">
        <v>2.615975E7</v>
      </c>
      <c r="C790" s="76" t="s">
        <v>1725</v>
      </c>
      <c r="D790" s="76">
        <v>3.8896487E7</v>
      </c>
      <c r="E790" s="76" t="s">
        <v>15224</v>
      </c>
      <c r="F790" s="76" t="s">
        <v>513</v>
      </c>
      <c r="G790" s="76">
        <v>23600.0</v>
      </c>
      <c r="H790" s="76" t="s">
        <v>1742</v>
      </c>
      <c r="I790" s="76">
        <v>7743457.0</v>
      </c>
      <c r="J790" s="76">
        <v>1.0</v>
      </c>
      <c r="K790" s="76" t="s">
        <v>9</v>
      </c>
    </row>
    <row r="791">
      <c r="A791" s="95" t="s">
        <v>15227</v>
      </c>
      <c r="B791" s="76">
        <v>2.6159817E7</v>
      </c>
      <c r="C791" s="76" t="s">
        <v>1735</v>
      </c>
      <c r="D791" s="76">
        <v>3.8896547E7</v>
      </c>
      <c r="E791" s="76" t="s">
        <v>15228</v>
      </c>
      <c r="F791" s="76" t="s">
        <v>513</v>
      </c>
      <c r="G791" s="76">
        <v>23600.0</v>
      </c>
      <c r="H791" s="76" t="s">
        <v>1742</v>
      </c>
      <c r="I791" s="76">
        <v>7743457.0</v>
      </c>
      <c r="J791" s="76">
        <v>1.0</v>
      </c>
      <c r="K791" s="76" t="s">
        <v>9</v>
      </c>
    </row>
    <row r="792">
      <c r="A792" s="95" t="s">
        <v>15229</v>
      </c>
      <c r="B792" s="76">
        <v>2.6159817E7</v>
      </c>
      <c r="C792" s="76" t="s">
        <v>1732</v>
      </c>
      <c r="D792" s="76">
        <v>3.8896547E7</v>
      </c>
      <c r="E792" s="76" t="s">
        <v>15228</v>
      </c>
      <c r="F792" s="76" t="s">
        <v>513</v>
      </c>
      <c r="G792" s="76">
        <v>23600.0</v>
      </c>
      <c r="H792" s="76" t="s">
        <v>1742</v>
      </c>
      <c r="I792" s="76">
        <v>7743457.0</v>
      </c>
      <c r="J792" s="76">
        <v>1.0</v>
      </c>
      <c r="K792" s="76" t="s">
        <v>9</v>
      </c>
    </row>
    <row r="793">
      <c r="A793" s="95" t="s">
        <v>15230</v>
      </c>
      <c r="B793" s="76">
        <v>2.6159817E7</v>
      </c>
      <c r="C793" s="76" t="s">
        <v>1725</v>
      </c>
      <c r="D793" s="76">
        <v>3.8896547E7</v>
      </c>
      <c r="E793" s="76" t="s">
        <v>15228</v>
      </c>
      <c r="F793" s="76" t="s">
        <v>513</v>
      </c>
      <c r="G793" s="76">
        <v>23600.0</v>
      </c>
      <c r="H793" s="76" t="s">
        <v>1742</v>
      </c>
      <c r="I793" s="76">
        <v>7743457.0</v>
      </c>
      <c r="J793" s="76">
        <v>1.0</v>
      </c>
      <c r="K793" s="76" t="s">
        <v>9</v>
      </c>
    </row>
    <row r="794">
      <c r="A794" s="95" t="s">
        <v>15231</v>
      </c>
      <c r="B794" s="76">
        <v>2.6159817E7</v>
      </c>
      <c r="C794" s="76" t="s">
        <v>1735</v>
      </c>
      <c r="D794" s="76">
        <v>3.8896547E7</v>
      </c>
      <c r="E794" s="76" t="s">
        <v>15228</v>
      </c>
      <c r="F794" s="76" t="s">
        <v>513</v>
      </c>
      <c r="G794" s="76">
        <v>23600.0</v>
      </c>
      <c r="H794" s="76" t="s">
        <v>1742</v>
      </c>
      <c r="I794" s="76">
        <v>7755891.0</v>
      </c>
      <c r="J794" s="76">
        <v>1.0</v>
      </c>
      <c r="K794" s="76" t="s">
        <v>82</v>
      </c>
    </row>
    <row r="795">
      <c r="A795" s="95" t="s">
        <v>15232</v>
      </c>
      <c r="B795" s="76">
        <v>2.6159817E7</v>
      </c>
      <c r="C795" s="76" t="s">
        <v>1732</v>
      </c>
      <c r="D795" s="76">
        <v>3.8896547E7</v>
      </c>
      <c r="E795" s="76" t="s">
        <v>15228</v>
      </c>
      <c r="F795" s="76" t="s">
        <v>513</v>
      </c>
      <c r="G795" s="76">
        <v>23600.0</v>
      </c>
      <c r="H795" s="76" t="s">
        <v>1742</v>
      </c>
      <c r="I795" s="76">
        <v>7755891.0</v>
      </c>
      <c r="J795" s="76">
        <v>1.0</v>
      </c>
      <c r="K795" s="76" t="s">
        <v>82</v>
      </c>
    </row>
    <row r="796">
      <c r="A796" s="95" t="s">
        <v>15233</v>
      </c>
      <c r="B796" s="76">
        <v>2.6159817E7</v>
      </c>
      <c r="C796" s="76" t="s">
        <v>1725</v>
      </c>
      <c r="D796" s="76">
        <v>3.8896547E7</v>
      </c>
      <c r="E796" s="76" t="s">
        <v>15228</v>
      </c>
      <c r="F796" s="76" t="s">
        <v>513</v>
      </c>
      <c r="G796" s="76">
        <v>23600.0</v>
      </c>
      <c r="H796" s="76" t="s">
        <v>1742</v>
      </c>
      <c r="I796" s="76">
        <v>7755891.0</v>
      </c>
      <c r="J796" s="76">
        <v>1.0</v>
      </c>
      <c r="K796" s="76" t="s">
        <v>82</v>
      </c>
    </row>
    <row r="797">
      <c r="A797" s="95" t="s">
        <v>15234</v>
      </c>
      <c r="B797" s="76">
        <v>2.6159842E7</v>
      </c>
      <c r="C797" s="76" t="s">
        <v>1735</v>
      </c>
      <c r="D797" s="76">
        <v>3.8896575E7</v>
      </c>
      <c r="E797" s="76" t="s">
        <v>15235</v>
      </c>
      <c r="F797" s="76" t="s">
        <v>513</v>
      </c>
      <c r="G797" s="76">
        <v>23600.0</v>
      </c>
      <c r="H797" s="76" t="s">
        <v>1742</v>
      </c>
      <c r="I797" s="76">
        <v>7755891.0</v>
      </c>
      <c r="J797" s="76">
        <v>1.0</v>
      </c>
      <c r="K797" s="76" t="s">
        <v>82</v>
      </c>
    </row>
    <row r="798">
      <c r="A798" s="95" t="s">
        <v>15236</v>
      </c>
      <c r="B798" s="76">
        <v>2.6159842E7</v>
      </c>
      <c r="C798" s="76" t="s">
        <v>1732</v>
      </c>
      <c r="D798" s="76">
        <v>3.8896575E7</v>
      </c>
      <c r="E798" s="76" t="s">
        <v>15235</v>
      </c>
      <c r="F798" s="76" t="s">
        <v>513</v>
      </c>
      <c r="G798" s="76">
        <v>23600.0</v>
      </c>
      <c r="H798" s="76" t="s">
        <v>1742</v>
      </c>
      <c r="I798" s="76">
        <v>7755891.0</v>
      </c>
      <c r="J798" s="76">
        <v>1.0</v>
      </c>
      <c r="K798" s="76" t="s">
        <v>82</v>
      </c>
    </row>
    <row r="799">
      <c r="A799" s="95" t="s">
        <v>15237</v>
      </c>
      <c r="B799" s="76">
        <v>2.6159842E7</v>
      </c>
      <c r="C799" s="76" t="s">
        <v>1725</v>
      </c>
      <c r="D799" s="76">
        <v>3.8896575E7</v>
      </c>
      <c r="E799" s="76" t="s">
        <v>15235</v>
      </c>
      <c r="F799" s="76" t="s">
        <v>513</v>
      </c>
      <c r="G799" s="76">
        <v>23600.0</v>
      </c>
      <c r="H799" s="76" t="s">
        <v>1742</v>
      </c>
      <c r="I799" s="76">
        <v>7755891.0</v>
      </c>
      <c r="J799" s="76">
        <v>1.0</v>
      </c>
      <c r="K799" s="76" t="s">
        <v>82</v>
      </c>
    </row>
    <row r="800">
      <c r="A800" s="95" t="s">
        <v>15238</v>
      </c>
      <c r="B800" s="76">
        <v>2.6159906E7</v>
      </c>
      <c r="C800" s="76" t="s">
        <v>1735</v>
      </c>
      <c r="D800" s="76">
        <v>3.889664E7</v>
      </c>
      <c r="E800" s="76" t="s">
        <v>13875</v>
      </c>
      <c r="F800" s="76" t="s">
        <v>513</v>
      </c>
      <c r="G800" s="76">
        <v>23598.0</v>
      </c>
      <c r="H800" s="76" t="s">
        <v>1733</v>
      </c>
      <c r="I800" s="76">
        <v>7743457.0</v>
      </c>
      <c r="J800" s="76">
        <v>1.0</v>
      </c>
      <c r="K800" s="76" t="s">
        <v>9</v>
      </c>
    </row>
    <row r="801">
      <c r="A801" s="95" t="s">
        <v>15239</v>
      </c>
      <c r="B801" s="76">
        <v>2.6159906E7</v>
      </c>
      <c r="C801" s="76" t="s">
        <v>1732</v>
      </c>
      <c r="D801" s="76">
        <v>3.889664E7</v>
      </c>
      <c r="E801" s="76" t="s">
        <v>13875</v>
      </c>
      <c r="F801" s="76" t="s">
        <v>513</v>
      </c>
      <c r="G801" s="76">
        <v>23598.0</v>
      </c>
      <c r="H801" s="76" t="s">
        <v>1733</v>
      </c>
      <c r="I801" s="76">
        <v>7743457.0</v>
      </c>
      <c r="J801" s="76">
        <v>1.0</v>
      </c>
      <c r="K801" s="76" t="s">
        <v>9</v>
      </c>
    </row>
    <row r="802">
      <c r="A802" s="95" t="s">
        <v>15240</v>
      </c>
      <c r="B802" s="76">
        <v>2.6159906E7</v>
      </c>
      <c r="C802" s="76" t="s">
        <v>1725</v>
      </c>
      <c r="D802" s="76">
        <v>3.889664E7</v>
      </c>
      <c r="E802" s="76" t="s">
        <v>13875</v>
      </c>
      <c r="F802" s="76" t="s">
        <v>513</v>
      </c>
      <c r="G802" s="76">
        <v>23598.0</v>
      </c>
      <c r="H802" s="76" t="s">
        <v>1733</v>
      </c>
      <c r="I802" s="76">
        <v>7743457.0</v>
      </c>
      <c r="J802" s="76">
        <v>1.0</v>
      </c>
      <c r="K802" s="76" t="s">
        <v>9</v>
      </c>
    </row>
    <row r="803">
      <c r="A803" s="95" t="s">
        <v>15241</v>
      </c>
      <c r="B803" s="76">
        <v>2.6159916E7</v>
      </c>
      <c r="C803" s="76" t="s">
        <v>1735</v>
      </c>
      <c r="D803" s="76">
        <v>3.8896651E7</v>
      </c>
      <c r="E803" s="76" t="s">
        <v>15242</v>
      </c>
      <c r="F803" s="76" t="s">
        <v>513</v>
      </c>
      <c r="G803" s="76">
        <v>23598.0</v>
      </c>
      <c r="H803" s="76" t="s">
        <v>1733</v>
      </c>
      <c r="I803" s="76">
        <v>7755891.0</v>
      </c>
      <c r="J803" s="76">
        <v>1.0</v>
      </c>
      <c r="K803" s="76" t="s">
        <v>82</v>
      </c>
    </row>
    <row r="804">
      <c r="A804" s="95" t="s">
        <v>15243</v>
      </c>
      <c r="B804" s="76">
        <v>2.6159916E7</v>
      </c>
      <c r="C804" s="76" t="s">
        <v>1732</v>
      </c>
      <c r="D804" s="76">
        <v>3.8896651E7</v>
      </c>
      <c r="E804" s="76" t="s">
        <v>15242</v>
      </c>
      <c r="F804" s="76" t="s">
        <v>513</v>
      </c>
      <c r="G804" s="76">
        <v>23598.0</v>
      </c>
      <c r="H804" s="76" t="s">
        <v>1733</v>
      </c>
      <c r="I804" s="76">
        <v>7755891.0</v>
      </c>
      <c r="J804" s="76">
        <v>1.0</v>
      </c>
      <c r="K804" s="76" t="s">
        <v>82</v>
      </c>
    </row>
    <row r="805">
      <c r="A805" s="95" t="s">
        <v>15244</v>
      </c>
      <c r="B805" s="76">
        <v>2.6159916E7</v>
      </c>
      <c r="C805" s="76" t="s">
        <v>1725</v>
      </c>
      <c r="D805" s="76">
        <v>3.8896651E7</v>
      </c>
      <c r="E805" s="76" t="s">
        <v>15242</v>
      </c>
      <c r="F805" s="76" t="s">
        <v>513</v>
      </c>
      <c r="G805" s="76">
        <v>23598.0</v>
      </c>
      <c r="H805" s="76" t="s">
        <v>1733</v>
      </c>
      <c r="I805" s="76">
        <v>7755891.0</v>
      </c>
      <c r="J805" s="76">
        <v>1.0</v>
      </c>
      <c r="K805" s="76" t="s">
        <v>82</v>
      </c>
    </row>
    <row r="806">
      <c r="A806" s="95" t="s">
        <v>15245</v>
      </c>
      <c r="B806" s="76">
        <v>2.6159925E7</v>
      </c>
      <c r="C806" s="76" t="s">
        <v>1735</v>
      </c>
      <c r="D806" s="76">
        <v>3.889666E7</v>
      </c>
      <c r="E806" s="76" t="s">
        <v>15246</v>
      </c>
      <c r="F806" s="76" t="s">
        <v>178</v>
      </c>
      <c r="G806" s="76">
        <v>24379.0</v>
      </c>
      <c r="H806" s="76" t="s">
        <v>1779</v>
      </c>
      <c r="I806" s="76">
        <v>7755891.0</v>
      </c>
      <c r="J806" s="76">
        <v>1.0</v>
      </c>
      <c r="K806" s="76" t="s">
        <v>82</v>
      </c>
    </row>
    <row r="807">
      <c r="A807" s="95" t="s">
        <v>15247</v>
      </c>
      <c r="B807" s="76">
        <v>2.6159925E7</v>
      </c>
      <c r="C807" s="76" t="s">
        <v>1732</v>
      </c>
      <c r="D807" s="76">
        <v>3.889666E7</v>
      </c>
      <c r="E807" s="76" t="s">
        <v>15246</v>
      </c>
      <c r="F807" s="76" t="s">
        <v>178</v>
      </c>
      <c r="G807" s="76">
        <v>24379.0</v>
      </c>
      <c r="H807" s="76" t="s">
        <v>1779</v>
      </c>
      <c r="I807" s="76">
        <v>7755891.0</v>
      </c>
      <c r="J807" s="76">
        <v>1.0</v>
      </c>
      <c r="K807" s="76" t="s">
        <v>82</v>
      </c>
    </row>
    <row r="808">
      <c r="A808" s="95" t="s">
        <v>15248</v>
      </c>
      <c r="B808" s="76">
        <v>2.6159925E7</v>
      </c>
      <c r="C808" s="76" t="s">
        <v>1725</v>
      </c>
      <c r="D808" s="76">
        <v>3.889666E7</v>
      </c>
      <c r="E808" s="76" t="s">
        <v>15246</v>
      </c>
      <c r="F808" s="76" t="s">
        <v>178</v>
      </c>
      <c r="G808" s="76">
        <v>24379.0</v>
      </c>
      <c r="H808" s="76" t="s">
        <v>1779</v>
      </c>
      <c r="I808" s="76">
        <v>7755891.0</v>
      </c>
      <c r="J808" s="76">
        <v>1.0</v>
      </c>
      <c r="K808" s="76" t="s">
        <v>82</v>
      </c>
    </row>
    <row r="809">
      <c r="A809" s="95" t="s">
        <v>15249</v>
      </c>
      <c r="B809" s="76">
        <v>2.6159991E7</v>
      </c>
      <c r="C809" s="76" t="s">
        <v>1735</v>
      </c>
      <c r="D809" s="76">
        <v>3.8896719E7</v>
      </c>
      <c r="E809" s="76" t="s">
        <v>15250</v>
      </c>
      <c r="F809" s="76" t="s">
        <v>178</v>
      </c>
      <c r="G809" s="76">
        <v>24379.0</v>
      </c>
      <c r="H809" s="76" t="s">
        <v>1779</v>
      </c>
      <c r="I809" s="76">
        <v>7743457.0</v>
      </c>
      <c r="J809" s="76">
        <v>1.0</v>
      </c>
      <c r="K809" s="76" t="s">
        <v>9</v>
      </c>
    </row>
    <row r="810">
      <c r="A810" s="95" t="s">
        <v>15251</v>
      </c>
      <c r="B810" s="76">
        <v>2.6159991E7</v>
      </c>
      <c r="C810" s="76" t="s">
        <v>1732</v>
      </c>
      <c r="D810" s="76">
        <v>3.8896719E7</v>
      </c>
      <c r="E810" s="76" t="s">
        <v>15250</v>
      </c>
      <c r="F810" s="76" t="s">
        <v>178</v>
      </c>
      <c r="G810" s="76">
        <v>24379.0</v>
      </c>
      <c r="H810" s="76" t="s">
        <v>1779</v>
      </c>
      <c r="I810" s="76">
        <v>7743457.0</v>
      </c>
      <c r="J810" s="76">
        <v>1.0</v>
      </c>
      <c r="K810" s="76" t="s">
        <v>9</v>
      </c>
    </row>
    <row r="811">
      <c r="A811" s="95" t="s">
        <v>15252</v>
      </c>
      <c r="B811" s="76">
        <v>2.6159991E7</v>
      </c>
      <c r="C811" s="76" t="s">
        <v>1725</v>
      </c>
      <c r="D811" s="76">
        <v>3.8896719E7</v>
      </c>
      <c r="E811" s="76" t="s">
        <v>15250</v>
      </c>
      <c r="F811" s="76" t="s">
        <v>178</v>
      </c>
      <c r="G811" s="76">
        <v>24379.0</v>
      </c>
      <c r="H811" s="76" t="s">
        <v>1779</v>
      </c>
      <c r="I811" s="76">
        <v>7743457.0</v>
      </c>
      <c r="J811" s="76">
        <v>1.0</v>
      </c>
      <c r="K811" s="76" t="s">
        <v>9</v>
      </c>
    </row>
    <row r="812">
      <c r="A812" s="95" t="s">
        <v>15253</v>
      </c>
      <c r="B812" s="76">
        <v>2.6160019E7</v>
      </c>
      <c r="C812" s="76" t="s">
        <v>1735</v>
      </c>
      <c r="D812" s="76">
        <v>3.8896744E7</v>
      </c>
      <c r="E812" s="76" t="s">
        <v>15254</v>
      </c>
      <c r="F812" s="76" t="s">
        <v>513</v>
      </c>
      <c r="G812" s="76">
        <v>23598.0</v>
      </c>
      <c r="H812" s="76" t="s">
        <v>1733</v>
      </c>
      <c r="I812" s="76">
        <v>7743457.0</v>
      </c>
      <c r="J812" s="76">
        <v>1.0</v>
      </c>
      <c r="K812" s="76" t="s">
        <v>9</v>
      </c>
    </row>
    <row r="813">
      <c r="A813" s="95" t="s">
        <v>15255</v>
      </c>
      <c r="B813" s="76">
        <v>2.6160019E7</v>
      </c>
      <c r="C813" s="76" t="s">
        <v>1732</v>
      </c>
      <c r="D813" s="76">
        <v>3.8896744E7</v>
      </c>
      <c r="E813" s="76" t="s">
        <v>15254</v>
      </c>
      <c r="F813" s="76" t="s">
        <v>513</v>
      </c>
      <c r="G813" s="76">
        <v>23598.0</v>
      </c>
      <c r="H813" s="76" t="s">
        <v>1733</v>
      </c>
      <c r="I813" s="76">
        <v>7743457.0</v>
      </c>
      <c r="J813" s="76">
        <v>1.0</v>
      </c>
      <c r="K813" s="76" t="s">
        <v>9</v>
      </c>
    </row>
    <row r="814">
      <c r="A814" s="95" t="s">
        <v>15256</v>
      </c>
      <c r="B814" s="76">
        <v>2.6160019E7</v>
      </c>
      <c r="C814" s="76" t="s">
        <v>1725</v>
      </c>
      <c r="D814" s="76">
        <v>3.8896744E7</v>
      </c>
      <c r="E814" s="76" t="s">
        <v>15254</v>
      </c>
      <c r="F814" s="76" t="s">
        <v>513</v>
      </c>
      <c r="G814" s="76">
        <v>23598.0</v>
      </c>
      <c r="H814" s="76" t="s">
        <v>1733</v>
      </c>
      <c r="I814" s="76">
        <v>7743457.0</v>
      </c>
      <c r="J814" s="76">
        <v>1.0</v>
      </c>
      <c r="K814" s="76" t="s">
        <v>9</v>
      </c>
    </row>
    <row r="815">
      <c r="A815" s="95" t="s">
        <v>15257</v>
      </c>
      <c r="B815" s="76">
        <v>2.6160046E7</v>
      </c>
      <c r="C815" s="76" t="s">
        <v>1735</v>
      </c>
      <c r="D815" s="76">
        <v>3.8896773E7</v>
      </c>
      <c r="E815" s="76" t="s">
        <v>15258</v>
      </c>
      <c r="F815" s="76" t="s">
        <v>513</v>
      </c>
      <c r="G815" s="76">
        <v>23598.0</v>
      </c>
      <c r="H815" s="76" t="s">
        <v>1733</v>
      </c>
      <c r="I815" s="76">
        <v>7743457.0</v>
      </c>
      <c r="J815" s="76">
        <v>1.0</v>
      </c>
      <c r="K815" s="76" t="s">
        <v>9</v>
      </c>
    </row>
    <row r="816">
      <c r="A816" s="95" t="s">
        <v>15259</v>
      </c>
      <c r="B816" s="76">
        <v>2.6160046E7</v>
      </c>
      <c r="C816" s="76" t="s">
        <v>1732</v>
      </c>
      <c r="D816" s="76">
        <v>3.8896773E7</v>
      </c>
      <c r="E816" s="76" t="s">
        <v>15258</v>
      </c>
      <c r="F816" s="76" t="s">
        <v>513</v>
      </c>
      <c r="G816" s="76">
        <v>23598.0</v>
      </c>
      <c r="H816" s="76" t="s">
        <v>1733</v>
      </c>
      <c r="I816" s="76">
        <v>7743457.0</v>
      </c>
      <c r="J816" s="76">
        <v>1.0</v>
      </c>
      <c r="K816" s="76" t="s">
        <v>9</v>
      </c>
    </row>
    <row r="817">
      <c r="A817" s="95" t="s">
        <v>15260</v>
      </c>
      <c r="B817" s="76">
        <v>2.6160046E7</v>
      </c>
      <c r="C817" s="76" t="s">
        <v>1725</v>
      </c>
      <c r="D817" s="76">
        <v>3.8896773E7</v>
      </c>
      <c r="E817" s="76" t="s">
        <v>15258</v>
      </c>
      <c r="F817" s="76" t="s">
        <v>513</v>
      </c>
      <c r="G817" s="76">
        <v>23598.0</v>
      </c>
      <c r="H817" s="76" t="s">
        <v>1733</v>
      </c>
      <c r="I817" s="76">
        <v>7743457.0</v>
      </c>
      <c r="J817" s="76">
        <v>1.0</v>
      </c>
      <c r="K817" s="76" t="s">
        <v>9</v>
      </c>
    </row>
    <row r="818">
      <c r="A818" s="95" t="s">
        <v>15261</v>
      </c>
      <c r="B818" s="76">
        <v>2.6160047E7</v>
      </c>
      <c r="C818" s="76" t="s">
        <v>1735</v>
      </c>
      <c r="D818" s="76">
        <v>3.8896775E7</v>
      </c>
      <c r="E818" s="76" t="s">
        <v>15262</v>
      </c>
      <c r="F818" s="76" t="s">
        <v>513</v>
      </c>
      <c r="G818" s="76">
        <v>23598.0</v>
      </c>
      <c r="H818" s="76" t="s">
        <v>1733</v>
      </c>
      <c r="I818" s="76">
        <v>7743457.0</v>
      </c>
      <c r="J818" s="76">
        <v>1.0</v>
      </c>
      <c r="K818" s="76" t="s">
        <v>9</v>
      </c>
    </row>
    <row r="819">
      <c r="A819" s="95" t="s">
        <v>15263</v>
      </c>
      <c r="B819" s="76">
        <v>2.6160047E7</v>
      </c>
      <c r="C819" s="76" t="s">
        <v>1732</v>
      </c>
      <c r="D819" s="76">
        <v>3.8896775E7</v>
      </c>
      <c r="E819" s="76" t="s">
        <v>15262</v>
      </c>
      <c r="F819" s="76" t="s">
        <v>513</v>
      </c>
      <c r="G819" s="76">
        <v>23598.0</v>
      </c>
      <c r="H819" s="76" t="s">
        <v>1733</v>
      </c>
      <c r="I819" s="76">
        <v>7743457.0</v>
      </c>
      <c r="J819" s="76">
        <v>1.0</v>
      </c>
      <c r="K819" s="76" t="s">
        <v>9</v>
      </c>
    </row>
    <row r="820">
      <c r="A820" s="95" t="s">
        <v>15264</v>
      </c>
      <c r="B820" s="76">
        <v>2.6160047E7</v>
      </c>
      <c r="C820" s="76" t="s">
        <v>1725</v>
      </c>
      <c r="D820" s="76">
        <v>3.8896775E7</v>
      </c>
      <c r="E820" s="76" t="s">
        <v>15262</v>
      </c>
      <c r="F820" s="76" t="s">
        <v>513</v>
      </c>
      <c r="G820" s="76">
        <v>23598.0</v>
      </c>
      <c r="H820" s="76" t="s">
        <v>1733</v>
      </c>
      <c r="I820" s="76">
        <v>7743457.0</v>
      </c>
      <c r="J820" s="76">
        <v>1.0</v>
      </c>
      <c r="K820" s="76" t="s">
        <v>9</v>
      </c>
    </row>
    <row r="821">
      <c r="A821" s="95" t="s">
        <v>15265</v>
      </c>
      <c r="B821" s="76">
        <v>2.6160139E7</v>
      </c>
      <c r="C821" s="76" t="s">
        <v>1735</v>
      </c>
      <c r="D821" s="76">
        <v>3.8896878E7</v>
      </c>
      <c r="E821" s="76" t="s">
        <v>15266</v>
      </c>
      <c r="F821" s="76" t="s">
        <v>513</v>
      </c>
      <c r="G821" s="76">
        <v>23598.0</v>
      </c>
      <c r="H821" s="76" t="s">
        <v>1733</v>
      </c>
      <c r="I821" s="76">
        <v>7743457.0</v>
      </c>
      <c r="J821" s="76">
        <v>1.0</v>
      </c>
      <c r="K821" s="76" t="s">
        <v>9</v>
      </c>
    </row>
    <row r="822">
      <c r="A822" s="95" t="s">
        <v>15267</v>
      </c>
      <c r="B822" s="76">
        <v>2.6160139E7</v>
      </c>
      <c r="C822" s="76" t="s">
        <v>1732</v>
      </c>
      <c r="D822" s="76">
        <v>3.8896878E7</v>
      </c>
      <c r="E822" s="76" t="s">
        <v>15266</v>
      </c>
      <c r="F822" s="76" t="s">
        <v>513</v>
      </c>
      <c r="G822" s="76">
        <v>23598.0</v>
      </c>
      <c r="H822" s="76" t="s">
        <v>1733</v>
      </c>
      <c r="I822" s="76">
        <v>7743457.0</v>
      </c>
      <c r="J822" s="76">
        <v>1.0</v>
      </c>
      <c r="K822" s="76" t="s">
        <v>9</v>
      </c>
    </row>
    <row r="823">
      <c r="A823" s="95" t="s">
        <v>15268</v>
      </c>
      <c r="B823" s="76">
        <v>2.6160139E7</v>
      </c>
      <c r="C823" s="76" t="s">
        <v>1725</v>
      </c>
      <c r="D823" s="76">
        <v>3.8896878E7</v>
      </c>
      <c r="E823" s="76" t="s">
        <v>15266</v>
      </c>
      <c r="F823" s="76" t="s">
        <v>513</v>
      </c>
      <c r="G823" s="76">
        <v>23598.0</v>
      </c>
      <c r="H823" s="76" t="s">
        <v>1733</v>
      </c>
      <c r="I823" s="76">
        <v>7743457.0</v>
      </c>
      <c r="J823" s="76">
        <v>1.0</v>
      </c>
      <c r="K823" s="76" t="s">
        <v>9</v>
      </c>
    </row>
    <row r="824">
      <c r="A824" s="95" t="s">
        <v>15269</v>
      </c>
      <c r="B824" s="76">
        <v>2.6160201E7</v>
      </c>
      <c r="C824" s="76" t="s">
        <v>1735</v>
      </c>
      <c r="D824" s="76">
        <v>3.8896955E7</v>
      </c>
      <c r="E824" s="76" t="s">
        <v>15270</v>
      </c>
      <c r="F824" s="76" t="s">
        <v>178</v>
      </c>
      <c r="G824" s="76">
        <v>24379.0</v>
      </c>
      <c r="H824" s="76" t="s">
        <v>1779</v>
      </c>
      <c r="I824" s="76">
        <v>7743457.0</v>
      </c>
      <c r="J824" s="76">
        <v>1.0</v>
      </c>
      <c r="K824" s="76" t="s">
        <v>9</v>
      </c>
    </row>
    <row r="825">
      <c r="A825" s="95" t="s">
        <v>15271</v>
      </c>
      <c r="B825" s="76">
        <v>2.6160201E7</v>
      </c>
      <c r="C825" s="76" t="s">
        <v>1732</v>
      </c>
      <c r="D825" s="76">
        <v>3.8896955E7</v>
      </c>
      <c r="E825" s="76" t="s">
        <v>15270</v>
      </c>
      <c r="F825" s="76" t="s">
        <v>178</v>
      </c>
      <c r="G825" s="76">
        <v>24379.0</v>
      </c>
      <c r="H825" s="76" t="s">
        <v>1779</v>
      </c>
      <c r="I825" s="76">
        <v>7743457.0</v>
      </c>
      <c r="J825" s="76">
        <v>1.0</v>
      </c>
      <c r="K825" s="76" t="s">
        <v>9</v>
      </c>
    </row>
    <row r="826">
      <c r="A826" s="95" t="s">
        <v>15272</v>
      </c>
      <c r="B826" s="76">
        <v>2.6160201E7</v>
      </c>
      <c r="C826" s="76" t="s">
        <v>1725</v>
      </c>
      <c r="D826" s="76">
        <v>3.8896955E7</v>
      </c>
      <c r="E826" s="76" t="s">
        <v>15270</v>
      </c>
      <c r="F826" s="76" t="s">
        <v>178</v>
      </c>
      <c r="G826" s="76">
        <v>24379.0</v>
      </c>
      <c r="H826" s="76" t="s">
        <v>1779</v>
      </c>
      <c r="I826" s="76">
        <v>7743457.0</v>
      </c>
      <c r="J826" s="76">
        <v>1.0</v>
      </c>
      <c r="K826" s="76" t="s">
        <v>9</v>
      </c>
    </row>
    <row r="827">
      <c r="A827" s="95" t="s">
        <v>15273</v>
      </c>
      <c r="B827" s="76">
        <v>2.6160292E7</v>
      </c>
      <c r="C827" s="76" t="s">
        <v>1735</v>
      </c>
      <c r="D827" s="76">
        <v>3.8897046E7</v>
      </c>
      <c r="E827" s="76" t="s">
        <v>15274</v>
      </c>
      <c r="F827" s="76" t="s">
        <v>178</v>
      </c>
      <c r="G827" s="76">
        <v>24379.0</v>
      </c>
      <c r="H827" s="76" t="s">
        <v>1779</v>
      </c>
      <c r="I827" s="76">
        <v>7755891.0</v>
      </c>
      <c r="J827" s="76">
        <v>1.0</v>
      </c>
      <c r="K827" s="76" t="s">
        <v>82</v>
      </c>
    </row>
    <row r="828">
      <c r="A828" s="95" t="s">
        <v>15275</v>
      </c>
      <c r="B828" s="76">
        <v>2.6160292E7</v>
      </c>
      <c r="C828" s="76" t="s">
        <v>1732</v>
      </c>
      <c r="D828" s="76">
        <v>3.8897046E7</v>
      </c>
      <c r="E828" s="76" t="s">
        <v>15274</v>
      </c>
      <c r="F828" s="76" t="s">
        <v>178</v>
      </c>
      <c r="G828" s="76">
        <v>24379.0</v>
      </c>
      <c r="H828" s="76" t="s">
        <v>1779</v>
      </c>
      <c r="I828" s="76">
        <v>7755891.0</v>
      </c>
      <c r="J828" s="76">
        <v>1.0</v>
      </c>
      <c r="K828" s="76" t="s">
        <v>82</v>
      </c>
    </row>
    <row r="829">
      <c r="A829" s="95" t="s">
        <v>15276</v>
      </c>
      <c r="B829" s="76">
        <v>2.6160292E7</v>
      </c>
      <c r="C829" s="76" t="s">
        <v>1725</v>
      </c>
      <c r="D829" s="76">
        <v>3.8897046E7</v>
      </c>
      <c r="E829" s="76" t="s">
        <v>15274</v>
      </c>
      <c r="F829" s="76" t="s">
        <v>178</v>
      </c>
      <c r="G829" s="76">
        <v>24379.0</v>
      </c>
      <c r="H829" s="76" t="s">
        <v>1779</v>
      </c>
      <c r="I829" s="76">
        <v>7755891.0</v>
      </c>
      <c r="J829" s="76">
        <v>1.0</v>
      </c>
      <c r="K829" s="76" t="s">
        <v>82</v>
      </c>
    </row>
    <row r="830">
      <c r="A830" s="95" t="s">
        <v>15277</v>
      </c>
      <c r="B830" s="76">
        <v>2.6160323E7</v>
      </c>
      <c r="C830" s="76" t="s">
        <v>1735</v>
      </c>
      <c r="D830" s="76">
        <v>3.8897084E7</v>
      </c>
      <c r="E830" s="76" t="s">
        <v>15278</v>
      </c>
      <c r="F830" s="76" t="s">
        <v>178</v>
      </c>
      <c r="G830" s="76">
        <v>23600.0</v>
      </c>
      <c r="H830" s="76" t="s">
        <v>1742</v>
      </c>
      <c r="I830" s="76">
        <v>7755891.0</v>
      </c>
      <c r="J830" s="76">
        <v>1.0</v>
      </c>
      <c r="K830" s="76" t="s">
        <v>82</v>
      </c>
    </row>
    <row r="831">
      <c r="A831" s="95" t="s">
        <v>15279</v>
      </c>
      <c r="B831" s="76">
        <v>2.6160323E7</v>
      </c>
      <c r="C831" s="76" t="s">
        <v>1732</v>
      </c>
      <c r="D831" s="76">
        <v>3.8897084E7</v>
      </c>
      <c r="E831" s="76" t="s">
        <v>15278</v>
      </c>
      <c r="F831" s="76" t="s">
        <v>178</v>
      </c>
      <c r="G831" s="76">
        <v>23600.0</v>
      </c>
      <c r="H831" s="76" t="s">
        <v>1742</v>
      </c>
      <c r="I831" s="76">
        <v>7755891.0</v>
      </c>
      <c r="J831" s="76">
        <v>1.0</v>
      </c>
      <c r="K831" s="76" t="s">
        <v>82</v>
      </c>
    </row>
    <row r="832">
      <c r="A832" s="95" t="s">
        <v>15280</v>
      </c>
      <c r="B832" s="76">
        <v>2.6160323E7</v>
      </c>
      <c r="C832" s="76" t="s">
        <v>1725</v>
      </c>
      <c r="D832" s="76">
        <v>3.8897084E7</v>
      </c>
      <c r="E832" s="76" t="s">
        <v>15278</v>
      </c>
      <c r="F832" s="76" t="s">
        <v>178</v>
      </c>
      <c r="G832" s="76">
        <v>23600.0</v>
      </c>
      <c r="H832" s="76" t="s">
        <v>1742</v>
      </c>
      <c r="I832" s="76">
        <v>7755891.0</v>
      </c>
      <c r="J832" s="76">
        <v>1.0</v>
      </c>
      <c r="K832" s="76" t="s">
        <v>82</v>
      </c>
    </row>
    <row r="833">
      <c r="A833" s="95" t="s">
        <v>15281</v>
      </c>
      <c r="B833" s="76">
        <v>2.6160414E7</v>
      </c>
      <c r="C833" s="76" t="s">
        <v>1735</v>
      </c>
      <c r="D833" s="76">
        <v>3.8897165E7</v>
      </c>
      <c r="E833" s="76" t="s">
        <v>15282</v>
      </c>
      <c r="F833" s="76" t="s">
        <v>178</v>
      </c>
      <c r="G833" s="76">
        <v>24379.0</v>
      </c>
      <c r="H833" s="76" t="s">
        <v>1779</v>
      </c>
      <c r="I833" s="76">
        <v>7743457.0</v>
      </c>
      <c r="J833" s="76">
        <v>1.0</v>
      </c>
      <c r="K833" s="76" t="s">
        <v>9</v>
      </c>
    </row>
    <row r="834">
      <c r="A834" s="95" t="s">
        <v>15283</v>
      </c>
      <c r="B834" s="76">
        <v>2.6160414E7</v>
      </c>
      <c r="C834" s="76" t="s">
        <v>1732</v>
      </c>
      <c r="D834" s="76">
        <v>3.8897165E7</v>
      </c>
      <c r="E834" s="76" t="s">
        <v>15282</v>
      </c>
      <c r="F834" s="76" t="s">
        <v>178</v>
      </c>
      <c r="G834" s="76">
        <v>24379.0</v>
      </c>
      <c r="H834" s="76" t="s">
        <v>1779</v>
      </c>
      <c r="I834" s="76">
        <v>7743457.0</v>
      </c>
      <c r="J834" s="76">
        <v>1.0</v>
      </c>
      <c r="K834" s="76" t="s">
        <v>9</v>
      </c>
    </row>
    <row r="835">
      <c r="A835" s="95" t="s">
        <v>15284</v>
      </c>
      <c r="B835" s="76">
        <v>2.6160414E7</v>
      </c>
      <c r="C835" s="76" t="s">
        <v>1725</v>
      </c>
      <c r="D835" s="76">
        <v>3.8897165E7</v>
      </c>
      <c r="E835" s="76" t="s">
        <v>15282</v>
      </c>
      <c r="F835" s="76" t="s">
        <v>178</v>
      </c>
      <c r="G835" s="76">
        <v>24379.0</v>
      </c>
      <c r="H835" s="76" t="s">
        <v>1779</v>
      </c>
      <c r="I835" s="76">
        <v>7743457.0</v>
      </c>
      <c r="J835" s="76">
        <v>1.0</v>
      </c>
      <c r="K835" s="76" t="s">
        <v>9</v>
      </c>
    </row>
    <row r="836">
      <c r="A836" s="95" t="s">
        <v>15285</v>
      </c>
      <c r="B836" s="76">
        <v>2.6160425E7</v>
      </c>
      <c r="C836" s="76" t="s">
        <v>1735</v>
      </c>
      <c r="D836" s="76">
        <v>3.889717E7</v>
      </c>
      <c r="E836" s="76" t="s">
        <v>15286</v>
      </c>
      <c r="F836" s="76" t="s">
        <v>178</v>
      </c>
      <c r="G836" s="76">
        <v>24379.0</v>
      </c>
      <c r="H836" s="76" t="s">
        <v>1779</v>
      </c>
      <c r="I836" s="76">
        <v>7743457.0</v>
      </c>
      <c r="J836" s="76">
        <v>1.0</v>
      </c>
      <c r="K836" s="76" t="s">
        <v>9</v>
      </c>
    </row>
    <row r="837">
      <c r="A837" s="95" t="s">
        <v>15287</v>
      </c>
      <c r="B837" s="76">
        <v>2.6160425E7</v>
      </c>
      <c r="C837" s="76" t="s">
        <v>1732</v>
      </c>
      <c r="D837" s="76">
        <v>3.889717E7</v>
      </c>
      <c r="E837" s="76" t="s">
        <v>15286</v>
      </c>
      <c r="F837" s="76" t="s">
        <v>178</v>
      </c>
      <c r="G837" s="76">
        <v>24379.0</v>
      </c>
      <c r="H837" s="76" t="s">
        <v>1779</v>
      </c>
      <c r="I837" s="76">
        <v>7743457.0</v>
      </c>
      <c r="J837" s="76">
        <v>1.0</v>
      </c>
      <c r="K837" s="76" t="s">
        <v>9</v>
      </c>
    </row>
    <row r="838">
      <c r="A838" s="95" t="s">
        <v>15288</v>
      </c>
      <c r="B838" s="76">
        <v>2.6160425E7</v>
      </c>
      <c r="C838" s="76" t="s">
        <v>1725</v>
      </c>
      <c r="D838" s="76">
        <v>3.889717E7</v>
      </c>
      <c r="E838" s="76" t="s">
        <v>15286</v>
      </c>
      <c r="F838" s="76" t="s">
        <v>178</v>
      </c>
      <c r="G838" s="76">
        <v>24379.0</v>
      </c>
      <c r="H838" s="76" t="s">
        <v>1779</v>
      </c>
      <c r="I838" s="76">
        <v>7743457.0</v>
      </c>
      <c r="J838" s="76">
        <v>1.0</v>
      </c>
      <c r="K838" s="76" t="s">
        <v>9</v>
      </c>
    </row>
    <row r="839">
      <c r="A839" s="95" t="s">
        <v>15289</v>
      </c>
      <c r="B839" s="76">
        <v>2.6160428E7</v>
      </c>
      <c r="C839" s="76" t="s">
        <v>1735</v>
      </c>
      <c r="D839" s="76">
        <v>3.8897172E7</v>
      </c>
      <c r="E839" s="76" t="s">
        <v>15290</v>
      </c>
      <c r="F839" s="76" t="s">
        <v>178</v>
      </c>
      <c r="G839" s="76">
        <v>24379.0</v>
      </c>
      <c r="H839" s="76" t="s">
        <v>1779</v>
      </c>
      <c r="I839" s="76">
        <v>7755891.0</v>
      </c>
      <c r="J839" s="76">
        <v>1.0</v>
      </c>
      <c r="K839" s="76" t="s">
        <v>82</v>
      </c>
    </row>
    <row r="840">
      <c r="A840" s="95" t="s">
        <v>15291</v>
      </c>
      <c r="B840" s="76">
        <v>2.6160428E7</v>
      </c>
      <c r="C840" s="76" t="s">
        <v>1732</v>
      </c>
      <c r="D840" s="76">
        <v>3.8897172E7</v>
      </c>
      <c r="E840" s="76" t="s">
        <v>15290</v>
      </c>
      <c r="F840" s="76" t="s">
        <v>178</v>
      </c>
      <c r="G840" s="76">
        <v>24379.0</v>
      </c>
      <c r="H840" s="76" t="s">
        <v>1779</v>
      </c>
      <c r="I840" s="76">
        <v>7755891.0</v>
      </c>
      <c r="J840" s="76">
        <v>1.0</v>
      </c>
      <c r="K840" s="76" t="s">
        <v>82</v>
      </c>
    </row>
    <row r="841">
      <c r="A841" s="95" t="s">
        <v>15292</v>
      </c>
      <c r="B841" s="76">
        <v>2.6160428E7</v>
      </c>
      <c r="C841" s="76" t="s">
        <v>1725</v>
      </c>
      <c r="D841" s="76">
        <v>3.8897172E7</v>
      </c>
      <c r="E841" s="76" t="s">
        <v>15290</v>
      </c>
      <c r="F841" s="76" t="s">
        <v>178</v>
      </c>
      <c r="G841" s="76">
        <v>24379.0</v>
      </c>
      <c r="H841" s="76" t="s">
        <v>1779</v>
      </c>
      <c r="I841" s="76">
        <v>7755891.0</v>
      </c>
      <c r="J841" s="76">
        <v>1.0</v>
      </c>
      <c r="K841" s="76" t="s">
        <v>82</v>
      </c>
    </row>
    <row r="842">
      <c r="A842" s="95" t="s">
        <v>15293</v>
      </c>
      <c r="B842" s="76">
        <v>2.616049E7</v>
      </c>
      <c r="C842" s="76" t="s">
        <v>1735</v>
      </c>
      <c r="D842" s="76">
        <v>3.8897236E7</v>
      </c>
      <c r="E842" s="76" t="s">
        <v>15294</v>
      </c>
      <c r="F842" s="76" t="s">
        <v>178</v>
      </c>
      <c r="G842" s="76">
        <v>24379.0</v>
      </c>
      <c r="H842" s="76" t="s">
        <v>1779</v>
      </c>
      <c r="I842" s="76">
        <v>7755891.0</v>
      </c>
      <c r="J842" s="76">
        <v>1.0</v>
      </c>
      <c r="K842" s="76" t="s">
        <v>82</v>
      </c>
    </row>
    <row r="843">
      <c r="A843" s="95" t="s">
        <v>15295</v>
      </c>
      <c r="B843" s="76">
        <v>2.616049E7</v>
      </c>
      <c r="C843" s="76" t="s">
        <v>1732</v>
      </c>
      <c r="D843" s="76">
        <v>3.8897236E7</v>
      </c>
      <c r="E843" s="76" t="s">
        <v>15294</v>
      </c>
      <c r="F843" s="76" t="s">
        <v>178</v>
      </c>
      <c r="G843" s="76">
        <v>24379.0</v>
      </c>
      <c r="H843" s="76" t="s">
        <v>1779</v>
      </c>
      <c r="I843" s="76">
        <v>7755891.0</v>
      </c>
      <c r="J843" s="76">
        <v>1.0</v>
      </c>
      <c r="K843" s="76" t="s">
        <v>82</v>
      </c>
    </row>
    <row r="844">
      <c r="A844" s="95" t="s">
        <v>15296</v>
      </c>
      <c r="B844" s="76">
        <v>2.616049E7</v>
      </c>
      <c r="C844" s="76" t="s">
        <v>1725</v>
      </c>
      <c r="D844" s="76">
        <v>3.8897236E7</v>
      </c>
      <c r="E844" s="76" t="s">
        <v>15294</v>
      </c>
      <c r="F844" s="76" t="s">
        <v>178</v>
      </c>
      <c r="G844" s="76">
        <v>24379.0</v>
      </c>
      <c r="H844" s="76" t="s">
        <v>1779</v>
      </c>
      <c r="I844" s="76">
        <v>7755891.0</v>
      </c>
      <c r="J844" s="76">
        <v>1.0</v>
      </c>
      <c r="K844" s="76" t="s">
        <v>82</v>
      </c>
    </row>
    <row r="845">
      <c r="A845" s="95" t="s">
        <v>15297</v>
      </c>
      <c r="B845" s="76">
        <v>2.6160493E7</v>
      </c>
      <c r="C845" s="76" t="s">
        <v>1735</v>
      </c>
      <c r="D845" s="76">
        <v>3.8897244E7</v>
      </c>
      <c r="E845" s="76" t="s">
        <v>15298</v>
      </c>
      <c r="F845" s="76" t="s">
        <v>178</v>
      </c>
      <c r="G845" s="76">
        <v>23600.0</v>
      </c>
      <c r="H845" s="76" t="s">
        <v>1742</v>
      </c>
      <c r="I845" s="76">
        <v>7743457.0</v>
      </c>
      <c r="J845" s="76">
        <v>1.0</v>
      </c>
      <c r="K845" s="76" t="s">
        <v>9</v>
      </c>
    </row>
    <row r="846">
      <c r="A846" s="95" t="s">
        <v>15299</v>
      </c>
      <c r="B846" s="76">
        <v>2.6160493E7</v>
      </c>
      <c r="C846" s="76" t="s">
        <v>1732</v>
      </c>
      <c r="D846" s="76">
        <v>3.8897244E7</v>
      </c>
      <c r="E846" s="76" t="s">
        <v>15298</v>
      </c>
      <c r="F846" s="76" t="s">
        <v>178</v>
      </c>
      <c r="G846" s="76">
        <v>23600.0</v>
      </c>
      <c r="H846" s="76" t="s">
        <v>1742</v>
      </c>
      <c r="I846" s="76">
        <v>7743457.0</v>
      </c>
      <c r="J846" s="76">
        <v>1.0</v>
      </c>
      <c r="K846" s="76" t="s">
        <v>9</v>
      </c>
    </row>
    <row r="847">
      <c r="A847" s="95" t="s">
        <v>15300</v>
      </c>
      <c r="B847" s="76">
        <v>2.6160493E7</v>
      </c>
      <c r="C847" s="76" t="s">
        <v>1725</v>
      </c>
      <c r="D847" s="76">
        <v>3.8897244E7</v>
      </c>
      <c r="E847" s="76" t="s">
        <v>15298</v>
      </c>
      <c r="F847" s="76" t="s">
        <v>178</v>
      </c>
      <c r="G847" s="76">
        <v>23600.0</v>
      </c>
      <c r="H847" s="76" t="s">
        <v>1742</v>
      </c>
      <c r="I847" s="76">
        <v>7743457.0</v>
      </c>
      <c r="J847" s="76">
        <v>1.0</v>
      </c>
      <c r="K847" s="76" t="s">
        <v>9</v>
      </c>
    </row>
    <row r="848">
      <c r="A848" s="95" t="s">
        <v>15301</v>
      </c>
      <c r="B848" s="76">
        <v>2.6160532E7</v>
      </c>
      <c r="C848" s="76" t="s">
        <v>1735</v>
      </c>
      <c r="D848" s="76">
        <v>3.8897279E7</v>
      </c>
      <c r="E848" s="76" t="s">
        <v>9215</v>
      </c>
      <c r="F848" s="76" t="s">
        <v>178</v>
      </c>
      <c r="G848" s="76">
        <v>23600.0</v>
      </c>
      <c r="H848" s="76" t="s">
        <v>1742</v>
      </c>
      <c r="I848" s="76">
        <v>7743457.0</v>
      </c>
      <c r="J848" s="76">
        <v>1.0</v>
      </c>
      <c r="K848" s="76" t="s">
        <v>9</v>
      </c>
    </row>
    <row r="849">
      <c r="A849" s="95" t="s">
        <v>15302</v>
      </c>
      <c r="B849" s="76">
        <v>2.6160532E7</v>
      </c>
      <c r="C849" s="76" t="s">
        <v>1732</v>
      </c>
      <c r="D849" s="76">
        <v>3.8897279E7</v>
      </c>
      <c r="E849" s="76" t="s">
        <v>9215</v>
      </c>
      <c r="F849" s="76" t="s">
        <v>178</v>
      </c>
      <c r="G849" s="76">
        <v>23600.0</v>
      </c>
      <c r="H849" s="76" t="s">
        <v>1742</v>
      </c>
      <c r="I849" s="76">
        <v>7743457.0</v>
      </c>
      <c r="J849" s="76">
        <v>1.0</v>
      </c>
      <c r="K849" s="76" t="s">
        <v>9</v>
      </c>
    </row>
    <row r="850">
      <c r="A850" s="95" t="s">
        <v>15303</v>
      </c>
      <c r="B850" s="76">
        <v>2.6160532E7</v>
      </c>
      <c r="C850" s="76" t="s">
        <v>1725</v>
      </c>
      <c r="D850" s="76">
        <v>3.8897279E7</v>
      </c>
      <c r="E850" s="76" t="s">
        <v>9215</v>
      </c>
      <c r="F850" s="76" t="s">
        <v>178</v>
      </c>
      <c r="G850" s="76">
        <v>23600.0</v>
      </c>
      <c r="H850" s="76" t="s">
        <v>1742</v>
      </c>
      <c r="I850" s="76">
        <v>7743457.0</v>
      </c>
      <c r="J850" s="76">
        <v>1.0</v>
      </c>
      <c r="K850" s="76" t="s">
        <v>9</v>
      </c>
    </row>
    <row r="851">
      <c r="A851" s="95" t="s">
        <v>15304</v>
      </c>
      <c r="B851" s="76">
        <v>2.616057E7</v>
      </c>
      <c r="C851" s="76" t="s">
        <v>1735</v>
      </c>
      <c r="D851" s="76">
        <v>3.8897294E7</v>
      </c>
      <c r="E851" s="76" t="s">
        <v>15305</v>
      </c>
      <c r="F851" s="76" t="s">
        <v>178</v>
      </c>
      <c r="G851" s="76">
        <v>23600.0</v>
      </c>
      <c r="H851" s="76" t="s">
        <v>1742</v>
      </c>
      <c r="I851" s="76">
        <v>7743457.0</v>
      </c>
      <c r="J851" s="76">
        <v>1.0</v>
      </c>
      <c r="K851" s="76" t="s">
        <v>9</v>
      </c>
    </row>
    <row r="852">
      <c r="A852" s="95" t="s">
        <v>15306</v>
      </c>
      <c r="B852" s="76">
        <v>2.616057E7</v>
      </c>
      <c r="C852" s="76" t="s">
        <v>1732</v>
      </c>
      <c r="D852" s="76">
        <v>3.8897294E7</v>
      </c>
      <c r="E852" s="76" t="s">
        <v>15305</v>
      </c>
      <c r="F852" s="76" t="s">
        <v>178</v>
      </c>
      <c r="G852" s="76">
        <v>23600.0</v>
      </c>
      <c r="H852" s="76" t="s">
        <v>1742</v>
      </c>
      <c r="I852" s="76">
        <v>7743457.0</v>
      </c>
      <c r="J852" s="76">
        <v>1.0</v>
      </c>
      <c r="K852" s="76" t="s">
        <v>9</v>
      </c>
    </row>
    <row r="853">
      <c r="A853" s="95" t="s">
        <v>15307</v>
      </c>
      <c r="B853" s="76">
        <v>2.616057E7</v>
      </c>
      <c r="C853" s="76" t="s">
        <v>1725</v>
      </c>
      <c r="D853" s="76">
        <v>3.8897294E7</v>
      </c>
      <c r="E853" s="76" t="s">
        <v>15305</v>
      </c>
      <c r="F853" s="76" t="s">
        <v>178</v>
      </c>
      <c r="G853" s="76">
        <v>23600.0</v>
      </c>
      <c r="H853" s="76" t="s">
        <v>1742</v>
      </c>
      <c r="I853" s="76">
        <v>7743457.0</v>
      </c>
      <c r="J853" s="76">
        <v>1.0</v>
      </c>
      <c r="K853" s="76" t="s">
        <v>9</v>
      </c>
    </row>
    <row r="854">
      <c r="A854" s="95" t="s">
        <v>15308</v>
      </c>
      <c r="B854" s="76">
        <v>2.6160624E7</v>
      </c>
      <c r="C854" s="76" t="s">
        <v>1735</v>
      </c>
      <c r="D854" s="76">
        <v>3.889736E7</v>
      </c>
      <c r="E854" s="76" t="s">
        <v>15309</v>
      </c>
      <c r="F854" s="76" t="s">
        <v>513</v>
      </c>
      <c r="G854" s="76">
        <v>23598.0</v>
      </c>
      <c r="H854" s="76" t="s">
        <v>1733</v>
      </c>
      <c r="I854" s="76">
        <v>7755891.0</v>
      </c>
      <c r="J854" s="76">
        <v>1.0</v>
      </c>
      <c r="K854" s="76" t="s">
        <v>82</v>
      </c>
    </row>
    <row r="855">
      <c r="A855" s="95" t="s">
        <v>15310</v>
      </c>
      <c r="B855" s="76">
        <v>2.6160624E7</v>
      </c>
      <c r="C855" s="76" t="s">
        <v>1732</v>
      </c>
      <c r="D855" s="76">
        <v>3.889736E7</v>
      </c>
      <c r="E855" s="76" t="s">
        <v>15309</v>
      </c>
      <c r="F855" s="76" t="s">
        <v>513</v>
      </c>
      <c r="G855" s="76">
        <v>23598.0</v>
      </c>
      <c r="H855" s="76" t="s">
        <v>1733</v>
      </c>
      <c r="I855" s="76">
        <v>7755891.0</v>
      </c>
      <c r="J855" s="76">
        <v>1.0</v>
      </c>
      <c r="K855" s="76" t="s">
        <v>82</v>
      </c>
    </row>
    <row r="856">
      <c r="A856" s="95" t="s">
        <v>15311</v>
      </c>
      <c r="B856" s="76">
        <v>2.6160624E7</v>
      </c>
      <c r="C856" s="76" t="s">
        <v>1725</v>
      </c>
      <c r="D856" s="76">
        <v>3.889736E7</v>
      </c>
      <c r="E856" s="76" t="s">
        <v>15309</v>
      </c>
      <c r="F856" s="76" t="s">
        <v>513</v>
      </c>
      <c r="G856" s="76">
        <v>23598.0</v>
      </c>
      <c r="H856" s="76" t="s">
        <v>1733</v>
      </c>
      <c r="I856" s="76">
        <v>7755891.0</v>
      </c>
      <c r="J856" s="76">
        <v>1.0</v>
      </c>
      <c r="K856" s="76" t="s">
        <v>82</v>
      </c>
    </row>
    <row r="857">
      <c r="A857" s="95" t="s">
        <v>15312</v>
      </c>
      <c r="B857" s="76">
        <v>2.6160818E7</v>
      </c>
      <c r="C857" s="76" t="s">
        <v>1735</v>
      </c>
      <c r="D857" s="76">
        <v>3.8897557E7</v>
      </c>
      <c r="E857" s="76" t="s">
        <v>15313</v>
      </c>
      <c r="F857" s="76" t="s">
        <v>513</v>
      </c>
      <c r="G857" s="76">
        <v>23598.0</v>
      </c>
      <c r="H857" s="76" t="s">
        <v>1733</v>
      </c>
      <c r="I857" s="76">
        <v>7755891.0</v>
      </c>
      <c r="J857" s="76">
        <v>2.0</v>
      </c>
      <c r="K857" s="76" t="s">
        <v>82</v>
      </c>
    </row>
    <row r="858">
      <c r="A858" s="95" t="s">
        <v>15314</v>
      </c>
      <c r="B858" s="76">
        <v>2.6160818E7</v>
      </c>
      <c r="C858" s="76" t="s">
        <v>1732</v>
      </c>
      <c r="D858" s="76">
        <v>3.8897557E7</v>
      </c>
      <c r="E858" s="76" t="s">
        <v>15313</v>
      </c>
      <c r="F858" s="76" t="s">
        <v>513</v>
      </c>
      <c r="G858" s="76">
        <v>23598.0</v>
      </c>
      <c r="H858" s="76" t="s">
        <v>1733</v>
      </c>
      <c r="I858" s="76">
        <v>7755891.0</v>
      </c>
      <c r="J858" s="76">
        <v>2.0</v>
      </c>
      <c r="K858" s="76" t="s">
        <v>82</v>
      </c>
    </row>
    <row r="859">
      <c r="A859" s="95" t="s">
        <v>15315</v>
      </c>
      <c r="B859" s="76">
        <v>2.6160818E7</v>
      </c>
      <c r="C859" s="76" t="s">
        <v>1725</v>
      </c>
      <c r="D859" s="76">
        <v>3.8897557E7</v>
      </c>
      <c r="E859" s="76" t="s">
        <v>15313</v>
      </c>
      <c r="F859" s="76" t="s">
        <v>513</v>
      </c>
      <c r="G859" s="76">
        <v>23598.0</v>
      </c>
      <c r="H859" s="76" t="s">
        <v>1733</v>
      </c>
      <c r="I859" s="76">
        <v>7755891.0</v>
      </c>
      <c r="J859" s="76">
        <v>2.0</v>
      </c>
      <c r="K859" s="76" t="s">
        <v>82</v>
      </c>
    </row>
    <row r="860">
      <c r="A860" s="95" t="s">
        <v>15316</v>
      </c>
      <c r="B860" s="76">
        <v>2.6160978E7</v>
      </c>
      <c r="C860" s="76" t="s">
        <v>1735</v>
      </c>
      <c r="D860" s="76">
        <v>3.8897727E7</v>
      </c>
      <c r="E860" s="76" t="s">
        <v>9364</v>
      </c>
      <c r="F860" s="76" t="s">
        <v>178</v>
      </c>
      <c r="G860" s="76">
        <v>23600.0</v>
      </c>
      <c r="H860" s="76" t="s">
        <v>1742</v>
      </c>
      <c r="I860" s="76">
        <v>7743457.0</v>
      </c>
      <c r="J860" s="76">
        <v>1.0</v>
      </c>
      <c r="K860" s="76" t="s">
        <v>9</v>
      </c>
    </row>
    <row r="861">
      <c r="A861" s="95" t="s">
        <v>15317</v>
      </c>
      <c r="B861" s="76">
        <v>2.6160978E7</v>
      </c>
      <c r="C861" s="76" t="s">
        <v>1732</v>
      </c>
      <c r="D861" s="76">
        <v>3.8897727E7</v>
      </c>
      <c r="E861" s="76" t="s">
        <v>9364</v>
      </c>
      <c r="F861" s="76" t="s">
        <v>178</v>
      </c>
      <c r="G861" s="76">
        <v>23600.0</v>
      </c>
      <c r="H861" s="76" t="s">
        <v>1742</v>
      </c>
      <c r="I861" s="76">
        <v>7743457.0</v>
      </c>
      <c r="J861" s="76">
        <v>1.0</v>
      </c>
      <c r="K861" s="76" t="s">
        <v>9</v>
      </c>
    </row>
    <row r="862">
      <c r="A862" s="95" t="s">
        <v>15318</v>
      </c>
      <c r="B862" s="76">
        <v>2.6160978E7</v>
      </c>
      <c r="C862" s="76" t="s">
        <v>1725</v>
      </c>
      <c r="D862" s="76">
        <v>3.8897727E7</v>
      </c>
      <c r="E862" s="76" t="s">
        <v>9364</v>
      </c>
      <c r="F862" s="76" t="s">
        <v>178</v>
      </c>
      <c r="G862" s="76">
        <v>23600.0</v>
      </c>
      <c r="H862" s="76" t="s">
        <v>1742</v>
      </c>
      <c r="I862" s="76">
        <v>7743457.0</v>
      </c>
      <c r="J862" s="76">
        <v>1.0</v>
      </c>
      <c r="K862" s="76" t="s">
        <v>9</v>
      </c>
    </row>
    <row r="863">
      <c r="A863" s="95" t="s">
        <v>15319</v>
      </c>
      <c r="B863" s="76">
        <v>2.6161011E7</v>
      </c>
      <c r="C863" s="76" t="s">
        <v>1735</v>
      </c>
      <c r="D863" s="76">
        <v>3.8897778E7</v>
      </c>
      <c r="E863" s="76" t="s">
        <v>15320</v>
      </c>
      <c r="F863" s="76" t="s">
        <v>178</v>
      </c>
      <c r="G863" s="76">
        <v>23600.0</v>
      </c>
      <c r="H863" s="76" t="s">
        <v>1742</v>
      </c>
      <c r="I863" s="76">
        <v>7755891.0</v>
      </c>
      <c r="J863" s="76">
        <v>1.0</v>
      </c>
      <c r="K863" s="76" t="s">
        <v>82</v>
      </c>
    </row>
    <row r="864">
      <c r="A864" s="95" t="s">
        <v>15321</v>
      </c>
      <c r="B864" s="76">
        <v>2.6161011E7</v>
      </c>
      <c r="C864" s="76" t="s">
        <v>1732</v>
      </c>
      <c r="D864" s="76">
        <v>3.8897778E7</v>
      </c>
      <c r="E864" s="76" t="s">
        <v>15320</v>
      </c>
      <c r="F864" s="76" t="s">
        <v>178</v>
      </c>
      <c r="G864" s="76">
        <v>23600.0</v>
      </c>
      <c r="H864" s="76" t="s">
        <v>1742</v>
      </c>
      <c r="I864" s="76">
        <v>7755891.0</v>
      </c>
      <c r="J864" s="76">
        <v>1.0</v>
      </c>
      <c r="K864" s="76" t="s">
        <v>82</v>
      </c>
    </row>
    <row r="865">
      <c r="A865" s="95" t="s">
        <v>15322</v>
      </c>
      <c r="B865" s="76">
        <v>2.6161011E7</v>
      </c>
      <c r="C865" s="76" t="s">
        <v>1725</v>
      </c>
      <c r="D865" s="76">
        <v>3.8897778E7</v>
      </c>
      <c r="E865" s="76" t="s">
        <v>15320</v>
      </c>
      <c r="F865" s="76" t="s">
        <v>178</v>
      </c>
      <c r="G865" s="76">
        <v>23600.0</v>
      </c>
      <c r="H865" s="76" t="s">
        <v>1742</v>
      </c>
      <c r="I865" s="76">
        <v>7755891.0</v>
      </c>
      <c r="J865" s="76">
        <v>1.0</v>
      </c>
      <c r="K865" s="76" t="s">
        <v>82</v>
      </c>
    </row>
    <row r="866">
      <c r="A866" s="95" t="s">
        <v>15323</v>
      </c>
      <c r="B866" s="76">
        <v>2.61611E7</v>
      </c>
      <c r="C866" s="76" t="s">
        <v>1735</v>
      </c>
      <c r="D866" s="76">
        <v>3.889788E7</v>
      </c>
      <c r="E866" s="76" t="s">
        <v>15324</v>
      </c>
      <c r="F866" s="76" t="s">
        <v>513</v>
      </c>
      <c r="G866" s="76">
        <v>23598.0</v>
      </c>
      <c r="H866" s="76" t="s">
        <v>1733</v>
      </c>
      <c r="I866" s="76">
        <v>7755891.0</v>
      </c>
      <c r="J866" s="76">
        <v>1.0</v>
      </c>
      <c r="K866" s="76" t="s">
        <v>82</v>
      </c>
    </row>
    <row r="867">
      <c r="A867" s="95" t="s">
        <v>15325</v>
      </c>
      <c r="B867" s="76">
        <v>2.61611E7</v>
      </c>
      <c r="C867" s="76" t="s">
        <v>1732</v>
      </c>
      <c r="D867" s="76">
        <v>3.889788E7</v>
      </c>
      <c r="E867" s="76" t="s">
        <v>15324</v>
      </c>
      <c r="F867" s="76" t="s">
        <v>513</v>
      </c>
      <c r="G867" s="76">
        <v>23598.0</v>
      </c>
      <c r="H867" s="76" t="s">
        <v>1733</v>
      </c>
      <c r="I867" s="76">
        <v>7755891.0</v>
      </c>
      <c r="J867" s="76">
        <v>1.0</v>
      </c>
      <c r="K867" s="76" t="s">
        <v>82</v>
      </c>
    </row>
    <row r="868">
      <c r="A868" s="95" t="s">
        <v>15326</v>
      </c>
      <c r="B868" s="76">
        <v>2.61611E7</v>
      </c>
      <c r="C868" s="76" t="s">
        <v>1725</v>
      </c>
      <c r="D868" s="76">
        <v>3.889788E7</v>
      </c>
      <c r="E868" s="76" t="s">
        <v>15324</v>
      </c>
      <c r="F868" s="76" t="s">
        <v>513</v>
      </c>
      <c r="G868" s="76">
        <v>23598.0</v>
      </c>
      <c r="H868" s="76" t="s">
        <v>1733</v>
      </c>
      <c r="I868" s="76">
        <v>7755891.0</v>
      </c>
      <c r="J868" s="76">
        <v>1.0</v>
      </c>
      <c r="K868" s="76" t="s">
        <v>82</v>
      </c>
    </row>
    <row r="869">
      <c r="A869" s="95" t="s">
        <v>15327</v>
      </c>
      <c r="B869" s="76">
        <v>2.6161116E7</v>
      </c>
      <c r="C869" s="76" t="s">
        <v>1735</v>
      </c>
      <c r="D869" s="76">
        <v>3.8897892E7</v>
      </c>
      <c r="E869" s="76" t="s">
        <v>3580</v>
      </c>
      <c r="F869" s="76" t="s">
        <v>178</v>
      </c>
      <c r="G869" s="76">
        <v>24379.0</v>
      </c>
      <c r="H869" s="76" t="s">
        <v>1779</v>
      </c>
      <c r="I869" s="76">
        <v>7743457.0</v>
      </c>
      <c r="J869" s="76">
        <v>1.0</v>
      </c>
      <c r="K869" s="76" t="s">
        <v>9</v>
      </c>
    </row>
    <row r="870">
      <c r="A870" s="95" t="s">
        <v>15328</v>
      </c>
      <c r="B870" s="76">
        <v>2.6161116E7</v>
      </c>
      <c r="C870" s="76" t="s">
        <v>1732</v>
      </c>
      <c r="D870" s="76">
        <v>3.8897892E7</v>
      </c>
      <c r="E870" s="76" t="s">
        <v>3580</v>
      </c>
      <c r="F870" s="76" t="s">
        <v>178</v>
      </c>
      <c r="G870" s="76">
        <v>24379.0</v>
      </c>
      <c r="H870" s="76" t="s">
        <v>1779</v>
      </c>
      <c r="I870" s="76">
        <v>7743457.0</v>
      </c>
      <c r="J870" s="76">
        <v>1.0</v>
      </c>
      <c r="K870" s="76" t="s">
        <v>9</v>
      </c>
    </row>
    <row r="871">
      <c r="A871" s="95" t="s">
        <v>15329</v>
      </c>
      <c r="B871" s="76">
        <v>2.6161116E7</v>
      </c>
      <c r="C871" s="76" t="s">
        <v>1725</v>
      </c>
      <c r="D871" s="76">
        <v>3.8897892E7</v>
      </c>
      <c r="E871" s="76" t="s">
        <v>3580</v>
      </c>
      <c r="F871" s="76" t="s">
        <v>178</v>
      </c>
      <c r="G871" s="76">
        <v>24379.0</v>
      </c>
      <c r="H871" s="76" t="s">
        <v>1779</v>
      </c>
      <c r="I871" s="76">
        <v>7743457.0</v>
      </c>
      <c r="J871" s="76">
        <v>1.0</v>
      </c>
      <c r="K871" s="76" t="s">
        <v>9</v>
      </c>
    </row>
    <row r="872">
      <c r="A872" s="95" t="s">
        <v>15330</v>
      </c>
      <c r="B872" s="76">
        <v>2.6161172E7</v>
      </c>
      <c r="C872" s="76" t="s">
        <v>1735</v>
      </c>
      <c r="D872" s="76">
        <v>3.8897946E7</v>
      </c>
      <c r="E872" s="76" t="s">
        <v>15331</v>
      </c>
      <c r="F872" s="76" t="s">
        <v>178</v>
      </c>
      <c r="G872" s="76">
        <v>24379.0</v>
      </c>
      <c r="H872" s="76" t="s">
        <v>1779</v>
      </c>
      <c r="I872" s="76">
        <v>7755891.0</v>
      </c>
      <c r="J872" s="76">
        <v>1.0</v>
      </c>
      <c r="K872" s="76" t="s">
        <v>82</v>
      </c>
    </row>
    <row r="873">
      <c r="A873" s="95" t="s">
        <v>15332</v>
      </c>
      <c r="B873" s="76">
        <v>2.6161172E7</v>
      </c>
      <c r="C873" s="76" t="s">
        <v>1732</v>
      </c>
      <c r="D873" s="76">
        <v>3.8897946E7</v>
      </c>
      <c r="E873" s="76" t="s">
        <v>15331</v>
      </c>
      <c r="F873" s="76" t="s">
        <v>178</v>
      </c>
      <c r="G873" s="76">
        <v>24379.0</v>
      </c>
      <c r="H873" s="76" t="s">
        <v>1779</v>
      </c>
      <c r="I873" s="76">
        <v>7755891.0</v>
      </c>
      <c r="J873" s="76">
        <v>1.0</v>
      </c>
      <c r="K873" s="76" t="s">
        <v>82</v>
      </c>
    </row>
    <row r="874">
      <c r="A874" s="95" t="s">
        <v>15333</v>
      </c>
      <c r="B874" s="76">
        <v>2.6161172E7</v>
      </c>
      <c r="C874" s="76" t="s">
        <v>1725</v>
      </c>
      <c r="D874" s="76">
        <v>3.8897946E7</v>
      </c>
      <c r="E874" s="76" t="s">
        <v>15331</v>
      </c>
      <c r="F874" s="76" t="s">
        <v>178</v>
      </c>
      <c r="G874" s="76">
        <v>24379.0</v>
      </c>
      <c r="H874" s="76" t="s">
        <v>1779</v>
      </c>
      <c r="I874" s="76">
        <v>7755891.0</v>
      </c>
      <c r="J874" s="76">
        <v>1.0</v>
      </c>
      <c r="K874" s="76" t="s">
        <v>82</v>
      </c>
    </row>
    <row r="875">
      <c r="A875" s="95" t="s">
        <v>15334</v>
      </c>
      <c r="B875" s="76">
        <v>2.6161204E7</v>
      </c>
      <c r="C875" s="76" t="s">
        <v>1735</v>
      </c>
      <c r="D875" s="76">
        <v>3.8898001E7</v>
      </c>
      <c r="E875" s="76" t="s">
        <v>15335</v>
      </c>
      <c r="F875" s="76" t="s">
        <v>178</v>
      </c>
      <c r="G875" s="76">
        <v>24379.0</v>
      </c>
      <c r="H875" s="76" t="s">
        <v>1779</v>
      </c>
      <c r="I875" s="76">
        <v>7743457.0</v>
      </c>
      <c r="J875" s="76">
        <v>1.0</v>
      </c>
      <c r="K875" s="76" t="s">
        <v>9</v>
      </c>
    </row>
    <row r="876">
      <c r="A876" s="95" t="s">
        <v>15336</v>
      </c>
      <c r="B876" s="76">
        <v>2.6161204E7</v>
      </c>
      <c r="C876" s="76" t="s">
        <v>1732</v>
      </c>
      <c r="D876" s="76">
        <v>3.8898001E7</v>
      </c>
      <c r="E876" s="76" t="s">
        <v>15335</v>
      </c>
      <c r="F876" s="76" t="s">
        <v>178</v>
      </c>
      <c r="G876" s="76">
        <v>24379.0</v>
      </c>
      <c r="H876" s="76" t="s">
        <v>1779</v>
      </c>
      <c r="I876" s="76">
        <v>7743457.0</v>
      </c>
      <c r="J876" s="76">
        <v>1.0</v>
      </c>
      <c r="K876" s="76" t="s">
        <v>9</v>
      </c>
    </row>
    <row r="877">
      <c r="A877" s="95" t="s">
        <v>15337</v>
      </c>
      <c r="B877" s="76">
        <v>2.6161204E7</v>
      </c>
      <c r="C877" s="76" t="s">
        <v>1725</v>
      </c>
      <c r="D877" s="76">
        <v>3.8898001E7</v>
      </c>
      <c r="E877" s="76" t="s">
        <v>15335</v>
      </c>
      <c r="F877" s="76" t="s">
        <v>178</v>
      </c>
      <c r="G877" s="76">
        <v>24379.0</v>
      </c>
      <c r="H877" s="76" t="s">
        <v>1779</v>
      </c>
      <c r="I877" s="76">
        <v>7743457.0</v>
      </c>
      <c r="J877" s="76">
        <v>1.0</v>
      </c>
      <c r="K877" s="76" t="s">
        <v>9</v>
      </c>
    </row>
    <row r="878">
      <c r="A878" s="95" t="s">
        <v>15338</v>
      </c>
      <c r="B878" s="76">
        <v>2.6161277E7</v>
      </c>
      <c r="C878" s="76" t="s">
        <v>1735</v>
      </c>
      <c r="D878" s="76">
        <v>3.8898093E7</v>
      </c>
      <c r="E878" s="76" t="s">
        <v>15339</v>
      </c>
      <c r="F878" s="76" t="s">
        <v>513</v>
      </c>
      <c r="G878" s="76">
        <v>23598.0</v>
      </c>
      <c r="H878" s="76" t="s">
        <v>1733</v>
      </c>
      <c r="I878" s="76">
        <v>7743457.0</v>
      </c>
      <c r="J878" s="76">
        <v>1.0</v>
      </c>
      <c r="K878" s="76" t="s">
        <v>9</v>
      </c>
    </row>
    <row r="879">
      <c r="A879" s="95" t="s">
        <v>15340</v>
      </c>
      <c r="B879" s="76">
        <v>2.6161277E7</v>
      </c>
      <c r="C879" s="76" t="s">
        <v>1732</v>
      </c>
      <c r="D879" s="76">
        <v>3.8898093E7</v>
      </c>
      <c r="E879" s="76" t="s">
        <v>15339</v>
      </c>
      <c r="F879" s="76" t="s">
        <v>513</v>
      </c>
      <c r="G879" s="76">
        <v>23598.0</v>
      </c>
      <c r="H879" s="76" t="s">
        <v>1733</v>
      </c>
      <c r="I879" s="76">
        <v>7743457.0</v>
      </c>
      <c r="J879" s="76">
        <v>1.0</v>
      </c>
      <c r="K879" s="76" t="s">
        <v>9</v>
      </c>
    </row>
    <row r="880">
      <c r="A880" s="95" t="s">
        <v>15341</v>
      </c>
      <c r="B880" s="76">
        <v>2.6161277E7</v>
      </c>
      <c r="C880" s="76" t="s">
        <v>1725</v>
      </c>
      <c r="D880" s="76">
        <v>3.8898093E7</v>
      </c>
      <c r="E880" s="76" t="s">
        <v>15339</v>
      </c>
      <c r="F880" s="76" t="s">
        <v>513</v>
      </c>
      <c r="G880" s="76">
        <v>23598.0</v>
      </c>
      <c r="H880" s="76" t="s">
        <v>1733</v>
      </c>
      <c r="I880" s="76">
        <v>7743457.0</v>
      </c>
      <c r="J880" s="76">
        <v>1.0</v>
      </c>
      <c r="K880" s="76" t="s">
        <v>9</v>
      </c>
    </row>
    <row r="881">
      <c r="A881" s="95" t="s">
        <v>15342</v>
      </c>
      <c r="B881" s="76">
        <v>2.6161419E7</v>
      </c>
      <c r="C881" s="76" t="s">
        <v>1735</v>
      </c>
      <c r="D881" s="76">
        <v>3.889824E7</v>
      </c>
      <c r="E881" s="76" t="s">
        <v>15343</v>
      </c>
      <c r="F881" s="76" t="s">
        <v>178</v>
      </c>
      <c r="G881" s="76">
        <v>24379.0</v>
      </c>
      <c r="H881" s="76" t="s">
        <v>1779</v>
      </c>
      <c r="I881" s="76">
        <v>7743457.0</v>
      </c>
      <c r="J881" s="76">
        <v>1.0</v>
      </c>
      <c r="K881" s="76" t="s">
        <v>9</v>
      </c>
    </row>
    <row r="882">
      <c r="A882" s="95" t="s">
        <v>15344</v>
      </c>
      <c r="B882" s="76">
        <v>2.6161419E7</v>
      </c>
      <c r="C882" s="76" t="s">
        <v>1732</v>
      </c>
      <c r="D882" s="76">
        <v>3.889824E7</v>
      </c>
      <c r="E882" s="76" t="s">
        <v>15343</v>
      </c>
      <c r="F882" s="76" t="s">
        <v>178</v>
      </c>
      <c r="G882" s="76">
        <v>24379.0</v>
      </c>
      <c r="H882" s="76" t="s">
        <v>1779</v>
      </c>
      <c r="I882" s="76">
        <v>7743457.0</v>
      </c>
      <c r="J882" s="76">
        <v>1.0</v>
      </c>
      <c r="K882" s="76" t="s">
        <v>9</v>
      </c>
    </row>
    <row r="883">
      <c r="A883" s="95" t="s">
        <v>15345</v>
      </c>
      <c r="B883" s="76">
        <v>2.6161419E7</v>
      </c>
      <c r="C883" s="76" t="s">
        <v>1725</v>
      </c>
      <c r="D883" s="76">
        <v>3.889824E7</v>
      </c>
      <c r="E883" s="76" t="s">
        <v>15343</v>
      </c>
      <c r="F883" s="76" t="s">
        <v>178</v>
      </c>
      <c r="G883" s="76">
        <v>24379.0</v>
      </c>
      <c r="H883" s="76" t="s">
        <v>1779</v>
      </c>
      <c r="I883" s="76">
        <v>7743457.0</v>
      </c>
      <c r="J883" s="76">
        <v>1.0</v>
      </c>
      <c r="K883" s="76" t="s">
        <v>9</v>
      </c>
    </row>
    <row r="884">
      <c r="A884" s="95" t="s">
        <v>15346</v>
      </c>
      <c r="B884" s="76">
        <v>2.6161457E7</v>
      </c>
      <c r="C884" s="76" t="s">
        <v>1735</v>
      </c>
      <c r="D884" s="76">
        <v>3.8898291E7</v>
      </c>
      <c r="E884" s="76" t="s">
        <v>15347</v>
      </c>
      <c r="F884" s="76" t="s">
        <v>178</v>
      </c>
      <c r="G884" s="76">
        <v>23600.0</v>
      </c>
      <c r="H884" s="76" t="s">
        <v>1742</v>
      </c>
      <c r="I884" s="76">
        <v>7743457.0</v>
      </c>
      <c r="J884" s="76">
        <v>1.0</v>
      </c>
      <c r="K884" s="76" t="s">
        <v>9</v>
      </c>
    </row>
    <row r="885">
      <c r="A885" s="95" t="s">
        <v>15348</v>
      </c>
      <c r="B885" s="76">
        <v>2.6161457E7</v>
      </c>
      <c r="C885" s="76" t="s">
        <v>1732</v>
      </c>
      <c r="D885" s="76">
        <v>3.8898291E7</v>
      </c>
      <c r="E885" s="76" t="s">
        <v>15347</v>
      </c>
      <c r="F885" s="76" t="s">
        <v>178</v>
      </c>
      <c r="G885" s="76">
        <v>23600.0</v>
      </c>
      <c r="H885" s="76" t="s">
        <v>1742</v>
      </c>
      <c r="I885" s="76">
        <v>7743457.0</v>
      </c>
      <c r="J885" s="76">
        <v>1.0</v>
      </c>
      <c r="K885" s="76" t="s">
        <v>9</v>
      </c>
    </row>
    <row r="886">
      <c r="A886" s="95" t="s">
        <v>15349</v>
      </c>
      <c r="B886" s="76">
        <v>2.6161457E7</v>
      </c>
      <c r="C886" s="76" t="s">
        <v>1725</v>
      </c>
      <c r="D886" s="76">
        <v>3.8898291E7</v>
      </c>
      <c r="E886" s="76" t="s">
        <v>15347</v>
      </c>
      <c r="F886" s="76" t="s">
        <v>178</v>
      </c>
      <c r="G886" s="76">
        <v>23600.0</v>
      </c>
      <c r="H886" s="76" t="s">
        <v>1742</v>
      </c>
      <c r="I886" s="76">
        <v>7743457.0</v>
      </c>
      <c r="J886" s="76">
        <v>1.0</v>
      </c>
      <c r="K886" s="76" t="s">
        <v>9</v>
      </c>
    </row>
    <row r="887">
      <c r="A887" s="95" t="s">
        <v>15350</v>
      </c>
      <c r="B887" s="76">
        <v>2.6161756E7</v>
      </c>
      <c r="C887" s="76" t="s">
        <v>1735</v>
      </c>
      <c r="D887" s="76">
        <v>3.88986E7</v>
      </c>
      <c r="E887" s="76" t="s">
        <v>15351</v>
      </c>
      <c r="F887" s="76" t="s">
        <v>513</v>
      </c>
      <c r="G887" s="76">
        <v>23598.0</v>
      </c>
      <c r="H887" s="76" t="s">
        <v>1733</v>
      </c>
      <c r="I887" s="76">
        <v>7755891.0</v>
      </c>
      <c r="J887" s="76">
        <v>1.0</v>
      </c>
      <c r="K887" s="76" t="s">
        <v>82</v>
      </c>
    </row>
    <row r="888">
      <c r="A888" s="95" t="s">
        <v>15352</v>
      </c>
      <c r="B888" s="76">
        <v>2.6161756E7</v>
      </c>
      <c r="C888" s="76" t="s">
        <v>1732</v>
      </c>
      <c r="D888" s="76">
        <v>3.88986E7</v>
      </c>
      <c r="E888" s="76" t="s">
        <v>15351</v>
      </c>
      <c r="F888" s="76" t="s">
        <v>513</v>
      </c>
      <c r="G888" s="76">
        <v>23598.0</v>
      </c>
      <c r="H888" s="76" t="s">
        <v>1733</v>
      </c>
      <c r="I888" s="76">
        <v>7755891.0</v>
      </c>
      <c r="J888" s="76">
        <v>1.0</v>
      </c>
      <c r="K888" s="76" t="s">
        <v>82</v>
      </c>
    </row>
    <row r="889">
      <c r="A889" s="95" t="s">
        <v>15353</v>
      </c>
      <c r="B889" s="76">
        <v>2.6161756E7</v>
      </c>
      <c r="C889" s="76" t="s">
        <v>1725</v>
      </c>
      <c r="D889" s="76">
        <v>3.88986E7</v>
      </c>
      <c r="E889" s="76" t="s">
        <v>15351</v>
      </c>
      <c r="F889" s="76" t="s">
        <v>513</v>
      </c>
      <c r="G889" s="76">
        <v>23598.0</v>
      </c>
      <c r="H889" s="76" t="s">
        <v>1733</v>
      </c>
      <c r="I889" s="76">
        <v>7755891.0</v>
      </c>
      <c r="J889" s="76">
        <v>1.0</v>
      </c>
      <c r="K889" s="76" t="s">
        <v>82</v>
      </c>
    </row>
    <row r="890">
      <c r="A890" s="95" t="s">
        <v>15354</v>
      </c>
      <c r="B890" s="76">
        <v>2.6161814E7</v>
      </c>
      <c r="C890" s="76" t="s">
        <v>1735</v>
      </c>
      <c r="D890" s="76">
        <v>3.8898675E7</v>
      </c>
      <c r="E890" s="76" t="s">
        <v>15355</v>
      </c>
      <c r="F890" s="76" t="s">
        <v>513</v>
      </c>
      <c r="G890" s="76">
        <v>23598.0</v>
      </c>
      <c r="H890" s="76" t="s">
        <v>1733</v>
      </c>
      <c r="I890" s="76">
        <v>7743457.0</v>
      </c>
      <c r="J890" s="76">
        <v>1.0</v>
      </c>
      <c r="K890" s="76" t="s">
        <v>9</v>
      </c>
    </row>
    <row r="891">
      <c r="A891" s="95" t="s">
        <v>15356</v>
      </c>
      <c r="B891" s="76">
        <v>2.6161814E7</v>
      </c>
      <c r="C891" s="76" t="s">
        <v>1732</v>
      </c>
      <c r="D891" s="76">
        <v>3.8898675E7</v>
      </c>
      <c r="E891" s="76" t="s">
        <v>15355</v>
      </c>
      <c r="F891" s="76" t="s">
        <v>513</v>
      </c>
      <c r="G891" s="76">
        <v>23598.0</v>
      </c>
      <c r="H891" s="76" t="s">
        <v>1733</v>
      </c>
      <c r="I891" s="76">
        <v>7743457.0</v>
      </c>
      <c r="J891" s="76">
        <v>1.0</v>
      </c>
      <c r="K891" s="76" t="s">
        <v>9</v>
      </c>
    </row>
    <row r="892">
      <c r="A892" s="95" t="s">
        <v>15357</v>
      </c>
      <c r="B892" s="76">
        <v>2.6161814E7</v>
      </c>
      <c r="C892" s="76" t="s">
        <v>1725</v>
      </c>
      <c r="D892" s="76">
        <v>3.8898675E7</v>
      </c>
      <c r="E892" s="76" t="s">
        <v>15355</v>
      </c>
      <c r="F892" s="76" t="s">
        <v>513</v>
      </c>
      <c r="G892" s="76">
        <v>23598.0</v>
      </c>
      <c r="H892" s="76" t="s">
        <v>1733</v>
      </c>
      <c r="I892" s="76">
        <v>7743457.0</v>
      </c>
      <c r="J892" s="76">
        <v>1.0</v>
      </c>
      <c r="K892" s="76" t="s">
        <v>9</v>
      </c>
    </row>
    <row r="893">
      <c r="A893" s="95" t="s">
        <v>15358</v>
      </c>
      <c r="B893" s="76">
        <v>2.616193E7</v>
      </c>
      <c r="C893" s="76" t="s">
        <v>1735</v>
      </c>
      <c r="D893" s="76">
        <v>3.8898829E7</v>
      </c>
      <c r="E893" s="76" t="s">
        <v>7206</v>
      </c>
      <c r="F893" s="76" t="s">
        <v>513</v>
      </c>
      <c r="G893" s="76">
        <v>23598.0</v>
      </c>
      <c r="H893" s="76" t="s">
        <v>1733</v>
      </c>
      <c r="I893" s="76">
        <v>7755891.0</v>
      </c>
      <c r="J893" s="76">
        <v>1.0</v>
      </c>
      <c r="K893" s="76" t="s">
        <v>82</v>
      </c>
    </row>
    <row r="894">
      <c r="A894" s="95" t="s">
        <v>15359</v>
      </c>
      <c r="B894" s="76">
        <v>2.616193E7</v>
      </c>
      <c r="C894" s="76" t="s">
        <v>1732</v>
      </c>
      <c r="D894" s="76">
        <v>3.8898829E7</v>
      </c>
      <c r="E894" s="76" t="s">
        <v>7206</v>
      </c>
      <c r="F894" s="76" t="s">
        <v>513</v>
      </c>
      <c r="G894" s="76">
        <v>23598.0</v>
      </c>
      <c r="H894" s="76" t="s">
        <v>1733</v>
      </c>
      <c r="I894" s="76">
        <v>7755891.0</v>
      </c>
      <c r="J894" s="76">
        <v>1.0</v>
      </c>
      <c r="K894" s="76" t="s">
        <v>82</v>
      </c>
    </row>
    <row r="895">
      <c r="A895" s="95" t="s">
        <v>15360</v>
      </c>
      <c r="B895" s="76">
        <v>2.616193E7</v>
      </c>
      <c r="C895" s="76" t="s">
        <v>1725</v>
      </c>
      <c r="D895" s="76">
        <v>3.8898829E7</v>
      </c>
      <c r="E895" s="76" t="s">
        <v>7206</v>
      </c>
      <c r="F895" s="76" t="s">
        <v>513</v>
      </c>
      <c r="G895" s="76">
        <v>23598.0</v>
      </c>
      <c r="H895" s="76" t="s">
        <v>1733</v>
      </c>
      <c r="I895" s="76">
        <v>7755891.0</v>
      </c>
      <c r="J895" s="76">
        <v>1.0</v>
      </c>
      <c r="K895" s="76" t="s">
        <v>82</v>
      </c>
    </row>
    <row r="896">
      <c r="A896" s="95" t="s">
        <v>15361</v>
      </c>
      <c r="B896" s="76">
        <v>2.616204E7</v>
      </c>
      <c r="C896" s="76" t="s">
        <v>1735</v>
      </c>
      <c r="D896" s="76">
        <v>3.8898942E7</v>
      </c>
      <c r="E896" s="76" t="s">
        <v>15362</v>
      </c>
      <c r="F896" s="76" t="s">
        <v>178</v>
      </c>
      <c r="G896" s="76">
        <v>24379.0</v>
      </c>
      <c r="H896" s="76" t="s">
        <v>1779</v>
      </c>
      <c r="I896" s="76">
        <v>7755891.0</v>
      </c>
      <c r="J896" s="76">
        <v>1.0</v>
      </c>
      <c r="K896" s="76" t="s">
        <v>82</v>
      </c>
    </row>
    <row r="897">
      <c r="A897" s="95" t="s">
        <v>15363</v>
      </c>
      <c r="B897" s="76">
        <v>2.616204E7</v>
      </c>
      <c r="C897" s="76" t="s">
        <v>1732</v>
      </c>
      <c r="D897" s="76">
        <v>3.8898942E7</v>
      </c>
      <c r="E897" s="76" t="s">
        <v>15362</v>
      </c>
      <c r="F897" s="76" t="s">
        <v>178</v>
      </c>
      <c r="G897" s="76">
        <v>24379.0</v>
      </c>
      <c r="H897" s="76" t="s">
        <v>1779</v>
      </c>
      <c r="I897" s="76">
        <v>7755891.0</v>
      </c>
      <c r="J897" s="76">
        <v>1.0</v>
      </c>
      <c r="K897" s="76" t="s">
        <v>82</v>
      </c>
    </row>
    <row r="898">
      <c r="A898" s="95" t="s">
        <v>15364</v>
      </c>
      <c r="B898" s="76">
        <v>2.616204E7</v>
      </c>
      <c r="C898" s="76" t="s">
        <v>1725</v>
      </c>
      <c r="D898" s="76">
        <v>3.8898942E7</v>
      </c>
      <c r="E898" s="76" t="s">
        <v>15362</v>
      </c>
      <c r="F898" s="76" t="s">
        <v>178</v>
      </c>
      <c r="G898" s="76">
        <v>24379.0</v>
      </c>
      <c r="H898" s="76" t="s">
        <v>1779</v>
      </c>
      <c r="I898" s="76">
        <v>7755891.0</v>
      </c>
      <c r="J898" s="76">
        <v>1.0</v>
      </c>
      <c r="K898" s="76" t="s">
        <v>82</v>
      </c>
    </row>
    <row r="899">
      <c r="A899" s="95" t="s">
        <v>15365</v>
      </c>
      <c r="B899" s="76">
        <v>2.6162138E7</v>
      </c>
      <c r="C899" s="76" t="s">
        <v>1735</v>
      </c>
      <c r="D899" s="76">
        <v>3.8899063E7</v>
      </c>
      <c r="E899" s="76" t="s">
        <v>15366</v>
      </c>
      <c r="F899" s="76" t="s">
        <v>513</v>
      </c>
      <c r="G899" s="76">
        <v>23598.0</v>
      </c>
      <c r="H899" s="76" t="s">
        <v>1733</v>
      </c>
      <c r="I899" s="76">
        <v>7755891.0</v>
      </c>
      <c r="J899" s="76">
        <v>1.0</v>
      </c>
      <c r="K899" s="76" t="s">
        <v>82</v>
      </c>
    </row>
    <row r="900">
      <c r="A900" s="95" t="s">
        <v>15367</v>
      </c>
      <c r="B900" s="76">
        <v>2.6162138E7</v>
      </c>
      <c r="C900" s="76" t="s">
        <v>1732</v>
      </c>
      <c r="D900" s="76">
        <v>3.8899063E7</v>
      </c>
      <c r="E900" s="76" t="s">
        <v>15366</v>
      </c>
      <c r="F900" s="76" t="s">
        <v>513</v>
      </c>
      <c r="G900" s="76">
        <v>23598.0</v>
      </c>
      <c r="H900" s="76" t="s">
        <v>1733</v>
      </c>
      <c r="I900" s="76">
        <v>7755891.0</v>
      </c>
      <c r="J900" s="76">
        <v>1.0</v>
      </c>
      <c r="K900" s="76" t="s">
        <v>82</v>
      </c>
    </row>
    <row r="901">
      <c r="A901" s="95" t="s">
        <v>15368</v>
      </c>
      <c r="B901" s="76">
        <v>2.6162138E7</v>
      </c>
      <c r="C901" s="76" t="s">
        <v>1725</v>
      </c>
      <c r="D901" s="76">
        <v>3.8899063E7</v>
      </c>
      <c r="E901" s="76" t="s">
        <v>15366</v>
      </c>
      <c r="F901" s="76" t="s">
        <v>513</v>
      </c>
      <c r="G901" s="76">
        <v>23598.0</v>
      </c>
      <c r="H901" s="76" t="s">
        <v>1733</v>
      </c>
      <c r="I901" s="76">
        <v>7755891.0</v>
      </c>
      <c r="J901" s="76">
        <v>1.0</v>
      </c>
      <c r="K901" s="76" t="s">
        <v>82</v>
      </c>
    </row>
    <row r="902">
      <c r="A902" s="95" t="s">
        <v>15369</v>
      </c>
      <c r="B902" s="76">
        <v>2.6162234E7</v>
      </c>
      <c r="C902" s="76" t="s">
        <v>1735</v>
      </c>
      <c r="D902" s="76">
        <v>3.8899143E7</v>
      </c>
      <c r="E902" s="76" t="s">
        <v>15370</v>
      </c>
      <c r="F902" s="76" t="s">
        <v>513</v>
      </c>
      <c r="G902" s="76">
        <v>23598.0</v>
      </c>
      <c r="H902" s="76" t="s">
        <v>1733</v>
      </c>
      <c r="I902" s="76">
        <v>7755891.0</v>
      </c>
      <c r="J902" s="76">
        <v>1.0</v>
      </c>
      <c r="K902" s="76" t="s">
        <v>82</v>
      </c>
    </row>
    <row r="903">
      <c r="A903" s="95" t="s">
        <v>15371</v>
      </c>
      <c r="B903" s="76">
        <v>2.6162234E7</v>
      </c>
      <c r="C903" s="76" t="s">
        <v>1732</v>
      </c>
      <c r="D903" s="76">
        <v>3.8899143E7</v>
      </c>
      <c r="E903" s="76" t="s">
        <v>15370</v>
      </c>
      <c r="F903" s="76" t="s">
        <v>513</v>
      </c>
      <c r="G903" s="76">
        <v>23598.0</v>
      </c>
      <c r="H903" s="76" t="s">
        <v>1733</v>
      </c>
      <c r="I903" s="76">
        <v>7755891.0</v>
      </c>
      <c r="J903" s="76">
        <v>1.0</v>
      </c>
      <c r="K903" s="76" t="s">
        <v>82</v>
      </c>
    </row>
    <row r="904">
      <c r="A904" s="95" t="s">
        <v>15372</v>
      </c>
      <c r="B904" s="76">
        <v>2.6162234E7</v>
      </c>
      <c r="C904" s="76" t="s">
        <v>1725</v>
      </c>
      <c r="D904" s="76">
        <v>3.8899143E7</v>
      </c>
      <c r="E904" s="76" t="s">
        <v>15370</v>
      </c>
      <c r="F904" s="76" t="s">
        <v>513</v>
      </c>
      <c r="G904" s="76">
        <v>23598.0</v>
      </c>
      <c r="H904" s="76" t="s">
        <v>1733</v>
      </c>
      <c r="I904" s="76">
        <v>7755891.0</v>
      </c>
      <c r="J904" s="76">
        <v>1.0</v>
      </c>
      <c r="K904" s="76" t="s">
        <v>82</v>
      </c>
    </row>
    <row r="905">
      <c r="A905" s="95" t="s">
        <v>15373</v>
      </c>
      <c r="B905" s="76">
        <v>2.616225E7</v>
      </c>
      <c r="C905" s="76" t="s">
        <v>1735</v>
      </c>
      <c r="D905" s="76">
        <v>3.8899165E7</v>
      </c>
      <c r="E905" s="76" t="s">
        <v>3058</v>
      </c>
      <c r="F905" s="76" t="s">
        <v>178</v>
      </c>
      <c r="G905" s="76">
        <v>23600.0</v>
      </c>
      <c r="H905" s="76" t="s">
        <v>1742</v>
      </c>
      <c r="I905" s="76">
        <v>7755891.0</v>
      </c>
      <c r="J905" s="76">
        <v>1.0</v>
      </c>
      <c r="K905" s="76" t="s">
        <v>82</v>
      </c>
    </row>
    <row r="906">
      <c r="A906" s="95" t="s">
        <v>15374</v>
      </c>
      <c r="B906" s="76">
        <v>2.616225E7</v>
      </c>
      <c r="C906" s="76" t="s">
        <v>1732</v>
      </c>
      <c r="D906" s="76">
        <v>3.8899165E7</v>
      </c>
      <c r="E906" s="76" t="s">
        <v>3058</v>
      </c>
      <c r="F906" s="76" t="s">
        <v>178</v>
      </c>
      <c r="G906" s="76">
        <v>23600.0</v>
      </c>
      <c r="H906" s="76" t="s">
        <v>1742</v>
      </c>
      <c r="I906" s="76">
        <v>7755891.0</v>
      </c>
      <c r="J906" s="76">
        <v>1.0</v>
      </c>
      <c r="K906" s="76" t="s">
        <v>82</v>
      </c>
    </row>
    <row r="907">
      <c r="A907" s="95" t="s">
        <v>15375</v>
      </c>
      <c r="B907" s="76">
        <v>2.616225E7</v>
      </c>
      <c r="C907" s="76" t="s">
        <v>1725</v>
      </c>
      <c r="D907" s="76">
        <v>3.8899165E7</v>
      </c>
      <c r="E907" s="76" t="s">
        <v>3058</v>
      </c>
      <c r="F907" s="76" t="s">
        <v>178</v>
      </c>
      <c r="G907" s="76">
        <v>23600.0</v>
      </c>
      <c r="H907" s="76" t="s">
        <v>1742</v>
      </c>
      <c r="I907" s="76">
        <v>7755891.0</v>
      </c>
      <c r="J907" s="76">
        <v>1.0</v>
      </c>
      <c r="K907" s="76" t="s">
        <v>82</v>
      </c>
    </row>
    <row r="908">
      <c r="A908" s="95" t="s">
        <v>15376</v>
      </c>
      <c r="B908" s="76">
        <v>2.6162325E7</v>
      </c>
      <c r="C908" s="76" t="s">
        <v>1735</v>
      </c>
      <c r="D908" s="76">
        <v>3.8899248E7</v>
      </c>
      <c r="E908" s="76" t="s">
        <v>15377</v>
      </c>
      <c r="F908" s="76" t="s">
        <v>513</v>
      </c>
      <c r="G908" s="76">
        <v>23598.0</v>
      </c>
      <c r="H908" s="76" t="s">
        <v>1733</v>
      </c>
      <c r="I908" s="76">
        <v>7755891.0</v>
      </c>
      <c r="J908" s="76">
        <v>2.0</v>
      </c>
      <c r="K908" s="76" t="s">
        <v>82</v>
      </c>
    </row>
    <row r="909">
      <c r="A909" s="95" t="s">
        <v>15378</v>
      </c>
      <c r="B909" s="76">
        <v>2.6162325E7</v>
      </c>
      <c r="C909" s="76" t="s">
        <v>1732</v>
      </c>
      <c r="D909" s="76">
        <v>3.8899248E7</v>
      </c>
      <c r="E909" s="76" t="s">
        <v>15377</v>
      </c>
      <c r="F909" s="76" t="s">
        <v>513</v>
      </c>
      <c r="G909" s="76">
        <v>23598.0</v>
      </c>
      <c r="H909" s="76" t="s">
        <v>1733</v>
      </c>
      <c r="I909" s="76">
        <v>7755891.0</v>
      </c>
      <c r="J909" s="76">
        <v>2.0</v>
      </c>
      <c r="K909" s="76" t="s">
        <v>82</v>
      </c>
    </row>
    <row r="910">
      <c r="A910" s="95" t="s">
        <v>15379</v>
      </c>
      <c r="B910" s="76">
        <v>2.6162325E7</v>
      </c>
      <c r="C910" s="76" t="s">
        <v>1725</v>
      </c>
      <c r="D910" s="76">
        <v>3.8899248E7</v>
      </c>
      <c r="E910" s="76" t="s">
        <v>15377</v>
      </c>
      <c r="F910" s="76" t="s">
        <v>513</v>
      </c>
      <c r="G910" s="76">
        <v>23598.0</v>
      </c>
      <c r="H910" s="76" t="s">
        <v>1733</v>
      </c>
      <c r="I910" s="76">
        <v>7755891.0</v>
      </c>
      <c r="J910" s="76">
        <v>2.0</v>
      </c>
      <c r="K910" s="76" t="s">
        <v>82</v>
      </c>
    </row>
    <row r="911">
      <c r="A911" s="95" t="s">
        <v>15380</v>
      </c>
      <c r="B911" s="76">
        <v>2.6162394E7</v>
      </c>
      <c r="C911" s="76" t="s">
        <v>1735</v>
      </c>
      <c r="D911" s="76">
        <v>3.8899325E7</v>
      </c>
      <c r="E911" s="76" t="s">
        <v>15381</v>
      </c>
      <c r="F911" s="76" t="s">
        <v>178</v>
      </c>
      <c r="G911" s="76">
        <v>24379.0</v>
      </c>
      <c r="H911" s="76" t="s">
        <v>1779</v>
      </c>
      <c r="I911" s="76">
        <v>7743457.0</v>
      </c>
      <c r="J911" s="76">
        <v>1.0</v>
      </c>
      <c r="K911" s="76" t="s">
        <v>9</v>
      </c>
    </row>
    <row r="912">
      <c r="A912" s="95" t="s">
        <v>15382</v>
      </c>
      <c r="B912" s="76">
        <v>2.6162394E7</v>
      </c>
      <c r="C912" s="76" t="s">
        <v>1732</v>
      </c>
      <c r="D912" s="76">
        <v>3.8899325E7</v>
      </c>
      <c r="E912" s="76" t="s">
        <v>15381</v>
      </c>
      <c r="F912" s="76" t="s">
        <v>178</v>
      </c>
      <c r="G912" s="76">
        <v>24379.0</v>
      </c>
      <c r="H912" s="76" t="s">
        <v>1779</v>
      </c>
      <c r="I912" s="76">
        <v>7743457.0</v>
      </c>
      <c r="J912" s="76">
        <v>1.0</v>
      </c>
      <c r="K912" s="76" t="s">
        <v>9</v>
      </c>
    </row>
    <row r="913">
      <c r="A913" s="95" t="s">
        <v>15383</v>
      </c>
      <c r="B913" s="76">
        <v>2.6162394E7</v>
      </c>
      <c r="C913" s="76" t="s">
        <v>1725</v>
      </c>
      <c r="D913" s="76">
        <v>3.8899325E7</v>
      </c>
      <c r="E913" s="76" t="s">
        <v>15381</v>
      </c>
      <c r="F913" s="76" t="s">
        <v>178</v>
      </c>
      <c r="G913" s="76">
        <v>24379.0</v>
      </c>
      <c r="H913" s="76" t="s">
        <v>1779</v>
      </c>
      <c r="I913" s="76">
        <v>7743457.0</v>
      </c>
      <c r="J913" s="76">
        <v>1.0</v>
      </c>
      <c r="K913" s="76" t="s">
        <v>9</v>
      </c>
    </row>
    <row r="914">
      <c r="A914" s="95" t="s">
        <v>15384</v>
      </c>
      <c r="B914" s="76">
        <v>2.6162591E7</v>
      </c>
      <c r="C914" s="76" t="s">
        <v>1735</v>
      </c>
      <c r="D914" s="76">
        <v>3.8899516E7</v>
      </c>
      <c r="E914" s="76" t="s">
        <v>15385</v>
      </c>
      <c r="F914" s="76" t="s">
        <v>513</v>
      </c>
      <c r="G914" s="76">
        <v>24379.0</v>
      </c>
      <c r="H914" s="76" t="s">
        <v>1779</v>
      </c>
      <c r="I914" s="76">
        <v>7755891.0</v>
      </c>
      <c r="J914" s="76">
        <v>1.0</v>
      </c>
      <c r="K914" s="76" t="s">
        <v>82</v>
      </c>
    </row>
    <row r="915">
      <c r="A915" s="95" t="s">
        <v>15386</v>
      </c>
      <c r="B915" s="76">
        <v>2.6162591E7</v>
      </c>
      <c r="C915" s="76" t="s">
        <v>1732</v>
      </c>
      <c r="D915" s="76">
        <v>3.8899516E7</v>
      </c>
      <c r="E915" s="76" t="s">
        <v>15385</v>
      </c>
      <c r="F915" s="76" t="s">
        <v>513</v>
      </c>
      <c r="G915" s="76">
        <v>24379.0</v>
      </c>
      <c r="H915" s="76" t="s">
        <v>1779</v>
      </c>
      <c r="I915" s="76">
        <v>7755891.0</v>
      </c>
      <c r="J915" s="76">
        <v>1.0</v>
      </c>
      <c r="K915" s="76" t="s">
        <v>82</v>
      </c>
    </row>
    <row r="916">
      <c r="A916" s="95" t="s">
        <v>15387</v>
      </c>
      <c r="B916" s="76">
        <v>2.6162591E7</v>
      </c>
      <c r="C916" s="76" t="s">
        <v>1725</v>
      </c>
      <c r="D916" s="76">
        <v>3.8899516E7</v>
      </c>
      <c r="E916" s="76" t="s">
        <v>15385</v>
      </c>
      <c r="F916" s="76" t="s">
        <v>513</v>
      </c>
      <c r="G916" s="76">
        <v>24379.0</v>
      </c>
      <c r="H916" s="76" t="s">
        <v>1779</v>
      </c>
      <c r="I916" s="76">
        <v>7755891.0</v>
      </c>
      <c r="J916" s="76">
        <v>1.0</v>
      </c>
      <c r="K916" s="76" t="s">
        <v>82</v>
      </c>
    </row>
    <row r="917">
      <c r="A917" s="95" t="s">
        <v>15388</v>
      </c>
      <c r="B917" s="76">
        <v>2.6162772E7</v>
      </c>
      <c r="C917" s="76" t="s">
        <v>1735</v>
      </c>
      <c r="D917" s="76">
        <v>3.8899675E7</v>
      </c>
      <c r="E917" s="76" t="s">
        <v>15389</v>
      </c>
      <c r="F917" s="76" t="s">
        <v>513</v>
      </c>
      <c r="G917" s="76">
        <v>23598.0</v>
      </c>
      <c r="H917" s="76" t="s">
        <v>1733</v>
      </c>
      <c r="I917" s="76">
        <v>7743457.0</v>
      </c>
      <c r="J917" s="76">
        <v>1.0</v>
      </c>
      <c r="K917" s="76" t="s">
        <v>9</v>
      </c>
    </row>
    <row r="918">
      <c r="A918" s="95" t="s">
        <v>15390</v>
      </c>
      <c r="B918" s="76">
        <v>2.6162772E7</v>
      </c>
      <c r="C918" s="76" t="s">
        <v>1732</v>
      </c>
      <c r="D918" s="76">
        <v>3.8899675E7</v>
      </c>
      <c r="E918" s="76" t="s">
        <v>15389</v>
      </c>
      <c r="F918" s="76" t="s">
        <v>513</v>
      </c>
      <c r="G918" s="76">
        <v>23598.0</v>
      </c>
      <c r="H918" s="76" t="s">
        <v>1733</v>
      </c>
      <c r="I918" s="76">
        <v>7743457.0</v>
      </c>
      <c r="J918" s="76">
        <v>1.0</v>
      </c>
      <c r="K918" s="76" t="s">
        <v>9</v>
      </c>
    </row>
    <row r="919">
      <c r="A919" s="95" t="s">
        <v>15391</v>
      </c>
      <c r="B919" s="76">
        <v>2.6162772E7</v>
      </c>
      <c r="C919" s="76" t="s">
        <v>1725</v>
      </c>
      <c r="D919" s="76">
        <v>3.8899675E7</v>
      </c>
      <c r="E919" s="76" t="s">
        <v>15389</v>
      </c>
      <c r="F919" s="76" t="s">
        <v>513</v>
      </c>
      <c r="G919" s="76">
        <v>23598.0</v>
      </c>
      <c r="H919" s="76" t="s">
        <v>1733</v>
      </c>
      <c r="I919" s="76">
        <v>7743457.0</v>
      </c>
      <c r="J919" s="76">
        <v>1.0</v>
      </c>
      <c r="K919" s="76" t="s">
        <v>9</v>
      </c>
    </row>
    <row r="920">
      <c r="A920" s="95" t="s">
        <v>15392</v>
      </c>
      <c r="B920" s="76">
        <v>2.6162963E7</v>
      </c>
      <c r="C920" s="76" t="s">
        <v>1735</v>
      </c>
      <c r="D920" s="76">
        <v>3.8899864E7</v>
      </c>
      <c r="E920" s="76" t="s">
        <v>15393</v>
      </c>
      <c r="F920" s="76" t="s">
        <v>178</v>
      </c>
      <c r="G920" s="76">
        <v>23600.0</v>
      </c>
      <c r="H920" s="76" t="s">
        <v>1742</v>
      </c>
      <c r="I920" s="76">
        <v>7743457.0</v>
      </c>
      <c r="J920" s="76">
        <v>1.0</v>
      </c>
      <c r="K920" s="76" t="s">
        <v>9</v>
      </c>
    </row>
    <row r="921">
      <c r="A921" s="95" t="s">
        <v>15394</v>
      </c>
      <c r="B921" s="76">
        <v>2.6162963E7</v>
      </c>
      <c r="C921" s="76" t="s">
        <v>1732</v>
      </c>
      <c r="D921" s="76">
        <v>3.8899864E7</v>
      </c>
      <c r="E921" s="76" t="s">
        <v>15393</v>
      </c>
      <c r="F921" s="76" t="s">
        <v>178</v>
      </c>
      <c r="G921" s="76">
        <v>23600.0</v>
      </c>
      <c r="H921" s="76" t="s">
        <v>1742</v>
      </c>
      <c r="I921" s="76">
        <v>7743457.0</v>
      </c>
      <c r="J921" s="76">
        <v>1.0</v>
      </c>
      <c r="K921" s="76" t="s">
        <v>9</v>
      </c>
    </row>
    <row r="922">
      <c r="A922" s="95" t="s">
        <v>15395</v>
      </c>
      <c r="B922" s="76">
        <v>2.6162963E7</v>
      </c>
      <c r="C922" s="76" t="s">
        <v>1725</v>
      </c>
      <c r="D922" s="76">
        <v>3.8899864E7</v>
      </c>
      <c r="E922" s="76" t="s">
        <v>15393</v>
      </c>
      <c r="F922" s="76" t="s">
        <v>178</v>
      </c>
      <c r="G922" s="76">
        <v>23600.0</v>
      </c>
      <c r="H922" s="76" t="s">
        <v>1742</v>
      </c>
      <c r="I922" s="76">
        <v>7743457.0</v>
      </c>
      <c r="J922" s="76">
        <v>1.0</v>
      </c>
      <c r="K922" s="76" t="s">
        <v>9</v>
      </c>
    </row>
    <row r="923">
      <c r="A923" s="95" t="s">
        <v>15396</v>
      </c>
      <c r="B923" s="76">
        <v>2.6162975E7</v>
      </c>
      <c r="C923" s="76" t="s">
        <v>1735</v>
      </c>
      <c r="D923" s="76">
        <v>3.8899887E7</v>
      </c>
      <c r="E923" s="76" t="s">
        <v>15397</v>
      </c>
      <c r="F923" s="76" t="s">
        <v>178</v>
      </c>
      <c r="G923" s="76">
        <v>23600.0</v>
      </c>
      <c r="H923" s="76" t="s">
        <v>1742</v>
      </c>
      <c r="I923" s="76">
        <v>7755891.0</v>
      </c>
      <c r="J923" s="76">
        <v>1.0</v>
      </c>
      <c r="K923" s="76" t="s">
        <v>82</v>
      </c>
    </row>
    <row r="924">
      <c r="A924" s="95" t="s">
        <v>15398</v>
      </c>
      <c r="B924" s="76">
        <v>2.6162975E7</v>
      </c>
      <c r="C924" s="76" t="s">
        <v>1732</v>
      </c>
      <c r="D924" s="76">
        <v>3.8899887E7</v>
      </c>
      <c r="E924" s="76" t="s">
        <v>15397</v>
      </c>
      <c r="F924" s="76" t="s">
        <v>178</v>
      </c>
      <c r="G924" s="76">
        <v>23600.0</v>
      </c>
      <c r="H924" s="76" t="s">
        <v>1742</v>
      </c>
      <c r="I924" s="76">
        <v>7755891.0</v>
      </c>
      <c r="J924" s="76">
        <v>1.0</v>
      </c>
      <c r="K924" s="76" t="s">
        <v>82</v>
      </c>
    </row>
    <row r="925">
      <c r="A925" s="95" t="s">
        <v>15399</v>
      </c>
      <c r="B925" s="76">
        <v>2.6162975E7</v>
      </c>
      <c r="C925" s="76" t="s">
        <v>1725</v>
      </c>
      <c r="D925" s="76">
        <v>3.8899887E7</v>
      </c>
      <c r="E925" s="76" t="s">
        <v>15397</v>
      </c>
      <c r="F925" s="76" t="s">
        <v>178</v>
      </c>
      <c r="G925" s="76">
        <v>23600.0</v>
      </c>
      <c r="H925" s="76" t="s">
        <v>1742</v>
      </c>
      <c r="I925" s="76">
        <v>7755891.0</v>
      </c>
      <c r="J925" s="76">
        <v>1.0</v>
      </c>
      <c r="K925" s="76" t="s">
        <v>82</v>
      </c>
    </row>
    <row r="926">
      <c r="A926" s="95" t="s">
        <v>15400</v>
      </c>
      <c r="B926" s="76">
        <v>2.6162995E7</v>
      </c>
      <c r="C926" s="76" t="s">
        <v>1735</v>
      </c>
      <c r="D926" s="76">
        <v>3.8899928E7</v>
      </c>
      <c r="E926" s="76" t="s">
        <v>15401</v>
      </c>
      <c r="F926" s="76" t="s">
        <v>178</v>
      </c>
      <c r="G926" s="76">
        <v>24379.0</v>
      </c>
      <c r="H926" s="76" t="s">
        <v>1779</v>
      </c>
      <c r="I926" s="76">
        <v>7743457.0</v>
      </c>
      <c r="J926" s="76">
        <v>1.0</v>
      </c>
      <c r="K926" s="76" t="s">
        <v>9</v>
      </c>
    </row>
    <row r="927">
      <c r="A927" s="95" t="s">
        <v>15402</v>
      </c>
      <c r="B927" s="76">
        <v>2.6162995E7</v>
      </c>
      <c r="C927" s="76" t="s">
        <v>1732</v>
      </c>
      <c r="D927" s="76">
        <v>3.8899928E7</v>
      </c>
      <c r="E927" s="76" t="s">
        <v>15401</v>
      </c>
      <c r="F927" s="76" t="s">
        <v>178</v>
      </c>
      <c r="G927" s="76">
        <v>24379.0</v>
      </c>
      <c r="H927" s="76" t="s">
        <v>1779</v>
      </c>
      <c r="I927" s="76">
        <v>7743457.0</v>
      </c>
      <c r="J927" s="76">
        <v>1.0</v>
      </c>
      <c r="K927" s="76" t="s">
        <v>9</v>
      </c>
    </row>
    <row r="928">
      <c r="A928" s="95" t="s">
        <v>15403</v>
      </c>
      <c r="B928" s="76">
        <v>2.6162995E7</v>
      </c>
      <c r="C928" s="76" t="s">
        <v>1725</v>
      </c>
      <c r="D928" s="76">
        <v>3.8899928E7</v>
      </c>
      <c r="E928" s="76" t="s">
        <v>15401</v>
      </c>
      <c r="F928" s="76" t="s">
        <v>178</v>
      </c>
      <c r="G928" s="76">
        <v>24379.0</v>
      </c>
      <c r="H928" s="76" t="s">
        <v>1779</v>
      </c>
      <c r="I928" s="76">
        <v>7743457.0</v>
      </c>
      <c r="J928" s="76">
        <v>1.0</v>
      </c>
      <c r="K928" s="76" t="s">
        <v>9</v>
      </c>
    </row>
    <row r="929">
      <c r="A929" s="95" t="s">
        <v>15404</v>
      </c>
      <c r="B929" s="76">
        <v>2.6163101E7</v>
      </c>
      <c r="C929" s="76" t="s">
        <v>1735</v>
      </c>
      <c r="D929" s="76">
        <v>3.8900042E7</v>
      </c>
      <c r="E929" s="76" t="s">
        <v>15405</v>
      </c>
      <c r="F929" s="76" t="s">
        <v>513</v>
      </c>
      <c r="G929" s="76">
        <v>23598.0</v>
      </c>
      <c r="H929" s="76" t="s">
        <v>1733</v>
      </c>
      <c r="I929" s="76">
        <v>7755891.0</v>
      </c>
      <c r="J929" s="76">
        <v>1.0</v>
      </c>
      <c r="K929" s="76" t="s">
        <v>82</v>
      </c>
    </row>
    <row r="930">
      <c r="A930" s="95" t="s">
        <v>15406</v>
      </c>
      <c r="B930" s="76">
        <v>2.6163101E7</v>
      </c>
      <c r="C930" s="76" t="s">
        <v>1732</v>
      </c>
      <c r="D930" s="76">
        <v>3.8900042E7</v>
      </c>
      <c r="E930" s="76" t="s">
        <v>15405</v>
      </c>
      <c r="F930" s="76" t="s">
        <v>513</v>
      </c>
      <c r="G930" s="76">
        <v>23598.0</v>
      </c>
      <c r="H930" s="76" t="s">
        <v>1733</v>
      </c>
      <c r="I930" s="76">
        <v>7755891.0</v>
      </c>
      <c r="J930" s="76">
        <v>1.0</v>
      </c>
      <c r="K930" s="76" t="s">
        <v>82</v>
      </c>
    </row>
    <row r="931">
      <c r="A931" s="95" t="s">
        <v>15407</v>
      </c>
      <c r="B931" s="76">
        <v>2.6163101E7</v>
      </c>
      <c r="C931" s="76" t="s">
        <v>1725</v>
      </c>
      <c r="D931" s="76">
        <v>3.8900042E7</v>
      </c>
      <c r="E931" s="76" t="s">
        <v>15405</v>
      </c>
      <c r="F931" s="76" t="s">
        <v>513</v>
      </c>
      <c r="G931" s="76">
        <v>23598.0</v>
      </c>
      <c r="H931" s="76" t="s">
        <v>1733</v>
      </c>
      <c r="I931" s="76">
        <v>7755891.0</v>
      </c>
      <c r="J931" s="76">
        <v>1.0</v>
      </c>
      <c r="K931" s="76" t="s">
        <v>82</v>
      </c>
    </row>
    <row r="932">
      <c r="A932" s="95" t="s">
        <v>15408</v>
      </c>
      <c r="B932" s="76">
        <v>2.6163137E7</v>
      </c>
      <c r="C932" s="76" t="s">
        <v>1735</v>
      </c>
      <c r="D932" s="76">
        <v>3.8900083E7</v>
      </c>
      <c r="E932" s="76" t="s">
        <v>15409</v>
      </c>
      <c r="F932" s="76" t="s">
        <v>513</v>
      </c>
      <c r="G932" s="76">
        <v>23598.0</v>
      </c>
      <c r="H932" s="76" t="s">
        <v>1733</v>
      </c>
      <c r="I932" s="76">
        <v>7743457.0</v>
      </c>
      <c r="J932" s="76">
        <v>1.0</v>
      </c>
      <c r="K932" s="76" t="s">
        <v>9</v>
      </c>
    </row>
    <row r="933">
      <c r="A933" s="95" t="s">
        <v>15410</v>
      </c>
      <c r="B933" s="76">
        <v>2.6163137E7</v>
      </c>
      <c r="C933" s="76" t="s">
        <v>1732</v>
      </c>
      <c r="D933" s="76">
        <v>3.8900083E7</v>
      </c>
      <c r="E933" s="76" t="s">
        <v>15409</v>
      </c>
      <c r="F933" s="76" t="s">
        <v>513</v>
      </c>
      <c r="G933" s="76">
        <v>23598.0</v>
      </c>
      <c r="H933" s="76" t="s">
        <v>1733</v>
      </c>
      <c r="I933" s="76">
        <v>7743457.0</v>
      </c>
      <c r="J933" s="76">
        <v>1.0</v>
      </c>
      <c r="K933" s="76" t="s">
        <v>9</v>
      </c>
    </row>
    <row r="934">
      <c r="A934" s="95" t="s">
        <v>15411</v>
      </c>
      <c r="B934" s="76">
        <v>2.6163137E7</v>
      </c>
      <c r="C934" s="76" t="s">
        <v>1725</v>
      </c>
      <c r="D934" s="76">
        <v>3.8900083E7</v>
      </c>
      <c r="E934" s="76" t="s">
        <v>15409</v>
      </c>
      <c r="F934" s="76" t="s">
        <v>513</v>
      </c>
      <c r="G934" s="76">
        <v>23598.0</v>
      </c>
      <c r="H934" s="76" t="s">
        <v>1733</v>
      </c>
      <c r="I934" s="76">
        <v>7743457.0</v>
      </c>
      <c r="J934" s="76">
        <v>1.0</v>
      </c>
      <c r="K934" s="76" t="s">
        <v>9</v>
      </c>
    </row>
    <row r="935">
      <c r="A935" s="95" t="s">
        <v>15412</v>
      </c>
      <c r="B935" s="76">
        <v>2.6163143E7</v>
      </c>
      <c r="C935" s="76" t="s">
        <v>1735</v>
      </c>
      <c r="D935" s="76">
        <v>3.8900087E7</v>
      </c>
      <c r="E935" s="76" t="s">
        <v>15413</v>
      </c>
      <c r="F935" s="76" t="s">
        <v>178</v>
      </c>
      <c r="G935" s="76">
        <v>24379.0</v>
      </c>
      <c r="H935" s="76" t="s">
        <v>1779</v>
      </c>
      <c r="I935" s="76">
        <v>7755891.0</v>
      </c>
      <c r="J935" s="76">
        <v>1.0</v>
      </c>
      <c r="K935" s="76" t="s">
        <v>82</v>
      </c>
    </row>
    <row r="936">
      <c r="A936" s="95" t="s">
        <v>15414</v>
      </c>
      <c r="B936" s="76">
        <v>2.6163143E7</v>
      </c>
      <c r="C936" s="76" t="s">
        <v>1732</v>
      </c>
      <c r="D936" s="76">
        <v>3.8900087E7</v>
      </c>
      <c r="E936" s="76" t="s">
        <v>15413</v>
      </c>
      <c r="F936" s="76" t="s">
        <v>178</v>
      </c>
      <c r="G936" s="76">
        <v>24379.0</v>
      </c>
      <c r="H936" s="76" t="s">
        <v>1779</v>
      </c>
      <c r="I936" s="76">
        <v>7755891.0</v>
      </c>
      <c r="J936" s="76">
        <v>1.0</v>
      </c>
      <c r="K936" s="76" t="s">
        <v>82</v>
      </c>
    </row>
    <row r="937">
      <c r="A937" s="95" t="s">
        <v>15415</v>
      </c>
      <c r="B937" s="76">
        <v>2.6163143E7</v>
      </c>
      <c r="C937" s="76" t="s">
        <v>1725</v>
      </c>
      <c r="D937" s="76">
        <v>3.8900087E7</v>
      </c>
      <c r="E937" s="76" t="s">
        <v>15413</v>
      </c>
      <c r="F937" s="76" t="s">
        <v>178</v>
      </c>
      <c r="G937" s="76">
        <v>24379.0</v>
      </c>
      <c r="H937" s="76" t="s">
        <v>1779</v>
      </c>
      <c r="I937" s="76">
        <v>7755891.0</v>
      </c>
      <c r="J937" s="76">
        <v>1.0</v>
      </c>
      <c r="K937" s="76" t="s">
        <v>82</v>
      </c>
    </row>
    <row r="938">
      <c r="A938" s="95" t="s">
        <v>15416</v>
      </c>
      <c r="B938" s="76">
        <v>2.6163157E7</v>
      </c>
      <c r="C938" s="76" t="s">
        <v>1735</v>
      </c>
      <c r="D938" s="76">
        <v>3.8900102E7</v>
      </c>
      <c r="E938" s="76" t="s">
        <v>15417</v>
      </c>
      <c r="F938" s="76" t="s">
        <v>178</v>
      </c>
      <c r="G938" s="76">
        <v>23600.0</v>
      </c>
      <c r="H938" s="76" t="s">
        <v>1742</v>
      </c>
      <c r="I938" s="76">
        <v>7743457.0</v>
      </c>
      <c r="J938" s="76">
        <v>1.0</v>
      </c>
      <c r="K938" s="76" t="s">
        <v>9</v>
      </c>
    </row>
    <row r="939">
      <c r="A939" s="95" t="s">
        <v>15418</v>
      </c>
      <c r="B939" s="76">
        <v>2.6163157E7</v>
      </c>
      <c r="C939" s="76" t="s">
        <v>1732</v>
      </c>
      <c r="D939" s="76">
        <v>3.8900102E7</v>
      </c>
      <c r="E939" s="76" t="s">
        <v>15417</v>
      </c>
      <c r="F939" s="76" t="s">
        <v>178</v>
      </c>
      <c r="G939" s="76">
        <v>23600.0</v>
      </c>
      <c r="H939" s="76" t="s">
        <v>1742</v>
      </c>
      <c r="I939" s="76">
        <v>7743457.0</v>
      </c>
      <c r="J939" s="76">
        <v>1.0</v>
      </c>
      <c r="K939" s="76" t="s">
        <v>9</v>
      </c>
    </row>
    <row r="940">
      <c r="A940" s="95" t="s">
        <v>15419</v>
      </c>
      <c r="B940" s="76">
        <v>2.6163157E7</v>
      </c>
      <c r="C940" s="76" t="s">
        <v>1725</v>
      </c>
      <c r="D940" s="76">
        <v>3.8900102E7</v>
      </c>
      <c r="E940" s="76" t="s">
        <v>15417</v>
      </c>
      <c r="F940" s="76" t="s">
        <v>178</v>
      </c>
      <c r="G940" s="76">
        <v>23600.0</v>
      </c>
      <c r="H940" s="76" t="s">
        <v>1742</v>
      </c>
      <c r="I940" s="76">
        <v>7743457.0</v>
      </c>
      <c r="J940" s="76">
        <v>1.0</v>
      </c>
      <c r="K940" s="76" t="s">
        <v>9</v>
      </c>
    </row>
    <row r="941">
      <c r="A941" s="95" t="s">
        <v>15420</v>
      </c>
      <c r="B941" s="76">
        <v>2.6163167E7</v>
      </c>
      <c r="C941" s="76" t="s">
        <v>1735</v>
      </c>
      <c r="D941" s="76">
        <v>3.8900109E7</v>
      </c>
      <c r="E941" s="76" t="s">
        <v>15421</v>
      </c>
      <c r="F941" s="76" t="s">
        <v>178</v>
      </c>
      <c r="G941" s="76">
        <v>23600.0</v>
      </c>
      <c r="H941" s="76" t="s">
        <v>1742</v>
      </c>
      <c r="I941" s="76">
        <v>7743457.0</v>
      </c>
      <c r="J941" s="76">
        <v>1.0</v>
      </c>
      <c r="K941" s="76" t="s">
        <v>9</v>
      </c>
    </row>
    <row r="942">
      <c r="A942" s="95" t="s">
        <v>15422</v>
      </c>
      <c r="B942" s="76">
        <v>2.6163167E7</v>
      </c>
      <c r="C942" s="76" t="s">
        <v>1732</v>
      </c>
      <c r="D942" s="76">
        <v>3.8900109E7</v>
      </c>
      <c r="E942" s="76" t="s">
        <v>15421</v>
      </c>
      <c r="F942" s="76" t="s">
        <v>178</v>
      </c>
      <c r="G942" s="76">
        <v>23600.0</v>
      </c>
      <c r="H942" s="76" t="s">
        <v>1742</v>
      </c>
      <c r="I942" s="76">
        <v>7743457.0</v>
      </c>
      <c r="J942" s="76">
        <v>1.0</v>
      </c>
      <c r="K942" s="76" t="s">
        <v>9</v>
      </c>
    </row>
    <row r="943">
      <c r="A943" s="95" t="s">
        <v>15423</v>
      </c>
      <c r="B943" s="76">
        <v>2.6163167E7</v>
      </c>
      <c r="C943" s="76" t="s">
        <v>1725</v>
      </c>
      <c r="D943" s="76">
        <v>3.8900109E7</v>
      </c>
      <c r="E943" s="76" t="s">
        <v>15421</v>
      </c>
      <c r="F943" s="76" t="s">
        <v>178</v>
      </c>
      <c r="G943" s="76">
        <v>23600.0</v>
      </c>
      <c r="H943" s="76" t="s">
        <v>1742</v>
      </c>
      <c r="I943" s="76">
        <v>7743457.0</v>
      </c>
      <c r="J943" s="76">
        <v>1.0</v>
      </c>
      <c r="K943" s="76" t="s">
        <v>9</v>
      </c>
    </row>
    <row r="944">
      <c r="A944" s="95" t="s">
        <v>15424</v>
      </c>
      <c r="B944" s="76">
        <v>2.6163174E7</v>
      </c>
      <c r="C944" s="76" t="s">
        <v>1735</v>
      </c>
      <c r="D944" s="76">
        <v>3.890012E7</v>
      </c>
      <c r="E944" s="76" t="s">
        <v>15425</v>
      </c>
      <c r="F944" s="76" t="s">
        <v>178</v>
      </c>
      <c r="G944" s="76">
        <v>23600.0</v>
      </c>
      <c r="H944" s="76" t="s">
        <v>1742</v>
      </c>
      <c r="I944" s="76">
        <v>7755891.0</v>
      </c>
      <c r="J944" s="76">
        <v>1.0</v>
      </c>
      <c r="K944" s="76" t="s">
        <v>82</v>
      </c>
    </row>
    <row r="945">
      <c r="A945" s="95" t="s">
        <v>15426</v>
      </c>
      <c r="B945" s="76">
        <v>2.6163174E7</v>
      </c>
      <c r="C945" s="76" t="s">
        <v>1732</v>
      </c>
      <c r="D945" s="76">
        <v>3.890012E7</v>
      </c>
      <c r="E945" s="76" t="s">
        <v>15425</v>
      </c>
      <c r="F945" s="76" t="s">
        <v>178</v>
      </c>
      <c r="G945" s="76">
        <v>23600.0</v>
      </c>
      <c r="H945" s="76" t="s">
        <v>1742</v>
      </c>
      <c r="I945" s="76">
        <v>7755891.0</v>
      </c>
      <c r="J945" s="76">
        <v>1.0</v>
      </c>
      <c r="K945" s="76" t="s">
        <v>82</v>
      </c>
    </row>
    <row r="946">
      <c r="A946" s="95" t="s">
        <v>15427</v>
      </c>
      <c r="B946" s="76">
        <v>2.6163174E7</v>
      </c>
      <c r="C946" s="76" t="s">
        <v>1725</v>
      </c>
      <c r="D946" s="76">
        <v>3.890012E7</v>
      </c>
      <c r="E946" s="76" t="s">
        <v>15425</v>
      </c>
      <c r="F946" s="76" t="s">
        <v>178</v>
      </c>
      <c r="G946" s="76">
        <v>23600.0</v>
      </c>
      <c r="H946" s="76" t="s">
        <v>1742</v>
      </c>
      <c r="I946" s="76">
        <v>7755891.0</v>
      </c>
      <c r="J946" s="76">
        <v>1.0</v>
      </c>
      <c r="K946" s="76" t="s">
        <v>82</v>
      </c>
    </row>
    <row r="947">
      <c r="A947" s="95" t="s">
        <v>15428</v>
      </c>
      <c r="B947" s="76">
        <v>2.6163176E7</v>
      </c>
      <c r="C947" s="76" t="s">
        <v>1735</v>
      </c>
      <c r="D947" s="76">
        <v>3.8900121E7</v>
      </c>
      <c r="E947" s="76" t="s">
        <v>5331</v>
      </c>
      <c r="F947" s="76" t="s">
        <v>178</v>
      </c>
      <c r="G947" s="76">
        <v>24379.0</v>
      </c>
      <c r="H947" s="76" t="s">
        <v>1779</v>
      </c>
      <c r="I947" s="76">
        <v>7743457.0</v>
      </c>
      <c r="J947" s="76">
        <v>1.0</v>
      </c>
      <c r="K947" s="76" t="s">
        <v>9</v>
      </c>
    </row>
    <row r="948">
      <c r="A948" s="95" t="s">
        <v>15429</v>
      </c>
      <c r="B948" s="76">
        <v>2.6163176E7</v>
      </c>
      <c r="C948" s="76" t="s">
        <v>1732</v>
      </c>
      <c r="D948" s="76">
        <v>3.8900121E7</v>
      </c>
      <c r="E948" s="76" t="s">
        <v>5331</v>
      </c>
      <c r="F948" s="76" t="s">
        <v>178</v>
      </c>
      <c r="G948" s="76">
        <v>24379.0</v>
      </c>
      <c r="H948" s="76" t="s">
        <v>1779</v>
      </c>
      <c r="I948" s="76">
        <v>7743457.0</v>
      </c>
      <c r="J948" s="76">
        <v>1.0</v>
      </c>
      <c r="K948" s="76" t="s">
        <v>9</v>
      </c>
    </row>
    <row r="949">
      <c r="A949" s="95" t="s">
        <v>15430</v>
      </c>
      <c r="B949" s="76">
        <v>2.6163176E7</v>
      </c>
      <c r="C949" s="76" t="s">
        <v>1725</v>
      </c>
      <c r="D949" s="76">
        <v>3.8900121E7</v>
      </c>
      <c r="E949" s="76" t="s">
        <v>5331</v>
      </c>
      <c r="F949" s="76" t="s">
        <v>178</v>
      </c>
      <c r="G949" s="76">
        <v>24379.0</v>
      </c>
      <c r="H949" s="76" t="s">
        <v>1779</v>
      </c>
      <c r="I949" s="76">
        <v>7743457.0</v>
      </c>
      <c r="J949" s="76">
        <v>1.0</v>
      </c>
      <c r="K949" s="76" t="s">
        <v>9</v>
      </c>
    </row>
    <row r="950">
      <c r="A950" s="95" t="s">
        <v>15431</v>
      </c>
      <c r="B950" s="76">
        <v>2.6163182E7</v>
      </c>
      <c r="C950" s="76" t="s">
        <v>1735</v>
      </c>
      <c r="D950" s="76">
        <v>3.8900124E7</v>
      </c>
      <c r="E950" s="76" t="s">
        <v>15432</v>
      </c>
      <c r="F950" s="76" t="s">
        <v>178</v>
      </c>
      <c r="G950" s="76">
        <v>24379.0</v>
      </c>
      <c r="H950" s="76" t="s">
        <v>1779</v>
      </c>
      <c r="I950" s="76">
        <v>7755891.0</v>
      </c>
      <c r="J950" s="76">
        <v>1.0</v>
      </c>
      <c r="K950" s="76" t="s">
        <v>82</v>
      </c>
    </row>
    <row r="951">
      <c r="A951" s="95" t="s">
        <v>15433</v>
      </c>
      <c r="B951" s="76">
        <v>2.6163182E7</v>
      </c>
      <c r="C951" s="76" t="s">
        <v>1732</v>
      </c>
      <c r="D951" s="76">
        <v>3.8900124E7</v>
      </c>
      <c r="E951" s="76" t="s">
        <v>15432</v>
      </c>
      <c r="F951" s="76" t="s">
        <v>178</v>
      </c>
      <c r="G951" s="76">
        <v>24379.0</v>
      </c>
      <c r="H951" s="76" t="s">
        <v>1779</v>
      </c>
      <c r="I951" s="76">
        <v>7755891.0</v>
      </c>
      <c r="J951" s="76">
        <v>1.0</v>
      </c>
      <c r="K951" s="76" t="s">
        <v>82</v>
      </c>
    </row>
    <row r="952">
      <c r="A952" s="95" t="s">
        <v>15434</v>
      </c>
      <c r="B952" s="76">
        <v>2.6163182E7</v>
      </c>
      <c r="C952" s="76" t="s">
        <v>1725</v>
      </c>
      <c r="D952" s="76">
        <v>3.8900124E7</v>
      </c>
      <c r="E952" s="76" t="s">
        <v>15432</v>
      </c>
      <c r="F952" s="76" t="s">
        <v>178</v>
      </c>
      <c r="G952" s="76">
        <v>24379.0</v>
      </c>
      <c r="H952" s="76" t="s">
        <v>1779</v>
      </c>
      <c r="I952" s="76">
        <v>7755891.0</v>
      </c>
      <c r="J952" s="76">
        <v>1.0</v>
      </c>
      <c r="K952" s="76" t="s">
        <v>82</v>
      </c>
    </row>
    <row r="953">
      <c r="A953" s="95" t="s">
        <v>15435</v>
      </c>
      <c r="B953" s="76">
        <v>2.6163182E7</v>
      </c>
      <c r="C953" s="76" t="s">
        <v>1735</v>
      </c>
      <c r="D953" s="76">
        <v>3.8900124E7</v>
      </c>
      <c r="E953" s="76" t="s">
        <v>15432</v>
      </c>
      <c r="F953" s="76" t="s">
        <v>178</v>
      </c>
      <c r="G953" s="76">
        <v>24379.0</v>
      </c>
      <c r="H953" s="76" t="s">
        <v>1779</v>
      </c>
      <c r="I953" s="76">
        <v>7743457.0</v>
      </c>
      <c r="J953" s="76">
        <v>1.0</v>
      </c>
      <c r="K953" s="76" t="s">
        <v>9</v>
      </c>
    </row>
    <row r="954">
      <c r="A954" s="95" t="s">
        <v>15436</v>
      </c>
      <c r="B954" s="76">
        <v>2.6163182E7</v>
      </c>
      <c r="C954" s="76" t="s">
        <v>1732</v>
      </c>
      <c r="D954" s="76">
        <v>3.8900124E7</v>
      </c>
      <c r="E954" s="76" t="s">
        <v>15432</v>
      </c>
      <c r="F954" s="76" t="s">
        <v>178</v>
      </c>
      <c r="G954" s="76">
        <v>24379.0</v>
      </c>
      <c r="H954" s="76" t="s">
        <v>1779</v>
      </c>
      <c r="I954" s="76">
        <v>7743457.0</v>
      </c>
      <c r="J954" s="76">
        <v>1.0</v>
      </c>
      <c r="K954" s="76" t="s">
        <v>9</v>
      </c>
    </row>
    <row r="955">
      <c r="A955" s="95" t="s">
        <v>15437</v>
      </c>
      <c r="B955" s="76">
        <v>2.6163182E7</v>
      </c>
      <c r="C955" s="76" t="s">
        <v>1725</v>
      </c>
      <c r="D955" s="76">
        <v>3.8900124E7</v>
      </c>
      <c r="E955" s="76" t="s">
        <v>15432</v>
      </c>
      <c r="F955" s="76" t="s">
        <v>178</v>
      </c>
      <c r="G955" s="76">
        <v>24379.0</v>
      </c>
      <c r="H955" s="76" t="s">
        <v>1779</v>
      </c>
      <c r="I955" s="76">
        <v>7743457.0</v>
      </c>
      <c r="J955" s="76">
        <v>1.0</v>
      </c>
      <c r="K955" s="76" t="s">
        <v>9</v>
      </c>
    </row>
    <row r="956">
      <c r="A956" s="95" t="s">
        <v>15438</v>
      </c>
      <c r="B956" s="76">
        <v>2.6163186E7</v>
      </c>
      <c r="C956" s="76" t="s">
        <v>1735</v>
      </c>
      <c r="D956" s="76">
        <v>3.8900125E7</v>
      </c>
      <c r="E956" s="76" t="s">
        <v>15439</v>
      </c>
      <c r="F956" s="76" t="s">
        <v>178</v>
      </c>
      <c r="G956" s="76">
        <v>23598.0</v>
      </c>
      <c r="H956" s="76" t="s">
        <v>1733</v>
      </c>
      <c r="I956" s="76">
        <v>7743457.0</v>
      </c>
      <c r="J956" s="76">
        <v>1.0</v>
      </c>
      <c r="K956" s="76" t="s">
        <v>9</v>
      </c>
    </row>
    <row r="957">
      <c r="A957" s="95" t="s">
        <v>15440</v>
      </c>
      <c r="B957" s="76">
        <v>2.6163186E7</v>
      </c>
      <c r="C957" s="76" t="s">
        <v>1732</v>
      </c>
      <c r="D957" s="76">
        <v>3.8900125E7</v>
      </c>
      <c r="E957" s="76" t="s">
        <v>15439</v>
      </c>
      <c r="F957" s="76" t="s">
        <v>178</v>
      </c>
      <c r="G957" s="76">
        <v>23598.0</v>
      </c>
      <c r="H957" s="76" t="s">
        <v>1733</v>
      </c>
      <c r="I957" s="76">
        <v>7743457.0</v>
      </c>
      <c r="J957" s="76">
        <v>1.0</v>
      </c>
      <c r="K957" s="76" t="s">
        <v>9</v>
      </c>
    </row>
    <row r="958">
      <c r="A958" s="95" t="s">
        <v>15441</v>
      </c>
      <c r="B958" s="76">
        <v>2.6163186E7</v>
      </c>
      <c r="C958" s="76" t="s">
        <v>1725</v>
      </c>
      <c r="D958" s="76">
        <v>3.8900125E7</v>
      </c>
      <c r="E958" s="76" t="s">
        <v>15439</v>
      </c>
      <c r="F958" s="76" t="s">
        <v>178</v>
      </c>
      <c r="G958" s="76">
        <v>23598.0</v>
      </c>
      <c r="H958" s="76" t="s">
        <v>1733</v>
      </c>
      <c r="I958" s="76">
        <v>7743457.0</v>
      </c>
      <c r="J958" s="76">
        <v>1.0</v>
      </c>
      <c r="K958" s="76" t="s">
        <v>9</v>
      </c>
    </row>
    <row r="959">
      <c r="A959" s="95" t="s">
        <v>15442</v>
      </c>
      <c r="B959" s="76">
        <v>2.6163296E7</v>
      </c>
      <c r="C959" s="76" t="s">
        <v>1735</v>
      </c>
      <c r="D959" s="76">
        <v>3.8900222E7</v>
      </c>
      <c r="E959" s="76" t="s">
        <v>2091</v>
      </c>
      <c r="F959" s="76" t="s">
        <v>513</v>
      </c>
      <c r="G959" s="76">
        <v>23598.0</v>
      </c>
      <c r="H959" s="76" t="s">
        <v>1733</v>
      </c>
      <c r="I959" s="76">
        <v>7755891.0</v>
      </c>
      <c r="J959" s="76">
        <v>1.0</v>
      </c>
      <c r="K959" s="76" t="s">
        <v>82</v>
      </c>
    </row>
    <row r="960">
      <c r="A960" s="95" t="s">
        <v>15443</v>
      </c>
      <c r="B960" s="76">
        <v>2.6163296E7</v>
      </c>
      <c r="C960" s="76" t="s">
        <v>1732</v>
      </c>
      <c r="D960" s="76">
        <v>3.8900222E7</v>
      </c>
      <c r="E960" s="76" t="s">
        <v>2091</v>
      </c>
      <c r="F960" s="76" t="s">
        <v>513</v>
      </c>
      <c r="G960" s="76">
        <v>23598.0</v>
      </c>
      <c r="H960" s="76" t="s">
        <v>1733</v>
      </c>
      <c r="I960" s="76">
        <v>7755891.0</v>
      </c>
      <c r="J960" s="76">
        <v>1.0</v>
      </c>
      <c r="K960" s="76" t="s">
        <v>82</v>
      </c>
    </row>
    <row r="961">
      <c r="A961" s="95" t="s">
        <v>15444</v>
      </c>
      <c r="B961" s="76">
        <v>2.6163296E7</v>
      </c>
      <c r="C961" s="76" t="s">
        <v>1725</v>
      </c>
      <c r="D961" s="76">
        <v>3.8900222E7</v>
      </c>
      <c r="E961" s="76" t="s">
        <v>2091</v>
      </c>
      <c r="F961" s="76" t="s">
        <v>513</v>
      </c>
      <c r="G961" s="76">
        <v>23598.0</v>
      </c>
      <c r="H961" s="76" t="s">
        <v>1733</v>
      </c>
      <c r="I961" s="76">
        <v>7755891.0</v>
      </c>
      <c r="J961" s="76">
        <v>1.0</v>
      </c>
      <c r="K961" s="76" t="s">
        <v>82</v>
      </c>
    </row>
    <row r="962">
      <c r="A962" s="95" t="s">
        <v>15445</v>
      </c>
      <c r="B962" s="76">
        <v>2.6164655E7</v>
      </c>
      <c r="C962" s="76" t="s">
        <v>1735</v>
      </c>
      <c r="D962" s="76">
        <v>3.8902014E7</v>
      </c>
      <c r="E962" s="76" t="s">
        <v>13430</v>
      </c>
      <c r="F962" s="76" t="s">
        <v>178</v>
      </c>
      <c r="G962" s="76">
        <v>25622.0</v>
      </c>
      <c r="H962" s="76" t="s">
        <v>15446</v>
      </c>
      <c r="I962" s="76">
        <v>7743457.0</v>
      </c>
      <c r="J962" s="76">
        <v>1.0</v>
      </c>
      <c r="K962" s="76" t="s">
        <v>9</v>
      </c>
    </row>
    <row r="963">
      <c r="A963" s="95" t="s">
        <v>15447</v>
      </c>
      <c r="B963" s="76">
        <v>2.6164655E7</v>
      </c>
      <c r="C963" s="76" t="s">
        <v>1732</v>
      </c>
      <c r="D963" s="76">
        <v>3.8902014E7</v>
      </c>
      <c r="E963" s="76" t="s">
        <v>13430</v>
      </c>
      <c r="F963" s="76" t="s">
        <v>178</v>
      </c>
      <c r="G963" s="76">
        <v>25622.0</v>
      </c>
      <c r="H963" s="76" t="s">
        <v>15446</v>
      </c>
      <c r="I963" s="76">
        <v>7743457.0</v>
      </c>
      <c r="J963" s="76">
        <v>1.0</v>
      </c>
      <c r="K963" s="76" t="s">
        <v>9</v>
      </c>
    </row>
    <row r="964">
      <c r="A964" s="95" t="s">
        <v>15448</v>
      </c>
      <c r="B964" s="76">
        <v>2.6164655E7</v>
      </c>
      <c r="C964" s="76" t="s">
        <v>1725</v>
      </c>
      <c r="D964" s="76">
        <v>3.8902014E7</v>
      </c>
      <c r="E964" s="76" t="s">
        <v>13430</v>
      </c>
      <c r="F964" s="76" t="s">
        <v>178</v>
      </c>
      <c r="G964" s="76">
        <v>25622.0</v>
      </c>
      <c r="H964" s="76" t="s">
        <v>15446</v>
      </c>
      <c r="I964" s="76">
        <v>7743457.0</v>
      </c>
      <c r="J964" s="76">
        <v>1.0</v>
      </c>
      <c r="K964" s="76" t="s">
        <v>9</v>
      </c>
    </row>
    <row r="965">
      <c r="A965" s="95" t="s">
        <v>15449</v>
      </c>
      <c r="B965" s="76">
        <v>2.6170182E7</v>
      </c>
      <c r="C965" s="76" t="s">
        <v>1735</v>
      </c>
      <c r="D965" s="76">
        <v>3.8908564E7</v>
      </c>
      <c r="E965" s="76" t="s">
        <v>15450</v>
      </c>
      <c r="F965" s="76" t="s">
        <v>401</v>
      </c>
      <c r="G965" s="76">
        <v>24379.0</v>
      </c>
      <c r="H965" s="76" t="s">
        <v>1779</v>
      </c>
      <c r="I965" s="76">
        <v>7743457.0</v>
      </c>
      <c r="J965" s="76">
        <v>1.0</v>
      </c>
      <c r="K965" s="76" t="s">
        <v>9</v>
      </c>
    </row>
    <row r="966">
      <c r="A966" s="95" t="s">
        <v>15451</v>
      </c>
      <c r="B966" s="76">
        <v>2.6170182E7</v>
      </c>
      <c r="C966" s="76" t="s">
        <v>1732</v>
      </c>
      <c r="D966" s="76">
        <v>3.8908564E7</v>
      </c>
      <c r="E966" s="76" t="s">
        <v>15450</v>
      </c>
      <c r="F966" s="76" t="s">
        <v>401</v>
      </c>
      <c r="G966" s="76">
        <v>24379.0</v>
      </c>
      <c r="H966" s="76" t="s">
        <v>1779</v>
      </c>
      <c r="I966" s="76">
        <v>7743457.0</v>
      </c>
      <c r="J966" s="76">
        <v>1.0</v>
      </c>
      <c r="K966" s="76" t="s">
        <v>9</v>
      </c>
    </row>
    <row r="967">
      <c r="A967" s="95" t="s">
        <v>15452</v>
      </c>
      <c r="B967" s="76">
        <v>2.6170182E7</v>
      </c>
      <c r="C967" s="76" t="s">
        <v>1725</v>
      </c>
      <c r="D967" s="76">
        <v>3.8908564E7</v>
      </c>
      <c r="E967" s="76" t="s">
        <v>15450</v>
      </c>
      <c r="F967" s="76" t="s">
        <v>401</v>
      </c>
      <c r="G967" s="76">
        <v>24379.0</v>
      </c>
      <c r="H967" s="76" t="s">
        <v>1779</v>
      </c>
      <c r="I967" s="76">
        <v>7743457.0</v>
      </c>
      <c r="J967" s="76">
        <v>1.0</v>
      </c>
      <c r="K967" s="76" t="s">
        <v>9</v>
      </c>
    </row>
    <row r="968">
      <c r="A968" s="95" t="s">
        <v>15453</v>
      </c>
      <c r="B968" s="76">
        <v>2.6170331E7</v>
      </c>
      <c r="C968" s="76" t="s">
        <v>1735</v>
      </c>
      <c r="D968" s="76">
        <v>3.8908731E7</v>
      </c>
      <c r="E968" s="76" t="s">
        <v>15454</v>
      </c>
      <c r="F968" s="76" t="s">
        <v>401</v>
      </c>
      <c r="G968" s="76">
        <v>24379.0</v>
      </c>
      <c r="H968" s="76" t="s">
        <v>1779</v>
      </c>
      <c r="I968" s="76">
        <v>7755891.0</v>
      </c>
      <c r="J968" s="76">
        <v>1.0</v>
      </c>
      <c r="K968" s="76" t="s">
        <v>82</v>
      </c>
    </row>
    <row r="969">
      <c r="A969" s="95" t="s">
        <v>15455</v>
      </c>
      <c r="B969" s="76">
        <v>2.6170331E7</v>
      </c>
      <c r="C969" s="76" t="s">
        <v>1732</v>
      </c>
      <c r="D969" s="76">
        <v>3.8908731E7</v>
      </c>
      <c r="E969" s="76" t="s">
        <v>15454</v>
      </c>
      <c r="F969" s="76" t="s">
        <v>401</v>
      </c>
      <c r="G969" s="76">
        <v>24379.0</v>
      </c>
      <c r="H969" s="76" t="s">
        <v>1779</v>
      </c>
      <c r="I969" s="76">
        <v>7755891.0</v>
      </c>
      <c r="J969" s="76">
        <v>1.0</v>
      </c>
      <c r="K969" s="76" t="s">
        <v>82</v>
      </c>
    </row>
    <row r="970">
      <c r="A970" s="95" t="s">
        <v>15456</v>
      </c>
      <c r="B970" s="76">
        <v>2.6170331E7</v>
      </c>
      <c r="C970" s="76" t="s">
        <v>1725</v>
      </c>
      <c r="D970" s="76">
        <v>3.8908731E7</v>
      </c>
      <c r="E970" s="76" t="s">
        <v>15454</v>
      </c>
      <c r="F970" s="76" t="s">
        <v>401</v>
      </c>
      <c r="G970" s="76">
        <v>24379.0</v>
      </c>
      <c r="H970" s="76" t="s">
        <v>1779</v>
      </c>
      <c r="I970" s="76">
        <v>7755891.0</v>
      </c>
      <c r="J970" s="76">
        <v>1.0</v>
      </c>
      <c r="K970" s="76" t="s">
        <v>82</v>
      </c>
    </row>
    <row r="971">
      <c r="A971" s="95" t="s">
        <v>15457</v>
      </c>
      <c r="B971" s="76">
        <v>2.61705E7</v>
      </c>
      <c r="C971" s="76" t="s">
        <v>1735</v>
      </c>
      <c r="D971" s="76">
        <v>3.890894E7</v>
      </c>
      <c r="E971" s="76" t="s">
        <v>15458</v>
      </c>
      <c r="F971" s="76" t="s">
        <v>513</v>
      </c>
      <c r="G971" s="76">
        <v>23598.0</v>
      </c>
      <c r="H971" s="76" t="s">
        <v>1733</v>
      </c>
      <c r="I971" s="76">
        <v>7755891.0</v>
      </c>
      <c r="J971" s="76">
        <v>2.0</v>
      </c>
      <c r="K971" s="76" t="s">
        <v>82</v>
      </c>
    </row>
    <row r="972">
      <c r="A972" s="95" t="s">
        <v>15459</v>
      </c>
      <c r="B972" s="76">
        <v>2.61705E7</v>
      </c>
      <c r="C972" s="76" t="s">
        <v>1732</v>
      </c>
      <c r="D972" s="76">
        <v>3.890894E7</v>
      </c>
      <c r="E972" s="76" t="s">
        <v>15458</v>
      </c>
      <c r="F972" s="76" t="s">
        <v>513</v>
      </c>
      <c r="G972" s="76">
        <v>23598.0</v>
      </c>
      <c r="H972" s="76" t="s">
        <v>1733</v>
      </c>
      <c r="I972" s="76">
        <v>7755891.0</v>
      </c>
      <c r="J972" s="76">
        <v>2.0</v>
      </c>
      <c r="K972" s="76" t="s">
        <v>82</v>
      </c>
    </row>
    <row r="973">
      <c r="A973" s="95" t="s">
        <v>15460</v>
      </c>
      <c r="B973" s="76">
        <v>2.61705E7</v>
      </c>
      <c r="C973" s="76" t="s">
        <v>1725</v>
      </c>
      <c r="D973" s="76">
        <v>3.890894E7</v>
      </c>
      <c r="E973" s="76" t="s">
        <v>15458</v>
      </c>
      <c r="F973" s="76" t="s">
        <v>513</v>
      </c>
      <c r="G973" s="76">
        <v>23598.0</v>
      </c>
      <c r="H973" s="76" t="s">
        <v>1733</v>
      </c>
      <c r="I973" s="76">
        <v>7755891.0</v>
      </c>
      <c r="J973" s="76">
        <v>2.0</v>
      </c>
      <c r="K973" s="76" t="s">
        <v>82</v>
      </c>
    </row>
    <row r="974">
      <c r="A974" s="95" t="s">
        <v>15461</v>
      </c>
      <c r="B974" s="76">
        <v>2.6170605E7</v>
      </c>
      <c r="C974" s="76" t="s">
        <v>1735</v>
      </c>
      <c r="D974" s="76">
        <v>3.8909035E7</v>
      </c>
      <c r="E974" s="76" t="s">
        <v>15462</v>
      </c>
      <c r="F974" s="76" t="s">
        <v>513</v>
      </c>
      <c r="G974" s="76">
        <v>23598.0</v>
      </c>
      <c r="H974" s="76" t="s">
        <v>1733</v>
      </c>
      <c r="I974" s="76">
        <v>7743457.0</v>
      </c>
      <c r="J974" s="76">
        <v>1.0</v>
      </c>
      <c r="K974" s="76" t="s">
        <v>9</v>
      </c>
    </row>
    <row r="975">
      <c r="A975" s="95" t="s">
        <v>15463</v>
      </c>
      <c r="B975" s="76">
        <v>2.6170605E7</v>
      </c>
      <c r="C975" s="76" t="s">
        <v>1732</v>
      </c>
      <c r="D975" s="76">
        <v>3.8909035E7</v>
      </c>
      <c r="E975" s="76" t="s">
        <v>15462</v>
      </c>
      <c r="F975" s="76" t="s">
        <v>513</v>
      </c>
      <c r="G975" s="76">
        <v>23598.0</v>
      </c>
      <c r="H975" s="76" t="s">
        <v>1733</v>
      </c>
      <c r="I975" s="76">
        <v>7743457.0</v>
      </c>
      <c r="J975" s="76">
        <v>1.0</v>
      </c>
      <c r="K975" s="76" t="s">
        <v>9</v>
      </c>
    </row>
    <row r="976">
      <c r="A976" s="95" t="s">
        <v>15464</v>
      </c>
      <c r="B976" s="76">
        <v>2.6170605E7</v>
      </c>
      <c r="C976" s="76" t="s">
        <v>1725</v>
      </c>
      <c r="D976" s="76">
        <v>3.8909035E7</v>
      </c>
      <c r="E976" s="76" t="s">
        <v>15462</v>
      </c>
      <c r="F976" s="76" t="s">
        <v>513</v>
      </c>
      <c r="G976" s="76">
        <v>23598.0</v>
      </c>
      <c r="H976" s="76" t="s">
        <v>1733</v>
      </c>
      <c r="I976" s="76">
        <v>7743457.0</v>
      </c>
      <c r="J976" s="76">
        <v>1.0</v>
      </c>
      <c r="K976" s="76" t="s">
        <v>9</v>
      </c>
    </row>
    <row r="977">
      <c r="A977" s="95" t="s">
        <v>15465</v>
      </c>
      <c r="B977" s="76">
        <v>2.6170617E7</v>
      </c>
      <c r="C977" s="76" t="s">
        <v>1735</v>
      </c>
      <c r="D977" s="76">
        <v>3.890905E7</v>
      </c>
      <c r="E977" s="76" t="s">
        <v>15466</v>
      </c>
      <c r="F977" s="76" t="s">
        <v>401</v>
      </c>
      <c r="G977" s="76">
        <v>24379.0</v>
      </c>
      <c r="H977" s="76" t="s">
        <v>1779</v>
      </c>
      <c r="I977" s="76">
        <v>7743457.0</v>
      </c>
      <c r="J977" s="76">
        <v>1.0</v>
      </c>
      <c r="K977" s="76" t="s">
        <v>9</v>
      </c>
    </row>
    <row r="978">
      <c r="A978" s="95" t="s">
        <v>15467</v>
      </c>
      <c r="B978" s="76">
        <v>2.6170617E7</v>
      </c>
      <c r="C978" s="76" t="s">
        <v>1732</v>
      </c>
      <c r="D978" s="76">
        <v>3.890905E7</v>
      </c>
      <c r="E978" s="76" t="s">
        <v>15466</v>
      </c>
      <c r="F978" s="76" t="s">
        <v>401</v>
      </c>
      <c r="G978" s="76">
        <v>24379.0</v>
      </c>
      <c r="H978" s="76" t="s">
        <v>1779</v>
      </c>
      <c r="I978" s="76">
        <v>7743457.0</v>
      </c>
      <c r="J978" s="76">
        <v>1.0</v>
      </c>
      <c r="K978" s="76" t="s">
        <v>9</v>
      </c>
    </row>
    <row r="979">
      <c r="A979" s="95" t="s">
        <v>15468</v>
      </c>
      <c r="B979" s="76">
        <v>2.6170617E7</v>
      </c>
      <c r="C979" s="76" t="s">
        <v>1725</v>
      </c>
      <c r="D979" s="76">
        <v>3.890905E7</v>
      </c>
      <c r="E979" s="76" t="s">
        <v>15466</v>
      </c>
      <c r="F979" s="76" t="s">
        <v>401</v>
      </c>
      <c r="G979" s="76">
        <v>24379.0</v>
      </c>
      <c r="H979" s="76" t="s">
        <v>1779</v>
      </c>
      <c r="I979" s="76">
        <v>7743457.0</v>
      </c>
      <c r="J979" s="76">
        <v>1.0</v>
      </c>
      <c r="K979" s="76" t="s">
        <v>9</v>
      </c>
    </row>
    <row r="980">
      <c r="A980" s="95" t="s">
        <v>15469</v>
      </c>
      <c r="B980" s="76">
        <v>2.6170755E7</v>
      </c>
      <c r="C980" s="76" t="s">
        <v>1735</v>
      </c>
      <c r="D980" s="76">
        <v>3.8909184E7</v>
      </c>
      <c r="E980" s="76" t="s">
        <v>15470</v>
      </c>
      <c r="F980" s="76" t="s">
        <v>401</v>
      </c>
      <c r="G980" s="76">
        <v>24379.0</v>
      </c>
      <c r="H980" s="76" t="s">
        <v>1779</v>
      </c>
      <c r="I980" s="76">
        <v>7755891.0</v>
      </c>
      <c r="J980" s="76">
        <v>1.0</v>
      </c>
      <c r="K980" s="76" t="s">
        <v>82</v>
      </c>
    </row>
    <row r="981">
      <c r="A981" s="95" t="s">
        <v>15471</v>
      </c>
      <c r="B981" s="76">
        <v>2.6170755E7</v>
      </c>
      <c r="C981" s="76" t="s">
        <v>1732</v>
      </c>
      <c r="D981" s="76">
        <v>3.8909184E7</v>
      </c>
      <c r="E981" s="76" t="s">
        <v>15470</v>
      </c>
      <c r="F981" s="76" t="s">
        <v>401</v>
      </c>
      <c r="G981" s="76">
        <v>24379.0</v>
      </c>
      <c r="H981" s="76" t="s">
        <v>1779</v>
      </c>
      <c r="I981" s="76">
        <v>7755891.0</v>
      </c>
      <c r="J981" s="76">
        <v>1.0</v>
      </c>
      <c r="K981" s="76" t="s">
        <v>82</v>
      </c>
    </row>
    <row r="982">
      <c r="A982" s="95" t="s">
        <v>15472</v>
      </c>
      <c r="B982" s="76">
        <v>2.6170755E7</v>
      </c>
      <c r="C982" s="76" t="s">
        <v>1725</v>
      </c>
      <c r="D982" s="76">
        <v>3.8909184E7</v>
      </c>
      <c r="E982" s="76" t="s">
        <v>15470</v>
      </c>
      <c r="F982" s="76" t="s">
        <v>401</v>
      </c>
      <c r="G982" s="76">
        <v>24379.0</v>
      </c>
      <c r="H982" s="76" t="s">
        <v>1779</v>
      </c>
      <c r="I982" s="76">
        <v>7755891.0</v>
      </c>
      <c r="J982" s="76">
        <v>1.0</v>
      </c>
      <c r="K982" s="76" t="s">
        <v>82</v>
      </c>
    </row>
    <row r="983">
      <c r="A983" s="95" t="s">
        <v>15473</v>
      </c>
      <c r="B983" s="76">
        <v>2.617082E7</v>
      </c>
      <c r="C983" s="76" t="s">
        <v>1735</v>
      </c>
      <c r="D983" s="76">
        <v>3.8909247E7</v>
      </c>
      <c r="E983" s="76" t="s">
        <v>2943</v>
      </c>
      <c r="F983" s="76" t="s">
        <v>401</v>
      </c>
      <c r="G983" s="76">
        <v>23600.0</v>
      </c>
      <c r="H983" s="76" t="s">
        <v>1742</v>
      </c>
      <c r="I983" s="76">
        <v>7743457.0</v>
      </c>
      <c r="J983" s="76">
        <v>1.0</v>
      </c>
      <c r="K983" s="76" t="s">
        <v>9</v>
      </c>
    </row>
    <row r="984">
      <c r="A984" s="95" t="s">
        <v>15474</v>
      </c>
      <c r="B984" s="76">
        <v>2.617082E7</v>
      </c>
      <c r="C984" s="76" t="s">
        <v>1732</v>
      </c>
      <c r="D984" s="76">
        <v>3.8909247E7</v>
      </c>
      <c r="E984" s="76" t="s">
        <v>2943</v>
      </c>
      <c r="F984" s="76" t="s">
        <v>401</v>
      </c>
      <c r="G984" s="76">
        <v>23600.0</v>
      </c>
      <c r="H984" s="76" t="s">
        <v>1742</v>
      </c>
      <c r="I984" s="76">
        <v>7743457.0</v>
      </c>
      <c r="J984" s="76">
        <v>1.0</v>
      </c>
      <c r="K984" s="76" t="s">
        <v>9</v>
      </c>
    </row>
    <row r="985">
      <c r="A985" s="95" t="s">
        <v>15475</v>
      </c>
      <c r="B985" s="76">
        <v>2.617082E7</v>
      </c>
      <c r="C985" s="76" t="s">
        <v>1725</v>
      </c>
      <c r="D985" s="76">
        <v>3.8909247E7</v>
      </c>
      <c r="E985" s="76" t="s">
        <v>2943</v>
      </c>
      <c r="F985" s="76" t="s">
        <v>401</v>
      </c>
      <c r="G985" s="76">
        <v>23600.0</v>
      </c>
      <c r="H985" s="76" t="s">
        <v>1742</v>
      </c>
      <c r="I985" s="76">
        <v>7743457.0</v>
      </c>
      <c r="J985" s="76">
        <v>1.0</v>
      </c>
      <c r="K985" s="76" t="s">
        <v>9</v>
      </c>
    </row>
    <row r="986">
      <c r="A986" s="95" t="s">
        <v>15476</v>
      </c>
      <c r="B986" s="76">
        <v>2.6171018E7</v>
      </c>
      <c r="C986" s="76" t="s">
        <v>1735</v>
      </c>
      <c r="D986" s="76">
        <v>3.8909432E7</v>
      </c>
      <c r="E986" s="76" t="s">
        <v>15477</v>
      </c>
      <c r="F986" s="76" t="s">
        <v>401</v>
      </c>
      <c r="G986" s="76">
        <v>24379.0</v>
      </c>
      <c r="H986" s="76" t="s">
        <v>1779</v>
      </c>
      <c r="I986" s="76">
        <v>7755891.0</v>
      </c>
      <c r="J986" s="76">
        <v>1.0</v>
      </c>
      <c r="K986" s="76" t="s">
        <v>82</v>
      </c>
    </row>
    <row r="987">
      <c r="A987" s="95" t="s">
        <v>15478</v>
      </c>
      <c r="B987" s="76">
        <v>2.6171018E7</v>
      </c>
      <c r="C987" s="76" t="s">
        <v>1732</v>
      </c>
      <c r="D987" s="76">
        <v>3.8909432E7</v>
      </c>
      <c r="E987" s="76" t="s">
        <v>15477</v>
      </c>
      <c r="F987" s="76" t="s">
        <v>401</v>
      </c>
      <c r="G987" s="76">
        <v>24379.0</v>
      </c>
      <c r="H987" s="76" t="s">
        <v>1779</v>
      </c>
      <c r="I987" s="76">
        <v>7755891.0</v>
      </c>
      <c r="J987" s="76">
        <v>1.0</v>
      </c>
      <c r="K987" s="76" t="s">
        <v>82</v>
      </c>
    </row>
    <row r="988">
      <c r="A988" s="95" t="s">
        <v>15479</v>
      </c>
      <c r="B988" s="76">
        <v>2.6171018E7</v>
      </c>
      <c r="C988" s="76" t="s">
        <v>1725</v>
      </c>
      <c r="D988" s="76">
        <v>3.8909432E7</v>
      </c>
      <c r="E988" s="76" t="s">
        <v>15477</v>
      </c>
      <c r="F988" s="76" t="s">
        <v>401</v>
      </c>
      <c r="G988" s="76">
        <v>24379.0</v>
      </c>
      <c r="H988" s="76" t="s">
        <v>1779</v>
      </c>
      <c r="I988" s="76">
        <v>7755891.0</v>
      </c>
      <c r="J988" s="76">
        <v>1.0</v>
      </c>
      <c r="K988" s="76" t="s">
        <v>82</v>
      </c>
    </row>
    <row r="989">
      <c r="A989" s="95" t="s">
        <v>15480</v>
      </c>
      <c r="B989" s="76">
        <v>2.6171538E7</v>
      </c>
      <c r="C989" s="76" t="s">
        <v>1735</v>
      </c>
      <c r="D989" s="76">
        <v>3.8910041E7</v>
      </c>
      <c r="E989" s="76" t="s">
        <v>15481</v>
      </c>
      <c r="F989" s="76" t="s">
        <v>401</v>
      </c>
      <c r="G989" s="76">
        <v>24379.0</v>
      </c>
      <c r="H989" s="76" t="s">
        <v>1779</v>
      </c>
      <c r="I989" s="76">
        <v>7743457.0</v>
      </c>
      <c r="J989" s="76">
        <v>1.0</v>
      </c>
      <c r="K989" s="76" t="s">
        <v>9</v>
      </c>
    </row>
    <row r="990">
      <c r="A990" s="95" t="s">
        <v>15482</v>
      </c>
      <c r="B990" s="76">
        <v>2.6171538E7</v>
      </c>
      <c r="C990" s="76" t="s">
        <v>1732</v>
      </c>
      <c r="D990" s="76">
        <v>3.8910041E7</v>
      </c>
      <c r="E990" s="76" t="s">
        <v>15481</v>
      </c>
      <c r="F990" s="76" t="s">
        <v>401</v>
      </c>
      <c r="G990" s="76">
        <v>24379.0</v>
      </c>
      <c r="H990" s="76" t="s">
        <v>1779</v>
      </c>
      <c r="I990" s="76">
        <v>7743457.0</v>
      </c>
      <c r="J990" s="76">
        <v>1.0</v>
      </c>
      <c r="K990" s="76" t="s">
        <v>9</v>
      </c>
    </row>
    <row r="991">
      <c r="A991" s="95" t="s">
        <v>15483</v>
      </c>
      <c r="B991" s="76">
        <v>2.6171538E7</v>
      </c>
      <c r="C991" s="76" t="s">
        <v>1725</v>
      </c>
      <c r="D991" s="76">
        <v>3.8910041E7</v>
      </c>
      <c r="E991" s="76" t="s">
        <v>15481</v>
      </c>
      <c r="F991" s="76" t="s">
        <v>401</v>
      </c>
      <c r="G991" s="76">
        <v>24379.0</v>
      </c>
      <c r="H991" s="76" t="s">
        <v>1779</v>
      </c>
      <c r="I991" s="76">
        <v>7743457.0</v>
      </c>
      <c r="J991" s="76">
        <v>1.0</v>
      </c>
      <c r="K991" s="76" t="s">
        <v>9</v>
      </c>
    </row>
    <row r="992">
      <c r="A992" s="95" t="s">
        <v>15484</v>
      </c>
      <c r="B992" s="76">
        <v>2.6171595E7</v>
      </c>
      <c r="C992" s="76" t="s">
        <v>1735</v>
      </c>
      <c r="D992" s="76">
        <v>3.8910095E7</v>
      </c>
      <c r="E992" s="76" t="s">
        <v>15485</v>
      </c>
      <c r="F992" s="76" t="s">
        <v>513</v>
      </c>
      <c r="G992" s="76">
        <v>23598.0</v>
      </c>
      <c r="H992" s="76" t="s">
        <v>1733</v>
      </c>
      <c r="I992" s="76">
        <v>7743457.0</v>
      </c>
      <c r="J992" s="76">
        <v>1.0</v>
      </c>
      <c r="K992" s="76" t="s">
        <v>9</v>
      </c>
    </row>
    <row r="993">
      <c r="A993" s="95" t="s">
        <v>15486</v>
      </c>
      <c r="B993" s="76">
        <v>2.6171595E7</v>
      </c>
      <c r="C993" s="76" t="s">
        <v>1732</v>
      </c>
      <c r="D993" s="76">
        <v>3.8910095E7</v>
      </c>
      <c r="E993" s="76" t="s">
        <v>15485</v>
      </c>
      <c r="F993" s="76" t="s">
        <v>513</v>
      </c>
      <c r="G993" s="76">
        <v>23598.0</v>
      </c>
      <c r="H993" s="76" t="s">
        <v>1733</v>
      </c>
      <c r="I993" s="76">
        <v>7743457.0</v>
      </c>
      <c r="J993" s="76">
        <v>1.0</v>
      </c>
      <c r="K993" s="76" t="s">
        <v>9</v>
      </c>
    </row>
    <row r="994">
      <c r="A994" s="95" t="s">
        <v>15487</v>
      </c>
      <c r="B994" s="76">
        <v>2.6171595E7</v>
      </c>
      <c r="C994" s="76" t="s">
        <v>1725</v>
      </c>
      <c r="D994" s="76">
        <v>3.8910095E7</v>
      </c>
      <c r="E994" s="76" t="s">
        <v>15485</v>
      </c>
      <c r="F994" s="76" t="s">
        <v>513</v>
      </c>
      <c r="G994" s="76">
        <v>23598.0</v>
      </c>
      <c r="H994" s="76" t="s">
        <v>1733</v>
      </c>
      <c r="I994" s="76">
        <v>7743457.0</v>
      </c>
      <c r="J994" s="76">
        <v>1.0</v>
      </c>
      <c r="K994" s="76" t="s">
        <v>9</v>
      </c>
    </row>
    <row r="995">
      <c r="A995" s="95" t="s">
        <v>15488</v>
      </c>
      <c r="B995" s="76">
        <v>2.6171684E7</v>
      </c>
      <c r="C995" s="76" t="s">
        <v>1735</v>
      </c>
      <c r="D995" s="76">
        <v>3.8910191E7</v>
      </c>
      <c r="E995" s="76" t="s">
        <v>15489</v>
      </c>
      <c r="F995" s="76" t="s">
        <v>401</v>
      </c>
      <c r="G995" s="76">
        <v>23600.0</v>
      </c>
      <c r="H995" s="76" t="s">
        <v>1742</v>
      </c>
      <c r="I995" s="76">
        <v>7743457.0</v>
      </c>
      <c r="J995" s="76">
        <v>1.0</v>
      </c>
      <c r="K995" s="76" t="s">
        <v>9</v>
      </c>
    </row>
    <row r="996">
      <c r="A996" s="95" t="s">
        <v>15490</v>
      </c>
      <c r="B996" s="76">
        <v>2.6171684E7</v>
      </c>
      <c r="C996" s="76" t="s">
        <v>1732</v>
      </c>
      <c r="D996" s="76">
        <v>3.8910191E7</v>
      </c>
      <c r="E996" s="76" t="s">
        <v>15489</v>
      </c>
      <c r="F996" s="76" t="s">
        <v>401</v>
      </c>
      <c r="G996" s="76">
        <v>23600.0</v>
      </c>
      <c r="H996" s="76" t="s">
        <v>1742</v>
      </c>
      <c r="I996" s="76">
        <v>7743457.0</v>
      </c>
      <c r="J996" s="76">
        <v>1.0</v>
      </c>
      <c r="K996" s="76" t="s">
        <v>9</v>
      </c>
    </row>
    <row r="997">
      <c r="A997" s="95" t="s">
        <v>15491</v>
      </c>
      <c r="B997" s="76">
        <v>2.6171684E7</v>
      </c>
      <c r="C997" s="76" t="s">
        <v>1725</v>
      </c>
      <c r="D997" s="76">
        <v>3.8910191E7</v>
      </c>
      <c r="E997" s="76" t="s">
        <v>15489</v>
      </c>
      <c r="F997" s="76" t="s">
        <v>401</v>
      </c>
      <c r="G997" s="76">
        <v>23600.0</v>
      </c>
      <c r="H997" s="76" t="s">
        <v>1742</v>
      </c>
      <c r="I997" s="76">
        <v>7743457.0</v>
      </c>
      <c r="J997" s="76">
        <v>1.0</v>
      </c>
      <c r="K997" s="76" t="s">
        <v>9</v>
      </c>
    </row>
    <row r="998">
      <c r="A998" s="95" t="s">
        <v>15492</v>
      </c>
      <c r="B998" s="76">
        <v>2.6171693E7</v>
      </c>
      <c r="C998" s="76" t="s">
        <v>1735</v>
      </c>
      <c r="D998" s="76">
        <v>3.8910203E7</v>
      </c>
      <c r="E998" s="76" t="s">
        <v>15493</v>
      </c>
      <c r="F998" s="76" t="s">
        <v>513</v>
      </c>
      <c r="G998" s="76">
        <v>23598.0</v>
      </c>
      <c r="H998" s="76" t="s">
        <v>1733</v>
      </c>
      <c r="I998" s="76">
        <v>7755891.0</v>
      </c>
      <c r="J998" s="76">
        <v>1.0</v>
      </c>
      <c r="K998" s="76" t="s">
        <v>82</v>
      </c>
    </row>
    <row r="999">
      <c r="A999" s="95" t="s">
        <v>15494</v>
      </c>
      <c r="B999" s="76">
        <v>2.6171693E7</v>
      </c>
      <c r="C999" s="76" t="s">
        <v>1732</v>
      </c>
      <c r="D999" s="76">
        <v>3.8910203E7</v>
      </c>
      <c r="E999" s="76" t="s">
        <v>15493</v>
      </c>
      <c r="F999" s="76" t="s">
        <v>513</v>
      </c>
      <c r="G999" s="76">
        <v>23598.0</v>
      </c>
      <c r="H999" s="76" t="s">
        <v>1733</v>
      </c>
      <c r="I999" s="76">
        <v>7755891.0</v>
      </c>
      <c r="J999" s="76">
        <v>1.0</v>
      </c>
      <c r="K999" s="76" t="s">
        <v>82</v>
      </c>
    </row>
    <row r="1000">
      <c r="A1000" s="95" t="s">
        <v>15495</v>
      </c>
      <c r="B1000" s="76">
        <v>2.6171693E7</v>
      </c>
      <c r="C1000" s="76" t="s">
        <v>1725</v>
      </c>
      <c r="D1000" s="76">
        <v>3.8910203E7</v>
      </c>
      <c r="E1000" s="76" t="s">
        <v>15493</v>
      </c>
      <c r="F1000" s="76" t="s">
        <v>513</v>
      </c>
      <c r="G1000" s="76">
        <v>23598.0</v>
      </c>
      <c r="H1000" s="76" t="s">
        <v>1733</v>
      </c>
      <c r="I1000" s="76">
        <v>7755891.0</v>
      </c>
      <c r="J1000" s="76">
        <v>1.0</v>
      </c>
      <c r="K1000" s="76" t="s">
        <v>82</v>
      </c>
    </row>
    <row r="1001">
      <c r="A1001" s="95" t="s">
        <v>15496</v>
      </c>
      <c r="B1001" s="76">
        <v>2.6171792E7</v>
      </c>
      <c r="C1001" s="76" t="s">
        <v>1735</v>
      </c>
      <c r="D1001" s="76">
        <v>3.8910298E7</v>
      </c>
      <c r="E1001" s="76" t="s">
        <v>12413</v>
      </c>
      <c r="F1001" s="76" t="s">
        <v>401</v>
      </c>
      <c r="G1001" s="76">
        <v>23600.0</v>
      </c>
      <c r="H1001" s="76" t="s">
        <v>1742</v>
      </c>
      <c r="I1001" s="76">
        <v>7743457.0</v>
      </c>
      <c r="J1001" s="76">
        <v>1.0</v>
      </c>
      <c r="K1001" s="76" t="s">
        <v>9</v>
      </c>
    </row>
    <row r="1002">
      <c r="A1002" s="95" t="s">
        <v>15497</v>
      </c>
      <c r="B1002" s="76">
        <v>2.6171792E7</v>
      </c>
      <c r="C1002" s="76" t="s">
        <v>1732</v>
      </c>
      <c r="D1002" s="76">
        <v>3.8910298E7</v>
      </c>
      <c r="E1002" s="76" t="s">
        <v>12413</v>
      </c>
      <c r="F1002" s="76" t="s">
        <v>401</v>
      </c>
      <c r="G1002" s="76">
        <v>23600.0</v>
      </c>
      <c r="H1002" s="76" t="s">
        <v>1742</v>
      </c>
      <c r="I1002" s="76">
        <v>7743457.0</v>
      </c>
      <c r="J1002" s="76">
        <v>1.0</v>
      </c>
      <c r="K1002" s="76" t="s">
        <v>9</v>
      </c>
    </row>
    <row r="1003">
      <c r="A1003" s="95" t="s">
        <v>15498</v>
      </c>
      <c r="B1003" s="76">
        <v>2.6171792E7</v>
      </c>
      <c r="C1003" s="76" t="s">
        <v>1725</v>
      </c>
      <c r="D1003" s="76">
        <v>3.8910298E7</v>
      </c>
      <c r="E1003" s="76" t="s">
        <v>12413</v>
      </c>
      <c r="F1003" s="76" t="s">
        <v>401</v>
      </c>
      <c r="G1003" s="76">
        <v>23600.0</v>
      </c>
      <c r="H1003" s="76" t="s">
        <v>1742</v>
      </c>
      <c r="I1003" s="76">
        <v>7743457.0</v>
      </c>
      <c r="J1003" s="76">
        <v>1.0</v>
      </c>
      <c r="K1003" s="76" t="s">
        <v>9</v>
      </c>
    </row>
    <row r="1004">
      <c r="A1004" s="95" t="s">
        <v>15499</v>
      </c>
      <c r="B1004" s="76">
        <v>2.6171809E7</v>
      </c>
      <c r="C1004" s="76" t="s">
        <v>1735</v>
      </c>
      <c r="D1004" s="76">
        <v>3.8910315E7</v>
      </c>
      <c r="E1004" s="76" t="s">
        <v>15500</v>
      </c>
      <c r="F1004" s="76" t="s">
        <v>513</v>
      </c>
      <c r="G1004" s="76">
        <v>23598.0</v>
      </c>
      <c r="H1004" s="76" t="s">
        <v>1733</v>
      </c>
      <c r="I1004" s="76">
        <v>7743457.0</v>
      </c>
      <c r="J1004" s="76">
        <v>1.0</v>
      </c>
      <c r="K1004" s="76" t="s">
        <v>9</v>
      </c>
    </row>
    <row r="1005">
      <c r="A1005" s="95" t="s">
        <v>15501</v>
      </c>
      <c r="B1005" s="76">
        <v>2.6171809E7</v>
      </c>
      <c r="C1005" s="76" t="s">
        <v>1732</v>
      </c>
      <c r="D1005" s="76">
        <v>3.8910315E7</v>
      </c>
      <c r="E1005" s="76" t="s">
        <v>15500</v>
      </c>
      <c r="F1005" s="76" t="s">
        <v>513</v>
      </c>
      <c r="G1005" s="76">
        <v>23598.0</v>
      </c>
      <c r="H1005" s="76" t="s">
        <v>1733</v>
      </c>
      <c r="I1005" s="76">
        <v>7743457.0</v>
      </c>
      <c r="J1005" s="76">
        <v>1.0</v>
      </c>
      <c r="K1005" s="76" t="s">
        <v>9</v>
      </c>
    </row>
    <row r="1006">
      <c r="A1006" s="95" t="s">
        <v>15502</v>
      </c>
      <c r="B1006" s="76">
        <v>2.6171809E7</v>
      </c>
      <c r="C1006" s="76" t="s">
        <v>1725</v>
      </c>
      <c r="D1006" s="76">
        <v>3.8910315E7</v>
      </c>
      <c r="E1006" s="76" t="s">
        <v>15500</v>
      </c>
      <c r="F1006" s="76" t="s">
        <v>513</v>
      </c>
      <c r="G1006" s="76">
        <v>23598.0</v>
      </c>
      <c r="H1006" s="76" t="s">
        <v>1733</v>
      </c>
      <c r="I1006" s="76">
        <v>7743457.0</v>
      </c>
      <c r="J1006" s="76">
        <v>1.0</v>
      </c>
      <c r="K1006" s="76" t="s">
        <v>9</v>
      </c>
    </row>
    <row r="1007">
      <c r="A1007" s="95" t="s">
        <v>15503</v>
      </c>
      <c r="B1007" s="76">
        <v>2.6172058E7</v>
      </c>
      <c r="C1007" s="76" t="s">
        <v>1735</v>
      </c>
      <c r="D1007" s="76">
        <v>3.8910566E7</v>
      </c>
      <c r="E1007" s="76" t="s">
        <v>15504</v>
      </c>
      <c r="F1007" s="76" t="s">
        <v>513</v>
      </c>
      <c r="G1007" s="76">
        <v>23598.0</v>
      </c>
      <c r="H1007" s="76" t="s">
        <v>1733</v>
      </c>
      <c r="I1007" s="76">
        <v>7743457.0</v>
      </c>
      <c r="J1007" s="76">
        <v>1.0</v>
      </c>
      <c r="K1007" s="76" t="s">
        <v>9</v>
      </c>
    </row>
    <row r="1008">
      <c r="A1008" s="95" t="s">
        <v>15505</v>
      </c>
      <c r="B1008" s="76">
        <v>2.6172058E7</v>
      </c>
      <c r="C1008" s="76" t="s">
        <v>1732</v>
      </c>
      <c r="D1008" s="76">
        <v>3.8910566E7</v>
      </c>
      <c r="E1008" s="76" t="s">
        <v>15504</v>
      </c>
      <c r="F1008" s="76" t="s">
        <v>513</v>
      </c>
      <c r="G1008" s="76">
        <v>23598.0</v>
      </c>
      <c r="H1008" s="76" t="s">
        <v>1733</v>
      </c>
      <c r="I1008" s="76">
        <v>7743457.0</v>
      </c>
      <c r="J1008" s="76">
        <v>1.0</v>
      </c>
      <c r="K1008" s="76" t="s">
        <v>9</v>
      </c>
    </row>
    <row r="1009">
      <c r="A1009" s="95" t="s">
        <v>15506</v>
      </c>
      <c r="B1009" s="76">
        <v>2.6172058E7</v>
      </c>
      <c r="C1009" s="76" t="s">
        <v>1725</v>
      </c>
      <c r="D1009" s="76">
        <v>3.8910566E7</v>
      </c>
      <c r="E1009" s="76" t="s">
        <v>15504</v>
      </c>
      <c r="F1009" s="76" t="s">
        <v>513</v>
      </c>
      <c r="G1009" s="76">
        <v>23598.0</v>
      </c>
      <c r="H1009" s="76" t="s">
        <v>1733</v>
      </c>
      <c r="I1009" s="76">
        <v>7743457.0</v>
      </c>
      <c r="J1009" s="76">
        <v>1.0</v>
      </c>
      <c r="K1009" s="76" t="s">
        <v>9</v>
      </c>
    </row>
    <row r="1010">
      <c r="A1010" s="95" t="s">
        <v>15507</v>
      </c>
      <c r="B1010" s="76">
        <v>2.6172098E7</v>
      </c>
      <c r="C1010" s="76" t="s">
        <v>1735</v>
      </c>
      <c r="D1010" s="76">
        <v>3.8910593E7</v>
      </c>
      <c r="E1010" s="76" t="s">
        <v>15508</v>
      </c>
      <c r="F1010" s="76" t="s">
        <v>513</v>
      </c>
      <c r="G1010" s="76">
        <v>24379.0</v>
      </c>
      <c r="H1010" s="76" t="s">
        <v>1779</v>
      </c>
      <c r="I1010" s="76">
        <v>7755891.0</v>
      </c>
      <c r="J1010" s="76">
        <v>1.0</v>
      </c>
      <c r="K1010" s="76" t="s">
        <v>82</v>
      </c>
    </row>
    <row r="1011">
      <c r="A1011" s="95" t="s">
        <v>15509</v>
      </c>
      <c r="B1011" s="76">
        <v>2.6172098E7</v>
      </c>
      <c r="C1011" s="76" t="s">
        <v>1732</v>
      </c>
      <c r="D1011" s="76">
        <v>3.8910593E7</v>
      </c>
      <c r="E1011" s="76" t="s">
        <v>15508</v>
      </c>
      <c r="F1011" s="76" t="s">
        <v>513</v>
      </c>
      <c r="G1011" s="76">
        <v>24379.0</v>
      </c>
      <c r="H1011" s="76" t="s">
        <v>1779</v>
      </c>
      <c r="I1011" s="76">
        <v>7755891.0</v>
      </c>
      <c r="J1011" s="76">
        <v>1.0</v>
      </c>
      <c r="K1011" s="76" t="s">
        <v>82</v>
      </c>
    </row>
    <row r="1012">
      <c r="A1012" s="95" t="s">
        <v>15510</v>
      </c>
      <c r="B1012" s="76">
        <v>2.6172098E7</v>
      </c>
      <c r="C1012" s="76" t="s">
        <v>1725</v>
      </c>
      <c r="D1012" s="76">
        <v>3.8910593E7</v>
      </c>
      <c r="E1012" s="76" t="s">
        <v>15508</v>
      </c>
      <c r="F1012" s="76" t="s">
        <v>513</v>
      </c>
      <c r="G1012" s="76">
        <v>24379.0</v>
      </c>
      <c r="H1012" s="76" t="s">
        <v>1779</v>
      </c>
      <c r="I1012" s="76">
        <v>7755891.0</v>
      </c>
      <c r="J1012" s="76">
        <v>1.0</v>
      </c>
      <c r="K1012" s="76" t="s">
        <v>82</v>
      </c>
    </row>
    <row r="1013">
      <c r="A1013" s="95" t="s">
        <v>15511</v>
      </c>
      <c r="B1013" s="76">
        <v>2.6172751E7</v>
      </c>
      <c r="C1013" s="76" t="s">
        <v>1735</v>
      </c>
      <c r="D1013" s="76">
        <v>3.8911214E7</v>
      </c>
      <c r="E1013" s="76" t="s">
        <v>15512</v>
      </c>
      <c r="F1013" s="76" t="s">
        <v>401</v>
      </c>
      <c r="G1013" s="76">
        <v>23600.0</v>
      </c>
      <c r="H1013" s="76" t="s">
        <v>1742</v>
      </c>
      <c r="I1013" s="76">
        <v>7755891.0</v>
      </c>
      <c r="J1013" s="76">
        <v>1.0</v>
      </c>
      <c r="K1013" s="76" t="s">
        <v>82</v>
      </c>
    </row>
    <row r="1014">
      <c r="A1014" s="95" t="s">
        <v>15513</v>
      </c>
      <c r="B1014" s="76">
        <v>2.6172751E7</v>
      </c>
      <c r="C1014" s="76" t="s">
        <v>1732</v>
      </c>
      <c r="D1014" s="76">
        <v>3.8911214E7</v>
      </c>
      <c r="E1014" s="76" t="s">
        <v>15512</v>
      </c>
      <c r="F1014" s="76" t="s">
        <v>401</v>
      </c>
      <c r="G1014" s="76">
        <v>23600.0</v>
      </c>
      <c r="H1014" s="76" t="s">
        <v>1742</v>
      </c>
      <c r="I1014" s="76">
        <v>7755891.0</v>
      </c>
      <c r="J1014" s="76">
        <v>1.0</v>
      </c>
      <c r="K1014" s="76" t="s">
        <v>82</v>
      </c>
    </row>
    <row r="1015">
      <c r="A1015" s="95" t="s">
        <v>15514</v>
      </c>
      <c r="B1015" s="76">
        <v>2.6172751E7</v>
      </c>
      <c r="C1015" s="76" t="s">
        <v>1725</v>
      </c>
      <c r="D1015" s="76">
        <v>3.8911214E7</v>
      </c>
      <c r="E1015" s="76" t="s">
        <v>15512</v>
      </c>
      <c r="F1015" s="76" t="s">
        <v>401</v>
      </c>
      <c r="G1015" s="76">
        <v>23600.0</v>
      </c>
      <c r="H1015" s="76" t="s">
        <v>1742</v>
      </c>
      <c r="I1015" s="76">
        <v>7755891.0</v>
      </c>
      <c r="J1015" s="76">
        <v>1.0</v>
      </c>
      <c r="K1015" s="76" t="s">
        <v>82</v>
      </c>
    </row>
    <row r="1016">
      <c r="A1016" s="95" t="s">
        <v>15515</v>
      </c>
      <c r="B1016" s="76">
        <v>2.617277E7</v>
      </c>
      <c r="C1016" s="76" t="s">
        <v>1735</v>
      </c>
      <c r="D1016" s="76">
        <v>3.8911248E7</v>
      </c>
      <c r="E1016" s="76" t="s">
        <v>15516</v>
      </c>
      <c r="F1016" s="76" t="s">
        <v>401</v>
      </c>
      <c r="G1016" s="76">
        <v>23600.0</v>
      </c>
      <c r="H1016" s="76" t="s">
        <v>1742</v>
      </c>
      <c r="I1016" s="76">
        <v>7755891.0</v>
      </c>
      <c r="J1016" s="76">
        <v>2.0</v>
      </c>
      <c r="K1016" s="76" t="s">
        <v>82</v>
      </c>
    </row>
    <row r="1017">
      <c r="A1017" s="95" t="s">
        <v>15517</v>
      </c>
      <c r="B1017" s="76">
        <v>2.617277E7</v>
      </c>
      <c r="C1017" s="76" t="s">
        <v>1732</v>
      </c>
      <c r="D1017" s="76">
        <v>3.8911248E7</v>
      </c>
      <c r="E1017" s="76" t="s">
        <v>15516</v>
      </c>
      <c r="F1017" s="76" t="s">
        <v>401</v>
      </c>
      <c r="G1017" s="76">
        <v>23600.0</v>
      </c>
      <c r="H1017" s="76" t="s">
        <v>1742</v>
      </c>
      <c r="I1017" s="76">
        <v>7755891.0</v>
      </c>
      <c r="J1017" s="76">
        <v>2.0</v>
      </c>
      <c r="K1017" s="76" t="s">
        <v>82</v>
      </c>
    </row>
    <row r="1018">
      <c r="A1018" s="95" t="s">
        <v>15518</v>
      </c>
      <c r="B1018" s="76">
        <v>2.617277E7</v>
      </c>
      <c r="C1018" s="76" t="s">
        <v>1725</v>
      </c>
      <c r="D1018" s="76">
        <v>3.8911248E7</v>
      </c>
      <c r="E1018" s="76" t="s">
        <v>15516</v>
      </c>
      <c r="F1018" s="76" t="s">
        <v>401</v>
      </c>
      <c r="G1018" s="76">
        <v>23600.0</v>
      </c>
      <c r="H1018" s="76" t="s">
        <v>1742</v>
      </c>
      <c r="I1018" s="76">
        <v>7755891.0</v>
      </c>
      <c r="J1018" s="76">
        <v>2.0</v>
      </c>
      <c r="K1018" s="76" t="s">
        <v>82</v>
      </c>
    </row>
    <row r="1019">
      <c r="A1019" s="95" t="s">
        <v>15519</v>
      </c>
      <c r="B1019" s="76">
        <v>2.6172801E7</v>
      </c>
      <c r="C1019" s="76" t="s">
        <v>1735</v>
      </c>
      <c r="D1019" s="76">
        <v>3.8911282E7</v>
      </c>
      <c r="E1019" s="76" t="s">
        <v>15520</v>
      </c>
      <c r="F1019" s="76" t="s">
        <v>513</v>
      </c>
      <c r="G1019" s="76">
        <v>23598.0</v>
      </c>
      <c r="H1019" s="76" t="s">
        <v>1733</v>
      </c>
      <c r="I1019" s="76">
        <v>7755891.0</v>
      </c>
      <c r="J1019" s="76">
        <v>1.0</v>
      </c>
      <c r="K1019" s="76" t="s">
        <v>82</v>
      </c>
    </row>
    <row r="1020">
      <c r="A1020" s="95" t="s">
        <v>15521</v>
      </c>
      <c r="B1020" s="76">
        <v>2.6172801E7</v>
      </c>
      <c r="C1020" s="76" t="s">
        <v>1732</v>
      </c>
      <c r="D1020" s="76">
        <v>3.8911282E7</v>
      </c>
      <c r="E1020" s="76" t="s">
        <v>15520</v>
      </c>
      <c r="F1020" s="76" t="s">
        <v>513</v>
      </c>
      <c r="G1020" s="76">
        <v>23598.0</v>
      </c>
      <c r="H1020" s="76" t="s">
        <v>1733</v>
      </c>
      <c r="I1020" s="76">
        <v>7755891.0</v>
      </c>
      <c r="J1020" s="76">
        <v>1.0</v>
      </c>
      <c r="K1020" s="76" t="s">
        <v>82</v>
      </c>
    </row>
    <row r="1021">
      <c r="A1021" s="95" t="s">
        <v>15522</v>
      </c>
      <c r="B1021" s="76">
        <v>2.6172801E7</v>
      </c>
      <c r="C1021" s="76" t="s">
        <v>1725</v>
      </c>
      <c r="D1021" s="76">
        <v>3.8911282E7</v>
      </c>
      <c r="E1021" s="76" t="s">
        <v>15520</v>
      </c>
      <c r="F1021" s="76" t="s">
        <v>513</v>
      </c>
      <c r="G1021" s="76">
        <v>23598.0</v>
      </c>
      <c r="H1021" s="76" t="s">
        <v>1733</v>
      </c>
      <c r="I1021" s="76">
        <v>7755891.0</v>
      </c>
      <c r="J1021" s="76">
        <v>1.0</v>
      </c>
      <c r="K1021" s="76" t="s">
        <v>82</v>
      </c>
    </row>
    <row r="1022">
      <c r="A1022" s="95" t="s">
        <v>15523</v>
      </c>
      <c r="B1022" s="76">
        <v>2.6172895E7</v>
      </c>
      <c r="C1022" s="76" t="s">
        <v>1735</v>
      </c>
      <c r="D1022" s="76">
        <v>3.8911379E7</v>
      </c>
      <c r="E1022" s="76" t="s">
        <v>15524</v>
      </c>
      <c r="F1022" s="76" t="s">
        <v>401</v>
      </c>
      <c r="G1022" s="76">
        <v>24379.0</v>
      </c>
      <c r="H1022" s="76" t="s">
        <v>1779</v>
      </c>
      <c r="I1022" s="76">
        <v>7743457.0</v>
      </c>
      <c r="J1022" s="76">
        <v>1.0</v>
      </c>
      <c r="K1022" s="76" t="s">
        <v>9</v>
      </c>
    </row>
    <row r="1023">
      <c r="A1023" s="95" t="s">
        <v>15525</v>
      </c>
      <c r="B1023" s="76">
        <v>2.6172895E7</v>
      </c>
      <c r="C1023" s="76" t="s">
        <v>1732</v>
      </c>
      <c r="D1023" s="76">
        <v>3.8911379E7</v>
      </c>
      <c r="E1023" s="76" t="s">
        <v>15524</v>
      </c>
      <c r="F1023" s="76" t="s">
        <v>401</v>
      </c>
      <c r="G1023" s="76">
        <v>24379.0</v>
      </c>
      <c r="H1023" s="76" t="s">
        <v>1779</v>
      </c>
      <c r="I1023" s="76">
        <v>7743457.0</v>
      </c>
      <c r="J1023" s="76">
        <v>1.0</v>
      </c>
      <c r="K1023" s="76" t="s">
        <v>9</v>
      </c>
    </row>
    <row r="1024">
      <c r="A1024" s="95" t="s">
        <v>15526</v>
      </c>
      <c r="B1024" s="76">
        <v>2.6172895E7</v>
      </c>
      <c r="C1024" s="76" t="s">
        <v>1725</v>
      </c>
      <c r="D1024" s="76">
        <v>3.8911379E7</v>
      </c>
      <c r="E1024" s="76" t="s">
        <v>15524</v>
      </c>
      <c r="F1024" s="76" t="s">
        <v>401</v>
      </c>
      <c r="G1024" s="76">
        <v>24379.0</v>
      </c>
      <c r="H1024" s="76" t="s">
        <v>1779</v>
      </c>
      <c r="I1024" s="76">
        <v>7743457.0</v>
      </c>
      <c r="J1024" s="76">
        <v>1.0</v>
      </c>
      <c r="K1024" s="76" t="s">
        <v>9</v>
      </c>
    </row>
    <row r="1025">
      <c r="A1025" s="95" t="s">
        <v>15527</v>
      </c>
      <c r="B1025" s="76">
        <v>2.6173076E7</v>
      </c>
      <c r="C1025" s="76" t="s">
        <v>1735</v>
      </c>
      <c r="D1025" s="76">
        <v>3.8911563E7</v>
      </c>
      <c r="E1025" s="76" t="s">
        <v>6691</v>
      </c>
      <c r="F1025" s="76" t="s">
        <v>403</v>
      </c>
      <c r="G1025" s="76">
        <v>23598.0</v>
      </c>
      <c r="H1025" s="76" t="s">
        <v>1733</v>
      </c>
      <c r="I1025" s="76">
        <v>7755891.0</v>
      </c>
      <c r="J1025" s="76">
        <v>1.0</v>
      </c>
      <c r="K1025" s="76" t="s">
        <v>82</v>
      </c>
    </row>
    <row r="1026">
      <c r="A1026" s="95" t="s">
        <v>15528</v>
      </c>
      <c r="B1026" s="76">
        <v>2.6173076E7</v>
      </c>
      <c r="C1026" s="76" t="s">
        <v>1732</v>
      </c>
      <c r="D1026" s="76">
        <v>3.8911563E7</v>
      </c>
      <c r="E1026" s="76" t="s">
        <v>6691</v>
      </c>
      <c r="F1026" s="76" t="s">
        <v>403</v>
      </c>
      <c r="G1026" s="76">
        <v>23598.0</v>
      </c>
      <c r="H1026" s="76" t="s">
        <v>1733</v>
      </c>
      <c r="I1026" s="76">
        <v>7755891.0</v>
      </c>
      <c r="J1026" s="76">
        <v>1.0</v>
      </c>
      <c r="K1026" s="76" t="s">
        <v>82</v>
      </c>
    </row>
    <row r="1027">
      <c r="A1027" s="95" t="s">
        <v>15529</v>
      </c>
      <c r="B1027" s="76">
        <v>2.6173076E7</v>
      </c>
      <c r="C1027" s="76" t="s">
        <v>1725</v>
      </c>
      <c r="D1027" s="76">
        <v>3.8911563E7</v>
      </c>
      <c r="E1027" s="76" t="s">
        <v>6691</v>
      </c>
      <c r="F1027" s="76" t="s">
        <v>403</v>
      </c>
      <c r="G1027" s="76">
        <v>23598.0</v>
      </c>
      <c r="H1027" s="76" t="s">
        <v>1733</v>
      </c>
      <c r="I1027" s="76">
        <v>7755891.0</v>
      </c>
      <c r="J1027" s="76">
        <v>1.0</v>
      </c>
      <c r="K1027" s="76" t="s">
        <v>82</v>
      </c>
    </row>
    <row r="1028">
      <c r="A1028" s="95" t="s">
        <v>15530</v>
      </c>
      <c r="B1028" s="76">
        <v>2.617348E7</v>
      </c>
      <c r="C1028" s="76" t="s">
        <v>1735</v>
      </c>
      <c r="D1028" s="76">
        <v>3.8912036E7</v>
      </c>
      <c r="E1028" s="76" t="s">
        <v>15531</v>
      </c>
      <c r="F1028" s="76" t="s">
        <v>513</v>
      </c>
      <c r="G1028" s="76">
        <v>23600.0</v>
      </c>
      <c r="H1028" s="76" t="s">
        <v>1742</v>
      </c>
      <c r="I1028" s="76">
        <v>7743457.0</v>
      </c>
      <c r="J1028" s="76">
        <v>1.0</v>
      </c>
      <c r="K1028" s="76" t="s">
        <v>9</v>
      </c>
    </row>
    <row r="1029">
      <c r="A1029" s="95" t="s">
        <v>15532</v>
      </c>
      <c r="B1029" s="76">
        <v>2.617348E7</v>
      </c>
      <c r="C1029" s="76" t="s">
        <v>1732</v>
      </c>
      <c r="D1029" s="76">
        <v>3.8912036E7</v>
      </c>
      <c r="E1029" s="76" t="s">
        <v>15531</v>
      </c>
      <c r="F1029" s="76" t="s">
        <v>513</v>
      </c>
      <c r="G1029" s="76">
        <v>23600.0</v>
      </c>
      <c r="H1029" s="76" t="s">
        <v>1742</v>
      </c>
      <c r="I1029" s="76">
        <v>7743457.0</v>
      </c>
      <c r="J1029" s="76">
        <v>1.0</v>
      </c>
      <c r="K1029" s="76" t="s">
        <v>9</v>
      </c>
    </row>
    <row r="1030">
      <c r="A1030" s="95" t="s">
        <v>15533</v>
      </c>
      <c r="B1030" s="76">
        <v>2.617348E7</v>
      </c>
      <c r="C1030" s="76" t="s">
        <v>1725</v>
      </c>
      <c r="D1030" s="76">
        <v>3.8912036E7</v>
      </c>
      <c r="E1030" s="76" t="s">
        <v>15531</v>
      </c>
      <c r="F1030" s="76" t="s">
        <v>513</v>
      </c>
      <c r="G1030" s="76">
        <v>23600.0</v>
      </c>
      <c r="H1030" s="76" t="s">
        <v>1742</v>
      </c>
      <c r="I1030" s="76">
        <v>7743457.0</v>
      </c>
      <c r="J1030" s="76">
        <v>1.0</v>
      </c>
      <c r="K1030" s="76" t="s">
        <v>9</v>
      </c>
    </row>
    <row r="1031">
      <c r="A1031" s="95" t="s">
        <v>15534</v>
      </c>
      <c r="B1031" s="76">
        <v>2.6173507E7</v>
      </c>
      <c r="C1031" s="76" t="s">
        <v>1735</v>
      </c>
      <c r="D1031" s="76">
        <v>3.8912054E7</v>
      </c>
      <c r="E1031" s="76" t="s">
        <v>15535</v>
      </c>
      <c r="F1031" s="76" t="s">
        <v>401</v>
      </c>
      <c r="G1031" s="76">
        <v>23600.0</v>
      </c>
      <c r="H1031" s="76" t="s">
        <v>1742</v>
      </c>
      <c r="I1031" s="76">
        <v>7755891.0</v>
      </c>
      <c r="J1031" s="76">
        <v>1.0</v>
      </c>
      <c r="K1031" s="76" t="s">
        <v>82</v>
      </c>
    </row>
    <row r="1032">
      <c r="A1032" s="95" t="s">
        <v>15536</v>
      </c>
      <c r="B1032" s="76">
        <v>2.6173507E7</v>
      </c>
      <c r="C1032" s="76" t="s">
        <v>1732</v>
      </c>
      <c r="D1032" s="76">
        <v>3.8912054E7</v>
      </c>
      <c r="E1032" s="76" t="s">
        <v>15535</v>
      </c>
      <c r="F1032" s="76" t="s">
        <v>401</v>
      </c>
      <c r="G1032" s="76">
        <v>23600.0</v>
      </c>
      <c r="H1032" s="76" t="s">
        <v>1742</v>
      </c>
      <c r="I1032" s="76">
        <v>7755891.0</v>
      </c>
      <c r="J1032" s="76">
        <v>1.0</v>
      </c>
      <c r="K1032" s="76" t="s">
        <v>82</v>
      </c>
    </row>
    <row r="1033">
      <c r="A1033" s="95" t="s">
        <v>15537</v>
      </c>
      <c r="B1033" s="76">
        <v>2.6173507E7</v>
      </c>
      <c r="C1033" s="76" t="s">
        <v>1725</v>
      </c>
      <c r="D1033" s="76">
        <v>3.8912054E7</v>
      </c>
      <c r="E1033" s="76" t="s">
        <v>15535</v>
      </c>
      <c r="F1033" s="76" t="s">
        <v>401</v>
      </c>
      <c r="G1033" s="76">
        <v>23600.0</v>
      </c>
      <c r="H1033" s="76" t="s">
        <v>1742</v>
      </c>
      <c r="I1033" s="76">
        <v>7755891.0</v>
      </c>
      <c r="J1033" s="76">
        <v>1.0</v>
      </c>
      <c r="K1033" s="76" t="s">
        <v>82</v>
      </c>
    </row>
    <row r="1034">
      <c r="A1034" s="95" t="s">
        <v>15538</v>
      </c>
      <c r="B1034" s="76">
        <v>2.6173882E7</v>
      </c>
      <c r="C1034" s="76" t="s">
        <v>1735</v>
      </c>
      <c r="D1034" s="76">
        <v>3.891251E7</v>
      </c>
      <c r="E1034" s="76" t="s">
        <v>15539</v>
      </c>
      <c r="F1034" s="76" t="s">
        <v>401</v>
      </c>
      <c r="G1034" s="76">
        <v>24379.0</v>
      </c>
      <c r="H1034" s="76" t="s">
        <v>1779</v>
      </c>
      <c r="I1034" s="76">
        <v>7743457.0</v>
      </c>
      <c r="J1034" s="76">
        <v>1.0</v>
      </c>
      <c r="K1034" s="76" t="s">
        <v>9</v>
      </c>
    </row>
    <row r="1035">
      <c r="A1035" s="95" t="s">
        <v>15540</v>
      </c>
      <c r="B1035" s="76">
        <v>2.6173882E7</v>
      </c>
      <c r="C1035" s="76" t="s">
        <v>1732</v>
      </c>
      <c r="D1035" s="76">
        <v>3.891251E7</v>
      </c>
      <c r="E1035" s="76" t="s">
        <v>15539</v>
      </c>
      <c r="F1035" s="76" t="s">
        <v>401</v>
      </c>
      <c r="G1035" s="76">
        <v>24379.0</v>
      </c>
      <c r="H1035" s="76" t="s">
        <v>1779</v>
      </c>
      <c r="I1035" s="76">
        <v>7743457.0</v>
      </c>
      <c r="J1035" s="76">
        <v>1.0</v>
      </c>
      <c r="K1035" s="76" t="s">
        <v>9</v>
      </c>
    </row>
    <row r="1036">
      <c r="A1036" s="95" t="s">
        <v>15541</v>
      </c>
      <c r="B1036" s="76">
        <v>2.6173882E7</v>
      </c>
      <c r="C1036" s="76" t="s">
        <v>1725</v>
      </c>
      <c r="D1036" s="76">
        <v>3.891251E7</v>
      </c>
      <c r="E1036" s="76" t="s">
        <v>15539</v>
      </c>
      <c r="F1036" s="76" t="s">
        <v>401</v>
      </c>
      <c r="G1036" s="76">
        <v>24379.0</v>
      </c>
      <c r="H1036" s="76" t="s">
        <v>1779</v>
      </c>
      <c r="I1036" s="76">
        <v>7743457.0</v>
      </c>
      <c r="J1036" s="76">
        <v>1.0</v>
      </c>
      <c r="K1036" s="76" t="s">
        <v>9</v>
      </c>
    </row>
    <row r="1037">
      <c r="A1037" s="95" t="s">
        <v>15542</v>
      </c>
      <c r="B1037" s="76">
        <v>2.6174106E7</v>
      </c>
      <c r="C1037" s="76" t="s">
        <v>1735</v>
      </c>
      <c r="D1037" s="76">
        <v>3.8912753E7</v>
      </c>
      <c r="E1037" s="76" t="s">
        <v>3360</v>
      </c>
      <c r="F1037" s="76" t="s">
        <v>403</v>
      </c>
      <c r="G1037" s="76">
        <v>23598.0</v>
      </c>
      <c r="H1037" s="76" t="s">
        <v>1733</v>
      </c>
      <c r="I1037" s="76">
        <v>7743457.0</v>
      </c>
      <c r="J1037" s="76">
        <v>1.0</v>
      </c>
      <c r="K1037" s="76" t="s">
        <v>9</v>
      </c>
    </row>
    <row r="1038">
      <c r="A1038" s="95" t="s">
        <v>15543</v>
      </c>
      <c r="B1038" s="76">
        <v>2.6174106E7</v>
      </c>
      <c r="C1038" s="76" t="s">
        <v>1732</v>
      </c>
      <c r="D1038" s="76">
        <v>3.8912753E7</v>
      </c>
      <c r="E1038" s="76" t="s">
        <v>3360</v>
      </c>
      <c r="F1038" s="76" t="s">
        <v>403</v>
      </c>
      <c r="G1038" s="76">
        <v>23598.0</v>
      </c>
      <c r="H1038" s="76" t="s">
        <v>1733</v>
      </c>
      <c r="I1038" s="76">
        <v>7743457.0</v>
      </c>
      <c r="J1038" s="76">
        <v>1.0</v>
      </c>
      <c r="K1038" s="76" t="s">
        <v>9</v>
      </c>
    </row>
    <row r="1039">
      <c r="A1039" s="95" t="s">
        <v>15544</v>
      </c>
      <c r="B1039" s="76">
        <v>2.6174106E7</v>
      </c>
      <c r="C1039" s="76" t="s">
        <v>1725</v>
      </c>
      <c r="D1039" s="76">
        <v>3.8912753E7</v>
      </c>
      <c r="E1039" s="76" t="s">
        <v>3360</v>
      </c>
      <c r="F1039" s="76" t="s">
        <v>403</v>
      </c>
      <c r="G1039" s="76">
        <v>23598.0</v>
      </c>
      <c r="H1039" s="76" t="s">
        <v>1733</v>
      </c>
      <c r="I1039" s="76">
        <v>7743457.0</v>
      </c>
      <c r="J1039" s="76">
        <v>1.0</v>
      </c>
      <c r="K1039" s="76" t="s">
        <v>9</v>
      </c>
    </row>
    <row r="1040">
      <c r="A1040" s="95" t="s">
        <v>15545</v>
      </c>
      <c r="B1040" s="76">
        <v>2.6174377E7</v>
      </c>
      <c r="C1040" s="76" t="s">
        <v>1735</v>
      </c>
      <c r="D1040" s="76">
        <v>3.8913103E7</v>
      </c>
      <c r="E1040" s="76" t="s">
        <v>15546</v>
      </c>
      <c r="F1040" s="76" t="s">
        <v>403</v>
      </c>
      <c r="G1040" s="76">
        <v>23598.0</v>
      </c>
      <c r="H1040" s="76" t="s">
        <v>1733</v>
      </c>
      <c r="I1040" s="76">
        <v>7743457.0</v>
      </c>
      <c r="J1040" s="76">
        <v>1.0</v>
      </c>
      <c r="K1040" s="76" t="s">
        <v>9</v>
      </c>
    </row>
    <row r="1041">
      <c r="A1041" s="95" t="s">
        <v>15547</v>
      </c>
      <c r="B1041" s="76">
        <v>2.6174377E7</v>
      </c>
      <c r="C1041" s="76" t="s">
        <v>1732</v>
      </c>
      <c r="D1041" s="76">
        <v>3.8913103E7</v>
      </c>
      <c r="E1041" s="76" t="s">
        <v>15546</v>
      </c>
      <c r="F1041" s="76" t="s">
        <v>403</v>
      </c>
      <c r="G1041" s="76">
        <v>23598.0</v>
      </c>
      <c r="H1041" s="76" t="s">
        <v>1733</v>
      </c>
      <c r="I1041" s="76">
        <v>7743457.0</v>
      </c>
      <c r="J1041" s="76">
        <v>1.0</v>
      </c>
      <c r="K1041" s="76" t="s">
        <v>9</v>
      </c>
    </row>
    <row r="1042">
      <c r="A1042" s="95" t="s">
        <v>15548</v>
      </c>
      <c r="B1042" s="76">
        <v>2.6174377E7</v>
      </c>
      <c r="C1042" s="76" t="s">
        <v>1725</v>
      </c>
      <c r="D1042" s="76">
        <v>3.8913103E7</v>
      </c>
      <c r="E1042" s="76" t="s">
        <v>15546</v>
      </c>
      <c r="F1042" s="76" t="s">
        <v>403</v>
      </c>
      <c r="G1042" s="76">
        <v>23598.0</v>
      </c>
      <c r="H1042" s="76" t="s">
        <v>1733</v>
      </c>
      <c r="I1042" s="76">
        <v>7743457.0</v>
      </c>
      <c r="J1042" s="76">
        <v>1.0</v>
      </c>
      <c r="K1042" s="76" t="s">
        <v>9</v>
      </c>
    </row>
    <row r="1043">
      <c r="A1043" s="95" t="s">
        <v>15549</v>
      </c>
      <c r="B1043" s="76">
        <v>2.6174441E7</v>
      </c>
      <c r="C1043" s="76" t="s">
        <v>1735</v>
      </c>
      <c r="D1043" s="76">
        <v>3.8913164E7</v>
      </c>
      <c r="E1043" s="76" t="s">
        <v>15550</v>
      </c>
      <c r="F1043" s="76" t="s">
        <v>513</v>
      </c>
      <c r="G1043" s="76">
        <v>24379.0</v>
      </c>
      <c r="H1043" s="76" t="s">
        <v>1779</v>
      </c>
      <c r="I1043" s="76">
        <v>7743457.0</v>
      </c>
      <c r="J1043" s="76">
        <v>1.0</v>
      </c>
      <c r="K1043" s="76" t="s">
        <v>9</v>
      </c>
    </row>
    <row r="1044">
      <c r="A1044" s="95" t="s">
        <v>15551</v>
      </c>
      <c r="B1044" s="76">
        <v>2.6174441E7</v>
      </c>
      <c r="C1044" s="76" t="s">
        <v>1732</v>
      </c>
      <c r="D1044" s="76">
        <v>3.8913164E7</v>
      </c>
      <c r="E1044" s="76" t="s">
        <v>15550</v>
      </c>
      <c r="F1044" s="76" t="s">
        <v>513</v>
      </c>
      <c r="G1044" s="76">
        <v>24379.0</v>
      </c>
      <c r="H1044" s="76" t="s">
        <v>1779</v>
      </c>
      <c r="I1044" s="76">
        <v>7743457.0</v>
      </c>
      <c r="J1044" s="76">
        <v>1.0</v>
      </c>
      <c r="K1044" s="76" t="s">
        <v>9</v>
      </c>
    </row>
    <row r="1045">
      <c r="A1045" s="95" t="s">
        <v>15552</v>
      </c>
      <c r="B1045" s="76">
        <v>2.6174441E7</v>
      </c>
      <c r="C1045" s="76" t="s">
        <v>1725</v>
      </c>
      <c r="D1045" s="76">
        <v>3.8913164E7</v>
      </c>
      <c r="E1045" s="76" t="s">
        <v>15550</v>
      </c>
      <c r="F1045" s="76" t="s">
        <v>513</v>
      </c>
      <c r="G1045" s="76">
        <v>24379.0</v>
      </c>
      <c r="H1045" s="76" t="s">
        <v>1779</v>
      </c>
      <c r="I1045" s="76">
        <v>7743457.0</v>
      </c>
      <c r="J1045" s="76">
        <v>1.0</v>
      </c>
      <c r="K1045" s="76" t="s">
        <v>9</v>
      </c>
    </row>
    <row r="1046">
      <c r="A1046" s="95" t="s">
        <v>15553</v>
      </c>
      <c r="B1046" s="76">
        <v>2.6174816E7</v>
      </c>
      <c r="C1046" s="76" t="s">
        <v>1735</v>
      </c>
      <c r="D1046" s="76">
        <v>3.8913577E7</v>
      </c>
      <c r="E1046" s="76" t="s">
        <v>15554</v>
      </c>
      <c r="F1046" s="76" t="s">
        <v>513</v>
      </c>
      <c r="G1046" s="76">
        <v>24379.0</v>
      </c>
      <c r="H1046" s="76" t="s">
        <v>1779</v>
      </c>
      <c r="I1046" s="76">
        <v>7755891.0</v>
      </c>
      <c r="J1046" s="76">
        <v>1.0</v>
      </c>
      <c r="K1046" s="76" t="s">
        <v>82</v>
      </c>
    </row>
    <row r="1047">
      <c r="A1047" s="95" t="s">
        <v>15555</v>
      </c>
      <c r="B1047" s="76">
        <v>2.6174816E7</v>
      </c>
      <c r="C1047" s="76" t="s">
        <v>1732</v>
      </c>
      <c r="D1047" s="76">
        <v>3.8913577E7</v>
      </c>
      <c r="E1047" s="76" t="s">
        <v>15554</v>
      </c>
      <c r="F1047" s="76" t="s">
        <v>513</v>
      </c>
      <c r="G1047" s="76">
        <v>24379.0</v>
      </c>
      <c r="H1047" s="76" t="s">
        <v>1779</v>
      </c>
      <c r="I1047" s="76">
        <v>7755891.0</v>
      </c>
      <c r="J1047" s="76">
        <v>1.0</v>
      </c>
      <c r="K1047" s="76" t="s">
        <v>82</v>
      </c>
    </row>
    <row r="1048">
      <c r="A1048" s="95" t="s">
        <v>15556</v>
      </c>
      <c r="B1048" s="76">
        <v>2.6174816E7</v>
      </c>
      <c r="C1048" s="76" t="s">
        <v>1725</v>
      </c>
      <c r="D1048" s="76">
        <v>3.8913577E7</v>
      </c>
      <c r="E1048" s="76" t="s">
        <v>15554</v>
      </c>
      <c r="F1048" s="76" t="s">
        <v>513</v>
      </c>
      <c r="G1048" s="76">
        <v>24379.0</v>
      </c>
      <c r="H1048" s="76" t="s">
        <v>1779</v>
      </c>
      <c r="I1048" s="76">
        <v>7755891.0</v>
      </c>
      <c r="J1048" s="76">
        <v>1.0</v>
      </c>
      <c r="K1048" s="76" t="s">
        <v>82</v>
      </c>
    </row>
    <row r="1049">
      <c r="A1049" s="95" t="s">
        <v>15557</v>
      </c>
      <c r="B1049" s="76">
        <v>2.6175006E7</v>
      </c>
      <c r="C1049" s="76" t="s">
        <v>1735</v>
      </c>
      <c r="D1049" s="76">
        <v>3.8913758E7</v>
      </c>
      <c r="E1049" s="76" t="s">
        <v>5428</v>
      </c>
      <c r="F1049" s="76" t="s">
        <v>401</v>
      </c>
      <c r="G1049" s="76">
        <v>24379.0</v>
      </c>
      <c r="H1049" s="76" t="s">
        <v>1779</v>
      </c>
      <c r="I1049" s="76">
        <v>7743457.0</v>
      </c>
      <c r="J1049" s="76">
        <v>1.0</v>
      </c>
      <c r="K1049" s="76" t="s">
        <v>9</v>
      </c>
    </row>
    <row r="1050">
      <c r="A1050" s="95" t="s">
        <v>15558</v>
      </c>
      <c r="B1050" s="76">
        <v>2.6175006E7</v>
      </c>
      <c r="C1050" s="76" t="s">
        <v>1732</v>
      </c>
      <c r="D1050" s="76">
        <v>3.8913758E7</v>
      </c>
      <c r="E1050" s="76" t="s">
        <v>5428</v>
      </c>
      <c r="F1050" s="76" t="s">
        <v>401</v>
      </c>
      <c r="G1050" s="76">
        <v>24379.0</v>
      </c>
      <c r="H1050" s="76" t="s">
        <v>1779</v>
      </c>
      <c r="I1050" s="76">
        <v>7743457.0</v>
      </c>
      <c r="J1050" s="76">
        <v>1.0</v>
      </c>
      <c r="K1050" s="76" t="s">
        <v>9</v>
      </c>
    </row>
    <row r="1051">
      <c r="A1051" s="95" t="s">
        <v>15559</v>
      </c>
      <c r="B1051" s="76">
        <v>2.6175006E7</v>
      </c>
      <c r="C1051" s="76" t="s">
        <v>1725</v>
      </c>
      <c r="D1051" s="76">
        <v>3.8913758E7</v>
      </c>
      <c r="E1051" s="76" t="s">
        <v>5428</v>
      </c>
      <c r="F1051" s="76" t="s">
        <v>401</v>
      </c>
      <c r="G1051" s="76">
        <v>24379.0</v>
      </c>
      <c r="H1051" s="76" t="s">
        <v>1779</v>
      </c>
      <c r="I1051" s="76">
        <v>7743457.0</v>
      </c>
      <c r="J1051" s="76">
        <v>1.0</v>
      </c>
      <c r="K1051" s="76" t="s">
        <v>9</v>
      </c>
    </row>
    <row r="1052">
      <c r="A1052" s="95" t="s">
        <v>15560</v>
      </c>
      <c r="B1052" s="76">
        <v>2.617501E7</v>
      </c>
      <c r="C1052" s="76" t="s">
        <v>1735</v>
      </c>
      <c r="D1052" s="76">
        <v>3.8913764E7</v>
      </c>
      <c r="E1052" s="76" t="s">
        <v>15561</v>
      </c>
      <c r="F1052" s="76" t="s">
        <v>403</v>
      </c>
      <c r="G1052" s="76">
        <v>23598.0</v>
      </c>
      <c r="H1052" s="76" t="s">
        <v>1733</v>
      </c>
      <c r="I1052" s="76">
        <v>7755891.0</v>
      </c>
      <c r="J1052" s="76">
        <v>1.0</v>
      </c>
      <c r="K1052" s="76" t="s">
        <v>82</v>
      </c>
    </row>
    <row r="1053">
      <c r="A1053" s="95" t="s">
        <v>15562</v>
      </c>
      <c r="B1053" s="76">
        <v>2.617501E7</v>
      </c>
      <c r="C1053" s="76" t="s">
        <v>1732</v>
      </c>
      <c r="D1053" s="76">
        <v>3.8913764E7</v>
      </c>
      <c r="E1053" s="76" t="s">
        <v>15561</v>
      </c>
      <c r="F1053" s="76" t="s">
        <v>403</v>
      </c>
      <c r="G1053" s="76">
        <v>23598.0</v>
      </c>
      <c r="H1053" s="76" t="s">
        <v>1733</v>
      </c>
      <c r="I1053" s="76">
        <v>7755891.0</v>
      </c>
      <c r="J1053" s="76">
        <v>1.0</v>
      </c>
      <c r="K1053" s="76" t="s">
        <v>82</v>
      </c>
    </row>
    <row r="1054">
      <c r="A1054" s="95" t="s">
        <v>15563</v>
      </c>
      <c r="B1054" s="76">
        <v>2.617501E7</v>
      </c>
      <c r="C1054" s="76" t="s">
        <v>1725</v>
      </c>
      <c r="D1054" s="76">
        <v>3.8913764E7</v>
      </c>
      <c r="E1054" s="76" t="s">
        <v>15561</v>
      </c>
      <c r="F1054" s="76" t="s">
        <v>403</v>
      </c>
      <c r="G1054" s="76">
        <v>23598.0</v>
      </c>
      <c r="H1054" s="76" t="s">
        <v>1733</v>
      </c>
      <c r="I1054" s="76">
        <v>7755891.0</v>
      </c>
      <c r="J1054" s="76">
        <v>1.0</v>
      </c>
      <c r="K1054" s="76" t="s">
        <v>82</v>
      </c>
    </row>
    <row r="1055">
      <c r="A1055" s="95" t="s">
        <v>15564</v>
      </c>
      <c r="B1055" s="76">
        <v>2.6175113E7</v>
      </c>
      <c r="C1055" s="76" t="s">
        <v>1735</v>
      </c>
      <c r="D1055" s="76">
        <v>3.8913867E7</v>
      </c>
      <c r="E1055" s="76" t="s">
        <v>15565</v>
      </c>
      <c r="F1055" s="76" t="s">
        <v>401</v>
      </c>
      <c r="G1055" s="76">
        <v>24379.0</v>
      </c>
      <c r="H1055" s="76" t="s">
        <v>1779</v>
      </c>
      <c r="I1055" s="76">
        <v>7755891.0</v>
      </c>
      <c r="J1055" s="76">
        <v>1.0</v>
      </c>
      <c r="K1055" s="76" t="s">
        <v>82</v>
      </c>
    </row>
    <row r="1056">
      <c r="A1056" s="95" t="s">
        <v>15566</v>
      </c>
      <c r="B1056" s="76">
        <v>2.6175113E7</v>
      </c>
      <c r="C1056" s="76" t="s">
        <v>1732</v>
      </c>
      <c r="D1056" s="76">
        <v>3.8913867E7</v>
      </c>
      <c r="E1056" s="76" t="s">
        <v>15565</v>
      </c>
      <c r="F1056" s="76" t="s">
        <v>401</v>
      </c>
      <c r="G1056" s="76">
        <v>24379.0</v>
      </c>
      <c r="H1056" s="76" t="s">
        <v>1779</v>
      </c>
      <c r="I1056" s="76">
        <v>7755891.0</v>
      </c>
      <c r="J1056" s="76">
        <v>1.0</v>
      </c>
      <c r="K1056" s="76" t="s">
        <v>82</v>
      </c>
    </row>
    <row r="1057">
      <c r="A1057" s="95" t="s">
        <v>15567</v>
      </c>
      <c r="B1057" s="76">
        <v>2.6175113E7</v>
      </c>
      <c r="C1057" s="76" t="s">
        <v>1725</v>
      </c>
      <c r="D1057" s="76">
        <v>3.8913867E7</v>
      </c>
      <c r="E1057" s="76" t="s">
        <v>15565</v>
      </c>
      <c r="F1057" s="76" t="s">
        <v>401</v>
      </c>
      <c r="G1057" s="76">
        <v>24379.0</v>
      </c>
      <c r="H1057" s="76" t="s">
        <v>1779</v>
      </c>
      <c r="I1057" s="76">
        <v>7755891.0</v>
      </c>
      <c r="J1057" s="76">
        <v>1.0</v>
      </c>
      <c r="K1057" s="76" t="s">
        <v>82</v>
      </c>
    </row>
    <row r="1058">
      <c r="A1058" s="95" t="s">
        <v>15568</v>
      </c>
      <c r="B1058" s="76">
        <v>2.6175252E7</v>
      </c>
      <c r="C1058" s="76" t="s">
        <v>1735</v>
      </c>
      <c r="D1058" s="76">
        <v>3.8913999E7</v>
      </c>
      <c r="E1058" s="76" t="s">
        <v>15569</v>
      </c>
      <c r="F1058" s="76" t="s">
        <v>403</v>
      </c>
      <c r="G1058" s="76">
        <v>23598.0</v>
      </c>
      <c r="H1058" s="76" t="s">
        <v>1733</v>
      </c>
      <c r="I1058" s="76">
        <v>7743457.0</v>
      </c>
      <c r="J1058" s="76">
        <v>1.0</v>
      </c>
      <c r="K1058" s="76" t="s">
        <v>9</v>
      </c>
    </row>
    <row r="1059">
      <c r="A1059" s="95" t="s">
        <v>15570</v>
      </c>
      <c r="B1059" s="76">
        <v>2.6175252E7</v>
      </c>
      <c r="C1059" s="76" t="s">
        <v>1732</v>
      </c>
      <c r="D1059" s="76">
        <v>3.8913999E7</v>
      </c>
      <c r="E1059" s="76" t="s">
        <v>15569</v>
      </c>
      <c r="F1059" s="76" t="s">
        <v>403</v>
      </c>
      <c r="G1059" s="76">
        <v>23598.0</v>
      </c>
      <c r="H1059" s="76" t="s">
        <v>1733</v>
      </c>
      <c r="I1059" s="76">
        <v>7743457.0</v>
      </c>
      <c r="J1059" s="76">
        <v>1.0</v>
      </c>
      <c r="K1059" s="76" t="s">
        <v>9</v>
      </c>
    </row>
    <row r="1060">
      <c r="A1060" s="95" t="s">
        <v>15571</v>
      </c>
      <c r="B1060" s="76">
        <v>2.6175252E7</v>
      </c>
      <c r="C1060" s="76" t="s">
        <v>1725</v>
      </c>
      <c r="D1060" s="76">
        <v>3.8913999E7</v>
      </c>
      <c r="E1060" s="76" t="s">
        <v>15569</v>
      </c>
      <c r="F1060" s="76" t="s">
        <v>403</v>
      </c>
      <c r="G1060" s="76">
        <v>23598.0</v>
      </c>
      <c r="H1060" s="76" t="s">
        <v>1733</v>
      </c>
      <c r="I1060" s="76">
        <v>7743457.0</v>
      </c>
      <c r="J1060" s="76">
        <v>1.0</v>
      </c>
      <c r="K1060" s="76" t="s">
        <v>9</v>
      </c>
    </row>
    <row r="1061">
      <c r="A1061" s="95" t="s">
        <v>15572</v>
      </c>
      <c r="B1061" s="76">
        <v>2.617544E7</v>
      </c>
      <c r="C1061" s="76" t="s">
        <v>1735</v>
      </c>
      <c r="D1061" s="76">
        <v>3.8914221E7</v>
      </c>
      <c r="E1061" s="76" t="s">
        <v>15573</v>
      </c>
      <c r="F1061" s="76" t="s">
        <v>401</v>
      </c>
      <c r="G1061" s="76">
        <v>24379.0</v>
      </c>
      <c r="H1061" s="76" t="s">
        <v>1779</v>
      </c>
      <c r="I1061" s="76">
        <v>7743457.0</v>
      </c>
      <c r="J1061" s="76">
        <v>1.0</v>
      </c>
      <c r="K1061" s="76" t="s">
        <v>9</v>
      </c>
    </row>
    <row r="1062">
      <c r="A1062" s="95" t="s">
        <v>15574</v>
      </c>
      <c r="B1062" s="76">
        <v>2.617544E7</v>
      </c>
      <c r="C1062" s="76" t="s">
        <v>1732</v>
      </c>
      <c r="D1062" s="76">
        <v>3.8914221E7</v>
      </c>
      <c r="E1062" s="76" t="s">
        <v>15573</v>
      </c>
      <c r="F1062" s="76" t="s">
        <v>401</v>
      </c>
      <c r="G1062" s="76">
        <v>24379.0</v>
      </c>
      <c r="H1062" s="76" t="s">
        <v>1779</v>
      </c>
      <c r="I1062" s="76">
        <v>7743457.0</v>
      </c>
      <c r="J1062" s="76">
        <v>1.0</v>
      </c>
      <c r="K1062" s="76" t="s">
        <v>9</v>
      </c>
    </row>
    <row r="1063">
      <c r="A1063" s="95" t="s">
        <v>15575</v>
      </c>
      <c r="B1063" s="76">
        <v>2.617544E7</v>
      </c>
      <c r="C1063" s="76" t="s">
        <v>1725</v>
      </c>
      <c r="D1063" s="76">
        <v>3.8914221E7</v>
      </c>
      <c r="E1063" s="76" t="s">
        <v>15573</v>
      </c>
      <c r="F1063" s="76" t="s">
        <v>401</v>
      </c>
      <c r="G1063" s="76">
        <v>24379.0</v>
      </c>
      <c r="H1063" s="76" t="s">
        <v>1779</v>
      </c>
      <c r="I1063" s="76">
        <v>7743457.0</v>
      </c>
      <c r="J1063" s="76">
        <v>1.0</v>
      </c>
      <c r="K1063" s="76" t="s">
        <v>9</v>
      </c>
    </row>
    <row r="1064">
      <c r="A1064" s="95" t="s">
        <v>15576</v>
      </c>
      <c r="B1064" s="76">
        <v>2.6175849E7</v>
      </c>
      <c r="C1064" s="76" t="s">
        <v>1735</v>
      </c>
      <c r="D1064" s="76">
        <v>3.8914792E7</v>
      </c>
      <c r="E1064" s="76" t="s">
        <v>15577</v>
      </c>
      <c r="F1064" s="76" t="s">
        <v>401</v>
      </c>
      <c r="G1064" s="76">
        <v>24379.0</v>
      </c>
      <c r="H1064" s="76" t="s">
        <v>1779</v>
      </c>
      <c r="I1064" s="76">
        <v>7743457.0</v>
      </c>
      <c r="J1064" s="76">
        <v>1.0</v>
      </c>
      <c r="K1064" s="76" t="s">
        <v>9</v>
      </c>
    </row>
    <row r="1065">
      <c r="A1065" s="95" t="s">
        <v>15578</v>
      </c>
      <c r="B1065" s="76">
        <v>2.6175849E7</v>
      </c>
      <c r="C1065" s="76" t="s">
        <v>1732</v>
      </c>
      <c r="D1065" s="76">
        <v>3.8914792E7</v>
      </c>
      <c r="E1065" s="76" t="s">
        <v>15577</v>
      </c>
      <c r="F1065" s="76" t="s">
        <v>401</v>
      </c>
      <c r="G1065" s="76">
        <v>24379.0</v>
      </c>
      <c r="H1065" s="76" t="s">
        <v>1779</v>
      </c>
      <c r="I1065" s="76">
        <v>7743457.0</v>
      </c>
      <c r="J1065" s="76">
        <v>1.0</v>
      </c>
      <c r="K1065" s="76" t="s">
        <v>9</v>
      </c>
    </row>
    <row r="1066">
      <c r="A1066" s="95" t="s">
        <v>15579</v>
      </c>
      <c r="B1066" s="76">
        <v>2.6175849E7</v>
      </c>
      <c r="C1066" s="76" t="s">
        <v>1725</v>
      </c>
      <c r="D1066" s="76">
        <v>3.8914792E7</v>
      </c>
      <c r="E1066" s="76" t="s">
        <v>15577</v>
      </c>
      <c r="F1066" s="76" t="s">
        <v>401</v>
      </c>
      <c r="G1066" s="76">
        <v>24379.0</v>
      </c>
      <c r="H1066" s="76" t="s">
        <v>1779</v>
      </c>
      <c r="I1066" s="76">
        <v>7743457.0</v>
      </c>
      <c r="J1066" s="76">
        <v>1.0</v>
      </c>
      <c r="K1066" s="76" t="s">
        <v>9</v>
      </c>
    </row>
    <row r="1067">
      <c r="A1067" s="95" t="s">
        <v>15580</v>
      </c>
      <c r="B1067" s="76">
        <v>2.617588E7</v>
      </c>
      <c r="C1067" s="76" t="s">
        <v>1735</v>
      </c>
      <c r="D1067" s="76">
        <v>3.8914824E7</v>
      </c>
      <c r="E1067" s="76" t="s">
        <v>15581</v>
      </c>
      <c r="F1067" s="76" t="s">
        <v>401</v>
      </c>
      <c r="G1067" s="76">
        <v>24379.0</v>
      </c>
      <c r="H1067" s="76" t="s">
        <v>1779</v>
      </c>
      <c r="I1067" s="76">
        <v>7743457.0</v>
      </c>
      <c r="J1067" s="76">
        <v>1.0</v>
      </c>
      <c r="K1067" s="76" t="s">
        <v>9</v>
      </c>
    </row>
    <row r="1068">
      <c r="A1068" s="95" t="s">
        <v>15582</v>
      </c>
      <c r="B1068" s="76">
        <v>2.617588E7</v>
      </c>
      <c r="C1068" s="76" t="s">
        <v>1732</v>
      </c>
      <c r="D1068" s="76">
        <v>3.8914824E7</v>
      </c>
      <c r="E1068" s="76" t="s">
        <v>15581</v>
      </c>
      <c r="F1068" s="76" t="s">
        <v>401</v>
      </c>
      <c r="G1068" s="76">
        <v>24379.0</v>
      </c>
      <c r="H1068" s="76" t="s">
        <v>1779</v>
      </c>
      <c r="I1068" s="76">
        <v>7743457.0</v>
      </c>
      <c r="J1068" s="76">
        <v>1.0</v>
      </c>
      <c r="K1068" s="76" t="s">
        <v>9</v>
      </c>
    </row>
    <row r="1069">
      <c r="A1069" s="95" t="s">
        <v>15583</v>
      </c>
      <c r="B1069" s="76">
        <v>2.617588E7</v>
      </c>
      <c r="C1069" s="76" t="s">
        <v>1725</v>
      </c>
      <c r="D1069" s="76">
        <v>3.8914824E7</v>
      </c>
      <c r="E1069" s="76" t="s">
        <v>15581</v>
      </c>
      <c r="F1069" s="76" t="s">
        <v>401</v>
      </c>
      <c r="G1069" s="76">
        <v>24379.0</v>
      </c>
      <c r="H1069" s="76" t="s">
        <v>1779</v>
      </c>
      <c r="I1069" s="76">
        <v>7743457.0</v>
      </c>
      <c r="J1069" s="76">
        <v>1.0</v>
      </c>
      <c r="K1069" s="76" t="s">
        <v>9</v>
      </c>
    </row>
    <row r="1070">
      <c r="A1070" s="95" t="s">
        <v>15584</v>
      </c>
      <c r="B1070" s="76">
        <v>2.6176008E7</v>
      </c>
      <c r="C1070" s="76" t="s">
        <v>1735</v>
      </c>
      <c r="D1070" s="76">
        <v>3.8914968E7</v>
      </c>
      <c r="E1070" s="76" t="s">
        <v>4367</v>
      </c>
      <c r="F1070" s="76" t="s">
        <v>401</v>
      </c>
      <c r="G1070" s="76">
        <v>23598.0</v>
      </c>
      <c r="H1070" s="76" t="s">
        <v>1733</v>
      </c>
      <c r="I1070" s="76">
        <v>7743457.0</v>
      </c>
      <c r="J1070" s="76">
        <v>1.0</v>
      </c>
      <c r="K1070" s="76" t="s">
        <v>9</v>
      </c>
    </row>
    <row r="1071">
      <c r="A1071" s="95" t="s">
        <v>15585</v>
      </c>
      <c r="B1071" s="76">
        <v>2.6176008E7</v>
      </c>
      <c r="C1071" s="76" t="s">
        <v>1732</v>
      </c>
      <c r="D1071" s="76">
        <v>3.8914968E7</v>
      </c>
      <c r="E1071" s="76" t="s">
        <v>4367</v>
      </c>
      <c r="F1071" s="76" t="s">
        <v>401</v>
      </c>
      <c r="G1071" s="76">
        <v>23598.0</v>
      </c>
      <c r="H1071" s="76" t="s">
        <v>1733</v>
      </c>
      <c r="I1071" s="76">
        <v>7743457.0</v>
      </c>
      <c r="J1071" s="76">
        <v>1.0</v>
      </c>
      <c r="K1071" s="76" t="s">
        <v>9</v>
      </c>
    </row>
    <row r="1072">
      <c r="A1072" s="95" t="s">
        <v>15586</v>
      </c>
      <c r="B1072" s="76">
        <v>2.6176008E7</v>
      </c>
      <c r="C1072" s="76" t="s">
        <v>1725</v>
      </c>
      <c r="D1072" s="76">
        <v>3.8914968E7</v>
      </c>
      <c r="E1072" s="76" t="s">
        <v>4367</v>
      </c>
      <c r="F1072" s="76" t="s">
        <v>401</v>
      </c>
      <c r="G1072" s="76">
        <v>23598.0</v>
      </c>
      <c r="H1072" s="76" t="s">
        <v>1733</v>
      </c>
      <c r="I1072" s="76">
        <v>7743457.0</v>
      </c>
      <c r="J1072" s="76">
        <v>1.0</v>
      </c>
      <c r="K1072" s="76" t="s">
        <v>9</v>
      </c>
    </row>
    <row r="1073">
      <c r="A1073" s="95" t="s">
        <v>15587</v>
      </c>
      <c r="B1073" s="76">
        <v>2.6176104E7</v>
      </c>
      <c r="C1073" s="76" t="s">
        <v>1735</v>
      </c>
      <c r="D1073" s="76">
        <v>3.8915047E7</v>
      </c>
      <c r="E1073" s="76" t="s">
        <v>15588</v>
      </c>
      <c r="F1073" s="76" t="s">
        <v>401</v>
      </c>
      <c r="G1073" s="76">
        <v>24379.0</v>
      </c>
      <c r="H1073" s="76" t="s">
        <v>1779</v>
      </c>
      <c r="I1073" s="76">
        <v>7743457.0</v>
      </c>
      <c r="J1073" s="76">
        <v>1.0</v>
      </c>
      <c r="K1073" s="76" t="s">
        <v>9</v>
      </c>
    </row>
    <row r="1074">
      <c r="A1074" s="95" t="s">
        <v>15589</v>
      </c>
      <c r="B1074" s="76">
        <v>2.6176104E7</v>
      </c>
      <c r="C1074" s="76" t="s">
        <v>1732</v>
      </c>
      <c r="D1074" s="76">
        <v>3.8915047E7</v>
      </c>
      <c r="E1074" s="76" t="s">
        <v>15588</v>
      </c>
      <c r="F1074" s="76" t="s">
        <v>401</v>
      </c>
      <c r="G1074" s="76">
        <v>24379.0</v>
      </c>
      <c r="H1074" s="76" t="s">
        <v>1779</v>
      </c>
      <c r="I1074" s="76">
        <v>7743457.0</v>
      </c>
      <c r="J1074" s="76">
        <v>1.0</v>
      </c>
      <c r="K1074" s="76" t="s">
        <v>9</v>
      </c>
    </row>
    <row r="1075">
      <c r="A1075" s="95" t="s">
        <v>15590</v>
      </c>
      <c r="B1075" s="76">
        <v>2.6176104E7</v>
      </c>
      <c r="C1075" s="76" t="s">
        <v>1725</v>
      </c>
      <c r="D1075" s="76">
        <v>3.8915047E7</v>
      </c>
      <c r="E1075" s="76" t="s">
        <v>15588</v>
      </c>
      <c r="F1075" s="76" t="s">
        <v>401</v>
      </c>
      <c r="G1075" s="76">
        <v>24379.0</v>
      </c>
      <c r="H1075" s="76" t="s">
        <v>1779</v>
      </c>
      <c r="I1075" s="76">
        <v>7743457.0</v>
      </c>
      <c r="J1075" s="76">
        <v>1.0</v>
      </c>
      <c r="K1075" s="76" t="s">
        <v>9</v>
      </c>
    </row>
    <row r="1076">
      <c r="A1076" s="95" t="s">
        <v>15591</v>
      </c>
      <c r="B1076" s="76">
        <v>2.6176281E7</v>
      </c>
      <c r="C1076" s="76" t="s">
        <v>1735</v>
      </c>
      <c r="D1076" s="76">
        <v>3.8915364E7</v>
      </c>
      <c r="E1076" s="76" t="s">
        <v>15592</v>
      </c>
      <c r="F1076" s="76" t="s">
        <v>403</v>
      </c>
      <c r="G1076" s="76">
        <v>23598.0</v>
      </c>
      <c r="H1076" s="76" t="s">
        <v>1733</v>
      </c>
      <c r="I1076" s="76">
        <v>7755891.0</v>
      </c>
      <c r="J1076" s="76">
        <v>1.0</v>
      </c>
      <c r="K1076" s="76" t="s">
        <v>82</v>
      </c>
    </row>
    <row r="1077">
      <c r="A1077" s="95" t="s">
        <v>15593</v>
      </c>
      <c r="B1077" s="76">
        <v>2.6176281E7</v>
      </c>
      <c r="C1077" s="76" t="s">
        <v>1732</v>
      </c>
      <c r="D1077" s="76">
        <v>3.8915364E7</v>
      </c>
      <c r="E1077" s="76" t="s">
        <v>15592</v>
      </c>
      <c r="F1077" s="76" t="s">
        <v>403</v>
      </c>
      <c r="G1077" s="76">
        <v>23598.0</v>
      </c>
      <c r="H1077" s="76" t="s">
        <v>1733</v>
      </c>
      <c r="I1077" s="76">
        <v>7755891.0</v>
      </c>
      <c r="J1077" s="76">
        <v>1.0</v>
      </c>
      <c r="K1077" s="76" t="s">
        <v>82</v>
      </c>
    </row>
    <row r="1078">
      <c r="A1078" s="95" t="s">
        <v>15594</v>
      </c>
      <c r="B1078" s="76">
        <v>2.6176281E7</v>
      </c>
      <c r="C1078" s="76" t="s">
        <v>1725</v>
      </c>
      <c r="D1078" s="76">
        <v>3.8915364E7</v>
      </c>
      <c r="E1078" s="76" t="s">
        <v>15592</v>
      </c>
      <c r="F1078" s="76" t="s">
        <v>403</v>
      </c>
      <c r="G1078" s="76">
        <v>23598.0</v>
      </c>
      <c r="H1078" s="76" t="s">
        <v>1733</v>
      </c>
      <c r="I1078" s="76">
        <v>7755891.0</v>
      </c>
      <c r="J1078" s="76">
        <v>1.0</v>
      </c>
      <c r="K1078" s="76" t="s">
        <v>82</v>
      </c>
    </row>
    <row r="1079">
      <c r="A1079" s="95" t="s">
        <v>15595</v>
      </c>
      <c r="B1079" s="76">
        <v>2.6176522E7</v>
      </c>
      <c r="C1079" s="76" t="s">
        <v>1735</v>
      </c>
      <c r="D1079" s="76">
        <v>3.8915659E7</v>
      </c>
      <c r="E1079" s="76" t="s">
        <v>4064</v>
      </c>
      <c r="F1079" s="76" t="s">
        <v>401</v>
      </c>
      <c r="G1079" s="76">
        <v>24379.0</v>
      </c>
      <c r="H1079" s="76" t="s">
        <v>1779</v>
      </c>
      <c r="I1079" s="76">
        <v>7743457.0</v>
      </c>
      <c r="J1079" s="76">
        <v>1.0</v>
      </c>
      <c r="K1079" s="76" t="s">
        <v>9</v>
      </c>
    </row>
    <row r="1080">
      <c r="A1080" s="95" t="s">
        <v>15596</v>
      </c>
      <c r="B1080" s="76">
        <v>2.6176522E7</v>
      </c>
      <c r="C1080" s="76" t="s">
        <v>1732</v>
      </c>
      <c r="D1080" s="76">
        <v>3.8915659E7</v>
      </c>
      <c r="E1080" s="76" t="s">
        <v>4064</v>
      </c>
      <c r="F1080" s="76" t="s">
        <v>401</v>
      </c>
      <c r="G1080" s="76">
        <v>24379.0</v>
      </c>
      <c r="H1080" s="76" t="s">
        <v>1779</v>
      </c>
      <c r="I1080" s="76">
        <v>7743457.0</v>
      </c>
      <c r="J1080" s="76">
        <v>1.0</v>
      </c>
      <c r="K1080" s="76" t="s">
        <v>9</v>
      </c>
    </row>
    <row r="1081">
      <c r="A1081" s="95" t="s">
        <v>15597</v>
      </c>
      <c r="B1081" s="76">
        <v>2.6176522E7</v>
      </c>
      <c r="C1081" s="76" t="s">
        <v>1725</v>
      </c>
      <c r="D1081" s="76">
        <v>3.8915659E7</v>
      </c>
      <c r="E1081" s="76" t="s">
        <v>4064</v>
      </c>
      <c r="F1081" s="76" t="s">
        <v>401</v>
      </c>
      <c r="G1081" s="76">
        <v>24379.0</v>
      </c>
      <c r="H1081" s="76" t="s">
        <v>1779</v>
      </c>
      <c r="I1081" s="76">
        <v>7743457.0</v>
      </c>
      <c r="J1081" s="76">
        <v>1.0</v>
      </c>
      <c r="K1081" s="76" t="s">
        <v>9</v>
      </c>
    </row>
    <row r="1082">
      <c r="A1082" s="95" t="s">
        <v>15598</v>
      </c>
      <c r="B1082" s="76">
        <v>2.6176534E7</v>
      </c>
      <c r="C1082" s="76" t="s">
        <v>1735</v>
      </c>
      <c r="D1082" s="76">
        <v>3.8915674E7</v>
      </c>
      <c r="E1082" s="76" t="s">
        <v>8251</v>
      </c>
      <c r="F1082" s="76" t="s">
        <v>401</v>
      </c>
      <c r="G1082" s="76">
        <v>24379.0</v>
      </c>
      <c r="H1082" s="76" t="s">
        <v>1779</v>
      </c>
      <c r="I1082" s="76">
        <v>7755891.0</v>
      </c>
      <c r="J1082" s="76">
        <v>1.0</v>
      </c>
      <c r="K1082" s="76" t="s">
        <v>82</v>
      </c>
    </row>
    <row r="1083">
      <c r="A1083" s="95" t="s">
        <v>15599</v>
      </c>
      <c r="B1083" s="76">
        <v>2.6176534E7</v>
      </c>
      <c r="C1083" s="76" t="s">
        <v>1732</v>
      </c>
      <c r="D1083" s="76">
        <v>3.8915674E7</v>
      </c>
      <c r="E1083" s="76" t="s">
        <v>8251</v>
      </c>
      <c r="F1083" s="76" t="s">
        <v>401</v>
      </c>
      <c r="G1083" s="76">
        <v>24379.0</v>
      </c>
      <c r="H1083" s="76" t="s">
        <v>1779</v>
      </c>
      <c r="I1083" s="76">
        <v>7755891.0</v>
      </c>
      <c r="J1083" s="76">
        <v>1.0</v>
      </c>
      <c r="K1083" s="76" t="s">
        <v>82</v>
      </c>
    </row>
    <row r="1084">
      <c r="A1084" s="95" t="s">
        <v>15600</v>
      </c>
      <c r="B1084" s="76">
        <v>2.6176534E7</v>
      </c>
      <c r="C1084" s="76" t="s">
        <v>1725</v>
      </c>
      <c r="D1084" s="76">
        <v>3.8915674E7</v>
      </c>
      <c r="E1084" s="76" t="s">
        <v>8251</v>
      </c>
      <c r="F1084" s="76" t="s">
        <v>401</v>
      </c>
      <c r="G1084" s="76">
        <v>24379.0</v>
      </c>
      <c r="H1084" s="76" t="s">
        <v>1779</v>
      </c>
      <c r="I1084" s="76">
        <v>7755891.0</v>
      </c>
      <c r="J1084" s="76">
        <v>1.0</v>
      </c>
      <c r="K1084" s="76" t="s">
        <v>82</v>
      </c>
    </row>
    <row r="1085">
      <c r="A1085" s="95" t="s">
        <v>15601</v>
      </c>
      <c r="B1085" s="76">
        <v>2.6176536E7</v>
      </c>
      <c r="C1085" s="76" t="s">
        <v>1735</v>
      </c>
      <c r="D1085" s="76">
        <v>3.8915676E7</v>
      </c>
      <c r="E1085" s="76" t="s">
        <v>6369</v>
      </c>
      <c r="F1085" s="76" t="s">
        <v>513</v>
      </c>
      <c r="G1085" s="76">
        <v>23598.0</v>
      </c>
      <c r="H1085" s="76" t="s">
        <v>1733</v>
      </c>
      <c r="I1085" s="76">
        <v>7743457.0</v>
      </c>
      <c r="J1085" s="76">
        <v>1.0</v>
      </c>
      <c r="K1085" s="76" t="s">
        <v>9</v>
      </c>
    </row>
    <row r="1086">
      <c r="A1086" s="95" t="s">
        <v>15602</v>
      </c>
      <c r="B1086" s="76">
        <v>2.6176536E7</v>
      </c>
      <c r="C1086" s="76" t="s">
        <v>1732</v>
      </c>
      <c r="D1086" s="76">
        <v>3.8915676E7</v>
      </c>
      <c r="E1086" s="76" t="s">
        <v>6369</v>
      </c>
      <c r="F1086" s="76" t="s">
        <v>513</v>
      </c>
      <c r="G1086" s="76">
        <v>23598.0</v>
      </c>
      <c r="H1086" s="76" t="s">
        <v>1733</v>
      </c>
      <c r="I1086" s="76">
        <v>7743457.0</v>
      </c>
      <c r="J1086" s="76">
        <v>1.0</v>
      </c>
      <c r="K1086" s="76" t="s">
        <v>9</v>
      </c>
    </row>
    <row r="1087">
      <c r="A1087" s="95" t="s">
        <v>15603</v>
      </c>
      <c r="B1087" s="76">
        <v>2.6176536E7</v>
      </c>
      <c r="C1087" s="76" t="s">
        <v>1725</v>
      </c>
      <c r="D1087" s="76">
        <v>3.8915676E7</v>
      </c>
      <c r="E1087" s="76" t="s">
        <v>6369</v>
      </c>
      <c r="F1087" s="76" t="s">
        <v>513</v>
      </c>
      <c r="G1087" s="76">
        <v>23598.0</v>
      </c>
      <c r="H1087" s="76" t="s">
        <v>1733</v>
      </c>
      <c r="I1087" s="76">
        <v>7743457.0</v>
      </c>
      <c r="J1087" s="76">
        <v>1.0</v>
      </c>
      <c r="K1087" s="76" t="s">
        <v>9</v>
      </c>
    </row>
    <row r="1088">
      <c r="A1088" s="95" t="s">
        <v>15604</v>
      </c>
      <c r="B1088" s="76">
        <v>2.617656E7</v>
      </c>
      <c r="C1088" s="76" t="s">
        <v>1735</v>
      </c>
      <c r="D1088" s="76">
        <v>3.8915697E7</v>
      </c>
      <c r="E1088" s="76" t="s">
        <v>15605</v>
      </c>
      <c r="F1088" s="76" t="s">
        <v>401</v>
      </c>
      <c r="G1088" s="76">
        <v>24379.0</v>
      </c>
      <c r="H1088" s="76" t="s">
        <v>1779</v>
      </c>
      <c r="I1088" s="76">
        <v>7743457.0</v>
      </c>
      <c r="J1088" s="76">
        <v>1.0</v>
      </c>
      <c r="K1088" s="76" t="s">
        <v>9</v>
      </c>
    </row>
    <row r="1089">
      <c r="A1089" s="95" t="s">
        <v>15606</v>
      </c>
      <c r="B1089" s="76">
        <v>2.617656E7</v>
      </c>
      <c r="C1089" s="76" t="s">
        <v>1732</v>
      </c>
      <c r="D1089" s="76">
        <v>3.8915697E7</v>
      </c>
      <c r="E1089" s="76" t="s">
        <v>15605</v>
      </c>
      <c r="F1089" s="76" t="s">
        <v>401</v>
      </c>
      <c r="G1089" s="76">
        <v>24379.0</v>
      </c>
      <c r="H1089" s="76" t="s">
        <v>1779</v>
      </c>
      <c r="I1089" s="76">
        <v>7743457.0</v>
      </c>
      <c r="J1089" s="76">
        <v>1.0</v>
      </c>
      <c r="K1089" s="76" t="s">
        <v>9</v>
      </c>
    </row>
    <row r="1090">
      <c r="A1090" s="95" t="s">
        <v>15607</v>
      </c>
      <c r="B1090" s="76">
        <v>2.617656E7</v>
      </c>
      <c r="C1090" s="76" t="s">
        <v>1725</v>
      </c>
      <c r="D1090" s="76">
        <v>3.8915697E7</v>
      </c>
      <c r="E1090" s="76" t="s">
        <v>15605</v>
      </c>
      <c r="F1090" s="76" t="s">
        <v>401</v>
      </c>
      <c r="G1090" s="76">
        <v>24379.0</v>
      </c>
      <c r="H1090" s="76" t="s">
        <v>1779</v>
      </c>
      <c r="I1090" s="76">
        <v>7743457.0</v>
      </c>
      <c r="J1090" s="76">
        <v>1.0</v>
      </c>
      <c r="K1090" s="76" t="s">
        <v>9</v>
      </c>
    </row>
    <row r="1091">
      <c r="A1091" s="95" t="s">
        <v>15608</v>
      </c>
      <c r="B1091" s="76">
        <v>2.6176654E7</v>
      </c>
      <c r="C1091" s="76" t="s">
        <v>1735</v>
      </c>
      <c r="D1091" s="76">
        <v>3.8915773E7</v>
      </c>
      <c r="E1091" s="76" t="s">
        <v>15609</v>
      </c>
      <c r="F1091" s="76" t="s">
        <v>513</v>
      </c>
      <c r="G1091" s="76">
        <v>23598.0</v>
      </c>
      <c r="H1091" s="76" t="s">
        <v>1733</v>
      </c>
      <c r="I1091" s="76">
        <v>7743457.0</v>
      </c>
      <c r="J1091" s="76">
        <v>1.0</v>
      </c>
      <c r="K1091" s="76" t="s">
        <v>9</v>
      </c>
    </row>
    <row r="1092">
      <c r="A1092" s="95" t="s">
        <v>15610</v>
      </c>
      <c r="B1092" s="76">
        <v>2.6176654E7</v>
      </c>
      <c r="C1092" s="76" t="s">
        <v>1732</v>
      </c>
      <c r="D1092" s="76">
        <v>3.8915773E7</v>
      </c>
      <c r="E1092" s="76" t="s">
        <v>15609</v>
      </c>
      <c r="F1092" s="76" t="s">
        <v>513</v>
      </c>
      <c r="G1092" s="76">
        <v>23598.0</v>
      </c>
      <c r="H1092" s="76" t="s">
        <v>1733</v>
      </c>
      <c r="I1092" s="76">
        <v>7743457.0</v>
      </c>
      <c r="J1092" s="76">
        <v>1.0</v>
      </c>
      <c r="K1092" s="76" t="s">
        <v>9</v>
      </c>
    </row>
    <row r="1093">
      <c r="A1093" s="95" t="s">
        <v>15611</v>
      </c>
      <c r="B1093" s="76">
        <v>2.6176654E7</v>
      </c>
      <c r="C1093" s="76" t="s">
        <v>1725</v>
      </c>
      <c r="D1093" s="76">
        <v>3.8915773E7</v>
      </c>
      <c r="E1093" s="76" t="s">
        <v>15609</v>
      </c>
      <c r="F1093" s="76" t="s">
        <v>513</v>
      </c>
      <c r="G1093" s="76">
        <v>23598.0</v>
      </c>
      <c r="H1093" s="76" t="s">
        <v>1733</v>
      </c>
      <c r="I1093" s="76">
        <v>7743457.0</v>
      </c>
      <c r="J1093" s="76">
        <v>1.0</v>
      </c>
      <c r="K1093" s="76" t="s">
        <v>9</v>
      </c>
    </row>
    <row r="1094">
      <c r="A1094" s="95" t="s">
        <v>15612</v>
      </c>
      <c r="B1094" s="76">
        <v>2.6176662E7</v>
      </c>
      <c r="C1094" s="76" t="s">
        <v>1735</v>
      </c>
      <c r="D1094" s="76">
        <v>3.8915782E7</v>
      </c>
      <c r="E1094" s="76" t="s">
        <v>15613</v>
      </c>
      <c r="F1094" s="76" t="s">
        <v>401</v>
      </c>
      <c r="G1094" s="76">
        <v>24379.0</v>
      </c>
      <c r="H1094" s="76" t="s">
        <v>1779</v>
      </c>
      <c r="I1094" s="76">
        <v>7743457.0</v>
      </c>
      <c r="J1094" s="76">
        <v>1.0</v>
      </c>
      <c r="K1094" s="76" t="s">
        <v>9</v>
      </c>
    </row>
    <row r="1095">
      <c r="A1095" s="95" t="s">
        <v>15614</v>
      </c>
      <c r="B1095" s="76">
        <v>2.6176662E7</v>
      </c>
      <c r="C1095" s="76" t="s">
        <v>1732</v>
      </c>
      <c r="D1095" s="76">
        <v>3.8915782E7</v>
      </c>
      <c r="E1095" s="76" t="s">
        <v>15613</v>
      </c>
      <c r="F1095" s="76" t="s">
        <v>401</v>
      </c>
      <c r="G1095" s="76">
        <v>24379.0</v>
      </c>
      <c r="H1095" s="76" t="s">
        <v>1779</v>
      </c>
      <c r="I1095" s="76">
        <v>7743457.0</v>
      </c>
      <c r="J1095" s="76">
        <v>1.0</v>
      </c>
      <c r="K1095" s="76" t="s">
        <v>9</v>
      </c>
    </row>
    <row r="1096">
      <c r="A1096" s="95" t="s">
        <v>15615</v>
      </c>
      <c r="B1096" s="76">
        <v>2.6176662E7</v>
      </c>
      <c r="C1096" s="76" t="s">
        <v>1725</v>
      </c>
      <c r="D1096" s="76">
        <v>3.8915782E7</v>
      </c>
      <c r="E1096" s="76" t="s">
        <v>15613</v>
      </c>
      <c r="F1096" s="76" t="s">
        <v>401</v>
      </c>
      <c r="G1096" s="76">
        <v>24379.0</v>
      </c>
      <c r="H1096" s="76" t="s">
        <v>1779</v>
      </c>
      <c r="I1096" s="76">
        <v>7743457.0</v>
      </c>
      <c r="J1096" s="76">
        <v>1.0</v>
      </c>
      <c r="K1096" s="76" t="s">
        <v>9</v>
      </c>
    </row>
    <row r="1097">
      <c r="A1097" s="95" t="s">
        <v>15616</v>
      </c>
      <c r="B1097" s="76">
        <v>2.6176679E7</v>
      </c>
      <c r="C1097" s="76" t="s">
        <v>1735</v>
      </c>
      <c r="D1097" s="76">
        <v>3.8915788E7</v>
      </c>
      <c r="E1097" s="76" t="s">
        <v>15617</v>
      </c>
      <c r="F1097" s="76" t="s">
        <v>513</v>
      </c>
      <c r="G1097" s="76">
        <v>23600.0</v>
      </c>
      <c r="H1097" s="76" t="s">
        <v>1742</v>
      </c>
      <c r="I1097" s="76">
        <v>7743457.0</v>
      </c>
      <c r="J1097" s="76">
        <v>1.0</v>
      </c>
      <c r="K1097" s="76" t="s">
        <v>9</v>
      </c>
    </row>
    <row r="1098">
      <c r="A1098" s="95" t="s">
        <v>15618</v>
      </c>
      <c r="B1098" s="76">
        <v>2.6176679E7</v>
      </c>
      <c r="C1098" s="76" t="s">
        <v>1732</v>
      </c>
      <c r="D1098" s="76">
        <v>3.8915788E7</v>
      </c>
      <c r="E1098" s="76" t="s">
        <v>15617</v>
      </c>
      <c r="F1098" s="76" t="s">
        <v>513</v>
      </c>
      <c r="G1098" s="76">
        <v>23600.0</v>
      </c>
      <c r="H1098" s="76" t="s">
        <v>1742</v>
      </c>
      <c r="I1098" s="76">
        <v>7743457.0</v>
      </c>
      <c r="J1098" s="76">
        <v>1.0</v>
      </c>
      <c r="K1098" s="76" t="s">
        <v>9</v>
      </c>
    </row>
    <row r="1099">
      <c r="A1099" s="95" t="s">
        <v>15619</v>
      </c>
      <c r="B1099" s="76">
        <v>2.6176679E7</v>
      </c>
      <c r="C1099" s="76" t="s">
        <v>1725</v>
      </c>
      <c r="D1099" s="76">
        <v>3.8915788E7</v>
      </c>
      <c r="E1099" s="76" t="s">
        <v>15617</v>
      </c>
      <c r="F1099" s="76" t="s">
        <v>513</v>
      </c>
      <c r="G1099" s="76">
        <v>23600.0</v>
      </c>
      <c r="H1099" s="76" t="s">
        <v>1742</v>
      </c>
      <c r="I1099" s="76">
        <v>7743457.0</v>
      </c>
      <c r="J1099" s="76">
        <v>1.0</v>
      </c>
      <c r="K1099" s="76" t="s">
        <v>9</v>
      </c>
    </row>
    <row r="1100">
      <c r="A1100" s="95" t="s">
        <v>15620</v>
      </c>
      <c r="B1100" s="76">
        <v>2.6176697E7</v>
      </c>
      <c r="C1100" s="76" t="s">
        <v>1735</v>
      </c>
      <c r="D1100" s="76">
        <v>3.8915802E7</v>
      </c>
      <c r="E1100" s="76" t="s">
        <v>15621</v>
      </c>
      <c r="F1100" s="76" t="s">
        <v>513</v>
      </c>
      <c r="G1100" s="76">
        <v>23598.0</v>
      </c>
      <c r="H1100" s="76" t="s">
        <v>1733</v>
      </c>
      <c r="I1100" s="76">
        <v>7743457.0</v>
      </c>
      <c r="J1100" s="76">
        <v>1.0</v>
      </c>
      <c r="K1100" s="76" t="s">
        <v>9</v>
      </c>
    </row>
    <row r="1101">
      <c r="A1101" s="95" t="s">
        <v>15622</v>
      </c>
      <c r="B1101" s="76">
        <v>2.6176697E7</v>
      </c>
      <c r="C1101" s="76" t="s">
        <v>1732</v>
      </c>
      <c r="D1101" s="76">
        <v>3.8915802E7</v>
      </c>
      <c r="E1101" s="76" t="s">
        <v>15621</v>
      </c>
      <c r="F1101" s="76" t="s">
        <v>513</v>
      </c>
      <c r="G1101" s="76">
        <v>23598.0</v>
      </c>
      <c r="H1101" s="76" t="s">
        <v>1733</v>
      </c>
      <c r="I1101" s="76">
        <v>7743457.0</v>
      </c>
      <c r="J1101" s="76">
        <v>1.0</v>
      </c>
      <c r="K1101" s="76" t="s">
        <v>9</v>
      </c>
    </row>
    <row r="1102">
      <c r="A1102" s="95" t="s">
        <v>15623</v>
      </c>
      <c r="B1102" s="76">
        <v>2.6176697E7</v>
      </c>
      <c r="C1102" s="76" t="s">
        <v>1725</v>
      </c>
      <c r="D1102" s="76">
        <v>3.8915802E7</v>
      </c>
      <c r="E1102" s="76" t="s">
        <v>15621</v>
      </c>
      <c r="F1102" s="76" t="s">
        <v>513</v>
      </c>
      <c r="G1102" s="76">
        <v>23598.0</v>
      </c>
      <c r="H1102" s="76" t="s">
        <v>1733</v>
      </c>
      <c r="I1102" s="76">
        <v>7743457.0</v>
      </c>
      <c r="J1102" s="76">
        <v>1.0</v>
      </c>
      <c r="K1102" s="76" t="s">
        <v>9</v>
      </c>
    </row>
    <row r="1103">
      <c r="A1103" s="95" t="s">
        <v>15624</v>
      </c>
      <c r="B1103" s="76">
        <v>2.6176744E7</v>
      </c>
      <c r="C1103" s="76" t="s">
        <v>1735</v>
      </c>
      <c r="D1103" s="76">
        <v>3.8915892E7</v>
      </c>
      <c r="E1103" s="76" t="s">
        <v>15625</v>
      </c>
      <c r="F1103" s="76" t="s">
        <v>401</v>
      </c>
      <c r="G1103" s="76">
        <v>23600.0</v>
      </c>
      <c r="H1103" s="76" t="s">
        <v>1742</v>
      </c>
      <c r="I1103" s="76">
        <v>7743457.0</v>
      </c>
      <c r="J1103" s="76">
        <v>1.0</v>
      </c>
      <c r="K1103" s="76" t="s">
        <v>9</v>
      </c>
    </row>
    <row r="1104">
      <c r="A1104" s="95" t="s">
        <v>15626</v>
      </c>
      <c r="B1104" s="76">
        <v>2.6176744E7</v>
      </c>
      <c r="C1104" s="76" t="s">
        <v>1732</v>
      </c>
      <c r="D1104" s="76">
        <v>3.8915892E7</v>
      </c>
      <c r="E1104" s="76" t="s">
        <v>15625</v>
      </c>
      <c r="F1104" s="76" t="s">
        <v>401</v>
      </c>
      <c r="G1104" s="76">
        <v>23600.0</v>
      </c>
      <c r="H1104" s="76" t="s">
        <v>1742</v>
      </c>
      <c r="I1104" s="76">
        <v>7743457.0</v>
      </c>
      <c r="J1104" s="76">
        <v>1.0</v>
      </c>
      <c r="K1104" s="76" t="s">
        <v>9</v>
      </c>
    </row>
    <row r="1105">
      <c r="A1105" s="95" t="s">
        <v>15627</v>
      </c>
      <c r="B1105" s="76">
        <v>2.6176744E7</v>
      </c>
      <c r="C1105" s="76" t="s">
        <v>1725</v>
      </c>
      <c r="D1105" s="76">
        <v>3.8915892E7</v>
      </c>
      <c r="E1105" s="76" t="s">
        <v>15625</v>
      </c>
      <c r="F1105" s="76" t="s">
        <v>401</v>
      </c>
      <c r="G1105" s="76">
        <v>23600.0</v>
      </c>
      <c r="H1105" s="76" t="s">
        <v>1742</v>
      </c>
      <c r="I1105" s="76">
        <v>7743457.0</v>
      </c>
      <c r="J1105" s="76">
        <v>1.0</v>
      </c>
      <c r="K1105" s="76" t="s">
        <v>9</v>
      </c>
    </row>
    <row r="1106">
      <c r="A1106" s="95" t="s">
        <v>15628</v>
      </c>
      <c r="B1106" s="76">
        <v>2.6176948E7</v>
      </c>
      <c r="C1106" s="76" t="s">
        <v>1735</v>
      </c>
      <c r="D1106" s="76">
        <v>3.8916115E7</v>
      </c>
      <c r="E1106" s="76" t="s">
        <v>15629</v>
      </c>
      <c r="F1106" s="76" t="s">
        <v>401</v>
      </c>
      <c r="G1106" s="76">
        <v>23600.0</v>
      </c>
      <c r="H1106" s="76" t="s">
        <v>1742</v>
      </c>
      <c r="I1106" s="76">
        <v>7743457.0</v>
      </c>
      <c r="J1106" s="76">
        <v>1.0</v>
      </c>
      <c r="K1106" s="76" t="s">
        <v>9</v>
      </c>
    </row>
    <row r="1107">
      <c r="A1107" s="95" t="s">
        <v>15630</v>
      </c>
      <c r="B1107" s="76">
        <v>2.6176948E7</v>
      </c>
      <c r="C1107" s="76" t="s">
        <v>1732</v>
      </c>
      <c r="D1107" s="76">
        <v>3.8916115E7</v>
      </c>
      <c r="E1107" s="76" t="s">
        <v>15629</v>
      </c>
      <c r="F1107" s="76" t="s">
        <v>401</v>
      </c>
      <c r="G1107" s="76">
        <v>23600.0</v>
      </c>
      <c r="H1107" s="76" t="s">
        <v>1742</v>
      </c>
      <c r="I1107" s="76">
        <v>7743457.0</v>
      </c>
      <c r="J1107" s="76">
        <v>1.0</v>
      </c>
      <c r="K1107" s="76" t="s">
        <v>9</v>
      </c>
    </row>
    <row r="1108">
      <c r="A1108" s="95" t="s">
        <v>15631</v>
      </c>
      <c r="B1108" s="76">
        <v>2.6176948E7</v>
      </c>
      <c r="C1108" s="76" t="s">
        <v>1725</v>
      </c>
      <c r="D1108" s="76">
        <v>3.8916115E7</v>
      </c>
      <c r="E1108" s="76" t="s">
        <v>15629</v>
      </c>
      <c r="F1108" s="76" t="s">
        <v>401</v>
      </c>
      <c r="G1108" s="76">
        <v>23600.0</v>
      </c>
      <c r="H1108" s="76" t="s">
        <v>1742</v>
      </c>
      <c r="I1108" s="76">
        <v>7743457.0</v>
      </c>
      <c r="J1108" s="76">
        <v>1.0</v>
      </c>
      <c r="K1108" s="76" t="s">
        <v>9</v>
      </c>
    </row>
    <row r="1109">
      <c r="A1109" s="95" t="s">
        <v>15632</v>
      </c>
      <c r="B1109" s="76">
        <v>2.6177664E7</v>
      </c>
      <c r="C1109" s="76" t="s">
        <v>1735</v>
      </c>
      <c r="D1109" s="76">
        <v>3.8917017E7</v>
      </c>
      <c r="E1109" s="76" t="s">
        <v>15347</v>
      </c>
      <c r="F1109" s="76" t="s">
        <v>513</v>
      </c>
      <c r="G1109" s="76">
        <v>23598.0</v>
      </c>
      <c r="H1109" s="76" t="s">
        <v>1733</v>
      </c>
      <c r="I1109" s="76">
        <v>7743457.0</v>
      </c>
      <c r="J1109" s="76">
        <v>1.0</v>
      </c>
      <c r="K1109" s="76" t="s">
        <v>9</v>
      </c>
    </row>
    <row r="1110">
      <c r="A1110" s="95" t="s">
        <v>15633</v>
      </c>
      <c r="B1110" s="76">
        <v>2.6177664E7</v>
      </c>
      <c r="C1110" s="76" t="s">
        <v>1732</v>
      </c>
      <c r="D1110" s="76">
        <v>3.8917017E7</v>
      </c>
      <c r="E1110" s="76" t="s">
        <v>15347</v>
      </c>
      <c r="F1110" s="76" t="s">
        <v>513</v>
      </c>
      <c r="G1110" s="76">
        <v>23598.0</v>
      </c>
      <c r="H1110" s="76" t="s">
        <v>1733</v>
      </c>
      <c r="I1110" s="76">
        <v>7743457.0</v>
      </c>
      <c r="J1110" s="76">
        <v>1.0</v>
      </c>
      <c r="K1110" s="76" t="s">
        <v>9</v>
      </c>
    </row>
    <row r="1111">
      <c r="A1111" s="95" t="s">
        <v>15634</v>
      </c>
      <c r="B1111" s="76">
        <v>2.6177664E7</v>
      </c>
      <c r="C1111" s="76" t="s">
        <v>1725</v>
      </c>
      <c r="D1111" s="76">
        <v>3.8917017E7</v>
      </c>
      <c r="E1111" s="76" t="s">
        <v>15347</v>
      </c>
      <c r="F1111" s="76" t="s">
        <v>513</v>
      </c>
      <c r="G1111" s="76">
        <v>23598.0</v>
      </c>
      <c r="H1111" s="76" t="s">
        <v>1733</v>
      </c>
      <c r="I1111" s="76">
        <v>7743457.0</v>
      </c>
      <c r="J1111" s="76">
        <v>1.0</v>
      </c>
      <c r="K1111" s="76" t="s">
        <v>9</v>
      </c>
    </row>
    <row r="1112">
      <c r="A1112" s="95" t="s">
        <v>15635</v>
      </c>
      <c r="B1112" s="76">
        <v>2.6177781E7</v>
      </c>
      <c r="C1112" s="76" t="s">
        <v>1735</v>
      </c>
      <c r="D1112" s="76">
        <v>3.8917189E7</v>
      </c>
      <c r="E1112" s="76" t="s">
        <v>10053</v>
      </c>
      <c r="F1112" s="76" t="s">
        <v>15636</v>
      </c>
      <c r="G1112" s="76">
        <v>23598.0</v>
      </c>
      <c r="H1112" s="76" t="s">
        <v>1733</v>
      </c>
      <c r="I1112" s="76">
        <v>7755891.0</v>
      </c>
      <c r="J1112" s="76">
        <v>1.0</v>
      </c>
      <c r="K1112" s="76" t="s">
        <v>82</v>
      </c>
    </row>
    <row r="1113">
      <c r="A1113" s="95" t="s">
        <v>15637</v>
      </c>
      <c r="B1113" s="76">
        <v>2.6177781E7</v>
      </c>
      <c r="C1113" s="76" t="s">
        <v>1732</v>
      </c>
      <c r="D1113" s="76">
        <v>3.8917189E7</v>
      </c>
      <c r="E1113" s="76" t="s">
        <v>10053</v>
      </c>
      <c r="F1113" s="76" t="s">
        <v>15636</v>
      </c>
      <c r="G1113" s="76">
        <v>23598.0</v>
      </c>
      <c r="H1113" s="76" t="s">
        <v>1733</v>
      </c>
      <c r="I1113" s="76">
        <v>7755891.0</v>
      </c>
      <c r="J1113" s="76">
        <v>1.0</v>
      </c>
      <c r="K1113" s="76" t="s">
        <v>82</v>
      </c>
    </row>
    <row r="1114">
      <c r="A1114" s="95" t="s">
        <v>15638</v>
      </c>
      <c r="B1114" s="76">
        <v>2.6177781E7</v>
      </c>
      <c r="C1114" s="76" t="s">
        <v>1725</v>
      </c>
      <c r="D1114" s="76">
        <v>3.8917189E7</v>
      </c>
      <c r="E1114" s="76" t="s">
        <v>10053</v>
      </c>
      <c r="F1114" s="76" t="s">
        <v>15636</v>
      </c>
      <c r="G1114" s="76">
        <v>23598.0</v>
      </c>
      <c r="H1114" s="76" t="s">
        <v>1733</v>
      </c>
      <c r="I1114" s="76">
        <v>7755891.0</v>
      </c>
      <c r="J1114" s="76">
        <v>1.0</v>
      </c>
      <c r="K1114" s="76" t="s">
        <v>82</v>
      </c>
    </row>
    <row r="1115">
      <c r="A1115" s="95" t="s">
        <v>15639</v>
      </c>
      <c r="B1115" s="76">
        <v>2.6177815E7</v>
      </c>
      <c r="C1115" s="76" t="s">
        <v>1735</v>
      </c>
      <c r="D1115" s="76">
        <v>3.8917237E7</v>
      </c>
      <c r="E1115" s="76" t="s">
        <v>15640</v>
      </c>
      <c r="F1115" s="76" t="s">
        <v>401</v>
      </c>
      <c r="G1115" s="76">
        <v>23600.0</v>
      </c>
      <c r="H1115" s="76" t="s">
        <v>1742</v>
      </c>
      <c r="I1115" s="76">
        <v>7755891.0</v>
      </c>
      <c r="J1115" s="76">
        <v>1.0</v>
      </c>
      <c r="K1115" s="76" t="s">
        <v>82</v>
      </c>
    </row>
    <row r="1116">
      <c r="A1116" s="95" t="s">
        <v>15641</v>
      </c>
      <c r="B1116" s="76">
        <v>2.6177815E7</v>
      </c>
      <c r="C1116" s="76" t="s">
        <v>1732</v>
      </c>
      <c r="D1116" s="76">
        <v>3.8917237E7</v>
      </c>
      <c r="E1116" s="76" t="s">
        <v>15640</v>
      </c>
      <c r="F1116" s="76" t="s">
        <v>401</v>
      </c>
      <c r="G1116" s="76">
        <v>23600.0</v>
      </c>
      <c r="H1116" s="76" t="s">
        <v>1742</v>
      </c>
      <c r="I1116" s="76">
        <v>7755891.0</v>
      </c>
      <c r="J1116" s="76">
        <v>1.0</v>
      </c>
      <c r="K1116" s="76" t="s">
        <v>82</v>
      </c>
    </row>
    <row r="1117">
      <c r="A1117" s="95" t="s">
        <v>15642</v>
      </c>
      <c r="B1117" s="76">
        <v>2.6177815E7</v>
      </c>
      <c r="C1117" s="76" t="s">
        <v>1725</v>
      </c>
      <c r="D1117" s="76">
        <v>3.8917237E7</v>
      </c>
      <c r="E1117" s="76" t="s">
        <v>15640</v>
      </c>
      <c r="F1117" s="76" t="s">
        <v>401</v>
      </c>
      <c r="G1117" s="76">
        <v>23600.0</v>
      </c>
      <c r="H1117" s="76" t="s">
        <v>1742</v>
      </c>
      <c r="I1117" s="76">
        <v>7755891.0</v>
      </c>
      <c r="J1117" s="76">
        <v>1.0</v>
      </c>
      <c r="K1117" s="76" t="s">
        <v>82</v>
      </c>
    </row>
    <row r="1118">
      <c r="A1118" s="95" t="s">
        <v>15643</v>
      </c>
      <c r="B1118" s="76">
        <v>2.6177881E7</v>
      </c>
      <c r="C1118" s="76" t="s">
        <v>1735</v>
      </c>
      <c r="D1118" s="76">
        <v>3.8917377E7</v>
      </c>
      <c r="E1118" s="76" t="s">
        <v>15644</v>
      </c>
      <c r="F1118" s="76" t="s">
        <v>401</v>
      </c>
      <c r="G1118" s="76">
        <v>24379.0</v>
      </c>
      <c r="H1118" s="76" t="s">
        <v>1779</v>
      </c>
      <c r="I1118" s="76">
        <v>7755891.0</v>
      </c>
      <c r="J1118" s="76">
        <v>1.0</v>
      </c>
      <c r="K1118" s="76" t="s">
        <v>82</v>
      </c>
    </row>
    <row r="1119">
      <c r="A1119" s="95" t="s">
        <v>15645</v>
      </c>
      <c r="B1119" s="76">
        <v>2.6177881E7</v>
      </c>
      <c r="C1119" s="76" t="s">
        <v>1732</v>
      </c>
      <c r="D1119" s="76">
        <v>3.8917377E7</v>
      </c>
      <c r="E1119" s="76" t="s">
        <v>15644</v>
      </c>
      <c r="F1119" s="76" t="s">
        <v>401</v>
      </c>
      <c r="G1119" s="76">
        <v>24379.0</v>
      </c>
      <c r="H1119" s="76" t="s">
        <v>1779</v>
      </c>
      <c r="I1119" s="76">
        <v>7755891.0</v>
      </c>
      <c r="J1119" s="76">
        <v>1.0</v>
      </c>
      <c r="K1119" s="76" t="s">
        <v>82</v>
      </c>
    </row>
    <row r="1120">
      <c r="A1120" s="95" t="s">
        <v>15646</v>
      </c>
      <c r="B1120" s="76">
        <v>2.6177881E7</v>
      </c>
      <c r="C1120" s="76" t="s">
        <v>1725</v>
      </c>
      <c r="D1120" s="76">
        <v>3.8917377E7</v>
      </c>
      <c r="E1120" s="76" t="s">
        <v>15644</v>
      </c>
      <c r="F1120" s="76" t="s">
        <v>401</v>
      </c>
      <c r="G1120" s="76">
        <v>24379.0</v>
      </c>
      <c r="H1120" s="76" t="s">
        <v>1779</v>
      </c>
      <c r="I1120" s="76">
        <v>7755891.0</v>
      </c>
      <c r="J1120" s="76">
        <v>1.0</v>
      </c>
      <c r="K1120" s="76" t="s">
        <v>82</v>
      </c>
    </row>
    <row r="1121">
      <c r="A1121" s="95" t="s">
        <v>15647</v>
      </c>
      <c r="B1121" s="76">
        <v>2.6177936E7</v>
      </c>
      <c r="C1121" s="76" t="s">
        <v>1735</v>
      </c>
      <c r="D1121" s="76">
        <v>3.8917424E7</v>
      </c>
      <c r="E1121" s="76" t="s">
        <v>15648</v>
      </c>
      <c r="F1121" s="76" t="s">
        <v>403</v>
      </c>
      <c r="G1121" s="76">
        <v>23600.0</v>
      </c>
      <c r="H1121" s="76" t="s">
        <v>1742</v>
      </c>
      <c r="I1121" s="76">
        <v>7743457.0</v>
      </c>
      <c r="J1121" s="76">
        <v>1.0</v>
      </c>
      <c r="K1121" s="76" t="s">
        <v>9</v>
      </c>
    </row>
    <row r="1122">
      <c r="A1122" s="95" t="s">
        <v>15649</v>
      </c>
      <c r="B1122" s="76">
        <v>2.6177936E7</v>
      </c>
      <c r="C1122" s="76" t="s">
        <v>1732</v>
      </c>
      <c r="D1122" s="76">
        <v>3.8917424E7</v>
      </c>
      <c r="E1122" s="76" t="s">
        <v>15648</v>
      </c>
      <c r="F1122" s="76" t="s">
        <v>403</v>
      </c>
      <c r="G1122" s="76">
        <v>23600.0</v>
      </c>
      <c r="H1122" s="76" t="s">
        <v>1742</v>
      </c>
      <c r="I1122" s="76">
        <v>7743457.0</v>
      </c>
      <c r="J1122" s="76">
        <v>1.0</v>
      </c>
      <c r="K1122" s="76" t="s">
        <v>9</v>
      </c>
    </row>
    <row r="1123">
      <c r="A1123" s="95" t="s">
        <v>15650</v>
      </c>
      <c r="B1123" s="76">
        <v>2.6177936E7</v>
      </c>
      <c r="C1123" s="76" t="s">
        <v>1725</v>
      </c>
      <c r="D1123" s="76">
        <v>3.8917424E7</v>
      </c>
      <c r="E1123" s="76" t="s">
        <v>15648</v>
      </c>
      <c r="F1123" s="76" t="s">
        <v>403</v>
      </c>
      <c r="G1123" s="76">
        <v>23600.0</v>
      </c>
      <c r="H1123" s="76" t="s">
        <v>1742</v>
      </c>
      <c r="I1123" s="76">
        <v>7743457.0</v>
      </c>
      <c r="J1123" s="76">
        <v>1.0</v>
      </c>
      <c r="K1123" s="76" t="s">
        <v>9</v>
      </c>
    </row>
    <row r="1124">
      <c r="A1124" s="95" t="s">
        <v>15651</v>
      </c>
      <c r="B1124" s="76">
        <v>2.6177975E7</v>
      </c>
      <c r="C1124" s="76" t="s">
        <v>1735</v>
      </c>
      <c r="D1124" s="76">
        <v>3.8917464E7</v>
      </c>
      <c r="E1124" s="76" t="s">
        <v>15405</v>
      </c>
      <c r="F1124" s="76" t="s">
        <v>401</v>
      </c>
      <c r="G1124" s="76">
        <v>23600.0</v>
      </c>
      <c r="H1124" s="76" t="s">
        <v>1742</v>
      </c>
      <c r="I1124" s="76">
        <v>7743457.0</v>
      </c>
      <c r="J1124" s="76">
        <v>1.0</v>
      </c>
      <c r="K1124" s="76" t="s">
        <v>9</v>
      </c>
    </row>
    <row r="1125">
      <c r="A1125" s="95" t="s">
        <v>15652</v>
      </c>
      <c r="B1125" s="76">
        <v>2.6177975E7</v>
      </c>
      <c r="C1125" s="76" t="s">
        <v>1732</v>
      </c>
      <c r="D1125" s="76">
        <v>3.8917464E7</v>
      </c>
      <c r="E1125" s="76" t="s">
        <v>15405</v>
      </c>
      <c r="F1125" s="76" t="s">
        <v>401</v>
      </c>
      <c r="G1125" s="76">
        <v>23600.0</v>
      </c>
      <c r="H1125" s="76" t="s">
        <v>1742</v>
      </c>
      <c r="I1125" s="76">
        <v>7743457.0</v>
      </c>
      <c r="J1125" s="76">
        <v>1.0</v>
      </c>
      <c r="K1125" s="76" t="s">
        <v>9</v>
      </c>
    </row>
    <row r="1126">
      <c r="A1126" s="95" t="s">
        <v>15653</v>
      </c>
      <c r="B1126" s="76">
        <v>2.6177975E7</v>
      </c>
      <c r="C1126" s="76" t="s">
        <v>1725</v>
      </c>
      <c r="D1126" s="76">
        <v>3.8917464E7</v>
      </c>
      <c r="E1126" s="76" t="s">
        <v>15405</v>
      </c>
      <c r="F1126" s="76" t="s">
        <v>401</v>
      </c>
      <c r="G1126" s="76">
        <v>23600.0</v>
      </c>
      <c r="H1126" s="76" t="s">
        <v>1742</v>
      </c>
      <c r="I1126" s="76">
        <v>7743457.0</v>
      </c>
      <c r="J1126" s="76">
        <v>1.0</v>
      </c>
      <c r="K1126" s="76" t="s">
        <v>9</v>
      </c>
    </row>
    <row r="1127">
      <c r="A1127" s="95" t="s">
        <v>15654</v>
      </c>
      <c r="B1127" s="76">
        <v>2.6178146E7</v>
      </c>
      <c r="C1127" s="76" t="s">
        <v>1735</v>
      </c>
      <c r="D1127" s="76">
        <v>3.8917628E7</v>
      </c>
      <c r="E1127" s="76" t="s">
        <v>15655</v>
      </c>
      <c r="F1127" s="76" t="s">
        <v>403</v>
      </c>
      <c r="G1127" s="76">
        <v>23600.0</v>
      </c>
      <c r="H1127" s="76" t="s">
        <v>1742</v>
      </c>
      <c r="I1127" s="76">
        <v>7743457.0</v>
      </c>
      <c r="J1127" s="76">
        <v>1.0</v>
      </c>
      <c r="K1127" s="76" t="s">
        <v>9</v>
      </c>
    </row>
    <row r="1128">
      <c r="A1128" s="95" t="s">
        <v>15656</v>
      </c>
      <c r="B1128" s="76">
        <v>2.6178146E7</v>
      </c>
      <c r="C1128" s="76" t="s">
        <v>1732</v>
      </c>
      <c r="D1128" s="76">
        <v>3.8917628E7</v>
      </c>
      <c r="E1128" s="76" t="s">
        <v>15655</v>
      </c>
      <c r="F1128" s="76" t="s">
        <v>403</v>
      </c>
      <c r="G1128" s="76">
        <v>23600.0</v>
      </c>
      <c r="H1128" s="76" t="s">
        <v>1742</v>
      </c>
      <c r="I1128" s="76">
        <v>7743457.0</v>
      </c>
      <c r="J1128" s="76">
        <v>1.0</v>
      </c>
      <c r="K1128" s="76" t="s">
        <v>9</v>
      </c>
    </row>
    <row r="1129">
      <c r="A1129" s="95" t="s">
        <v>15657</v>
      </c>
      <c r="B1129" s="76">
        <v>2.6178146E7</v>
      </c>
      <c r="C1129" s="76" t="s">
        <v>1725</v>
      </c>
      <c r="D1129" s="76">
        <v>3.8917628E7</v>
      </c>
      <c r="E1129" s="76" t="s">
        <v>15655</v>
      </c>
      <c r="F1129" s="76" t="s">
        <v>403</v>
      </c>
      <c r="G1129" s="76">
        <v>23600.0</v>
      </c>
      <c r="H1129" s="76" t="s">
        <v>1742</v>
      </c>
      <c r="I1129" s="76">
        <v>7743457.0</v>
      </c>
      <c r="J1129" s="76">
        <v>1.0</v>
      </c>
      <c r="K1129" s="76" t="s">
        <v>9</v>
      </c>
    </row>
    <row r="1130">
      <c r="A1130" s="95" t="s">
        <v>15658</v>
      </c>
      <c r="B1130" s="76">
        <v>2.6178226E7</v>
      </c>
      <c r="C1130" s="76" t="s">
        <v>1735</v>
      </c>
      <c r="D1130" s="76">
        <v>3.8917705E7</v>
      </c>
      <c r="E1130" s="76" t="s">
        <v>4772</v>
      </c>
      <c r="F1130" s="76" t="s">
        <v>403</v>
      </c>
      <c r="G1130" s="76">
        <v>23600.0</v>
      </c>
      <c r="H1130" s="76" t="s">
        <v>1742</v>
      </c>
      <c r="I1130" s="76">
        <v>7743457.0</v>
      </c>
      <c r="J1130" s="76">
        <v>1.0</v>
      </c>
      <c r="K1130" s="76" t="s">
        <v>9</v>
      </c>
    </row>
    <row r="1131">
      <c r="A1131" s="95" t="s">
        <v>15659</v>
      </c>
      <c r="B1131" s="76">
        <v>2.6178226E7</v>
      </c>
      <c r="C1131" s="76" t="s">
        <v>1732</v>
      </c>
      <c r="D1131" s="76">
        <v>3.8917705E7</v>
      </c>
      <c r="E1131" s="76" t="s">
        <v>4772</v>
      </c>
      <c r="F1131" s="76" t="s">
        <v>403</v>
      </c>
      <c r="G1131" s="76">
        <v>23600.0</v>
      </c>
      <c r="H1131" s="76" t="s">
        <v>1742</v>
      </c>
      <c r="I1131" s="76">
        <v>7743457.0</v>
      </c>
      <c r="J1131" s="76">
        <v>1.0</v>
      </c>
      <c r="K1131" s="76" t="s">
        <v>9</v>
      </c>
    </row>
    <row r="1132">
      <c r="A1132" s="95" t="s">
        <v>15660</v>
      </c>
      <c r="B1132" s="76">
        <v>2.6178226E7</v>
      </c>
      <c r="C1132" s="76" t="s">
        <v>1725</v>
      </c>
      <c r="D1132" s="76">
        <v>3.8917705E7</v>
      </c>
      <c r="E1132" s="76" t="s">
        <v>4772</v>
      </c>
      <c r="F1132" s="76" t="s">
        <v>403</v>
      </c>
      <c r="G1132" s="76">
        <v>23600.0</v>
      </c>
      <c r="H1132" s="76" t="s">
        <v>1742</v>
      </c>
      <c r="I1132" s="76">
        <v>7743457.0</v>
      </c>
      <c r="J1132" s="76">
        <v>1.0</v>
      </c>
      <c r="K1132" s="76" t="s">
        <v>9</v>
      </c>
    </row>
    <row r="1133">
      <c r="A1133" s="95" t="s">
        <v>15661</v>
      </c>
      <c r="B1133" s="76">
        <v>2.6178542E7</v>
      </c>
      <c r="C1133" s="76" t="s">
        <v>1735</v>
      </c>
      <c r="D1133" s="76">
        <v>3.8918096E7</v>
      </c>
      <c r="E1133" s="76" t="s">
        <v>15662</v>
      </c>
      <c r="F1133" s="76" t="s">
        <v>401</v>
      </c>
      <c r="G1133" s="76">
        <v>24379.0</v>
      </c>
      <c r="H1133" s="76" t="s">
        <v>1779</v>
      </c>
      <c r="I1133" s="76">
        <v>7743457.0</v>
      </c>
      <c r="J1133" s="76">
        <v>1.0</v>
      </c>
      <c r="K1133" s="76" t="s">
        <v>9</v>
      </c>
    </row>
    <row r="1134">
      <c r="A1134" s="95" t="s">
        <v>15663</v>
      </c>
      <c r="B1134" s="76">
        <v>2.6178542E7</v>
      </c>
      <c r="C1134" s="76" t="s">
        <v>1732</v>
      </c>
      <c r="D1134" s="76">
        <v>3.8918096E7</v>
      </c>
      <c r="E1134" s="76" t="s">
        <v>15662</v>
      </c>
      <c r="F1134" s="76" t="s">
        <v>401</v>
      </c>
      <c r="G1134" s="76">
        <v>24379.0</v>
      </c>
      <c r="H1134" s="76" t="s">
        <v>1779</v>
      </c>
      <c r="I1134" s="76">
        <v>7743457.0</v>
      </c>
      <c r="J1134" s="76">
        <v>1.0</v>
      </c>
      <c r="K1134" s="76" t="s">
        <v>9</v>
      </c>
    </row>
    <row r="1135">
      <c r="A1135" s="95" t="s">
        <v>15664</v>
      </c>
      <c r="B1135" s="76">
        <v>2.6178542E7</v>
      </c>
      <c r="C1135" s="76" t="s">
        <v>1725</v>
      </c>
      <c r="D1135" s="76">
        <v>3.8918096E7</v>
      </c>
      <c r="E1135" s="76" t="s">
        <v>15662</v>
      </c>
      <c r="F1135" s="76" t="s">
        <v>401</v>
      </c>
      <c r="G1135" s="76">
        <v>24379.0</v>
      </c>
      <c r="H1135" s="76" t="s">
        <v>1779</v>
      </c>
      <c r="I1135" s="76">
        <v>7743457.0</v>
      </c>
      <c r="J1135" s="76">
        <v>1.0</v>
      </c>
      <c r="K1135" s="76" t="s">
        <v>9</v>
      </c>
    </row>
    <row r="1136">
      <c r="A1136" s="95" t="s">
        <v>15665</v>
      </c>
      <c r="B1136" s="76">
        <v>2.6178836E7</v>
      </c>
      <c r="C1136" s="76" t="s">
        <v>1735</v>
      </c>
      <c r="D1136" s="76">
        <v>3.8918446E7</v>
      </c>
      <c r="E1136" s="76" t="s">
        <v>15666</v>
      </c>
      <c r="F1136" s="76" t="s">
        <v>401</v>
      </c>
      <c r="G1136" s="76">
        <v>24379.0</v>
      </c>
      <c r="H1136" s="76" t="s">
        <v>1779</v>
      </c>
      <c r="I1136" s="76">
        <v>7743457.0</v>
      </c>
      <c r="J1136" s="76">
        <v>1.0</v>
      </c>
      <c r="K1136" s="76" t="s">
        <v>9</v>
      </c>
    </row>
    <row r="1137">
      <c r="A1137" s="95" t="s">
        <v>15667</v>
      </c>
      <c r="B1137" s="76">
        <v>2.6178836E7</v>
      </c>
      <c r="C1137" s="76" t="s">
        <v>1732</v>
      </c>
      <c r="D1137" s="76">
        <v>3.8918446E7</v>
      </c>
      <c r="E1137" s="76" t="s">
        <v>15666</v>
      </c>
      <c r="F1137" s="76" t="s">
        <v>401</v>
      </c>
      <c r="G1137" s="76">
        <v>24379.0</v>
      </c>
      <c r="H1137" s="76" t="s">
        <v>1779</v>
      </c>
      <c r="I1137" s="76">
        <v>7743457.0</v>
      </c>
      <c r="J1137" s="76">
        <v>1.0</v>
      </c>
      <c r="K1137" s="76" t="s">
        <v>9</v>
      </c>
    </row>
    <row r="1138">
      <c r="A1138" s="95" t="s">
        <v>15668</v>
      </c>
      <c r="B1138" s="76">
        <v>2.6178836E7</v>
      </c>
      <c r="C1138" s="76" t="s">
        <v>1725</v>
      </c>
      <c r="D1138" s="76">
        <v>3.8918446E7</v>
      </c>
      <c r="E1138" s="76" t="s">
        <v>15666</v>
      </c>
      <c r="F1138" s="76" t="s">
        <v>401</v>
      </c>
      <c r="G1138" s="76">
        <v>24379.0</v>
      </c>
      <c r="H1138" s="76" t="s">
        <v>1779</v>
      </c>
      <c r="I1138" s="76">
        <v>7743457.0</v>
      </c>
      <c r="J1138" s="76">
        <v>1.0</v>
      </c>
      <c r="K1138" s="76" t="s">
        <v>9</v>
      </c>
    </row>
  </sheetData>
  <drawing r:id="rId1"/>
</worksheet>
</file>